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filterPrivacy="1" codeName="ThisWorkbook" defaultThemeVersion="124226"/>
  <xr:revisionPtr revIDLastSave="0" documentId="13_ncr:1_{F3174A3B-6048-40A5-842A-9838E823DCAB}" xr6:coauthVersionLast="45" xr6:coauthVersionMax="45" xr10:uidLastSave="{00000000-0000-0000-0000-000000000000}"/>
  <bookViews>
    <workbookView xWindow="-120" yWindow="-120" windowWidth="29040" windowHeight="15840" tabRatio="878" xr2:uid="{00000000-000D-0000-FFFF-FFFF00000000}"/>
  </bookViews>
  <sheets>
    <sheet name="Assumption" sheetId="92" r:id="rId1"/>
    <sheet name="Pellet Proj details" sheetId="77" r:id="rId2"/>
    <sheet name="fin_draft" sheetId="59" r:id="rId3"/>
    <sheet name="Fin. Pellet" sheetId="91" r:id="rId4"/>
    <sheet name="Debt Schedule" sheetId="76" r:id="rId5"/>
    <sheet name="Dep.Co." sheetId="5" r:id="rId6"/>
    <sheet name="Dep.IT" sheetId="24" r:id="rId7"/>
    <sheet name="PrintSheet" sheetId="28" r:id="rId8"/>
  </sheets>
  <definedNames>
    <definedName name="Crore">Assumption!$C$7</definedName>
    <definedName name="Hundred">Assumption!$C$11</definedName>
    <definedName name="Lakh">Assumption!$C$9</definedName>
    <definedName name="Million">Assumption!$C$8</definedName>
    <definedName name="Thousand">Assumption!$C$10</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5" i="77" l="1"/>
  <c r="L35" i="77"/>
  <c r="K35" i="77"/>
  <c r="J35" i="77"/>
  <c r="I35" i="77"/>
  <c r="H35" i="77"/>
  <c r="G35" i="77"/>
  <c r="F35" i="77"/>
  <c r="E35" i="77"/>
  <c r="E116" i="92"/>
  <c r="F116" i="92" s="1"/>
  <c r="G116" i="92" s="1"/>
  <c r="H116" i="92" s="1"/>
  <c r="I116" i="92" s="1"/>
  <c r="J116" i="92" s="1"/>
  <c r="K116" i="92" s="1"/>
  <c r="L116" i="92" s="1"/>
  <c r="M116" i="92" s="1"/>
  <c r="N116" i="92" s="1"/>
  <c r="N172" i="59"/>
  <c r="N8" i="91" l="1"/>
  <c r="M8" i="91"/>
  <c r="L8" i="91"/>
  <c r="K8" i="91"/>
  <c r="J8" i="91"/>
  <c r="I8" i="91"/>
  <c r="H8" i="91"/>
  <c r="G8" i="91"/>
  <c r="F8" i="91"/>
  <c r="E8" i="91"/>
  <c r="F7" i="59"/>
  <c r="E7" i="59"/>
  <c r="E52" i="92"/>
  <c r="F52" i="92" s="1"/>
  <c r="G52" i="92" s="1"/>
  <c r="H52" i="92" l="1"/>
  <c r="G7" i="59"/>
  <c r="I52" i="92" l="1"/>
  <c r="H7" i="59"/>
  <c r="I199" i="91"/>
  <c r="M181" i="91"/>
  <c r="L181" i="91"/>
  <c r="K181" i="91"/>
  <c r="J181" i="91"/>
  <c r="I181" i="91"/>
  <c r="M180" i="91"/>
  <c r="L180" i="91"/>
  <c r="K180" i="91"/>
  <c r="J180" i="91"/>
  <c r="I180" i="91"/>
  <c r="L6" i="59"/>
  <c r="K6" i="59"/>
  <c r="J6" i="59"/>
  <c r="N74" i="91"/>
  <c r="M74" i="91"/>
  <c r="L74" i="91"/>
  <c r="K74" i="91"/>
  <c r="J74" i="91"/>
  <c r="I74" i="91"/>
  <c r="H74" i="91"/>
  <c r="G74" i="91"/>
  <c r="F74" i="91"/>
  <c r="E74" i="91"/>
  <c r="N162" i="59"/>
  <c r="M162" i="59"/>
  <c r="L162" i="59"/>
  <c r="K162" i="59"/>
  <c r="J162" i="59"/>
  <c r="N59" i="59"/>
  <c r="M59" i="59"/>
  <c r="L59" i="59"/>
  <c r="K59" i="59"/>
  <c r="J59" i="59"/>
  <c r="N39" i="59"/>
  <c r="M39" i="59"/>
  <c r="L39" i="59"/>
  <c r="K39" i="59"/>
  <c r="J39" i="59"/>
  <c r="I39" i="59"/>
  <c r="H39" i="59"/>
  <c r="G39" i="59"/>
  <c r="F39" i="59"/>
  <c r="E39" i="59"/>
  <c r="N6" i="91"/>
  <c r="N7" i="91" s="1"/>
  <c r="N5" i="28" s="1"/>
  <c r="M6" i="91"/>
  <c r="M7" i="91" s="1"/>
  <c r="M5" i="28" s="1"/>
  <c r="L6" i="91"/>
  <c r="L7" i="91" s="1"/>
  <c r="L5" i="28" s="1"/>
  <c r="K6" i="91"/>
  <c r="K7" i="91" s="1"/>
  <c r="K5" i="28" s="1"/>
  <c r="J6" i="91"/>
  <c r="J7" i="91" s="1"/>
  <c r="J5" i="28" s="1"/>
  <c r="N9" i="24"/>
  <c r="N8" i="24"/>
  <c r="M8" i="24"/>
  <c r="M9" i="24" s="1"/>
  <c r="L8" i="24"/>
  <c r="L9" i="24" s="1"/>
  <c r="K8" i="24"/>
  <c r="K9" i="24" s="1"/>
  <c r="N7" i="24"/>
  <c r="M7" i="24"/>
  <c r="L7" i="24"/>
  <c r="K7" i="24"/>
  <c r="J7" i="24"/>
  <c r="J8" i="24" s="1"/>
  <c r="J9" i="24" s="1"/>
  <c r="N5" i="59"/>
  <c r="N6" i="59" s="1"/>
  <c r="M5" i="59"/>
  <c r="M6" i="59" s="1"/>
  <c r="L5" i="59"/>
  <c r="K5" i="59"/>
  <c r="J5" i="59"/>
  <c r="N8" i="77"/>
  <c r="M8" i="77"/>
  <c r="L8" i="77"/>
  <c r="K8" i="77"/>
  <c r="J8" i="77"/>
  <c r="J52" i="92" l="1"/>
  <c r="I7" i="59"/>
  <c r="F7" i="91"/>
  <c r="I6" i="91"/>
  <c r="I7" i="91" s="1"/>
  <c r="H6" i="91"/>
  <c r="H7" i="91" s="1"/>
  <c r="G6" i="91"/>
  <c r="G7" i="91" s="1"/>
  <c r="F6" i="91"/>
  <c r="E6" i="91"/>
  <c r="E7" i="91" s="1"/>
  <c r="K52" i="92" l="1"/>
  <c r="J7" i="59"/>
  <c r="C194" i="91"/>
  <c r="D32" i="92"/>
  <c r="J10" i="59" l="1"/>
  <c r="L52" i="92"/>
  <c r="K7" i="59"/>
  <c r="I187" i="59"/>
  <c r="H187" i="59"/>
  <c r="G187" i="59"/>
  <c r="F187" i="59"/>
  <c r="E168" i="91"/>
  <c r="D168" i="91"/>
  <c r="C235" i="91"/>
  <c r="C236" i="91"/>
  <c r="C230" i="91"/>
  <c r="C229" i="91"/>
  <c r="J4" i="28" l="1"/>
  <c r="J13" i="91"/>
  <c r="K10" i="59"/>
  <c r="M52" i="92"/>
  <c r="L7" i="59"/>
  <c r="D239" i="91"/>
  <c r="E223" i="91"/>
  <c r="D222" i="91"/>
  <c r="E222" i="91" s="1"/>
  <c r="F222" i="91" s="1"/>
  <c r="G222" i="91" s="1"/>
  <c r="H222" i="91" s="1"/>
  <c r="I222" i="91" s="1"/>
  <c r="J222" i="91" s="1"/>
  <c r="K222" i="91" s="1"/>
  <c r="L222" i="91" s="1"/>
  <c r="M222" i="91" s="1"/>
  <c r="N222" i="91" s="1"/>
  <c r="H17" i="92"/>
  <c r="L10" i="59" l="1"/>
  <c r="N52" i="92"/>
  <c r="N7" i="59" s="1"/>
  <c r="M7" i="59"/>
  <c r="J14" i="91"/>
  <c r="J225" i="91"/>
  <c r="K4" i="28"/>
  <c r="K13" i="91"/>
  <c r="L48" i="77"/>
  <c r="L53" i="59" s="1"/>
  <c r="K48" i="77"/>
  <c r="K53" i="59" s="1"/>
  <c r="J48" i="77"/>
  <c r="J53" i="59" s="1"/>
  <c r="E129" i="92"/>
  <c r="F129" i="92" s="1"/>
  <c r="E130" i="92"/>
  <c r="F130" i="92" s="1"/>
  <c r="D131" i="92"/>
  <c r="E117" i="92"/>
  <c r="E41" i="77" s="1"/>
  <c r="E227" i="91" s="1"/>
  <c r="D13" i="24"/>
  <c r="C19" i="91"/>
  <c r="B43" i="77"/>
  <c r="B41" i="77"/>
  <c r="D57" i="28"/>
  <c r="D5" i="28"/>
  <c r="D4" i="28"/>
  <c r="M10" i="59" l="1"/>
  <c r="M48" i="77" s="1"/>
  <c r="M53" i="59" s="1"/>
  <c r="M68" i="91" s="1"/>
  <c r="N10" i="59"/>
  <c r="N48" i="77" s="1"/>
  <c r="N53" i="59" s="1"/>
  <c r="N68" i="91" s="1"/>
  <c r="K14" i="91"/>
  <c r="K225" i="91"/>
  <c r="J7" i="28"/>
  <c r="J38" i="28"/>
  <c r="L13" i="91"/>
  <c r="L4" i="28"/>
  <c r="K66" i="59"/>
  <c r="J68" i="91"/>
  <c r="L68" i="91"/>
  <c r="L66" i="59"/>
  <c r="K68" i="91"/>
  <c r="C20" i="91"/>
  <c r="C228" i="91"/>
  <c r="C18" i="91"/>
  <c r="C227" i="91"/>
  <c r="D132" i="92"/>
  <c r="E131" i="92"/>
  <c r="E132" i="92" s="1"/>
  <c r="F117" i="92"/>
  <c r="E5" i="59"/>
  <c r="E6" i="59" s="1"/>
  <c r="E10" i="59" s="1"/>
  <c r="B16" i="5"/>
  <c r="F122" i="92"/>
  <c r="F43" i="77"/>
  <c r="F228" i="91" s="1"/>
  <c r="E111" i="92"/>
  <c r="C113" i="92"/>
  <c r="E113" i="92" s="1"/>
  <c r="C112" i="92"/>
  <c r="E112" i="92" s="1"/>
  <c r="N66" i="59" l="1"/>
  <c r="M66" i="59"/>
  <c r="L14" i="91"/>
  <c r="L225" i="91"/>
  <c r="M4" i="28"/>
  <c r="M13" i="91"/>
  <c r="K7" i="28"/>
  <c r="K38" i="28"/>
  <c r="N4" i="28"/>
  <c r="N13" i="91"/>
  <c r="N80" i="91"/>
  <c r="L80" i="91"/>
  <c r="M80" i="91"/>
  <c r="K80" i="91"/>
  <c r="F112" i="92"/>
  <c r="E236" i="91"/>
  <c r="F111" i="92"/>
  <c r="G111" i="92" s="1"/>
  <c r="E230" i="91"/>
  <c r="F113" i="92"/>
  <c r="G113" i="92" s="1"/>
  <c r="E235" i="91"/>
  <c r="F131" i="92"/>
  <c r="F132" i="92" s="1"/>
  <c r="E118" i="92"/>
  <c r="E43" i="77"/>
  <c r="E228" i="91" s="1"/>
  <c r="G117" i="92"/>
  <c r="F41" i="77"/>
  <c r="F227" i="91" s="1"/>
  <c r="F118" i="92"/>
  <c r="E110" i="92"/>
  <c r="D41" i="92"/>
  <c r="D46" i="92"/>
  <c r="N14" i="91" l="1"/>
  <c r="N225" i="91"/>
  <c r="L7" i="28"/>
  <c r="L38" i="28"/>
  <c r="M225" i="91"/>
  <c r="M14" i="91"/>
  <c r="F235" i="91"/>
  <c r="F110" i="92"/>
  <c r="F114" i="92" s="1"/>
  <c r="F42" i="77" s="1"/>
  <c r="E229" i="91"/>
  <c r="F230" i="91"/>
  <c r="G112" i="92"/>
  <c r="F236" i="91"/>
  <c r="H113" i="92"/>
  <c r="G235" i="91"/>
  <c r="H111" i="92"/>
  <c r="G230" i="91"/>
  <c r="F229" i="91"/>
  <c r="E48" i="77"/>
  <c r="E114" i="92"/>
  <c r="E42" i="77" s="1"/>
  <c r="H43" i="77"/>
  <c r="H228" i="91" s="1"/>
  <c r="G43" i="77"/>
  <c r="G228" i="91" s="1"/>
  <c r="H117" i="92"/>
  <c r="G41" i="77"/>
  <c r="G227" i="91" s="1"/>
  <c r="G118" i="92"/>
  <c r="M38" i="28" l="1"/>
  <c r="M7" i="28"/>
  <c r="N7" i="28"/>
  <c r="N38" i="28"/>
  <c r="G110" i="92"/>
  <c r="H110" i="92" s="1"/>
  <c r="H112" i="92"/>
  <c r="G236" i="91"/>
  <c r="I113" i="92"/>
  <c r="H235" i="91"/>
  <c r="I111" i="92"/>
  <c r="H230" i="91"/>
  <c r="G229" i="91"/>
  <c r="F13" i="59"/>
  <c r="E13" i="59"/>
  <c r="E14" i="59" s="1"/>
  <c r="I117" i="92"/>
  <c r="H41" i="77"/>
  <c r="H227" i="91" s="1"/>
  <c r="H118" i="92"/>
  <c r="I41" i="77" l="1"/>
  <c r="I227" i="91" s="1"/>
  <c r="J117" i="92"/>
  <c r="I43" i="77"/>
  <c r="I228" i="91" s="1"/>
  <c r="G114" i="92"/>
  <c r="G42" i="77" s="1"/>
  <c r="I235" i="91"/>
  <c r="J113" i="92"/>
  <c r="I230" i="91"/>
  <c r="J111" i="92"/>
  <c r="I112" i="92"/>
  <c r="H236" i="91"/>
  <c r="I110" i="92"/>
  <c r="J110" i="92" s="1"/>
  <c r="H229" i="91"/>
  <c r="H114" i="92"/>
  <c r="H42" i="77" s="1"/>
  <c r="E15" i="59"/>
  <c r="I118" i="92"/>
  <c r="D182" i="91"/>
  <c r="D195" i="59"/>
  <c r="D191" i="91"/>
  <c r="D202" i="91"/>
  <c r="D174" i="59"/>
  <c r="D160" i="59"/>
  <c r="E69" i="28"/>
  <c r="E53" i="28"/>
  <c r="E89" i="28"/>
  <c r="E37" i="28"/>
  <c r="E3" i="28"/>
  <c r="D3" i="28"/>
  <c r="K117" i="92" l="1"/>
  <c r="J41" i="77"/>
  <c r="J118" i="92"/>
  <c r="J43" i="77"/>
  <c r="J229" i="91"/>
  <c r="K110" i="92"/>
  <c r="G13" i="59"/>
  <c r="I236" i="91"/>
  <c r="J112" i="92"/>
  <c r="K113" i="92"/>
  <c r="J235" i="91"/>
  <c r="J230" i="91"/>
  <c r="K111" i="92"/>
  <c r="H13" i="59"/>
  <c r="I229" i="91"/>
  <c r="I114" i="92"/>
  <c r="I42" i="77" s="1"/>
  <c r="D159" i="59"/>
  <c r="D183" i="59"/>
  <c r="J227" i="91" l="1"/>
  <c r="J18" i="91"/>
  <c r="L117" i="92"/>
  <c r="K41" i="77"/>
  <c r="J228" i="91"/>
  <c r="J20" i="91"/>
  <c r="K118" i="92"/>
  <c r="K43" i="77"/>
  <c r="K229" i="91"/>
  <c r="L110" i="92"/>
  <c r="K112" i="92"/>
  <c r="J236" i="91"/>
  <c r="J114" i="92"/>
  <c r="J42" i="77" s="1"/>
  <c r="J19" i="91" s="1"/>
  <c r="J21" i="91" s="1"/>
  <c r="J22" i="91" s="1"/>
  <c r="L113" i="92"/>
  <c r="K235" i="91"/>
  <c r="L111" i="92"/>
  <c r="K230" i="91"/>
  <c r="K114" i="92"/>
  <c r="I13" i="59"/>
  <c r="E183" i="59"/>
  <c r="E159" i="59"/>
  <c r="E191" i="91"/>
  <c r="F168" i="91"/>
  <c r="J13" i="59" l="1"/>
  <c r="J14" i="59" s="1"/>
  <c r="J15" i="59" s="1"/>
  <c r="K227" i="91"/>
  <c r="K18" i="91"/>
  <c r="M117" i="92"/>
  <c r="L41" i="77"/>
  <c r="K228" i="91"/>
  <c r="K20" i="91"/>
  <c r="L118" i="92"/>
  <c r="L43" i="77"/>
  <c r="L229" i="91"/>
  <c r="M110" i="92"/>
  <c r="L112" i="92"/>
  <c r="L114" i="92" s="1"/>
  <c r="K236" i="91"/>
  <c r="M113" i="92"/>
  <c r="L235" i="91"/>
  <c r="M111" i="92"/>
  <c r="L230" i="91"/>
  <c r="J8" i="28"/>
  <c r="J9" i="28" s="1"/>
  <c r="J39" i="28"/>
  <c r="J40" i="28" s="1"/>
  <c r="J24" i="91"/>
  <c r="J25" i="91" s="1"/>
  <c r="K13" i="59"/>
  <c r="K14" i="59" s="1"/>
  <c r="K15" i="59" s="1"/>
  <c r="K42" i="77"/>
  <c r="K19" i="91" s="1"/>
  <c r="D17" i="92"/>
  <c r="D18" i="92" s="1"/>
  <c r="F191" i="91"/>
  <c r="F159" i="59"/>
  <c r="F183" i="59"/>
  <c r="G168" i="91"/>
  <c r="F4" i="92"/>
  <c r="F223" i="91" s="1"/>
  <c r="D64" i="92"/>
  <c r="D30" i="92"/>
  <c r="D33" i="92"/>
  <c r="D38" i="92"/>
  <c r="D43" i="92"/>
  <c r="D53" i="92"/>
  <c r="D56" i="92"/>
  <c r="C98" i="92" s="1"/>
  <c r="D57" i="92"/>
  <c r="D62" i="92"/>
  <c r="D63" i="92"/>
  <c r="D84" i="92"/>
  <c r="C85" i="92"/>
  <c r="D85" i="92" s="1"/>
  <c r="C86" i="92"/>
  <c r="D86" i="92" s="1"/>
  <c r="C87" i="92"/>
  <c r="D87" i="92" s="1"/>
  <c r="B90" i="92"/>
  <c r="C96" i="92"/>
  <c r="C101" i="92" s="1"/>
  <c r="D96" i="92"/>
  <c r="D101" i="92" s="1"/>
  <c r="D100" i="92"/>
  <c r="D105" i="92"/>
  <c r="E212" i="91"/>
  <c r="C139" i="59"/>
  <c r="E139" i="59"/>
  <c r="E142" i="59"/>
  <c r="E160" i="59"/>
  <c r="E172" i="59"/>
  <c r="E192" i="59" s="1"/>
  <c r="F172" i="59"/>
  <c r="F192" i="59" s="1"/>
  <c r="G172" i="59"/>
  <c r="G192" i="59" s="1"/>
  <c r="H172" i="59"/>
  <c r="H192" i="59" s="1"/>
  <c r="J192" i="59"/>
  <c r="K192" i="59"/>
  <c r="L192" i="59"/>
  <c r="M192" i="59"/>
  <c r="E173" i="59"/>
  <c r="E193" i="59" s="1"/>
  <c r="F173" i="59"/>
  <c r="F193" i="59" s="1"/>
  <c r="G173" i="59"/>
  <c r="G193" i="59" s="1"/>
  <c r="H173" i="59"/>
  <c r="H193" i="59" s="1"/>
  <c r="J193" i="59"/>
  <c r="K193" i="59"/>
  <c r="L193" i="59"/>
  <c r="M193" i="59"/>
  <c r="E184" i="59"/>
  <c r="E207" i="59"/>
  <c r="G208" i="59"/>
  <c r="L208" i="59"/>
  <c r="L213" i="91"/>
  <c r="G213" i="91"/>
  <c r="E192" i="91"/>
  <c r="M200" i="91"/>
  <c r="L200" i="91"/>
  <c r="K200" i="91"/>
  <c r="J200" i="91"/>
  <c r="H181" i="91"/>
  <c r="H200" i="91" s="1"/>
  <c r="G181" i="91"/>
  <c r="G200" i="91" s="1"/>
  <c r="F181" i="91"/>
  <c r="F200" i="91" s="1"/>
  <c r="E181" i="91"/>
  <c r="E200" i="91" s="1"/>
  <c r="M199" i="91"/>
  <c r="L199" i="91"/>
  <c r="K199" i="91"/>
  <c r="J199" i="91"/>
  <c r="H180" i="91"/>
  <c r="H199" i="91" s="1"/>
  <c r="G180" i="91"/>
  <c r="G199" i="91" s="1"/>
  <c r="F180" i="91"/>
  <c r="F199" i="91" s="1"/>
  <c r="E180" i="91"/>
  <c r="E199" i="91" s="1"/>
  <c r="E169" i="91"/>
  <c r="E154" i="91"/>
  <c r="E151" i="91"/>
  <c r="C151" i="91"/>
  <c r="E136" i="91"/>
  <c r="E128" i="91"/>
  <c r="E101" i="91"/>
  <c r="C101" i="91"/>
  <c r="E95" i="91"/>
  <c r="C74" i="91"/>
  <c r="E49" i="91"/>
  <c r="C49" i="91"/>
  <c r="E4" i="91"/>
  <c r="K21" i="91" l="1"/>
  <c r="K22" i="91" s="1"/>
  <c r="K8" i="28" s="1"/>
  <c r="K9" i="28" s="1"/>
  <c r="N117" i="92"/>
  <c r="N41" i="77" s="1"/>
  <c r="M41" i="77"/>
  <c r="L227" i="91"/>
  <c r="L18" i="91"/>
  <c r="M118" i="92"/>
  <c r="M43" i="77"/>
  <c r="L228" i="91"/>
  <c r="L20" i="91"/>
  <c r="M229" i="91"/>
  <c r="N110" i="92"/>
  <c r="N229" i="91" s="1"/>
  <c r="M112" i="92"/>
  <c r="M114" i="92" s="1"/>
  <c r="L236" i="91"/>
  <c r="N113" i="92"/>
  <c r="N235" i="91" s="1"/>
  <c r="M235" i="91"/>
  <c r="L13" i="59"/>
  <c r="L14" i="59" s="1"/>
  <c r="L15" i="59" s="1"/>
  <c r="L42" i="77"/>
  <c r="L19" i="91" s="1"/>
  <c r="J14" i="28"/>
  <c r="N111" i="92"/>
  <c r="M230" i="91"/>
  <c r="E94" i="28"/>
  <c r="C80" i="92"/>
  <c r="C81" i="92"/>
  <c r="C77" i="92"/>
  <c r="G191" i="91"/>
  <c r="G183" i="59"/>
  <c r="G159" i="59"/>
  <c r="H168" i="91"/>
  <c r="C91" i="92"/>
  <c r="G4" i="92"/>
  <c r="G223" i="91" s="1"/>
  <c r="F69" i="28"/>
  <c r="F37" i="28"/>
  <c r="F53" i="28"/>
  <c r="F3" i="28"/>
  <c r="C103" i="92"/>
  <c r="C76" i="92"/>
  <c r="E12" i="77"/>
  <c r="N10" i="5"/>
  <c r="M10" i="5"/>
  <c r="L10" i="5"/>
  <c r="K10" i="5"/>
  <c r="J10" i="5"/>
  <c r="I10" i="5"/>
  <c r="H10" i="5"/>
  <c r="G10" i="5"/>
  <c r="F10" i="5"/>
  <c r="K24" i="91" l="1"/>
  <c r="K25" i="91" s="1"/>
  <c r="K39" i="28"/>
  <c r="K40" i="28" s="1"/>
  <c r="M227" i="91"/>
  <c r="M18" i="91"/>
  <c r="N227" i="91"/>
  <c r="N18" i="91"/>
  <c r="M228" i="91"/>
  <c r="M20" i="91"/>
  <c r="L21" i="91"/>
  <c r="L22" i="91" s="1"/>
  <c r="L8" i="28" s="1"/>
  <c r="L9" i="28" s="1"/>
  <c r="N118" i="92"/>
  <c r="N43" i="77"/>
  <c r="N112" i="92"/>
  <c r="N236" i="91" s="1"/>
  <c r="M236" i="91"/>
  <c r="N230" i="91"/>
  <c r="M13" i="59"/>
  <c r="M14" i="59" s="1"/>
  <c r="M15" i="59" s="1"/>
  <c r="M42" i="77"/>
  <c r="M19" i="91" s="1"/>
  <c r="M21" i="91" s="1"/>
  <c r="M22" i="91" s="1"/>
  <c r="K14" i="28"/>
  <c r="F11" i="5"/>
  <c r="G11" i="5"/>
  <c r="N11" i="5"/>
  <c r="N12" i="5" s="1"/>
  <c r="I11" i="5"/>
  <c r="I12" i="5" s="1"/>
  <c r="H11" i="5"/>
  <c r="H12" i="5" s="1"/>
  <c r="M11" i="5"/>
  <c r="M12" i="5" s="1"/>
  <c r="L11" i="5"/>
  <c r="L12" i="5" s="1"/>
  <c r="H191" i="91"/>
  <c r="H183" i="59"/>
  <c r="H159" i="59"/>
  <c r="K11" i="5"/>
  <c r="K12" i="5" s="1"/>
  <c r="I168" i="91"/>
  <c r="H4" i="92"/>
  <c r="H223" i="91" s="1"/>
  <c r="G69" i="28"/>
  <c r="G37" i="28"/>
  <c r="G53" i="28"/>
  <c r="G3" i="28"/>
  <c r="D27" i="92"/>
  <c r="J11" i="5"/>
  <c r="J12" i="5" s="1"/>
  <c r="N114" i="92" l="1"/>
  <c r="L39" i="28"/>
  <c r="L40" i="28" s="1"/>
  <c r="L24" i="91"/>
  <c r="L25" i="91" s="1"/>
  <c r="N228" i="91"/>
  <c r="N20" i="91"/>
  <c r="L14" i="28"/>
  <c r="M39" i="28"/>
  <c r="M40" i="28" s="1"/>
  <c r="M8" i="28"/>
  <c r="M9" i="28" s="1"/>
  <c r="M24" i="91"/>
  <c r="M25" i="91" s="1"/>
  <c r="N13" i="59"/>
  <c r="N14" i="59" s="1"/>
  <c r="N15" i="59" s="1"/>
  <c r="N42" i="77"/>
  <c r="N19" i="91" s="1"/>
  <c r="G162" i="59"/>
  <c r="G12" i="5"/>
  <c r="F162" i="59"/>
  <c r="F12" i="5"/>
  <c r="H162" i="59"/>
  <c r="D28" i="92"/>
  <c r="D34" i="92" s="1"/>
  <c r="F212" i="91" s="1"/>
  <c r="J168" i="91"/>
  <c r="K168" i="91" s="1"/>
  <c r="L168" i="91" s="1"/>
  <c r="I183" i="59"/>
  <c r="I159" i="59"/>
  <c r="I191" i="91"/>
  <c r="I162" i="59"/>
  <c r="I4" i="92"/>
  <c r="I223" i="91" s="1"/>
  <c r="H53" i="28"/>
  <c r="H3" i="28"/>
  <c r="H69" i="28"/>
  <c r="H37" i="28"/>
  <c r="N21" i="91" l="1"/>
  <c r="N22" i="91" s="1"/>
  <c r="N39" i="28" s="1"/>
  <c r="N40" i="28" s="1"/>
  <c r="M14" i="28"/>
  <c r="D35" i="92"/>
  <c r="K183" i="59"/>
  <c r="K191" i="91"/>
  <c r="K159" i="59"/>
  <c r="L191" i="91"/>
  <c r="L183" i="59"/>
  <c r="L159" i="59"/>
  <c r="J183" i="59"/>
  <c r="J191" i="91"/>
  <c r="J159" i="59"/>
  <c r="M168" i="91"/>
  <c r="J4" i="92"/>
  <c r="J223" i="91" s="1"/>
  <c r="I53" i="28"/>
  <c r="I3" i="28"/>
  <c r="I69" i="28"/>
  <c r="I37" i="28"/>
  <c r="N8" i="28" l="1"/>
  <c r="N9" i="28" s="1"/>
  <c r="N14" i="28" s="1"/>
  <c r="N24" i="91"/>
  <c r="N25" i="91" s="1"/>
  <c r="D39" i="92"/>
  <c r="F213" i="91"/>
  <c r="D36" i="92"/>
  <c r="M183" i="59"/>
  <c r="M159" i="59"/>
  <c r="M191" i="91"/>
  <c r="N168" i="91"/>
  <c r="K4" i="92"/>
  <c r="K223" i="91" s="1"/>
  <c r="J69" i="28"/>
  <c r="J37" i="28"/>
  <c r="J53" i="28"/>
  <c r="J3" i="28"/>
  <c r="N159" i="59" l="1"/>
  <c r="N191" i="91"/>
  <c r="N183" i="59"/>
  <c r="L4" i="92"/>
  <c r="L223" i="91" s="1"/>
  <c r="K69" i="28"/>
  <c r="K37" i="28"/>
  <c r="K53" i="28"/>
  <c r="K3" i="28"/>
  <c r="M4" i="92" l="1"/>
  <c r="M223" i="91" s="1"/>
  <c r="L53" i="28"/>
  <c r="L3" i="28"/>
  <c r="L69" i="28"/>
  <c r="L37" i="28"/>
  <c r="N4" i="92" l="1"/>
  <c r="N223" i="91" s="1"/>
  <c r="M53" i="28"/>
  <c r="M69" i="28"/>
  <c r="M37" i="28"/>
  <c r="M3" i="28"/>
  <c r="M154" i="91"/>
  <c r="N69" i="28" l="1"/>
  <c r="N37" i="28"/>
  <c r="N53" i="28"/>
  <c r="N3" i="28"/>
  <c r="E90" i="59"/>
  <c r="E116" i="59"/>
  <c r="E124" i="59"/>
  <c r="B17" i="5"/>
  <c r="B22" i="5" s="1"/>
  <c r="B27" i="5" s="1"/>
  <c r="B31" i="5" s="1"/>
  <c r="B12" i="5"/>
  <c r="C9" i="24" s="1"/>
  <c r="C21" i="24" s="1"/>
  <c r="B11" i="5"/>
  <c r="C8" i="24" s="1"/>
  <c r="I19" i="91"/>
  <c r="H19" i="91"/>
  <c r="G19" i="91"/>
  <c r="F19" i="91"/>
  <c r="C15" i="24" l="1"/>
  <c r="E19" i="91" l="1"/>
  <c r="D34" i="76" l="1"/>
  <c r="D33" i="76"/>
  <c r="E38" i="76"/>
  <c r="C38" i="76"/>
  <c r="B38" i="76"/>
  <c r="D35" i="76"/>
  <c r="N20" i="77"/>
  <c r="M20" i="77"/>
  <c r="L20" i="77"/>
  <c r="K20" i="77"/>
  <c r="J20" i="77"/>
  <c r="I20" i="77"/>
  <c r="H20" i="77"/>
  <c r="G20" i="77"/>
  <c r="F20" i="77"/>
  <c r="E20" i="77"/>
  <c r="D36" i="76" l="1"/>
  <c r="D32" i="76" l="1"/>
  <c r="E39" i="76" l="1"/>
  <c r="E40" i="76" l="1"/>
  <c r="D39" i="76"/>
  <c r="E41" i="76" l="1"/>
  <c r="F39" i="76" l="1"/>
  <c r="E42" i="76"/>
  <c r="E5" i="77" l="1"/>
  <c r="C5" i="77"/>
  <c r="B5" i="77"/>
  <c r="M207" i="59" l="1"/>
  <c r="L207" i="59" s="1"/>
  <c r="N207" i="59" s="1"/>
  <c r="M208" i="59"/>
  <c r="N208" i="59" s="1"/>
  <c r="M213" i="91"/>
  <c r="N213" i="91" s="1"/>
  <c r="M212" i="91"/>
  <c r="L212" i="91" s="1"/>
  <c r="N212" i="91" s="1"/>
  <c r="D115" i="91"/>
  <c r="D148" i="91" s="1"/>
  <c r="H212" i="91"/>
  <c r="G212" i="91" s="1"/>
  <c r="I212" i="91" s="1"/>
  <c r="H213" i="91"/>
  <c r="I213" i="91" s="1"/>
  <c r="H207" i="59"/>
  <c r="H208" i="59"/>
  <c r="I208" i="59" s="1"/>
  <c r="D117" i="91"/>
  <c r="D104" i="59"/>
  <c r="D136" i="59" s="1"/>
  <c r="D106" i="59"/>
  <c r="E81" i="59"/>
  <c r="E59" i="59"/>
  <c r="C59" i="59"/>
  <c r="C39" i="59"/>
  <c r="D15" i="5"/>
  <c r="B10" i="5"/>
  <c r="C7" i="24" s="1"/>
  <c r="C15" i="5"/>
  <c r="G207" i="59" l="1"/>
  <c r="I207" i="59" s="1"/>
  <c r="E3" i="59"/>
  <c r="C3" i="59"/>
  <c r="C90" i="59" s="1"/>
  <c r="N37" i="77"/>
  <c r="M37" i="77"/>
  <c r="L37" i="77"/>
  <c r="K37" i="77"/>
  <c r="J37" i="77"/>
  <c r="I37" i="77"/>
  <c r="H37" i="77"/>
  <c r="G37" i="77"/>
  <c r="F37" i="77"/>
  <c r="E37" i="77"/>
  <c r="E53" i="77"/>
  <c r="C53" i="77"/>
  <c r="B53" i="77"/>
  <c r="E31" i="77"/>
  <c r="C31" i="77"/>
  <c r="B31" i="77"/>
  <c r="E20" i="91" l="1"/>
  <c r="F20" i="91" l="1"/>
  <c r="G20" i="91" l="1"/>
  <c r="H20" i="91" l="1"/>
  <c r="I20" i="91" l="1"/>
  <c r="N13" i="77" l="1"/>
  <c r="N17" i="77" s="1"/>
  <c r="N187" i="59" s="1"/>
  <c r="M13" i="77"/>
  <c r="M17" i="77" s="1"/>
  <c r="M187" i="59" s="1"/>
  <c r="L13" i="77"/>
  <c r="L17" i="77" s="1"/>
  <c r="L187" i="59" s="1"/>
  <c r="K13" i="77"/>
  <c r="K17" i="77" s="1"/>
  <c r="K187" i="59" s="1"/>
  <c r="J13" i="77"/>
  <c r="J17" i="77" s="1"/>
  <c r="I13" i="77"/>
  <c r="I17" i="77" s="1"/>
  <c r="H13" i="77"/>
  <c r="H17" i="77" s="1"/>
  <c r="G13" i="77"/>
  <c r="G17" i="77" s="1"/>
  <c r="F13" i="77"/>
  <c r="F17" i="77" s="1"/>
  <c r="E11" i="77"/>
  <c r="E24" i="77" s="1"/>
  <c r="C11" i="77"/>
  <c r="B11" i="77"/>
  <c r="E3" i="77"/>
  <c r="C3" i="77"/>
  <c r="B3" i="77"/>
  <c r="E25" i="76"/>
  <c r="D21" i="76"/>
  <c r="E24" i="76"/>
  <c r="C24" i="76"/>
  <c r="B24" i="76"/>
  <c r="E10" i="76"/>
  <c r="C10" i="76"/>
  <c r="B10" i="76"/>
  <c r="D5" i="76"/>
  <c r="D22" i="76" l="1"/>
  <c r="I8" i="77" l="1"/>
  <c r="H5" i="59"/>
  <c r="H6" i="59" s="1"/>
  <c r="H10" i="59" s="1"/>
  <c r="G5" i="59"/>
  <c r="G6" i="59" s="1"/>
  <c r="G10" i="59" s="1"/>
  <c r="F5" i="59"/>
  <c r="F6" i="59" s="1"/>
  <c r="F10" i="59" s="1"/>
  <c r="I5" i="59"/>
  <c r="I6" i="59" s="1"/>
  <c r="I10" i="59" s="1"/>
  <c r="G8" i="77"/>
  <c r="H8" i="77"/>
  <c r="F8" i="77"/>
  <c r="E8" i="77"/>
  <c r="G48" i="77" l="1"/>
  <c r="I48" i="77"/>
  <c r="H48" i="77"/>
  <c r="F48" i="77"/>
  <c r="F139" i="59"/>
  <c r="F142" i="59"/>
  <c r="F192" i="91"/>
  <c r="F169" i="91"/>
  <c r="F101" i="91"/>
  <c r="F154" i="91"/>
  <c r="F4" i="91"/>
  <c r="F151" i="91"/>
  <c r="F160" i="59"/>
  <c r="F184" i="59"/>
  <c r="F49" i="91"/>
  <c r="E213" i="91"/>
  <c r="E208" i="59"/>
  <c r="F90" i="59"/>
  <c r="F5" i="77"/>
  <c r="F38" i="76"/>
  <c r="F40" i="76" s="1"/>
  <c r="F3" i="59"/>
  <c r="F59" i="59"/>
  <c r="E18" i="91"/>
  <c r="E21" i="91" s="1"/>
  <c r="E22" i="91" s="1"/>
  <c r="F53" i="77"/>
  <c r="F31" i="77"/>
  <c r="F3" i="77"/>
  <c r="F10" i="76"/>
  <c r="F11" i="77"/>
  <c r="F24" i="77" s="1"/>
  <c r="F24" i="76"/>
  <c r="E13" i="77"/>
  <c r="E17" i="77" l="1"/>
  <c r="E14" i="77"/>
  <c r="H5" i="28"/>
  <c r="I5" i="28"/>
  <c r="E5" i="28"/>
  <c r="F5" i="28"/>
  <c r="G5" i="28"/>
  <c r="E8" i="28"/>
  <c r="E39" i="28"/>
  <c r="J187" i="59"/>
  <c r="G160" i="59"/>
  <c r="G184" i="59"/>
  <c r="G154" i="91"/>
  <c r="G151" i="91"/>
  <c r="G4" i="91"/>
  <c r="G49" i="91"/>
  <c r="G139" i="59"/>
  <c r="G142" i="59"/>
  <c r="G192" i="91"/>
  <c r="G169" i="91"/>
  <c r="G101" i="91"/>
  <c r="G90" i="59"/>
  <c r="E44" i="77"/>
  <c r="F18" i="91"/>
  <c r="F21" i="91" s="1"/>
  <c r="F22" i="91" s="1"/>
  <c r="G5" i="77"/>
  <c r="G38" i="76"/>
  <c r="F41" i="76"/>
  <c r="G3" i="59"/>
  <c r="G59" i="59"/>
  <c r="G53" i="77"/>
  <c r="G31" i="77"/>
  <c r="F55" i="77"/>
  <c r="E10" i="5"/>
  <c r="E6" i="77"/>
  <c r="F6" i="77" s="1"/>
  <c r="G6" i="77" s="1"/>
  <c r="H6" i="77" s="1"/>
  <c r="I6" i="77" s="1"/>
  <c r="J6" i="77" s="1"/>
  <c r="K6" i="77" s="1"/>
  <c r="L6" i="77" s="1"/>
  <c r="M6" i="77" s="1"/>
  <c r="N6" i="77" s="1"/>
  <c r="G3" i="77"/>
  <c r="G18" i="91" s="1"/>
  <c r="G21" i="91" s="1"/>
  <c r="G22" i="91" s="1"/>
  <c r="G10" i="76"/>
  <c r="G24" i="76"/>
  <c r="G11" i="77"/>
  <c r="G24" i="77" s="1"/>
  <c r="E47" i="77" l="1"/>
  <c r="E49" i="77" s="1"/>
  <c r="E50" i="77" s="1"/>
  <c r="E22" i="59" s="1"/>
  <c r="D185" i="59"/>
  <c r="E6" i="5"/>
  <c r="E7" i="5" s="1"/>
  <c r="E5" i="5"/>
  <c r="F5" i="5" s="1"/>
  <c r="G5" i="5" s="1"/>
  <c r="H5" i="5" s="1"/>
  <c r="I5" i="5" s="1"/>
  <c r="J5" i="5" s="1"/>
  <c r="H154" i="91"/>
  <c r="H160" i="59"/>
  <c r="H184" i="59"/>
  <c r="H49" i="91"/>
  <c r="H139" i="59"/>
  <c r="H142" i="59"/>
  <c r="H192" i="91"/>
  <c r="H169" i="91"/>
  <c r="H101" i="91"/>
  <c r="H151" i="91"/>
  <c r="H4" i="91"/>
  <c r="J25" i="76"/>
  <c r="D25" i="76" s="1"/>
  <c r="E26" i="76"/>
  <c r="F44" i="77"/>
  <c r="H90" i="59"/>
  <c r="G39" i="76"/>
  <c r="F42" i="76"/>
  <c r="H5" i="77"/>
  <c r="H38" i="76"/>
  <c r="G44" i="77"/>
  <c r="H3" i="59"/>
  <c r="H59" i="59"/>
  <c r="E7" i="77"/>
  <c r="F7" i="77" s="1"/>
  <c r="F12" i="77"/>
  <c r="F14" i="77" s="1"/>
  <c r="E16" i="77"/>
  <c r="E18" i="77" s="1"/>
  <c r="H53" i="77"/>
  <c r="H31" i="77"/>
  <c r="E55" i="77"/>
  <c r="G55" i="77"/>
  <c r="H10" i="76"/>
  <c r="H11" i="77"/>
  <c r="H24" i="77" s="1"/>
  <c r="H24" i="76"/>
  <c r="H3" i="77"/>
  <c r="H18" i="91" s="1"/>
  <c r="H21" i="91" s="1"/>
  <c r="H22" i="91" s="1"/>
  <c r="K5" i="5" l="1"/>
  <c r="D187" i="59"/>
  <c r="D196" i="59" s="1"/>
  <c r="E52" i="59"/>
  <c r="E67" i="91" s="1"/>
  <c r="E19" i="77"/>
  <c r="E21" i="77" s="1"/>
  <c r="F6" i="5"/>
  <c r="F7" i="5" s="1"/>
  <c r="F39" i="28"/>
  <c r="F8" i="28"/>
  <c r="G12" i="77"/>
  <c r="G14" i="77" s="1"/>
  <c r="I139" i="59"/>
  <c r="I142" i="59"/>
  <c r="I192" i="91"/>
  <c r="I169" i="91"/>
  <c r="I160" i="59"/>
  <c r="I184" i="59"/>
  <c r="I101" i="91"/>
  <c r="I154" i="91"/>
  <c r="I151" i="91"/>
  <c r="I4" i="91"/>
  <c r="I49" i="91"/>
  <c r="F208" i="59"/>
  <c r="F207" i="59"/>
  <c r="J207" i="59" s="1"/>
  <c r="E41" i="59"/>
  <c r="F47" i="77"/>
  <c r="F52" i="59" s="1"/>
  <c r="F67" i="91" s="1"/>
  <c r="I90" i="59"/>
  <c r="I5" i="77"/>
  <c r="I38" i="76"/>
  <c r="G40" i="76"/>
  <c r="H44" i="77"/>
  <c r="G47" i="77"/>
  <c r="I3" i="59"/>
  <c r="I59" i="59"/>
  <c r="E11" i="5"/>
  <c r="E12" i="5" s="1"/>
  <c r="E56" i="77"/>
  <c r="E57" i="77" s="1"/>
  <c r="E33" i="77"/>
  <c r="H55" i="77"/>
  <c r="I53" i="77"/>
  <c r="I31" i="77"/>
  <c r="G7" i="77"/>
  <c r="F56" i="77"/>
  <c r="F57" i="77" s="1"/>
  <c r="I3" i="77"/>
  <c r="I18" i="91" s="1"/>
  <c r="I21" i="91" s="1"/>
  <c r="I22" i="91" s="1"/>
  <c r="I10" i="76"/>
  <c r="I11" i="77"/>
  <c r="I24" i="77" s="1"/>
  <c r="I24" i="76"/>
  <c r="E27" i="76"/>
  <c r="D4" i="76"/>
  <c r="D9" i="76" s="1"/>
  <c r="L5" i="5" l="1"/>
  <c r="E65" i="59"/>
  <c r="E36" i="77"/>
  <c r="G6" i="5"/>
  <c r="G7" i="5" s="1"/>
  <c r="G39" i="28"/>
  <c r="G8" i="28"/>
  <c r="E162" i="59"/>
  <c r="D162" i="59"/>
  <c r="D164" i="59" s="1"/>
  <c r="D176" i="59" s="1"/>
  <c r="F16" i="77"/>
  <c r="F18" i="77" s="1"/>
  <c r="H12" i="77"/>
  <c r="H14" i="77" s="1"/>
  <c r="J139" i="59"/>
  <c r="J142" i="59"/>
  <c r="J192" i="91"/>
  <c r="J169" i="91"/>
  <c r="J151" i="91"/>
  <c r="J4" i="91"/>
  <c r="J154" i="91"/>
  <c r="J160" i="59"/>
  <c r="J184" i="59"/>
  <c r="O213" i="91"/>
  <c r="J213" i="91"/>
  <c r="F209" i="59"/>
  <c r="O208" i="59"/>
  <c r="J208" i="59"/>
  <c r="O207" i="59"/>
  <c r="F41" i="59"/>
  <c r="E52" i="91"/>
  <c r="E79" i="91"/>
  <c r="J90" i="59"/>
  <c r="J5" i="77"/>
  <c r="J38" i="76"/>
  <c r="G41" i="76"/>
  <c r="E28" i="76"/>
  <c r="G52" i="59"/>
  <c r="G67" i="91" s="1"/>
  <c r="F65" i="59"/>
  <c r="I44" i="77"/>
  <c r="H47" i="77"/>
  <c r="J3" i="59"/>
  <c r="I7" i="24"/>
  <c r="I8" i="24" s="1"/>
  <c r="I9" i="24" s="1"/>
  <c r="F7" i="24"/>
  <c r="G7" i="24"/>
  <c r="G8" i="24" s="1"/>
  <c r="G9" i="24" s="1"/>
  <c r="H7" i="24"/>
  <c r="E7" i="24"/>
  <c r="E13" i="24" s="1"/>
  <c r="J53" i="77"/>
  <c r="J55" i="77" s="1"/>
  <c r="J31" i="77"/>
  <c r="I55" i="77"/>
  <c r="H7" i="77"/>
  <c r="G56" i="77"/>
  <c r="G57" i="77" s="1"/>
  <c r="J3" i="77"/>
  <c r="J10" i="76"/>
  <c r="J11" i="77"/>
  <c r="J24" i="77" s="1"/>
  <c r="J24" i="76"/>
  <c r="J26" i="76" s="1"/>
  <c r="F25" i="76"/>
  <c r="E11" i="76"/>
  <c r="D11" i="76" s="1"/>
  <c r="D37" i="28"/>
  <c r="E38" i="77" l="1"/>
  <c r="F33" i="77"/>
  <c r="M5" i="5"/>
  <c r="F19" i="77"/>
  <c r="E16" i="28"/>
  <c r="E55" i="28"/>
  <c r="H6" i="5"/>
  <c r="H7" i="5" s="1"/>
  <c r="H39" i="28"/>
  <c r="H8" i="28"/>
  <c r="J209" i="59"/>
  <c r="J210" i="59" s="1"/>
  <c r="C106" i="92" s="1"/>
  <c r="G16" i="77"/>
  <c r="G18" i="77" s="1"/>
  <c r="I12" i="77"/>
  <c r="I14" i="77" s="1"/>
  <c r="J12" i="77" s="1"/>
  <c r="F79" i="91"/>
  <c r="E88" i="91"/>
  <c r="K184" i="59"/>
  <c r="K169" i="91"/>
  <c r="K154" i="91"/>
  <c r="K151" i="91"/>
  <c r="K4" i="91"/>
  <c r="K139" i="59"/>
  <c r="K142" i="59"/>
  <c r="K160" i="59"/>
  <c r="K192" i="91"/>
  <c r="O209" i="59"/>
  <c r="O210" i="59" s="1"/>
  <c r="G41" i="59"/>
  <c r="F52" i="91"/>
  <c r="K90" i="59"/>
  <c r="G65" i="59"/>
  <c r="H39" i="76"/>
  <c r="H40" i="76" s="1"/>
  <c r="G42" i="76"/>
  <c r="K5" i="77"/>
  <c r="K38" i="76"/>
  <c r="H52" i="59"/>
  <c r="H67" i="91" s="1"/>
  <c r="I47" i="77"/>
  <c r="J44" i="77"/>
  <c r="K3" i="59"/>
  <c r="E74" i="59"/>
  <c r="J27" i="76"/>
  <c r="E8" i="24"/>
  <c r="E9" i="24" s="1"/>
  <c r="E14" i="24"/>
  <c r="F8" i="24"/>
  <c r="F9" i="24" s="1"/>
  <c r="H8" i="24"/>
  <c r="H9" i="24" s="1"/>
  <c r="E15" i="5"/>
  <c r="K53" i="77"/>
  <c r="K55" i="77" s="1"/>
  <c r="K31" i="77"/>
  <c r="I7" i="77"/>
  <c r="J7" i="77" s="1"/>
  <c r="H56" i="77"/>
  <c r="H57" i="77" s="1"/>
  <c r="K10" i="76"/>
  <c r="K11" i="77"/>
  <c r="K24" i="77" s="1"/>
  <c r="K24" i="76"/>
  <c r="K3" i="77"/>
  <c r="E12" i="76"/>
  <c r="F26" i="76"/>
  <c r="N5" i="5" l="1"/>
  <c r="K7" i="77"/>
  <c r="L7" i="77" s="1"/>
  <c r="M7" i="77" s="1"/>
  <c r="N7" i="77" s="1"/>
  <c r="J56" i="77"/>
  <c r="E25" i="77"/>
  <c r="G19" i="77"/>
  <c r="F55" i="28"/>
  <c r="F16" i="28"/>
  <c r="E193" i="91"/>
  <c r="D193" i="91"/>
  <c r="H193" i="91"/>
  <c r="H195" i="91" s="1"/>
  <c r="G193" i="91"/>
  <c r="G195" i="91" s="1"/>
  <c r="E82" i="28"/>
  <c r="F193" i="91"/>
  <c r="F195" i="91" s="1"/>
  <c r="E93" i="59"/>
  <c r="E133" i="59" s="1"/>
  <c r="E15" i="24"/>
  <c r="E104" i="91" s="1"/>
  <c r="E145" i="91" s="1"/>
  <c r="I6" i="5"/>
  <c r="I39" i="28"/>
  <c r="I8" i="28"/>
  <c r="E17" i="5"/>
  <c r="E16" i="5"/>
  <c r="F21" i="77"/>
  <c r="J14" i="77"/>
  <c r="K12" i="77" s="1"/>
  <c r="G79" i="91"/>
  <c r="F88" i="91"/>
  <c r="F82" i="28" s="1"/>
  <c r="D106" i="92"/>
  <c r="L151" i="91"/>
  <c r="L160" i="59"/>
  <c r="L184" i="59"/>
  <c r="L154" i="91"/>
  <c r="L139" i="59"/>
  <c r="L142" i="59"/>
  <c r="L192" i="91"/>
  <c r="L169" i="91"/>
  <c r="L4" i="91"/>
  <c r="E161" i="91"/>
  <c r="E25" i="28" s="1"/>
  <c r="E90" i="91"/>
  <c r="E84" i="28" s="1"/>
  <c r="H41" i="59"/>
  <c r="G52" i="91"/>
  <c r="L90" i="59"/>
  <c r="H65" i="59"/>
  <c r="L5" i="77"/>
  <c r="L38" i="76"/>
  <c r="H41" i="76"/>
  <c r="J28" i="76"/>
  <c r="I52" i="59"/>
  <c r="J47" i="77"/>
  <c r="J52" i="59" s="1"/>
  <c r="K44" i="77"/>
  <c r="K25" i="76"/>
  <c r="E26" i="77"/>
  <c r="E48" i="59"/>
  <c r="L3" i="59"/>
  <c r="E13" i="76"/>
  <c r="E76" i="59"/>
  <c r="E194" i="59" s="1"/>
  <c r="F27" i="76"/>
  <c r="E19" i="24"/>
  <c r="F13" i="24" s="1"/>
  <c r="E20" i="5"/>
  <c r="E22" i="5" s="1"/>
  <c r="F36" i="77"/>
  <c r="G33" i="77" s="1"/>
  <c r="L53" i="77"/>
  <c r="L55" i="77" s="1"/>
  <c r="L31" i="77"/>
  <c r="I56" i="77"/>
  <c r="I57" i="77" s="1"/>
  <c r="L11" i="77"/>
  <c r="L24" i="77" s="1"/>
  <c r="L24" i="76"/>
  <c r="L3" i="77"/>
  <c r="L10" i="76"/>
  <c r="I7" i="5" l="1"/>
  <c r="J6" i="5"/>
  <c r="J67" i="91"/>
  <c r="I67" i="91"/>
  <c r="J65" i="59"/>
  <c r="D195" i="91"/>
  <c r="D203" i="91" s="1"/>
  <c r="H16" i="77"/>
  <c r="G55" i="28"/>
  <c r="G16" i="28"/>
  <c r="G21" i="77"/>
  <c r="K14" i="77"/>
  <c r="L12" i="77" s="1"/>
  <c r="H79" i="91"/>
  <c r="G88" i="91"/>
  <c r="G82" i="28" s="1"/>
  <c r="E201" i="91"/>
  <c r="E27" i="77"/>
  <c r="E28" i="77" s="1"/>
  <c r="M139" i="59"/>
  <c r="M142" i="59"/>
  <c r="M160" i="59"/>
  <c r="M184" i="59"/>
  <c r="M192" i="91"/>
  <c r="M169" i="91"/>
  <c r="M151" i="91"/>
  <c r="M4" i="91"/>
  <c r="E150" i="59"/>
  <c r="E151" i="59" s="1"/>
  <c r="E70" i="59"/>
  <c r="E58" i="91"/>
  <c r="E59" i="91" s="1"/>
  <c r="I41" i="59"/>
  <c r="J41" i="59" s="1"/>
  <c r="H52" i="91"/>
  <c r="E17" i="59"/>
  <c r="E18" i="59" s="1"/>
  <c r="M90" i="59"/>
  <c r="I65" i="59"/>
  <c r="F25" i="77"/>
  <c r="F26" i="77" s="1"/>
  <c r="M5" i="77"/>
  <c r="M38" i="76"/>
  <c r="H42" i="76"/>
  <c r="I39" i="76"/>
  <c r="F28" i="76"/>
  <c r="K26" i="76"/>
  <c r="E43" i="59"/>
  <c r="K47" i="77"/>
  <c r="K52" i="59" s="1"/>
  <c r="L44" i="77"/>
  <c r="E14" i="76"/>
  <c r="E21" i="59" s="1"/>
  <c r="F11" i="76"/>
  <c r="F12" i="76" s="1"/>
  <c r="M3" i="59"/>
  <c r="F74" i="59"/>
  <c r="F48" i="59"/>
  <c r="F58" i="91" s="1"/>
  <c r="F59" i="91" s="1"/>
  <c r="G25" i="76"/>
  <c r="E20" i="24"/>
  <c r="E21" i="24" s="1"/>
  <c r="G36" i="77"/>
  <c r="F14" i="24"/>
  <c r="F19" i="24"/>
  <c r="G13" i="24" s="1"/>
  <c r="F38" i="77"/>
  <c r="F15" i="5"/>
  <c r="E21" i="5"/>
  <c r="E25" i="5"/>
  <c r="E34" i="5" s="1"/>
  <c r="M53" i="77"/>
  <c r="M55" i="77" s="1"/>
  <c r="M31" i="77"/>
  <c r="J57" i="77"/>
  <c r="M11" i="77"/>
  <c r="M24" i="77" s="1"/>
  <c r="M24" i="76"/>
  <c r="M3" i="77"/>
  <c r="M10" i="76"/>
  <c r="K6" i="5" l="1"/>
  <c r="J7" i="5"/>
  <c r="J48" i="59"/>
  <c r="K67" i="91"/>
  <c r="K79" i="91" s="1"/>
  <c r="K74" i="28" s="1"/>
  <c r="K163" i="59"/>
  <c r="K164" i="59" s="1"/>
  <c r="J63" i="28"/>
  <c r="K65" i="59"/>
  <c r="J79" i="91"/>
  <c r="J74" i="59"/>
  <c r="J52" i="91"/>
  <c r="K41" i="59"/>
  <c r="H18" i="77"/>
  <c r="I16" i="77" s="1"/>
  <c r="G25" i="77"/>
  <c r="G26" i="77" s="1"/>
  <c r="H55" i="28"/>
  <c r="H16" i="28"/>
  <c r="F93" i="59"/>
  <c r="F133" i="59" s="1"/>
  <c r="F15" i="24"/>
  <c r="F104" i="91" s="1"/>
  <c r="F145" i="91" s="1"/>
  <c r="F17" i="5"/>
  <c r="F16" i="5"/>
  <c r="F17" i="59" s="1"/>
  <c r="E27" i="5"/>
  <c r="L14" i="77"/>
  <c r="M12" i="77" s="1"/>
  <c r="I79" i="91"/>
  <c r="H88" i="91"/>
  <c r="H82" i="28" s="1"/>
  <c r="N139" i="59"/>
  <c r="N142" i="59"/>
  <c r="N192" i="91"/>
  <c r="N169" i="91"/>
  <c r="N151" i="91"/>
  <c r="N4" i="91"/>
  <c r="N160" i="59"/>
  <c r="N184" i="59"/>
  <c r="N154" i="91"/>
  <c r="F90" i="91"/>
  <c r="F84" i="28" s="1"/>
  <c r="F161" i="91"/>
  <c r="F25" i="28" s="1"/>
  <c r="K27" i="76"/>
  <c r="K28" i="76" s="1"/>
  <c r="E144" i="59"/>
  <c r="E190" i="59"/>
  <c r="E167" i="59"/>
  <c r="E27" i="91"/>
  <c r="I52" i="91"/>
  <c r="E146" i="59"/>
  <c r="E36" i="91"/>
  <c r="F60" i="28"/>
  <c r="E75" i="59"/>
  <c r="E54" i="91"/>
  <c r="E21" i="28" s="1"/>
  <c r="E60" i="28"/>
  <c r="F84" i="91"/>
  <c r="E84" i="91"/>
  <c r="N90" i="59"/>
  <c r="E92" i="59"/>
  <c r="E134" i="59" s="1"/>
  <c r="E135" i="59" s="1"/>
  <c r="E136" i="59" s="1"/>
  <c r="E28" i="59" s="1"/>
  <c r="N5" i="77"/>
  <c r="N38" i="76"/>
  <c r="I40" i="76"/>
  <c r="G26" i="76"/>
  <c r="E49" i="59"/>
  <c r="E62" i="59"/>
  <c r="F76" i="59"/>
  <c r="F194" i="59" s="1"/>
  <c r="L47" i="77"/>
  <c r="L52" i="59" s="1"/>
  <c r="L163" i="59" s="1"/>
  <c r="L164" i="59" s="1"/>
  <c r="M44" i="77"/>
  <c r="F27" i="77"/>
  <c r="F28" i="77" s="1"/>
  <c r="G38" i="77"/>
  <c r="H33" i="77"/>
  <c r="G74" i="59"/>
  <c r="N3" i="59"/>
  <c r="F70" i="59"/>
  <c r="G48" i="59"/>
  <c r="L25" i="76"/>
  <c r="F20" i="5"/>
  <c r="F22" i="5" s="1"/>
  <c r="F20" i="24"/>
  <c r="F21" i="24" s="1"/>
  <c r="E30" i="5"/>
  <c r="E26" i="5"/>
  <c r="N53" i="77"/>
  <c r="N55" i="77" s="1"/>
  <c r="N31" i="77"/>
  <c r="K56" i="77"/>
  <c r="K57" i="77" s="1"/>
  <c r="N3" i="77"/>
  <c r="N10" i="76"/>
  <c r="N11" i="77"/>
  <c r="N24" i="77" s="1"/>
  <c r="N24" i="76"/>
  <c r="F13" i="76"/>
  <c r="J58" i="91" l="1"/>
  <c r="J16" i="28"/>
  <c r="J55" i="28"/>
  <c r="K7" i="5"/>
  <c r="K48" i="59"/>
  <c r="L6" i="5"/>
  <c r="H36" i="77"/>
  <c r="I33" i="77" s="1"/>
  <c r="L67" i="91"/>
  <c r="L79" i="91" s="1"/>
  <c r="L74" i="28" s="1"/>
  <c r="L65" i="59"/>
  <c r="K63" i="28"/>
  <c r="K172" i="91"/>
  <c r="J88" i="91"/>
  <c r="J82" i="28" s="1"/>
  <c r="K52" i="91"/>
  <c r="L41" i="59"/>
  <c r="K74" i="59"/>
  <c r="H19" i="77"/>
  <c r="H21" i="77" s="1"/>
  <c r="I18" i="77"/>
  <c r="E44" i="28"/>
  <c r="E237" i="91"/>
  <c r="E28" i="91"/>
  <c r="E41" i="28" s="1"/>
  <c r="E234" i="91"/>
  <c r="D240" i="91"/>
  <c r="I55" i="28"/>
  <c r="I16" i="28"/>
  <c r="E171" i="91"/>
  <c r="E78" i="28"/>
  <c r="E79" i="28" s="1"/>
  <c r="F78" i="28"/>
  <c r="F79" i="28" s="1"/>
  <c r="E57" i="28"/>
  <c r="D171" i="91"/>
  <c r="D173" i="91" s="1"/>
  <c r="D184" i="91" s="1"/>
  <c r="M14" i="77"/>
  <c r="N12" i="77" s="1"/>
  <c r="I88" i="91"/>
  <c r="I82" i="28" s="1"/>
  <c r="F201" i="91"/>
  <c r="E89" i="91"/>
  <c r="E83" i="28" s="1"/>
  <c r="F150" i="59"/>
  <c r="F151" i="59" s="1"/>
  <c r="E85" i="91"/>
  <c r="F167" i="59"/>
  <c r="F144" i="59"/>
  <c r="F190" i="59"/>
  <c r="F27" i="91"/>
  <c r="F171" i="91"/>
  <c r="F85" i="91"/>
  <c r="E157" i="91"/>
  <c r="G70" i="59"/>
  <c r="G58" i="91"/>
  <c r="G59" i="91" s="1"/>
  <c r="E149" i="59"/>
  <c r="E60" i="91"/>
  <c r="E61" i="91" s="1"/>
  <c r="H25" i="77"/>
  <c r="H26" i="77" s="1"/>
  <c r="E31" i="5"/>
  <c r="G27" i="76"/>
  <c r="I41" i="76"/>
  <c r="L26" i="76"/>
  <c r="N44" i="77"/>
  <c r="M47" i="77"/>
  <c r="M52" i="59" s="1"/>
  <c r="M163" i="59" s="1"/>
  <c r="M164" i="59" s="1"/>
  <c r="G27" i="77"/>
  <c r="G28" i="77" s="1"/>
  <c r="H74" i="59"/>
  <c r="G11" i="76"/>
  <c r="G12" i="76" s="1"/>
  <c r="F43" i="59"/>
  <c r="H48" i="59"/>
  <c r="H58" i="91" s="1"/>
  <c r="H59" i="91" s="1"/>
  <c r="G19" i="24"/>
  <c r="H13" i="24" s="1"/>
  <c r="G14" i="24"/>
  <c r="F21" i="5"/>
  <c r="F25" i="5"/>
  <c r="G15" i="5"/>
  <c r="L56" i="77"/>
  <c r="L57" i="77" s="1"/>
  <c r="F14" i="76"/>
  <c r="F21" i="59" s="1"/>
  <c r="K58" i="91" l="1"/>
  <c r="K88" i="91"/>
  <c r="K82" i="28" s="1"/>
  <c r="K16" i="28"/>
  <c r="K55" i="28"/>
  <c r="I19" i="77"/>
  <c r="I21" i="77" s="1"/>
  <c r="J16" i="77"/>
  <c r="J18" i="77" s="1"/>
  <c r="K16" i="77" s="1"/>
  <c r="K18" i="77" s="1"/>
  <c r="L16" i="77" s="1"/>
  <c r="K84" i="91"/>
  <c r="J59" i="91"/>
  <c r="J60" i="28" s="1"/>
  <c r="L48" i="59"/>
  <c r="M6" i="5"/>
  <c r="L7" i="5"/>
  <c r="K70" i="59"/>
  <c r="K71" i="59" s="1"/>
  <c r="H38" i="77"/>
  <c r="L63" i="28"/>
  <c r="L172" i="91"/>
  <c r="M67" i="91"/>
  <c r="M79" i="91" s="1"/>
  <c r="M74" i="28" s="1"/>
  <c r="M65" i="59"/>
  <c r="I193" i="91"/>
  <c r="I195" i="91" s="1"/>
  <c r="M41" i="59"/>
  <c r="L74" i="59"/>
  <c r="L52" i="91"/>
  <c r="E238" i="91"/>
  <c r="J19" i="77"/>
  <c r="J21" i="77" s="1"/>
  <c r="E10" i="28"/>
  <c r="F28" i="91"/>
  <c r="F10" i="28" s="1"/>
  <c r="F234" i="91"/>
  <c r="G93" i="59"/>
  <c r="G133" i="59" s="1"/>
  <c r="G15" i="24"/>
  <c r="G104" i="91" s="1"/>
  <c r="G145" i="91" s="1"/>
  <c r="G17" i="5"/>
  <c r="G16" i="5"/>
  <c r="G17" i="59" s="1"/>
  <c r="F34" i="5"/>
  <c r="F27" i="5"/>
  <c r="N14" i="77"/>
  <c r="E61" i="28"/>
  <c r="G161" i="91"/>
  <c r="G25" i="28" s="1"/>
  <c r="G90" i="91"/>
  <c r="G84" i="28" s="1"/>
  <c r="E198" i="91"/>
  <c r="E176" i="91"/>
  <c r="G60" i="28"/>
  <c r="H84" i="91"/>
  <c r="G84" i="91"/>
  <c r="F60" i="91"/>
  <c r="F61" i="91" s="1"/>
  <c r="H60" i="28"/>
  <c r="F75" i="59"/>
  <c r="F54" i="91"/>
  <c r="F21" i="28" s="1"/>
  <c r="E103" i="91"/>
  <c r="E146" i="91" s="1"/>
  <c r="E147" i="91" s="1"/>
  <c r="E148" i="91" s="1"/>
  <c r="E77" i="91"/>
  <c r="E72" i="28" s="1"/>
  <c r="E156" i="91"/>
  <c r="F146" i="59"/>
  <c r="F36" i="91"/>
  <c r="E63" i="91"/>
  <c r="E64" i="91" s="1"/>
  <c r="E160" i="91"/>
  <c r="F92" i="59"/>
  <c r="F134" i="59" s="1"/>
  <c r="F135" i="59" s="1"/>
  <c r="F136" i="59" s="1"/>
  <c r="F28" i="59" s="1"/>
  <c r="I25" i="77"/>
  <c r="I26" i="77" s="1"/>
  <c r="H25" i="76"/>
  <c r="H26" i="76" s="1"/>
  <c r="G28" i="76"/>
  <c r="J39" i="76"/>
  <c r="I42" i="76"/>
  <c r="G13" i="76"/>
  <c r="L27" i="76"/>
  <c r="M25" i="76" s="1"/>
  <c r="F62" i="59"/>
  <c r="F49" i="59"/>
  <c r="F50" i="59" s="1"/>
  <c r="I48" i="59"/>
  <c r="J70" i="59" s="1"/>
  <c r="J71" i="59" s="1"/>
  <c r="G76" i="59"/>
  <c r="G194" i="59" s="1"/>
  <c r="N47" i="77"/>
  <c r="N52" i="59" s="1"/>
  <c r="N67" i="91" s="1"/>
  <c r="H27" i="77"/>
  <c r="H28" i="77" s="1"/>
  <c r="I74" i="59"/>
  <c r="H70" i="59"/>
  <c r="G20" i="5"/>
  <c r="G22" i="5" s="1"/>
  <c r="H14" i="24"/>
  <c r="H15" i="24" s="1"/>
  <c r="G20" i="24"/>
  <c r="G21" i="24" s="1"/>
  <c r="F30" i="5"/>
  <c r="F26" i="5"/>
  <c r="I36" i="77"/>
  <c r="I38" i="77" s="1"/>
  <c r="M56" i="77"/>
  <c r="M57" i="77" s="1"/>
  <c r="K85" i="91" l="1"/>
  <c r="K78" i="28"/>
  <c r="K79" i="28" s="1"/>
  <c r="L88" i="91"/>
  <c r="L82" i="28" s="1"/>
  <c r="L16" i="28"/>
  <c r="L55" i="28"/>
  <c r="K19" i="77"/>
  <c r="K21" i="77" s="1"/>
  <c r="M48" i="59"/>
  <c r="N6" i="5"/>
  <c r="M7" i="5"/>
  <c r="L58" i="91"/>
  <c r="L70" i="59"/>
  <c r="L71" i="59" s="1"/>
  <c r="K59" i="91"/>
  <c r="K60" i="28" s="1"/>
  <c r="L84" i="91"/>
  <c r="N163" i="59"/>
  <c r="N164" i="59" s="1"/>
  <c r="N65" i="59"/>
  <c r="M63" i="28"/>
  <c r="N79" i="91"/>
  <c r="N74" i="28" s="1"/>
  <c r="M172" i="91"/>
  <c r="N63" i="28"/>
  <c r="N172" i="91"/>
  <c r="M52" i="91"/>
  <c r="N41" i="59"/>
  <c r="M74" i="59"/>
  <c r="J33" i="77"/>
  <c r="F41" i="28"/>
  <c r="F44" i="28"/>
  <c r="F237" i="91"/>
  <c r="F238" i="91" s="1"/>
  <c r="G78" i="28"/>
  <c r="G79" i="28" s="1"/>
  <c r="H78" i="28"/>
  <c r="H79" i="28" s="1"/>
  <c r="F57" i="28"/>
  <c r="E23" i="28"/>
  <c r="E24" i="28" s="1"/>
  <c r="G201" i="91"/>
  <c r="F89" i="91"/>
  <c r="F83" i="28" s="1"/>
  <c r="F61" i="28"/>
  <c r="F62" i="28" s="1"/>
  <c r="H27" i="76"/>
  <c r="H28" i="76" s="1"/>
  <c r="F198" i="91"/>
  <c r="F176" i="91"/>
  <c r="G150" i="59"/>
  <c r="G151" i="59" s="1"/>
  <c r="E162" i="91"/>
  <c r="F149" i="59"/>
  <c r="F103" i="91"/>
  <c r="F146" i="91" s="1"/>
  <c r="F147" i="91" s="1"/>
  <c r="F148" i="91" s="1"/>
  <c r="F77" i="91"/>
  <c r="F72" i="28" s="1"/>
  <c r="F156" i="91"/>
  <c r="F63" i="91"/>
  <c r="H171" i="91"/>
  <c r="H85" i="91"/>
  <c r="I70" i="59"/>
  <c r="I58" i="91"/>
  <c r="G167" i="59"/>
  <c r="G144" i="59"/>
  <c r="G190" i="59"/>
  <c r="G27" i="91"/>
  <c r="F157" i="91"/>
  <c r="G85" i="91"/>
  <c r="G171" i="91"/>
  <c r="H93" i="59"/>
  <c r="H133" i="59" s="1"/>
  <c r="F31" i="5"/>
  <c r="H104" i="91"/>
  <c r="H145" i="91" s="1"/>
  <c r="J40" i="76"/>
  <c r="G43" i="59"/>
  <c r="G14" i="76"/>
  <c r="G21" i="59" s="1"/>
  <c r="J25" i="77"/>
  <c r="J26" i="77" s="1"/>
  <c r="H11" i="76"/>
  <c r="H12" i="76" s="1"/>
  <c r="L28" i="76"/>
  <c r="I27" i="77"/>
  <c r="I28" i="77" s="1"/>
  <c r="M26" i="76"/>
  <c r="H19" i="24"/>
  <c r="G21" i="5"/>
  <c r="G25" i="5"/>
  <c r="H15" i="5"/>
  <c r="N56" i="77"/>
  <c r="N57" i="77" s="1"/>
  <c r="M88" i="91" l="1"/>
  <c r="M82" i="28" s="1"/>
  <c r="M55" i="28"/>
  <c r="M16" i="28"/>
  <c r="L85" i="91"/>
  <c r="L78" i="28"/>
  <c r="L79" i="28" s="1"/>
  <c r="N70" i="59"/>
  <c r="N71" i="59" s="1"/>
  <c r="M58" i="91"/>
  <c r="M70" i="59"/>
  <c r="M71" i="59" s="1"/>
  <c r="L59" i="91"/>
  <c r="L60" i="28" s="1"/>
  <c r="N7" i="5"/>
  <c r="N48" i="59"/>
  <c r="N58" i="91" s="1"/>
  <c r="N59" i="91" s="1"/>
  <c r="N60" i="28" s="1"/>
  <c r="I59" i="91"/>
  <c r="J84" i="91"/>
  <c r="J78" i="28" s="1"/>
  <c r="J79" i="28" s="1"/>
  <c r="N74" i="59"/>
  <c r="N52" i="91"/>
  <c r="J36" i="77"/>
  <c r="K33" i="77" s="1"/>
  <c r="L18" i="77"/>
  <c r="M16" i="77" s="1"/>
  <c r="G28" i="91"/>
  <c r="G103" i="91" s="1"/>
  <c r="G146" i="91" s="1"/>
  <c r="G147" i="91" s="1"/>
  <c r="G148" i="91" s="1"/>
  <c r="G234" i="91"/>
  <c r="F64" i="91"/>
  <c r="F23" i="28" s="1"/>
  <c r="F24" i="28" s="1"/>
  <c r="H17" i="5"/>
  <c r="H16" i="5"/>
  <c r="G34" i="5"/>
  <c r="G27" i="5"/>
  <c r="I25" i="76"/>
  <c r="I26" i="76" s="1"/>
  <c r="H76" i="59"/>
  <c r="H194" i="59" s="1"/>
  <c r="H161" i="91"/>
  <c r="H25" i="28" s="1"/>
  <c r="H90" i="91"/>
  <c r="H84" i="28" s="1"/>
  <c r="I60" i="28"/>
  <c r="I84" i="91"/>
  <c r="G146" i="59"/>
  <c r="G36" i="91"/>
  <c r="G60" i="91"/>
  <c r="G61" i="91" s="1"/>
  <c r="G75" i="59"/>
  <c r="G54" i="91"/>
  <c r="G21" i="28" s="1"/>
  <c r="F160" i="91"/>
  <c r="H20" i="5"/>
  <c r="H20" i="24"/>
  <c r="H21" i="24" s="1"/>
  <c r="I13" i="24"/>
  <c r="K25" i="77"/>
  <c r="K26" i="77" s="1"/>
  <c r="G92" i="59"/>
  <c r="G134" i="59" s="1"/>
  <c r="G135" i="59" s="1"/>
  <c r="G136" i="59" s="1"/>
  <c r="G28" i="59" s="1"/>
  <c r="J41" i="76"/>
  <c r="H13" i="76"/>
  <c r="G49" i="59"/>
  <c r="G50" i="59" s="1"/>
  <c r="J27" i="77"/>
  <c r="J28" i="77" s="1"/>
  <c r="M27" i="76"/>
  <c r="G26" i="5"/>
  <c r="G30" i="5"/>
  <c r="N84" i="91" l="1"/>
  <c r="M59" i="91"/>
  <c r="M60" i="28" s="1"/>
  <c r="M84" i="91"/>
  <c r="N88" i="91"/>
  <c r="N82" i="28" s="1"/>
  <c r="N16" i="28"/>
  <c r="N55" i="28"/>
  <c r="J85" i="91"/>
  <c r="J171" i="91"/>
  <c r="N171" i="91"/>
  <c r="N173" i="91" s="1"/>
  <c r="M171" i="91"/>
  <c r="M173" i="91" s="1"/>
  <c r="L171" i="91"/>
  <c r="L173" i="91" s="1"/>
  <c r="K171" i="91"/>
  <c r="K173" i="91" s="1"/>
  <c r="G198" i="91"/>
  <c r="K36" i="77"/>
  <c r="K38" i="77" s="1"/>
  <c r="J38" i="77"/>
  <c r="L19" i="77"/>
  <c r="L21" i="77" s="1"/>
  <c r="M18" i="77"/>
  <c r="N16" i="77" s="1"/>
  <c r="G10" i="28"/>
  <c r="G156" i="91"/>
  <c r="G176" i="91"/>
  <c r="G77" i="91"/>
  <c r="G72" i="28" s="1"/>
  <c r="G41" i="28"/>
  <c r="G61" i="28" s="1"/>
  <c r="G62" i="28" s="1"/>
  <c r="G44" i="28"/>
  <c r="G237" i="91"/>
  <c r="G238" i="91" s="1"/>
  <c r="I78" i="28"/>
  <c r="I79" i="28" s="1"/>
  <c r="G57" i="28"/>
  <c r="H21" i="5"/>
  <c r="H22" i="5"/>
  <c r="H150" i="59"/>
  <c r="H151" i="59" s="1"/>
  <c r="G89" i="91"/>
  <c r="G83" i="28" s="1"/>
  <c r="H201" i="91"/>
  <c r="H25" i="5"/>
  <c r="F162" i="91"/>
  <c r="G149" i="59"/>
  <c r="I85" i="91"/>
  <c r="G63" i="91"/>
  <c r="G157" i="91"/>
  <c r="G31" i="5"/>
  <c r="H14" i="76"/>
  <c r="H21" i="59" s="1"/>
  <c r="I11" i="76"/>
  <c r="I12" i="76" s="1"/>
  <c r="H43" i="59"/>
  <c r="K39" i="76"/>
  <c r="K40" i="76" s="1"/>
  <c r="J42" i="76"/>
  <c r="L25" i="77"/>
  <c r="L26" i="77" s="1"/>
  <c r="M28" i="76"/>
  <c r="I27" i="76"/>
  <c r="K27" i="77"/>
  <c r="K28" i="77" s="1"/>
  <c r="N25" i="76"/>
  <c r="M85" i="91" l="1"/>
  <c r="M78" i="28"/>
  <c r="M79" i="28" s="1"/>
  <c r="N85" i="91"/>
  <c r="N78" i="28"/>
  <c r="N79" i="28" s="1"/>
  <c r="L33" i="77"/>
  <c r="M19" i="77"/>
  <c r="M21" i="77" s="1"/>
  <c r="M25" i="77" s="1"/>
  <c r="M26" i="77" s="1"/>
  <c r="N18" i="77"/>
  <c r="N19" i="77" s="1"/>
  <c r="N21" i="77" s="1"/>
  <c r="N25" i="77" s="1"/>
  <c r="N26" i="77" s="1"/>
  <c r="G64" i="91"/>
  <c r="G23" i="28" s="1"/>
  <c r="G24" i="28" s="1"/>
  <c r="H26" i="5"/>
  <c r="H27" i="5"/>
  <c r="H31" i="5" s="1"/>
  <c r="H30" i="5"/>
  <c r="H34" i="5"/>
  <c r="I171" i="91"/>
  <c r="I76" i="59"/>
  <c r="I194" i="59" s="1"/>
  <c r="I161" i="91"/>
  <c r="I25" i="28" s="1"/>
  <c r="I90" i="91"/>
  <c r="I84" i="28" s="1"/>
  <c r="H146" i="59"/>
  <c r="H36" i="91"/>
  <c r="G160" i="91"/>
  <c r="H75" i="59"/>
  <c r="H54" i="91"/>
  <c r="H21" i="28" s="1"/>
  <c r="K41" i="76"/>
  <c r="I28" i="76"/>
  <c r="L27" i="77"/>
  <c r="L28" i="77" s="1"/>
  <c r="N26" i="76"/>
  <c r="I13" i="76"/>
  <c r="H44" i="28" l="1"/>
  <c r="H237" i="91"/>
  <c r="H57" i="28"/>
  <c r="H89" i="91"/>
  <c r="H83" i="28" s="1"/>
  <c r="I201" i="91"/>
  <c r="I150" i="59"/>
  <c r="I151" i="59" s="1"/>
  <c r="H157" i="91"/>
  <c r="O157" i="91" s="1"/>
  <c r="H149" i="59"/>
  <c r="G162" i="91"/>
  <c r="K42" i="76"/>
  <c r="L39" i="76"/>
  <c r="N27" i="77"/>
  <c r="N28" i="77" s="1"/>
  <c r="M27" i="77"/>
  <c r="M28" i="77" s="1"/>
  <c r="I14" i="76"/>
  <c r="I21" i="59" s="1"/>
  <c r="I43" i="59"/>
  <c r="N27" i="76"/>
  <c r="D26" i="76"/>
  <c r="D27" i="76" s="1"/>
  <c r="L36" i="77"/>
  <c r="L38" i="77" s="1"/>
  <c r="J11" i="76"/>
  <c r="J12" i="76" s="1"/>
  <c r="J90" i="91" l="1"/>
  <c r="J84" i="28" s="1"/>
  <c r="J76" i="59"/>
  <c r="J194" i="59" s="1"/>
  <c r="M33" i="77"/>
  <c r="J161" i="91"/>
  <c r="J25" i="28" s="1"/>
  <c r="I75" i="59"/>
  <c r="I54" i="91"/>
  <c r="I146" i="59"/>
  <c r="I36" i="91"/>
  <c r="H160" i="91"/>
  <c r="L40" i="76"/>
  <c r="A28" i="77"/>
  <c r="N28" i="76"/>
  <c r="J13" i="76"/>
  <c r="J43" i="59" s="1"/>
  <c r="J54" i="91" s="1"/>
  <c r="J21" i="28" l="1"/>
  <c r="J57" i="28"/>
  <c r="J75" i="59"/>
  <c r="I21" i="28"/>
  <c r="J89" i="91"/>
  <c r="J83" i="28" s="1"/>
  <c r="I44" i="28"/>
  <c r="I237" i="91"/>
  <c r="I57" i="28"/>
  <c r="I89" i="91"/>
  <c r="I83" i="28" s="1"/>
  <c r="J201" i="91"/>
  <c r="I149" i="59"/>
  <c r="H162" i="91"/>
  <c r="J150" i="59"/>
  <c r="J151" i="59" s="1"/>
  <c r="I157" i="91"/>
  <c r="L41" i="76"/>
  <c r="K11" i="76"/>
  <c r="K12" i="76" s="1"/>
  <c r="D28" i="76"/>
  <c r="J14" i="76"/>
  <c r="J21" i="59" s="1"/>
  <c r="J36" i="91" s="1"/>
  <c r="M36" i="77"/>
  <c r="M38" i="77" s="1"/>
  <c r="K90" i="91" l="1"/>
  <c r="K84" i="28" s="1"/>
  <c r="K76" i="59"/>
  <c r="J44" i="28"/>
  <c r="J237" i="91"/>
  <c r="N33" i="77"/>
  <c r="K161" i="91"/>
  <c r="K25" i="28" s="1"/>
  <c r="J146" i="59"/>
  <c r="J149" i="59" s="1"/>
  <c r="I160" i="91"/>
  <c r="M39" i="76"/>
  <c r="M40" i="76" s="1"/>
  <c r="L42" i="76"/>
  <c r="K194" i="59"/>
  <c r="K13" i="76"/>
  <c r="K43" i="59" s="1"/>
  <c r="N35" i="77"/>
  <c r="K75" i="59" l="1"/>
  <c r="K54" i="91"/>
  <c r="K201" i="91"/>
  <c r="K150" i="59"/>
  <c r="K151" i="59" s="1"/>
  <c r="J157" i="91"/>
  <c r="I162" i="91"/>
  <c r="M41" i="76"/>
  <c r="K14" i="76"/>
  <c r="K21" i="59" s="1"/>
  <c r="K36" i="91" s="1"/>
  <c r="L11" i="76"/>
  <c r="L12" i="76" s="1"/>
  <c r="N36" i="77"/>
  <c r="N38" i="77" s="1"/>
  <c r="K44" i="28" l="1"/>
  <c r="K237" i="91"/>
  <c r="K89" i="91"/>
  <c r="K83" i="28" s="1"/>
  <c r="K21" i="28"/>
  <c r="K57" i="28"/>
  <c r="L90" i="91"/>
  <c r="L84" i="28" s="1"/>
  <c r="L76" i="59"/>
  <c r="L194" i="59" s="1"/>
  <c r="L161" i="91"/>
  <c r="L25" i="28" s="1"/>
  <c r="J160" i="91"/>
  <c r="J162" i="91" s="1"/>
  <c r="K146" i="59"/>
  <c r="K149" i="59" s="1"/>
  <c r="M42" i="76"/>
  <c r="N39" i="76"/>
  <c r="L13" i="76"/>
  <c r="L43" i="59" s="1"/>
  <c r="L54" i="91" l="1"/>
  <c r="L75" i="59"/>
  <c r="L201" i="91"/>
  <c r="L150" i="59"/>
  <c r="L151" i="59" s="1"/>
  <c r="K157" i="91"/>
  <c r="K160" i="91" s="1"/>
  <c r="K162" i="91" s="1"/>
  <c r="N40" i="76"/>
  <c r="M11" i="76"/>
  <c r="M12" i="76" s="1"/>
  <c r="L14" i="76"/>
  <c r="L21" i="59" s="1"/>
  <c r="L36" i="91" s="1"/>
  <c r="M90" i="91" l="1"/>
  <c r="M84" i="28" s="1"/>
  <c r="M76" i="59"/>
  <c r="M150" i="59" s="1"/>
  <c r="M151" i="59" s="1"/>
  <c r="M161" i="91"/>
  <c r="L44" i="28"/>
  <c r="L237" i="91"/>
  <c r="L21" i="28"/>
  <c r="L57" i="28"/>
  <c r="L89" i="91"/>
  <c r="L83" i="28" s="1"/>
  <c r="M201" i="91"/>
  <c r="L146" i="59"/>
  <c r="N41" i="76"/>
  <c r="D40" i="76"/>
  <c r="D41" i="76" s="1"/>
  <c r="M194" i="59"/>
  <c r="M13" i="76"/>
  <c r="M43" i="59" s="1"/>
  <c r="M54" i="91" l="1"/>
  <c r="M75" i="59"/>
  <c r="M25" i="28"/>
  <c r="L157" i="91"/>
  <c r="L149" i="59"/>
  <c r="N42" i="76"/>
  <c r="M14" i="76"/>
  <c r="M21" i="59" s="1"/>
  <c r="N11" i="76"/>
  <c r="N12" i="76" s="1"/>
  <c r="N76" i="59" l="1"/>
  <c r="N150" i="59" s="1"/>
  <c r="N161" i="91"/>
  <c r="N90" i="91"/>
  <c r="N84" i="28" s="1"/>
  <c r="M36" i="91"/>
  <c r="M146" i="59"/>
  <c r="M89" i="91"/>
  <c r="M83" i="28" s="1"/>
  <c r="M57" i="28"/>
  <c r="M21" i="28"/>
  <c r="N13" i="76"/>
  <c r="L160" i="91"/>
  <c r="D42" i="76"/>
  <c r="N194" i="59"/>
  <c r="M149" i="59" l="1"/>
  <c r="N25" i="28"/>
  <c r="O161" i="91"/>
  <c r="N14" i="76"/>
  <c r="N21" i="59" s="1"/>
  <c r="N43" i="59"/>
  <c r="N151" i="59"/>
  <c r="O150" i="59"/>
  <c r="O151" i="59" s="1"/>
  <c r="M44" i="28"/>
  <c r="M237" i="91"/>
  <c r="M157" i="91"/>
  <c r="M160" i="91" s="1"/>
  <c r="M162" i="91" s="1"/>
  <c r="N201" i="91"/>
  <c r="L162" i="91"/>
  <c r="N36" i="91" l="1"/>
  <c r="N146" i="59"/>
  <c r="N54" i="91"/>
  <c r="N75" i="59"/>
  <c r="D14" i="76"/>
  <c r="D12" i="76"/>
  <c r="D13" i="76" s="1"/>
  <c r="N21" i="28" l="1"/>
  <c r="N57" i="28"/>
  <c r="N89" i="91"/>
  <c r="N83" i="28" s="1"/>
  <c r="N149" i="59"/>
  <c r="O149" i="59" s="1"/>
  <c r="O146" i="59"/>
  <c r="N237" i="91"/>
  <c r="N44" i="28"/>
  <c r="N157" i="91"/>
  <c r="N160" i="91" s="1"/>
  <c r="E3" i="5"/>
  <c r="C3" i="5"/>
  <c r="N162" i="91" l="1"/>
  <c r="O160" i="91"/>
  <c r="O162" i="91" s="1"/>
  <c r="D69" i="28"/>
  <c r="D53" i="28"/>
  <c r="E4" i="24" l="1"/>
  <c r="F4" i="24" l="1"/>
  <c r="F3" i="5"/>
  <c r="G4" i="24" l="1"/>
  <c r="G3" i="5"/>
  <c r="H3" i="5" l="1"/>
  <c r="H4" i="24"/>
  <c r="I4" i="24" l="1"/>
  <c r="I3" i="5"/>
  <c r="J4" i="24" l="1"/>
  <c r="J3" i="5"/>
  <c r="K3" i="5" l="1"/>
  <c r="K4" i="24"/>
  <c r="L3" i="5" l="1"/>
  <c r="L4" i="24"/>
  <c r="M4" i="24" l="1"/>
  <c r="M3" i="5"/>
  <c r="N4" i="24" l="1"/>
  <c r="N3" i="5"/>
  <c r="C20" i="24" l="1"/>
  <c r="B15" i="5"/>
  <c r="B20" i="5" s="1"/>
  <c r="B25" i="5" s="1"/>
  <c r="B30" i="5" s="1"/>
  <c r="B34" i="5" s="1"/>
  <c r="C13" i="24" l="1"/>
  <c r="C19" i="24"/>
  <c r="E1" i="24" l="1"/>
  <c r="E145" i="59" l="1"/>
  <c r="E168" i="59"/>
  <c r="E191" i="59"/>
  <c r="F145" i="59"/>
  <c r="F168" i="59"/>
  <c r="F191" i="59"/>
  <c r="G191" i="59"/>
  <c r="G145" i="59"/>
  <c r="G168" i="59"/>
  <c r="E44" i="59"/>
  <c r="E64" i="59" s="1"/>
  <c r="F44" i="59" l="1"/>
  <c r="F64" i="59" s="1"/>
  <c r="B21" i="5"/>
  <c r="B26" i="5" s="1"/>
  <c r="G44" i="59" l="1"/>
  <c r="H17" i="59" l="1"/>
  <c r="I15" i="5"/>
  <c r="I17" i="5" l="1"/>
  <c r="I16" i="5"/>
  <c r="I17" i="59" s="1"/>
  <c r="I144" i="59" s="1"/>
  <c r="H167" i="59"/>
  <c r="H144" i="59"/>
  <c r="H190" i="59"/>
  <c r="H27" i="91"/>
  <c r="I20" i="5"/>
  <c r="G62" i="59"/>
  <c r="I22" i="5" l="1"/>
  <c r="J15" i="5"/>
  <c r="J20" i="5" s="1"/>
  <c r="H28" i="91"/>
  <c r="H10" i="28" s="1"/>
  <c r="H234" i="91"/>
  <c r="H238" i="91" s="1"/>
  <c r="H60" i="91"/>
  <c r="H61" i="91" s="1"/>
  <c r="I190" i="59"/>
  <c r="I167" i="59"/>
  <c r="I27" i="91"/>
  <c r="H92" i="59"/>
  <c r="H134" i="59" s="1"/>
  <c r="H135" i="59" s="1"/>
  <c r="H136" i="59" s="1"/>
  <c r="H28" i="59" s="1"/>
  <c r="H49" i="59"/>
  <c r="I21" i="5"/>
  <c r="I25" i="5"/>
  <c r="H62" i="59"/>
  <c r="J21" i="5" l="1"/>
  <c r="J22" i="5"/>
  <c r="J25" i="5"/>
  <c r="K15" i="5"/>
  <c r="H41" i="28"/>
  <c r="H61" i="28" s="1"/>
  <c r="I28" i="91"/>
  <c r="I41" i="28" s="1"/>
  <c r="I234" i="91"/>
  <c r="I238" i="91" s="1"/>
  <c r="J17" i="5"/>
  <c r="J16" i="5"/>
  <c r="J17" i="59" s="1"/>
  <c r="I34" i="5"/>
  <c r="I27" i="5"/>
  <c r="H176" i="91"/>
  <c r="H198" i="91"/>
  <c r="I60" i="91"/>
  <c r="H63" i="91"/>
  <c r="H64" i="91" s="1"/>
  <c r="H103" i="91"/>
  <c r="H146" i="91" s="1"/>
  <c r="H147" i="91" s="1"/>
  <c r="H148" i="91" s="1"/>
  <c r="H77" i="91"/>
  <c r="H72" i="28" s="1"/>
  <c r="H156" i="91"/>
  <c r="O156" i="91" s="1"/>
  <c r="I92" i="59"/>
  <c r="I134" i="59" s="1"/>
  <c r="I49" i="59"/>
  <c r="I50" i="59" s="1"/>
  <c r="H50" i="59"/>
  <c r="I26" i="5"/>
  <c r="I30" i="5"/>
  <c r="I14" i="24"/>
  <c r="I15" i="24" s="1"/>
  <c r="I19" i="24"/>
  <c r="I62" i="59"/>
  <c r="J13" i="24" l="1"/>
  <c r="J14" i="24" s="1"/>
  <c r="J15" i="24" s="1"/>
  <c r="J104" i="91" s="1"/>
  <c r="J145" i="91" s="1"/>
  <c r="J19" i="24"/>
  <c r="K20" i="5"/>
  <c r="K16" i="5"/>
  <c r="K17" i="59" s="1"/>
  <c r="J27" i="5"/>
  <c r="J26" i="5"/>
  <c r="N173" i="59"/>
  <c r="N181" i="91" s="1"/>
  <c r="N180" i="91"/>
  <c r="J18" i="59"/>
  <c r="J167" i="59"/>
  <c r="J49" i="59"/>
  <c r="J27" i="91"/>
  <c r="J62" i="59"/>
  <c r="I10" i="28"/>
  <c r="I61" i="91"/>
  <c r="H23" i="28"/>
  <c r="H24" i="28" s="1"/>
  <c r="J30" i="5"/>
  <c r="I61" i="28"/>
  <c r="H62" i="28"/>
  <c r="I198" i="91"/>
  <c r="I176" i="91"/>
  <c r="H145" i="59"/>
  <c r="H168" i="59"/>
  <c r="H191" i="59"/>
  <c r="I103" i="91"/>
  <c r="I146" i="91" s="1"/>
  <c r="I156" i="91"/>
  <c r="I77" i="91"/>
  <c r="I72" i="28" s="1"/>
  <c r="I63" i="91"/>
  <c r="I64" i="91" s="1"/>
  <c r="I93" i="59"/>
  <c r="I133" i="59" s="1"/>
  <c r="I135" i="59" s="1"/>
  <c r="I136" i="59" s="1"/>
  <c r="I28" i="59" s="1"/>
  <c r="I31" i="5"/>
  <c r="I104" i="91"/>
  <c r="I145" i="91" s="1"/>
  <c r="H44" i="59"/>
  <c r="H64" i="59" s="1"/>
  <c r="G64" i="59"/>
  <c r="I20" i="24"/>
  <c r="I21" i="24" s="1"/>
  <c r="K17" i="5"/>
  <c r="J28" i="91" l="1"/>
  <c r="J30" i="91" s="1"/>
  <c r="J31" i="91" s="1"/>
  <c r="J234" i="91"/>
  <c r="J238" i="91" s="1"/>
  <c r="K18" i="59"/>
  <c r="K167" i="59"/>
  <c r="K27" i="91"/>
  <c r="K60" i="91" s="1"/>
  <c r="K62" i="59"/>
  <c r="L15" i="5"/>
  <c r="K21" i="5"/>
  <c r="K22" i="5"/>
  <c r="K25" i="5"/>
  <c r="J20" i="24"/>
  <c r="J21" i="24" s="1"/>
  <c r="K13" i="24"/>
  <c r="K14" i="24" s="1"/>
  <c r="K15" i="24" s="1"/>
  <c r="K104" i="91" s="1"/>
  <c r="K145" i="91" s="1"/>
  <c r="K19" i="24"/>
  <c r="J60" i="91"/>
  <c r="J50" i="59"/>
  <c r="K49" i="59"/>
  <c r="J61" i="91"/>
  <c r="J63" i="91"/>
  <c r="J64" i="91" s="1"/>
  <c r="J23" i="28" s="1"/>
  <c r="J24" i="28" s="1"/>
  <c r="I193" i="59"/>
  <c r="I200" i="91" s="1"/>
  <c r="I191" i="59"/>
  <c r="I145" i="59"/>
  <c r="J93" i="59"/>
  <c r="J31" i="5"/>
  <c r="I23" i="28"/>
  <c r="I24" i="28" s="1"/>
  <c r="J190" i="59"/>
  <c r="J144" i="59"/>
  <c r="I62" i="28"/>
  <c r="I147" i="91"/>
  <c r="I148" i="91" s="1"/>
  <c r="J92" i="59"/>
  <c r="J134" i="59" s="1"/>
  <c r="L20" i="5" l="1"/>
  <c r="L16" i="5"/>
  <c r="L17" i="59" s="1"/>
  <c r="J176" i="91"/>
  <c r="J103" i="91"/>
  <c r="J146" i="91" s="1"/>
  <c r="J147" i="91" s="1"/>
  <c r="J148" i="91" s="1"/>
  <c r="K28" i="91"/>
  <c r="K234" i="91"/>
  <c r="K238" i="91" s="1"/>
  <c r="J77" i="91"/>
  <c r="J72" i="28" s="1"/>
  <c r="J41" i="28"/>
  <c r="J10" i="28"/>
  <c r="L13" i="24"/>
  <c r="L14" i="24" s="1"/>
  <c r="L15" i="24" s="1"/>
  <c r="L104" i="91" s="1"/>
  <c r="L145" i="91" s="1"/>
  <c r="K20" i="24"/>
  <c r="K21" i="24" s="1"/>
  <c r="L19" i="24"/>
  <c r="K27" i="5"/>
  <c r="K26" i="5"/>
  <c r="J32" i="91"/>
  <c r="K50" i="59"/>
  <c r="L49" i="59"/>
  <c r="K63" i="91"/>
  <c r="K64" i="91" s="1"/>
  <c r="K23" i="28" s="1"/>
  <c r="K24" i="28" s="1"/>
  <c r="K61" i="91"/>
  <c r="K30" i="5"/>
  <c r="J198" i="91"/>
  <c r="J156" i="91"/>
  <c r="K93" i="59"/>
  <c r="K133" i="59" s="1"/>
  <c r="J133" i="59"/>
  <c r="J135" i="59" s="1"/>
  <c r="J136" i="59" s="1"/>
  <c r="J28" i="59" s="1"/>
  <c r="L20" i="24" l="1"/>
  <c r="L21" i="24" s="1"/>
  <c r="M13" i="24"/>
  <c r="M14" i="24" s="1"/>
  <c r="M15" i="24" s="1"/>
  <c r="M104" i="91" s="1"/>
  <c r="M145" i="91" s="1"/>
  <c r="M19" i="24"/>
  <c r="K41" i="28"/>
  <c r="K10" i="28"/>
  <c r="K176" i="91"/>
  <c r="K30" i="91"/>
  <c r="K77" i="91"/>
  <c r="K72" i="28" s="1"/>
  <c r="K103" i="91"/>
  <c r="K146" i="91" s="1"/>
  <c r="K147" i="91" s="1"/>
  <c r="K148" i="91" s="1"/>
  <c r="L62" i="59"/>
  <c r="L27" i="91"/>
  <c r="L18" i="59"/>
  <c r="L167" i="59"/>
  <c r="J61" i="28"/>
  <c r="J62" i="28" s="1"/>
  <c r="J42" i="28"/>
  <c r="L22" i="5"/>
  <c r="L21" i="5"/>
  <c r="L25" i="5"/>
  <c r="M15" i="5"/>
  <c r="L50" i="59"/>
  <c r="J168" i="59"/>
  <c r="L17" i="5"/>
  <c r="K31" i="5"/>
  <c r="I168" i="59"/>
  <c r="K144" i="59"/>
  <c r="K190" i="59"/>
  <c r="K92" i="59"/>
  <c r="K134" i="59" s="1"/>
  <c r="K135" i="59" s="1"/>
  <c r="K136" i="59" s="1"/>
  <c r="K28" i="59" s="1"/>
  <c r="I44" i="59"/>
  <c r="J44" i="59" s="1"/>
  <c r="J64" i="59" s="1"/>
  <c r="K31" i="91" l="1"/>
  <c r="K32" i="91"/>
  <c r="K61" i="28"/>
  <c r="K42" i="28"/>
  <c r="M20" i="5"/>
  <c r="M16" i="5"/>
  <c r="M17" i="59" s="1"/>
  <c r="L28" i="91"/>
  <c r="L234" i="91"/>
  <c r="L238" i="91" s="1"/>
  <c r="L60" i="91"/>
  <c r="M20" i="24"/>
  <c r="M21" i="24" s="1"/>
  <c r="N13" i="24"/>
  <c r="N14" i="24" s="1"/>
  <c r="N15" i="24" s="1"/>
  <c r="N104" i="91" s="1"/>
  <c r="N145" i="91" s="1"/>
  <c r="L26" i="5"/>
  <c r="L27" i="5"/>
  <c r="K44" i="59"/>
  <c r="K64" i="59" s="1"/>
  <c r="K168" i="59"/>
  <c r="J145" i="59"/>
  <c r="J191" i="59"/>
  <c r="L144" i="59"/>
  <c r="L190" i="59"/>
  <c r="L93" i="59"/>
  <c r="L133" i="59" s="1"/>
  <c r="I64" i="59"/>
  <c r="M17" i="5"/>
  <c r="M27" i="91" l="1"/>
  <c r="M62" i="59"/>
  <c r="M18" i="59"/>
  <c r="M167" i="59"/>
  <c r="M144" i="59"/>
  <c r="M49" i="59"/>
  <c r="M50" i="59" s="1"/>
  <c r="M22" i="5"/>
  <c r="M21" i="5"/>
  <c r="M25" i="5"/>
  <c r="N15" i="5"/>
  <c r="N19" i="24"/>
  <c r="N20" i="24" s="1"/>
  <c r="N21" i="24" s="1"/>
  <c r="K62" i="28"/>
  <c r="L41" i="28"/>
  <c r="L42" i="28" s="1"/>
  <c r="L10" i="28"/>
  <c r="L103" i="91"/>
  <c r="L146" i="91" s="1"/>
  <c r="L147" i="91" s="1"/>
  <c r="L148" i="91" s="1"/>
  <c r="L30" i="91"/>
  <c r="L176" i="91"/>
  <c r="L77" i="91"/>
  <c r="L72" i="28" s="1"/>
  <c r="L63" i="91"/>
  <c r="L64" i="91" s="1"/>
  <c r="L23" i="28" s="1"/>
  <c r="L24" i="28" s="1"/>
  <c r="L61" i="91"/>
  <c r="K198" i="91"/>
  <c r="K156" i="91"/>
  <c r="K191" i="59"/>
  <c r="K145" i="59"/>
  <c r="L92" i="59"/>
  <c r="L134" i="59" s="1"/>
  <c r="L135" i="59" s="1"/>
  <c r="L136" i="59" s="1"/>
  <c r="L28" i="59" s="1"/>
  <c r="N17" i="5"/>
  <c r="L30" i="5"/>
  <c r="L61" i="28" l="1"/>
  <c r="L62" i="28" s="1"/>
  <c r="N20" i="5"/>
  <c r="N16" i="5"/>
  <c r="N17" i="59" s="1"/>
  <c r="L32" i="91"/>
  <c r="L31" i="91"/>
  <c r="M27" i="5"/>
  <c r="M26" i="5"/>
  <c r="M28" i="91"/>
  <c r="M234" i="91"/>
  <c r="M238" i="91" s="1"/>
  <c r="M60" i="91"/>
  <c r="L168" i="59"/>
  <c r="L44" i="59"/>
  <c r="L64" i="59" s="1"/>
  <c r="L198" i="91"/>
  <c r="L156" i="91"/>
  <c r="M92" i="59"/>
  <c r="M134" i="59" s="1"/>
  <c r="L31" i="5"/>
  <c r="M10" i="28" l="1"/>
  <c r="M41" i="28"/>
  <c r="M103" i="91"/>
  <c r="M146" i="91" s="1"/>
  <c r="M147" i="91" s="1"/>
  <c r="M148" i="91" s="1"/>
  <c r="M156" i="91"/>
  <c r="M176" i="91"/>
  <c r="M30" i="91"/>
  <c r="M77" i="91"/>
  <c r="M72" i="28" s="1"/>
  <c r="N18" i="59"/>
  <c r="N62" i="59"/>
  <c r="N167" i="59"/>
  <c r="N144" i="59"/>
  <c r="O144" i="59" s="1"/>
  <c r="N27" i="91"/>
  <c r="N49" i="59"/>
  <c r="N50" i="59" s="1"/>
  <c r="M61" i="91"/>
  <c r="M63" i="91"/>
  <c r="M64" i="91" s="1"/>
  <c r="M23" i="28" s="1"/>
  <c r="M24" i="28" s="1"/>
  <c r="N22" i="5"/>
  <c r="N21" i="5"/>
  <c r="N25" i="5"/>
  <c r="M93" i="59"/>
  <c r="M133" i="59" s="1"/>
  <c r="M135" i="59" s="1"/>
  <c r="M136" i="59" s="1"/>
  <c r="M28" i="59" s="1"/>
  <c r="M30" i="5"/>
  <c r="L145" i="59"/>
  <c r="L191" i="59"/>
  <c r="M190" i="59"/>
  <c r="M31" i="91" l="1"/>
  <c r="M32" i="91"/>
  <c r="N28" i="91"/>
  <c r="N234" i="91"/>
  <c r="N238" i="91" s="1"/>
  <c r="N60" i="91"/>
  <c r="N26" i="5"/>
  <c r="N27" i="5"/>
  <c r="M61" i="28"/>
  <c r="M42" i="28"/>
  <c r="M168" i="59"/>
  <c r="M145" i="59"/>
  <c r="M44" i="59"/>
  <c r="M64" i="59" s="1"/>
  <c r="N190" i="59"/>
  <c r="N30" i="5"/>
  <c r="N93" i="59"/>
  <c r="N133" i="59" s="1"/>
  <c r="N92" i="59"/>
  <c r="N134" i="59" s="1"/>
  <c r="M31" i="5"/>
  <c r="N63" i="91" l="1"/>
  <c r="N64" i="91" s="1"/>
  <c r="N23" i="28" s="1"/>
  <c r="N24" i="28" s="1"/>
  <c r="N61" i="91"/>
  <c r="N10" i="28"/>
  <c r="N41" i="28"/>
  <c r="N42" i="28" s="1"/>
  <c r="N77" i="91"/>
  <c r="N72" i="28" s="1"/>
  <c r="N156" i="91"/>
  <c r="N176" i="91"/>
  <c r="N103" i="91"/>
  <c r="N146" i="91" s="1"/>
  <c r="N147" i="91" s="1"/>
  <c r="N148" i="91" s="1"/>
  <c r="N30" i="91"/>
  <c r="M62" i="28"/>
  <c r="N31" i="5"/>
  <c r="N198" i="91"/>
  <c r="M198" i="91"/>
  <c r="N135" i="59"/>
  <c r="N136" i="59" s="1"/>
  <c r="N28" i="59" s="1"/>
  <c r="N32" i="91" l="1"/>
  <c r="N31" i="91"/>
  <c r="N61" i="28"/>
  <c r="N62" i="28" s="1"/>
  <c r="N168" i="59"/>
  <c r="N145" i="59"/>
  <c r="O145" i="59" s="1"/>
  <c r="N44" i="59"/>
  <c r="N64" i="59" s="1"/>
  <c r="M191" i="59"/>
  <c r="N193" i="59"/>
  <c r="N200" i="91" l="1"/>
  <c r="N191" i="59"/>
  <c r="E50" i="59" l="1"/>
  <c r="E62" i="28"/>
  <c r="E71" i="59" l="1"/>
  <c r="F71" i="59"/>
  <c r="G71" i="59"/>
  <c r="H71" i="59"/>
  <c r="I71" i="59"/>
  <c r="F49" i="77" l="1"/>
  <c r="F50" i="77" s="1"/>
  <c r="G49" i="77"/>
  <c r="G50" i="77" s="1"/>
  <c r="H49" i="77"/>
  <c r="H50" i="77" s="1"/>
  <c r="I49" i="77"/>
  <c r="J49" i="77"/>
  <c r="J50" i="77" s="1"/>
  <c r="J22" i="59" s="1"/>
  <c r="K49" i="77"/>
  <c r="K50" i="77" s="1"/>
  <c r="K22" i="59" s="1"/>
  <c r="L49" i="77"/>
  <c r="L50" i="77" s="1"/>
  <c r="L22" i="59" s="1"/>
  <c r="M49" i="77"/>
  <c r="M50" i="77" s="1"/>
  <c r="M22" i="59" s="1"/>
  <c r="N49" i="77"/>
  <c r="N171" i="59" s="1"/>
  <c r="N192" i="59" s="1"/>
  <c r="E53" i="59"/>
  <c r="E66" i="59" s="1"/>
  <c r="F53" i="59"/>
  <c r="F68" i="91" s="1"/>
  <c r="G53" i="59"/>
  <c r="G68" i="91" s="1"/>
  <c r="H53" i="59"/>
  <c r="H68" i="91" s="1"/>
  <c r="I53" i="59"/>
  <c r="N179" i="91" l="1"/>
  <c r="M37" i="91"/>
  <c r="M23" i="59"/>
  <c r="L37" i="91"/>
  <c r="L23" i="59"/>
  <c r="I68" i="91"/>
  <c r="J163" i="59"/>
  <c r="J164" i="59" s="1"/>
  <c r="J66" i="59"/>
  <c r="K37" i="91"/>
  <c r="K23" i="59"/>
  <c r="J37" i="91"/>
  <c r="J23" i="59"/>
  <c r="E37" i="91"/>
  <c r="I50" i="77"/>
  <c r="E163" i="59"/>
  <c r="E68" i="91"/>
  <c r="E63" i="28" s="1"/>
  <c r="F63" i="28"/>
  <c r="G163" i="59"/>
  <c r="G164" i="59" s="1"/>
  <c r="F163" i="59"/>
  <c r="F164" i="59" s="1"/>
  <c r="H63" i="28"/>
  <c r="I163" i="59"/>
  <c r="I164" i="59" s="1"/>
  <c r="G63" i="28"/>
  <c r="H163" i="59"/>
  <c r="H164" i="59" s="1"/>
  <c r="N50" i="77"/>
  <c r="N22" i="59" s="1"/>
  <c r="I66" i="59"/>
  <c r="H66" i="59"/>
  <c r="F66" i="59"/>
  <c r="H22" i="59"/>
  <c r="F22" i="59"/>
  <c r="G66" i="59"/>
  <c r="G22" i="59"/>
  <c r="L45" i="28" l="1"/>
  <c r="L46" i="28" s="1"/>
  <c r="L47" i="28" s="1"/>
  <c r="L231" i="91"/>
  <c r="L232" i="91" s="1"/>
  <c r="J45" i="28"/>
  <c r="J46" i="28" s="1"/>
  <c r="J47" i="28" s="1"/>
  <c r="J231" i="91"/>
  <c r="J232" i="91" s="1"/>
  <c r="M45" i="28"/>
  <c r="M46" i="28" s="1"/>
  <c r="M47" i="28" s="1"/>
  <c r="M231" i="91"/>
  <c r="M232" i="91" s="1"/>
  <c r="K45" i="28"/>
  <c r="K46" i="28" s="1"/>
  <c r="K47" i="28" s="1"/>
  <c r="K231" i="91"/>
  <c r="K232" i="91" s="1"/>
  <c r="J38" i="91"/>
  <c r="J39" i="91" s="1"/>
  <c r="J11" i="28" s="1"/>
  <c r="J12" i="28" s="1"/>
  <c r="L38" i="91"/>
  <c r="L39" i="91" s="1"/>
  <c r="L11" i="28" s="1"/>
  <c r="L12" i="28" s="1"/>
  <c r="M38" i="91"/>
  <c r="M39" i="91" s="1"/>
  <c r="J80" i="91"/>
  <c r="J74" i="28" s="1"/>
  <c r="J172" i="91"/>
  <c r="J173" i="91" s="1"/>
  <c r="K38" i="91"/>
  <c r="K39" i="91" s="1"/>
  <c r="K11" i="28" s="1"/>
  <c r="K12" i="28" s="1"/>
  <c r="I63" i="28"/>
  <c r="J78" i="91"/>
  <c r="J63" i="59"/>
  <c r="J77" i="59" s="1"/>
  <c r="J78" i="59" s="1"/>
  <c r="J34" i="59"/>
  <c r="J25" i="59"/>
  <c r="N37" i="91"/>
  <c r="N23" i="59"/>
  <c r="K63" i="59"/>
  <c r="K77" i="59" s="1"/>
  <c r="K78" i="59" s="1"/>
  <c r="K34" i="59"/>
  <c r="K25" i="59"/>
  <c r="L63" i="59"/>
  <c r="L77" i="59" s="1"/>
  <c r="L78" i="59" s="1"/>
  <c r="L34" i="59"/>
  <c r="L25" i="59"/>
  <c r="M63" i="59"/>
  <c r="M77" i="59" s="1"/>
  <c r="M78" i="59" s="1"/>
  <c r="M34" i="59"/>
  <c r="M25" i="59"/>
  <c r="E164" i="59"/>
  <c r="E186" i="59"/>
  <c r="E45" i="28"/>
  <c r="E46" i="28" s="1"/>
  <c r="E231" i="91"/>
  <c r="E23" i="59"/>
  <c r="E63" i="59" s="1"/>
  <c r="E77" i="59" s="1"/>
  <c r="I22" i="59"/>
  <c r="E38" i="91"/>
  <c r="E39" i="91" s="1"/>
  <c r="H80" i="91"/>
  <c r="H74" i="28" s="1"/>
  <c r="G172" i="91"/>
  <c r="G173" i="91" s="1"/>
  <c r="G37" i="91"/>
  <c r="H23" i="59"/>
  <c r="H63" i="59" s="1"/>
  <c r="H77" i="59" s="1"/>
  <c r="H37" i="91"/>
  <c r="I172" i="91"/>
  <c r="I173" i="91" s="1"/>
  <c r="G80" i="91"/>
  <c r="G74" i="28" s="1"/>
  <c r="F172" i="91"/>
  <c r="F173" i="91" s="1"/>
  <c r="I80" i="91"/>
  <c r="I74" i="28" s="1"/>
  <c r="H172" i="91"/>
  <c r="H173" i="91" s="1"/>
  <c r="F23" i="59"/>
  <c r="F34" i="59" s="1"/>
  <c r="F37" i="91"/>
  <c r="E80" i="91"/>
  <c r="E74" i="28" s="1"/>
  <c r="F80" i="91"/>
  <c r="F74" i="28" s="1"/>
  <c r="E172" i="91"/>
  <c r="G23" i="59"/>
  <c r="L41" i="91" l="1"/>
  <c r="L102" i="91" s="1"/>
  <c r="J41" i="91"/>
  <c r="J42" i="91" s="1"/>
  <c r="K78" i="91"/>
  <c r="K91" i="91" s="1"/>
  <c r="K92" i="91" s="1"/>
  <c r="M239" i="91"/>
  <c r="M241" i="91" s="1"/>
  <c r="M240" i="91"/>
  <c r="K73" i="28"/>
  <c r="K41" i="91"/>
  <c r="K102" i="91" s="1"/>
  <c r="J240" i="91"/>
  <c r="J239" i="91"/>
  <c r="J241" i="91" s="1"/>
  <c r="J91" i="91"/>
  <c r="J92" i="91" s="1"/>
  <c r="J73" i="28"/>
  <c r="J85" i="28" s="1"/>
  <c r="J86" i="28" s="1"/>
  <c r="M41" i="91"/>
  <c r="M102" i="91" s="1"/>
  <c r="M11" i="28"/>
  <c r="M12" i="28" s="1"/>
  <c r="K240" i="91"/>
  <c r="K239" i="91"/>
  <c r="K241" i="91" s="1"/>
  <c r="L239" i="91"/>
  <c r="L241" i="91" s="1"/>
  <c r="L240" i="91"/>
  <c r="N45" i="28"/>
  <c r="N46" i="28" s="1"/>
  <c r="N47" i="28" s="1"/>
  <c r="N231" i="91"/>
  <c r="N232" i="91" s="1"/>
  <c r="L78" i="91"/>
  <c r="M78" i="91"/>
  <c r="N38" i="91"/>
  <c r="N39" i="91" s="1"/>
  <c r="J102" i="91"/>
  <c r="N63" i="59"/>
  <c r="N77" i="59" s="1"/>
  <c r="N78" i="59" s="1"/>
  <c r="N34" i="59"/>
  <c r="N25" i="59"/>
  <c r="E173" i="91"/>
  <c r="E194" i="91"/>
  <c r="E187" i="59"/>
  <c r="H45" i="28"/>
  <c r="H46" i="28" s="1"/>
  <c r="H231" i="91"/>
  <c r="F45" i="28"/>
  <c r="F46" i="28" s="1"/>
  <c r="F231" i="91"/>
  <c r="G45" i="28"/>
  <c r="G46" i="28" s="1"/>
  <c r="G231" i="91"/>
  <c r="E25" i="59"/>
  <c r="E34" i="59"/>
  <c r="I37" i="91"/>
  <c r="I231" i="91" s="1"/>
  <c r="I23" i="59"/>
  <c r="A1" i="77"/>
  <c r="E78" i="91"/>
  <c r="E73" i="28" s="1"/>
  <c r="E85" i="28" s="1"/>
  <c r="E86" i="28" s="1"/>
  <c r="E11" i="28"/>
  <c r="F38" i="91"/>
  <c r="F39" i="91" s="1"/>
  <c r="G38" i="91"/>
  <c r="G39" i="91" s="1"/>
  <c r="H38" i="91"/>
  <c r="H34" i="59"/>
  <c r="F63" i="59"/>
  <c r="F77" i="59" s="1"/>
  <c r="E78" i="59"/>
  <c r="G63" i="59"/>
  <c r="G34" i="59"/>
  <c r="H78" i="59"/>
  <c r="L42" i="91" l="1"/>
  <c r="M42" i="91"/>
  <c r="E195" i="91"/>
  <c r="N199" i="91"/>
  <c r="K42" i="91"/>
  <c r="K85" i="28"/>
  <c r="K86" i="28" s="1"/>
  <c r="L91" i="91"/>
  <c r="L92" i="91" s="1"/>
  <c r="L73" i="28"/>
  <c r="L85" i="28" s="1"/>
  <c r="L86" i="28" s="1"/>
  <c r="N239" i="91"/>
  <c r="N241" i="91" s="1"/>
  <c r="N240" i="91"/>
  <c r="N41" i="91"/>
  <c r="N102" i="91" s="1"/>
  <c r="N11" i="28"/>
  <c r="N12" i="28" s="1"/>
  <c r="M91" i="91"/>
  <c r="M92" i="91" s="1"/>
  <c r="M73" i="28"/>
  <c r="M85" i="28" s="1"/>
  <c r="M86" i="28" s="1"/>
  <c r="K117" i="91"/>
  <c r="K105" i="91"/>
  <c r="L105" i="91"/>
  <c r="L117" i="91"/>
  <c r="J117" i="91"/>
  <c r="J105" i="91"/>
  <c r="N78" i="91"/>
  <c r="M105" i="91"/>
  <c r="M117" i="91"/>
  <c r="I34" i="59"/>
  <c r="I63" i="59"/>
  <c r="I77" i="59" s="1"/>
  <c r="I78" i="59" s="1"/>
  <c r="I45" i="28"/>
  <c r="I46" i="28" s="1"/>
  <c r="I38" i="91"/>
  <c r="I39" i="91" s="1"/>
  <c r="E91" i="91"/>
  <c r="E92" i="91" s="1"/>
  <c r="H39" i="91"/>
  <c r="H11" i="28" s="1"/>
  <c r="F78" i="91"/>
  <c r="F73" i="28" s="1"/>
  <c r="F85" i="28" s="1"/>
  <c r="F86" i="28" s="1"/>
  <c r="F11" i="28"/>
  <c r="G78" i="91"/>
  <c r="G73" i="28" s="1"/>
  <c r="G85" i="28" s="1"/>
  <c r="G86" i="28" s="1"/>
  <c r="G11" i="28"/>
  <c r="F78" i="59"/>
  <c r="E13" i="91"/>
  <c r="G77" i="59"/>
  <c r="N42" i="91" l="1"/>
  <c r="N91" i="91"/>
  <c r="N92" i="91" s="1"/>
  <c r="N73" i="28"/>
  <c r="N85" i="28" s="1"/>
  <c r="N86" i="28" s="1"/>
  <c r="J129" i="91"/>
  <c r="L129" i="91"/>
  <c r="K129" i="91"/>
  <c r="M129" i="91"/>
  <c r="N117" i="91"/>
  <c r="N105" i="91"/>
  <c r="I11" i="28"/>
  <c r="I78" i="91"/>
  <c r="H78" i="91"/>
  <c r="H73" i="28" s="1"/>
  <c r="H85" i="28" s="1"/>
  <c r="H86" i="28" s="1"/>
  <c r="F91" i="91"/>
  <c r="F92" i="91" s="1"/>
  <c r="I4" i="28"/>
  <c r="I13" i="91"/>
  <c r="H4" i="28"/>
  <c r="H13" i="91"/>
  <c r="E4" i="28"/>
  <c r="F4" i="28"/>
  <c r="F13" i="91"/>
  <c r="G4" i="28"/>
  <c r="G13" i="91"/>
  <c r="G91" i="91"/>
  <c r="G92" i="91" s="1"/>
  <c r="G14" i="59"/>
  <c r="F14" i="59"/>
  <c r="F15" i="59" s="1"/>
  <c r="I14" i="59"/>
  <c r="G78" i="59"/>
  <c r="N129" i="91" l="1"/>
  <c r="H14" i="91"/>
  <c r="H225" i="91"/>
  <c r="H232" i="91" s="1"/>
  <c r="I14" i="91"/>
  <c r="I225" i="91"/>
  <c r="I232" i="91" s="1"/>
  <c r="I240" i="91" s="1"/>
  <c r="F14" i="91"/>
  <c r="F225" i="91"/>
  <c r="F232" i="91" s="1"/>
  <c r="G14" i="91"/>
  <c r="G225" i="91"/>
  <c r="G232" i="91" s="1"/>
  <c r="E14" i="91"/>
  <c r="E225" i="91"/>
  <c r="E232" i="91" s="1"/>
  <c r="I73" i="28"/>
  <c r="I85" i="28" s="1"/>
  <c r="I86" i="28" s="1"/>
  <c r="I91" i="91"/>
  <c r="I92" i="91" s="1"/>
  <c r="H91" i="91"/>
  <c r="H92" i="91" s="1"/>
  <c r="J91" i="59"/>
  <c r="F18" i="59"/>
  <c r="F25" i="59" s="1"/>
  <c r="F91" i="59" s="1"/>
  <c r="F94" i="59" s="1"/>
  <c r="E91" i="59"/>
  <c r="H14" i="59"/>
  <c r="H18" i="59" s="1"/>
  <c r="L91" i="59"/>
  <c r="I18" i="59"/>
  <c r="I15" i="59"/>
  <c r="G15" i="59"/>
  <c r="G18" i="59"/>
  <c r="G25" i="59" s="1"/>
  <c r="G91" i="59" s="1"/>
  <c r="M91" i="59"/>
  <c r="E94" i="59" l="1"/>
  <c r="E101" i="59" s="1"/>
  <c r="F101" i="59" s="1"/>
  <c r="E106" i="59"/>
  <c r="F239" i="91"/>
  <c r="F241" i="91" s="1"/>
  <c r="F240" i="91"/>
  <c r="I239" i="91"/>
  <c r="I241" i="91" s="1"/>
  <c r="G239" i="91"/>
  <c r="G241" i="91" s="1"/>
  <c r="G240" i="91"/>
  <c r="E239" i="91"/>
  <c r="E241" i="91" s="1"/>
  <c r="E240" i="91"/>
  <c r="H239" i="91"/>
  <c r="H241" i="91" s="1"/>
  <c r="H240" i="91"/>
  <c r="H25" i="59"/>
  <c r="H91" i="59" s="1"/>
  <c r="H106" i="59" s="1"/>
  <c r="I25" i="59"/>
  <c r="I91" i="59" s="1"/>
  <c r="I106" i="59" s="1"/>
  <c r="K91" i="59"/>
  <c r="K106" i="59" s="1"/>
  <c r="N91" i="59"/>
  <c r="N94" i="59" s="1"/>
  <c r="F106" i="59"/>
  <c r="H15" i="59"/>
  <c r="J94" i="59"/>
  <c r="J106" i="59"/>
  <c r="L94" i="59"/>
  <c r="L106" i="59"/>
  <c r="M94" i="59"/>
  <c r="M106" i="59"/>
  <c r="G94" i="59"/>
  <c r="G106" i="59"/>
  <c r="F117" i="59"/>
  <c r="E117" i="59" l="1"/>
  <c r="E118" i="59" s="1"/>
  <c r="E97" i="59"/>
  <c r="E96" i="59" s="1"/>
  <c r="H94" i="59"/>
  <c r="H117" i="59" s="1"/>
  <c r="O241" i="91"/>
  <c r="O242" i="91" s="1"/>
  <c r="E33" i="28" s="1"/>
  <c r="I94" i="59"/>
  <c r="I117" i="59" s="1"/>
  <c r="K94" i="59"/>
  <c r="K117" i="59" s="1"/>
  <c r="N106" i="59"/>
  <c r="E119" i="59"/>
  <c r="E99" i="59" s="1"/>
  <c r="E103" i="59" s="1"/>
  <c r="E104" i="59" s="1"/>
  <c r="M117" i="59"/>
  <c r="N117" i="59"/>
  <c r="L117" i="59"/>
  <c r="J117" i="59"/>
  <c r="G117" i="59"/>
  <c r="G101" i="59"/>
  <c r="F97" i="59" l="1"/>
  <c r="H101" i="59"/>
  <c r="I101" i="59" s="1"/>
  <c r="J101" i="59" s="1"/>
  <c r="K101" i="59" s="1"/>
  <c r="L101" i="59" s="1"/>
  <c r="M101" i="59" s="1"/>
  <c r="N101" i="59" s="1"/>
  <c r="E108" i="59"/>
  <c r="E120" i="59"/>
  <c r="F116" i="59" s="1"/>
  <c r="F118" i="59" s="1"/>
  <c r="F119" i="59" s="1"/>
  <c r="F99" i="59" s="1"/>
  <c r="F103" i="59" s="1"/>
  <c r="F104" i="59" s="1"/>
  <c r="F108" i="59" s="1"/>
  <c r="G97" i="59"/>
  <c r="F96" i="59"/>
  <c r="F120" i="59" l="1"/>
  <c r="G116" i="59" s="1"/>
  <c r="G118" i="59" s="1"/>
  <c r="G119" i="59" s="1"/>
  <c r="G99" i="59" s="1"/>
  <c r="G103" i="59" s="1"/>
  <c r="G104" i="59" s="1"/>
  <c r="E125" i="59"/>
  <c r="H97" i="59"/>
  <c r="G96" i="59"/>
  <c r="F125" i="59"/>
  <c r="E126" i="59" l="1"/>
  <c r="G120" i="59"/>
  <c r="H116" i="59" s="1"/>
  <c r="H118" i="59" s="1"/>
  <c r="H119" i="59" s="1"/>
  <c r="G108" i="59"/>
  <c r="I97" i="59"/>
  <c r="H96" i="59"/>
  <c r="H120" i="59" l="1"/>
  <c r="I116" i="59" s="1"/>
  <c r="I118" i="59" s="1"/>
  <c r="I119" i="59" s="1"/>
  <c r="I99" i="59" s="1"/>
  <c r="I103" i="59" s="1"/>
  <c r="I104" i="59" s="1"/>
  <c r="E109" i="59"/>
  <c r="E127" i="59"/>
  <c r="H99" i="59"/>
  <c r="H103" i="59" s="1"/>
  <c r="H104" i="59" s="1"/>
  <c r="G125" i="59"/>
  <c r="I96" i="59"/>
  <c r="J97" i="59"/>
  <c r="E128" i="59" l="1"/>
  <c r="E129" i="59" s="1"/>
  <c r="F124" i="59" s="1"/>
  <c r="F126" i="59" s="1"/>
  <c r="E110" i="59"/>
  <c r="E111" i="59" s="1"/>
  <c r="E113" i="59" s="1"/>
  <c r="K97" i="59"/>
  <c r="J96" i="59"/>
  <c r="I108" i="59"/>
  <c r="I120" i="59"/>
  <c r="J116" i="59" s="1"/>
  <c r="J118" i="59" s="1"/>
  <c r="H108" i="59"/>
  <c r="E27" i="59" l="1"/>
  <c r="E32" i="59" s="1"/>
  <c r="F109" i="59"/>
  <c r="F127" i="59"/>
  <c r="H125" i="59"/>
  <c r="I125" i="59"/>
  <c r="J119" i="59"/>
  <c r="L97" i="59"/>
  <c r="K96" i="59"/>
  <c r="J120" i="59" l="1"/>
  <c r="K116" i="59" s="1"/>
  <c r="K118" i="59" s="1"/>
  <c r="K119" i="59" s="1"/>
  <c r="K99" i="59" s="1"/>
  <c r="K103" i="59" s="1"/>
  <c r="K104" i="59" s="1"/>
  <c r="E157" i="59"/>
  <c r="E169" i="59"/>
  <c r="E170" i="59"/>
  <c r="F128" i="59"/>
  <c r="F129" i="59" s="1"/>
  <c r="G124" i="59" s="1"/>
  <c r="G126" i="59" s="1"/>
  <c r="F110" i="59"/>
  <c r="E30" i="59"/>
  <c r="M97" i="59"/>
  <c r="L96" i="59"/>
  <c r="J99" i="59"/>
  <c r="J103" i="59" s="1"/>
  <c r="J104" i="59" s="1"/>
  <c r="E166" i="59" l="1"/>
  <c r="E174" i="59" s="1"/>
  <c r="E176" i="59" s="1"/>
  <c r="E189" i="59"/>
  <c r="E195" i="59" s="1"/>
  <c r="E196" i="59" s="1"/>
  <c r="E143" i="59"/>
  <c r="E61" i="59"/>
  <c r="E42" i="59"/>
  <c r="F111" i="59"/>
  <c r="F113" i="59" s="1"/>
  <c r="F27" i="59"/>
  <c r="G127" i="59"/>
  <c r="G109" i="59"/>
  <c r="K120" i="59"/>
  <c r="L116" i="59" s="1"/>
  <c r="L118" i="59" s="1"/>
  <c r="L119" i="59" s="1"/>
  <c r="L99" i="59" s="1"/>
  <c r="L103" i="59" s="1"/>
  <c r="L104" i="59" s="1"/>
  <c r="J108" i="59"/>
  <c r="K108" i="59"/>
  <c r="M96" i="59"/>
  <c r="N97" i="59"/>
  <c r="F157" i="59" l="1"/>
  <c r="F169" i="59"/>
  <c r="F170" i="59"/>
  <c r="E147" i="59"/>
  <c r="E152" i="59" s="1"/>
  <c r="F32" i="59"/>
  <c r="F30" i="59"/>
  <c r="E45" i="59"/>
  <c r="G128" i="59"/>
  <c r="G129" i="59" s="1"/>
  <c r="H124" i="59" s="1"/>
  <c r="H126" i="59" s="1"/>
  <c r="G110" i="59"/>
  <c r="E67" i="59"/>
  <c r="E80" i="59" s="1"/>
  <c r="N96" i="59"/>
  <c r="L108" i="59"/>
  <c r="L120" i="59"/>
  <c r="M116" i="59" s="1"/>
  <c r="M118" i="59" s="1"/>
  <c r="K125" i="59"/>
  <c r="J125" i="59"/>
  <c r="F143" i="59" l="1"/>
  <c r="F166" i="59"/>
  <c r="F174" i="59" s="1"/>
  <c r="F176" i="59" s="1"/>
  <c r="F189" i="59"/>
  <c r="F195" i="59" s="1"/>
  <c r="F196" i="59" s="1"/>
  <c r="E82" i="59"/>
  <c r="G111" i="59"/>
  <c r="G113" i="59" s="1"/>
  <c r="G27" i="59"/>
  <c r="F42" i="59"/>
  <c r="F61" i="59"/>
  <c r="H127" i="59"/>
  <c r="H109" i="59"/>
  <c r="M119" i="59"/>
  <c r="M99" i="59" s="1"/>
  <c r="M103" i="59" s="1"/>
  <c r="M104" i="59" s="1"/>
  <c r="L125" i="59"/>
  <c r="G157" i="59" l="1"/>
  <c r="G169" i="59"/>
  <c r="G170" i="59"/>
  <c r="F147" i="59"/>
  <c r="F152" i="59" s="1"/>
  <c r="F67" i="59"/>
  <c r="F80" i="59" s="1"/>
  <c r="H128" i="59"/>
  <c r="H129" i="59" s="1"/>
  <c r="I124" i="59" s="1"/>
  <c r="I126" i="59" s="1"/>
  <c r="H110" i="59"/>
  <c r="G30" i="59"/>
  <c r="G32" i="59"/>
  <c r="F45" i="59"/>
  <c r="F81" i="59"/>
  <c r="E54" i="59"/>
  <c r="M120" i="59"/>
  <c r="N116" i="59" s="1"/>
  <c r="N118" i="59" s="1"/>
  <c r="N119" i="59" s="1"/>
  <c r="A117" i="59" s="1"/>
  <c r="M108" i="59"/>
  <c r="G189" i="59" l="1"/>
  <c r="G195" i="59" s="1"/>
  <c r="G196" i="59" s="1"/>
  <c r="G143" i="59"/>
  <c r="G166" i="59"/>
  <c r="G174" i="59" s="1"/>
  <c r="G176" i="59" s="1"/>
  <c r="E55" i="59"/>
  <c r="H111" i="59"/>
  <c r="H113" i="59" s="1"/>
  <c r="H27" i="59"/>
  <c r="H32" i="59" s="1"/>
  <c r="F82" i="59"/>
  <c r="G42" i="59"/>
  <c r="G61" i="59"/>
  <c r="N99" i="59"/>
  <c r="N103" i="59" s="1"/>
  <c r="N104" i="59" s="1"/>
  <c r="N120" i="59"/>
  <c r="I127" i="59"/>
  <c r="I109" i="59"/>
  <c r="M125" i="59"/>
  <c r="H157" i="59" l="1"/>
  <c r="H169" i="59"/>
  <c r="H170" i="59"/>
  <c r="G147" i="59"/>
  <c r="G152" i="59" s="1"/>
  <c r="G67" i="59"/>
  <c r="G80" i="59" s="1"/>
  <c r="F54" i="59"/>
  <c r="G81" i="59"/>
  <c r="G45" i="59"/>
  <c r="H30" i="59"/>
  <c r="E56" i="59"/>
  <c r="E57" i="59"/>
  <c r="I128" i="59"/>
  <c r="I110" i="59"/>
  <c r="I111" i="59" s="1"/>
  <c r="I113" i="59" s="1"/>
  <c r="N108" i="59"/>
  <c r="I157" i="59" l="1"/>
  <c r="I169" i="59"/>
  <c r="I170" i="59"/>
  <c r="H166" i="59"/>
  <c r="H174" i="59" s="1"/>
  <c r="H176" i="59" s="1"/>
  <c r="H189" i="59"/>
  <c r="H195" i="59" s="1"/>
  <c r="H196" i="59" s="1"/>
  <c r="H143" i="59"/>
  <c r="I27" i="59"/>
  <c r="I30" i="59" s="1"/>
  <c r="I143" i="59" s="1"/>
  <c r="H42" i="59"/>
  <c r="H61" i="59"/>
  <c r="F55" i="59"/>
  <c r="G82" i="59"/>
  <c r="I129" i="59"/>
  <c r="J124" i="59" s="1"/>
  <c r="N125" i="59"/>
  <c r="H147" i="59" l="1"/>
  <c r="H152" i="59" s="1"/>
  <c r="I166" i="59"/>
  <c r="I174" i="59" s="1"/>
  <c r="I176" i="59" s="1"/>
  <c r="I189" i="59"/>
  <c r="I195" i="59" s="1"/>
  <c r="I196" i="59" s="1"/>
  <c r="I147" i="59"/>
  <c r="I152" i="59" s="1"/>
  <c r="I32" i="59"/>
  <c r="H81" i="59"/>
  <c r="G54" i="59"/>
  <c r="H45" i="59"/>
  <c r="H67" i="59"/>
  <c r="H80" i="59" s="1"/>
  <c r="F56" i="59"/>
  <c r="F57" i="59"/>
  <c r="F130" i="59"/>
  <c r="J126" i="59"/>
  <c r="I61" i="59"/>
  <c r="I42" i="59"/>
  <c r="G55" i="59" l="1"/>
  <c r="H82" i="59"/>
  <c r="J109" i="59"/>
  <c r="J127" i="59"/>
  <c r="I67" i="59"/>
  <c r="I80" i="59" s="1"/>
  <c r="I45" i="59"/>
  <c r="I81" i="59" l="1"/>
  <c r="I82" i="59" s="1"/>
  <c r="J81" i="59" s="1"/>
  <c r="H54" i="59"/>
  <c r="G56" i="59"/>
  <c r="G57" i="59"/>
  <c r="J128" i="59"/>
  <c r="J110" i="59"/>
  <c r="J111" i="59" l="1"/>
  <c r="J113" i="59" s="1"/>
  <c r="J157" i="59" s="1"/>
  <c r="J27" i="59"/>
  <c r="H55" i="59"/>
  <c r="J129" i="59"/>
  <c r="K124" i="59" s="1"/>
  <c r="I54" i="59"/>
  <c r="J30" i="59" l="1"/>
  <c r="J32" i="59"/>
  <c r="J169" i="59"/>
  <c r="J170" i="59"/>
  <c r="H56" i="59"/>
  <c r="H57" i="59"/>
  <c r="K126" i="59"/>
  <c r="I55" i="59"/>
  <c r="J166" i="59" l="1"/>
  <c r="J174" i="59" s="1"/>
  <c r="J176" i="59" s="1"/>
  <c r="J42" i="59"/>
  <c r="J61" i="59"/>
  <c r="J67" i="59" s="1"/>
  <c r="J80" i="59" s="1"/>
  <c r="J82" i="59" s="1"/>
  <c r="J143" i="59"/>
  <c r="J189" i="59"/>
  <c r="J195" i="59" s="1"/>
  <c r="J196" i="59" s="1"/>
  <c r="K109" i="59"/>
  <c r="K127" i="59"/>
  <c r="I56" i="59"/>
  <c r="I57" i="59"/>
  <c r="J54" i="59" l="1"/>
  <c r="J55" i="59" s="1"/>
  <c r="K81" i="59"/>
  <c r="J45" i="59"/>
  <c r="J147" i="59"/>
  <c r="J152" i="59" s="1"/>
  <c r="K128" i="59"/>
  <c r="K110" i="59"/>
  <c r="J57" i="59" l="1"/>
  <c r="J56" i="59"/>
  <c r="K111" i="59"/>
  <c r="K113" i="59" s="1"/>
  <c r="K27" i="59"/>
  <c r="K129" i="59"/>
  <c r="L124" i="59" s="1"/>
  <c r="K30" i="59" l="1"/>
  <c r="K32" i="59"/>
  <c r="K169" i="59"/>
  <c r="K170" i="59"/>
  <c r="K157" i="59"/>
  <c r="L126" i="59"/>
  <c r="K166" i="59" l="1"/>
  <c r="K174" i="59" s="1"/>
  <c r="K176" i="59" s="1"/>
  <c r="K61" i="59"/>
  <c r="K67" i="59" s="1"/>
  <c r="K80" i="59" s="1"/>
  <c r="K82" i="59" s="1"/>
  <c r="K42" i="59"/>
  <c r="K189" i="59"/>
  <c r="K195" i="59" s="1"/>
  <c r="K196" i="59" s="1"/>
  <c r="K143" i="59"/>
  <c r="K147" i="59" s="1"/>
  <c r="K152" i="59" s="1"/>
  <c r="L109" i="59"/>
  <c r="L127" i="59"/>
  <c r="K54" i="59" l="1"/>
  <c r="K55" i="59" s="1"/>
  <c r="L81" i="59"/>
  <c r="K45" i="59"/>
  <c r="L128" i="59"/>
  <c r="L110" i="59"/>
  <c r="K57" i="59" l="1"/>
  <c r="K56" i="59"/>
  <c r="L111" i="59"/>
  <c r="L113" i="59" s="1"/>
  <c r="L157" i="59" s="1"/>
  <c r="L27" i="59"/>
  <c r="L129" i="59"/>
  <c r="M124" i="59" s="1"/>
  <c r="L30" i="59" l="1"/>
  <c r="L32" i="59"/>
  <c r="L169" i="59"/>
  <c r="L170" i="59"/>
  <c r="M126" i="59"/>
  <c r="L61" i="59" l="1"/>
  <c r="L67" i="59" s="1"/>
  <c r="L80" i="59" s="1"/>
  <c r="L82" i="59" s="1"/>
  <c r="L166" i="59"/>
  <c r="L174" i="59" s="1"/>
  <c r="L176" i="59" s="1"/>
  <c r="L42" i="59"/>
  <c r="L189" i="59"/>
  <c r="L195" i="59" s="1"/>
  <c r="L196" i="59" s="1"/>
  <c r="L143" i="59"/>
  <c r="M127" i="59"/>
  <c r="M109" i="59"/>
  <c r="L45" i="59" l="1"/>
  <c r="M81" i="59"/>
  <c r="L54" i="59"/>
  <c r="L55" i="59" s="1"/>
  <c r="L147" i="59"/>
  <c r="L152" i="59" s="1"/>
  <c r="M128" i="59"/>
  <c r="M110" i="59"/>
  <c r="L57" i="59" l="1"/>
  <c r="L56" i="59"/>
  <c r="M111" i="59"/>
  <c r="M113" i="59" s="1"/>
  <c r="M157" i="59" s="1"/>
  <c r="M27" i="59"/>
  <c r="M129" i="59"/>
  <c r="N124" i="59" s="1"/>
  <c r="M169" i="59" l="1"/>
  <c r="M170" i="59"/>
  <c r="M30" i="59"/>
  <c r="M32" i="59"/>
  <c r="N126" i="59"/>
  <c r="M61" i="59" l="1"/>
  <c r="M67" i="59" s="1"/>
  <c r="M80" i="59" s="1"/>
  <c r="M82" i="59" s="1"/>
  <c r="M143" i="59"/>
  <c r="M166" i="59"/>
  <c r="M174" i="59" s="1"/>
  <c r="M176" i="59" s="1"/>
  <c r="M42" i="59"/>
  <c r="M189" i="59"/>
  <c r="M195" i="59" s="1"/>
  <c r="M196" i="59" s="1"/>
  <c r="N127" i="59"/>
  <c r="N109" i="59"/>
  <c r="M45" i="59" l="1"/>
  <c r="M147" i="59"/>
  <c r="M152" i="59" s="1"/>
  <c r="E154" i="59" s="1"/>
  <c r="M54" i="59"/>
  <c r="M55" i="59" s="1"/>
  <c r="N81" i="59"/>
  <c r="N128" i="59"/>
  <c r="N110" i="59"/>
  <c r="N27" i="59" s="1"/>
  <c r="N30" i="59" l="1"/>
  <c r="N32" i="59"/>
  <c r="M56" i="59"/>
  <c r="M57" i="59"/>
  <c r="N111" i="59"/>
  <c r="N113" i="59" s="1"/>
  <c r="F131" i="59"/>
  <c r="A131" i="59" s="1"/>
  <c r="A125" i="59"/>
  <c r="N129" i="59"/>
  <c r="A88" i="59" l="1"/>
  <c r="N169" i="59"/>
  <c r="N170" i="59"/>
  <c r="N61" i="59"/>
  <c r="N67" i="59" s="1"/>
  <c r="N80" i="59" s="1"/>
  <c r="N82" i="59" s="1"/>
  <c r="N143" i="59"/>
  <c r="N166" i="59"/>
  <c r="N42" i="59"/>
  <c r="N45" i="59" s="1"/>
  <c r="N157" i="59"/>
  <c r="N174" i="59" l="1"/>
  <c r="N176" i="59" s="1"/>
  <c r="E178" i="59"/>
  <c r="N54" i="59"/>
  <c r="N55" i="59" s="1"/>
  <c r="N56" i="59" s="1"/>
  <c r="N147" i="59"/>
  <c r="N152" i="59" s="1"/>
  <c r="O143" i="59"/>
  <c r="O147" i="59" s="1"/>
  <c r="O152" i="59" s="1"/>
  <c r="E153" i="59" s="1"/>
  <c r="N189" i="59"/>
  <c r="N195" i="59" s="1"/>
  <c r="N196" i="59" s="1"/>
  <c r="E197" i="59" s="1"/>
  <c r="E177" i="59" l="1"/>
  <c r="E180" i="59" s="1"/>
  <c r="N57" i="59"/>
  <c r="E200" i="59"/>
  <c r="E198" i="59"/>
  <c r="F214" i="91"/>
  <c r="J212" i="91"/>
  <c r="J214" i="91" s="1"/>
  <c r="O212" i="91"/>
  <c r="O214" i="91" s="1"/>
  <c r="J215" i="91" l="1"/>
  <c r="O215" i="91"/>
  <c r="E32" i="28" s="1"/>
  <c r="E31" i="28" l="1"/>
  <c r="J195" i="91"/>
  <c r="K195" i="91" l="1"/>
  <c r="L195" i="91" l="1"/>
  <c r="M195" i="91" l="1"/>
  <c r="N195" i="91" l="1"/>
  <c r="A56" i="59" l="1"/>
  <c r="A1" i="59" s="1"/>
  <c r="E38" i="28" l="1"/>
  <c r="E40" i="28" s="1"/>
  <c r="E42" i="28" s="1"/>
  <c r="E47" i="28" s="1"/>
  <c r="E7" i="28"/>
  <c r="E9" i="28" s="1"/>
  <c r="E24" i="91"/>
  <c r="F38" i="28" l="1"/>
  <c r="F40" i="28" s="1"/>
  <c r="F42" i="28" s="1"/>
  <c r="F47" i="28" s="1"/>
  <c r="F7" i="28"/>
  <c r="F9" i="28" s="1"/>
  <c r="E30" i="91"/>
  <c r="E25" i="91"/>
  <c r="E12" i="28"/>
  <c r="E14" i="28"/>
  <c r="F24" i="91"/>
  <c r="E41" i="91" l="1"/>
  <c r="E42" i="91" s="1"/>
  <c r="E32" i="91"/>
  <c r="E31" i="91"/>
  <c r="G38" i="28"/>
  <c r="G40" i="28" s="1"/>
  <c r="G42" i="28" s="1"/>
  <c r="G47" i="28" s="1"/>
  <c r="G7" i="28"/>
  <c r="G9" i="28" s="1"/>
  <c r="F12" i="28"/>
  <c r="F14" i="28"/>
  <c r="G24" i="91"/>
  <c r="F25" i="91"/>
  <c r="F30" i="91"/>
  <c r="E102" i="91" l="1"/>
  <c r="E117" i="91" s="1"/>
  <c r="F31" i="91"/>
  <c r="F32" i="91"/>
  <c r="H38" i="28"/>
  <c r="H40" i="28" s="1"/>
  <c r="H42" i="28" s="1"/>
  <c r="H47" i="28" s="1"/>
  <c r="H7" i="28"/>
  <c r="H9" i="28" s="1"/>
  <c r="G25" i="91"/>
  <c r="G30" i="91"/>
  <c r="F41" i="91"/>
  <c r="F42" i="91" s="1"/>
  <c r="G14" i="28"/>
  <c r="G12" i="28"/>
  <c r="H24" i="91"/>
  <c r="E105" i="91" l="1"/>
  <c r="E112" i="91" s="1"/>
  <c r="G32" i="91"/>
  <c r="G31" i="91"/>
  <c r="I7" i="28"/>
  <c r="I9" i="28" s="1"/>
  <c r="I38" i="28"/>
  <c r="I40" i="28" s="1"/>
  <c r="I42" i="28" s="1"/>
  <c r="I47" i="28" s="1"/>
  <c r="H14" i="28"/>
  <c r="H12" i="28"/>
  <c r="H25" i="91"/>
  <c r="H30" i="91"/>
  <c r="H32" i="91" s="1"/>
  <c r="F102" i="91"/>
  <c r="G41" i="91"/>
  <c r="G42" i="91" s="1"/>
  <c r="I24" i="91"/>
  <c r="I30" i="91" s="1"/>
  <c r="I32" i="91" s="1"/>
  <c r="E129" i="91" l="1"/>
  <c r="E130" i="91" s="1"/>
  <c r="E131" i="91" s="1"/>
  <c r="E110" i="91" s="1"/>
  <c r="E114" i="91" s="1"/>
  <c r="E115" i="91" s="1"/>
  <c r="E119" i="91" s="1"/>
  <c r="E108" i="91"/>
  <c r="E107" i="91" s="1"/>
  <c r="H31" i="91"/>
  <c r="F117" i="91"/>
  <c r="F105" i="91"/>
  <c r="I14" i="28"/>
  <c r="I12" i="28"/>
  <c r="H41" i="91"/>
  <c r="H42" i="91" s="1"/>
  <c r="I25" i="91"/>
  <c r="G102" i="91"/>
  <c r="E132" i="91" l="1"/>
  <c r="F128" i="91" s="1"/>
  <c r="F108" i="91"/>
  <c r="F107" i="91" s="1"/>
  <c r="I31" i="91"/>
  <c r="A31" i="91" s="1"/>
  <c r="A1" i="91" s="1"/>
  <c r="H102" i="91"/>
  <c r="E137" i="91"/>
  <c r="G105" i="91"/>
  <c r="G117" i="91"/>
  <c r="I41" i="91"/>
  <c r="I42" i="91" s="1"/>
  <c r="F129" i="91"/>
  <c r="F130" i="91" s="1"/>
  <c r="F131" i="91" s="1"/>
  <c r="F110" i="91" s="1"/>
  <c r="F114" i="91" s="1"/>
  <c r="F115" i="91" s="1"/>
  <c r="F112" i="91"/>
  <c r="G108" i="91" l="1"/>
  <c r="F132" i="91"/>
  <c r="G128" i="91" s="1"/>
  <c r="G112" i="91"/>
  <c r="F119" i="91"/>
  <c r="E138" i="91"/>
  <c r="E120" i="91" s="1"/>
  <c r="I102" i="91"/>
  <c r="G129" i="91"/>
  <c r="H117" i="91"/>
  <c r="H105" i="91"/>
  <c r="H108" i="91" s="1"/>
  <c r="G107" i="91"/>
  <c r="E139" i="91" l="1"/>
  <c r="G130" i="91"/>
  <c r="H112" i="91"/>
  <c r="I117" i="91"/>
  <c r="I105" i="91"/>
  <c r="H129" i="91"/>
  <c r="F137" i="91"/>
  <c r="H107" i="91"/>
  <c r="G131" i="91" l="1"/>
  <c r="G110" i="91" s="1"/>
  <c r="G114" i="91" s="1"/>
  <c r="G115" i="91" s="1"/>
  <c r="E140" i="91"/>
  <c r="E121" i="91"/>
  <c r="I112" i="91"/>
  <c r="J112" i="91" s="1"/>
  <c r="K112" i="91" s="1"/>
  <c r="L112" i="91" s="1"/>
  <c r="M112" i="91" s="1"/>
  <c r="N112" i="91" s="1"/>
  <c r="I108" i="91"/>
  <c r="I129" i="91"/>
  <c r="I107" i="91" l="1"/>
  <c r="J108" i="91"/>
  <c r="E122" i="91"/>
  <c r="E124" i="91" s="1"/>
  <c r="G119" i="91"/>
  <c r="G132" i="91"/>
  <c r="H128" i="91" s="1"/>
  <c r="H130" i="91" s="1"/>
  <c r="E44" i="91"/>
  <c r="E141" i="91"/>
  <c r="F136" i="91" s="1"/>
  <c r="K108" i="91" l="1"/>
  <c r="J107" i="91"/>
  <c r="E178" i="91"/>
  <c r="H131" i="91"/>
  <c r="H110" i="91" s="1"/>
  <c r="H114" i="91" s="1"/>
  <c r="H115" i="91" s="1"/>
  <c r="G137" i="91"/>
  <c r="F138" i="91"/>
  <c r="F120" i="91" s="1"/>
  <c r="E177" i="91"/>
  <c r="E48" i="28"/>
  <c r="E49" i="28" s="1"/>
  <c r="E46" i="91"/>
  <c r="K107" i="91" l="1"/>
  <c r="L108" i="91"/>
  <c r="F139" i="91"/>
  <c r="H119" i="91"/>
  <c r="H132" i="91"/>
  <c r="I128" i="91" s="1"/>
  <c r="I130" i="91" s="1"/>
  <c r="E13" i="28"/>
  <c r="E15" i="28" s="1"/>
  <c r="E175" i="91"/>
  <c r="E182" i="91" s="1"/>
  <c r="E184" i="91" s="1"/>
  <c r="E155" i="91"/>
  <c r="E76" i="91"/>
  <c r="E197" i="91"/>
  <c r="E202" i="91" s="1"/>
  <c r="E203" i="91" s="1"/>
  <c r="E53" i="91"/>
  <c r="E50" i="28"/>
  <c r="L107" i="91" l="1"/>
  <c r="M108" i="91"/>
  <c r="I131" i="91"/>
  <c r="I110" i="91" s="1"/>
  <c r="I114" i="91" s="1"/>
  <c r="I115" i="91" s="1"/>
  <c r="H137" i="91"/>
  <c r="F140" i="91"/>
  <c r="F121" i="91"/>
  <c r="E55" i="91"/>
  <c r="E19" i="28" s="1"/>
  <c r="E56" i="28"/>
  <c r="E58" i="28" s="1"/>
  <c r="E17" i="28"/>
  <c r="E18" i="28" s="1"/>
  <c r="E22" i="28" s="1"/>
  <c r="E71" i="28"/>
  <c r="E75" i="28" s="1"/>
  <c r="E88" i="28" s="1"/>
  <c r="E90" i="28" s="1"/>
  <c r="F89" i="28" s="1"/>
  <c r="E81" i="91"/>
  <c r="E94" i="91" s="1"/>
  <c r="E158" i="91"/>
  <c r="E163" i="91" s="1"/>
  <c r="F122" i="91" l="1"/>
  <c r="F124" i="91" s="1"/>
  <c r="N108" i="91"/>
  <c r="M107" i="91"/>
  <c r="E26" i="28"/>
  <c r="F44" i="91"/>
  <c r="F141" i="91"/>
  <c r="G136" i="91" s="1"/>
  <c r="I119" i="91"/>
  <c r="I132" i="91"/>
  <c r="J128" i="91" s="1"/>
  <c r="J130" i="91" s="1"/>
  <c r="E93" i="28"/>
  <c r="E96" i="91"/>
  <c r="E20" i="28"/>
  <c r="N107" i="91" l="1"/>
  <c r="J131" i="91"/>
  <c r="J110" i="91" s="1"/>
  <c r="J114" i="91" s="1"/>
  <c r="J115" i="91" s="1"/>
  <c r="E98" i="91"/>
  <c r="F178" i="91"/>
  <c r="I137" i="91"/>
  <c r="G138" i="91"/>
  <c r="F177" i="91"/>
  <c r="F48" i="28"/>
  <c r="F49" i="28" s="1"/>
  <c r="F46" i="91"/>
  <c r="E69" i="91"/>
  <c r="F95" i="91"/>
  <c r="E95" i="28"/>
  <c r="E92" i="28"/>
  <c r="J119" i="91" l="1"/>
  <c r="J132" i="91"/>
  <c r="K128" i="91" s="1"/>
  <c r="K130" i="91" s="1"/>
  <c r="E64" i="28"/>
  <c r="E65" i="28" s="1"/>
  <c r="E66" i="28" s="1"/>
  <c r="E70" i="91"/>
  <c r="G139" i="91"/>
  <c r="G120" i="91"/>
  <c r="F13" i="28"/>
  <c r="F15" i="28" s="1"/>
  <c r="F197" i="91"/>
  <c r="F202" i="91" s="1"/>
  <c r="F203" i="91" s="1"/>
  <c r="F155" i="91"/>
  <c r="F50" i="28"/>
  <c r="F175" i="91"/>
  <c r="F182" i="91" s="1"/>
  <c r="F184" i="91" s="1"/>
  <c r="F76" i="91"/>
  <c r="F53" i="91"/>
  <c r="F94" i="28"/>
  <c r="K131" i="91" l="1"/>
  <c r="K110" i="91" s="1"/>
  <c r="K114" i="91" s="1"/>
  <c r="K115" i="91" s="1"/>
  <c r="J137" i="91"/>
  <c r="E71" i="91"/>
  <c r="E72" i="91"/>
  <c r="F71" i="28"/>
  <c r="F75" i="28" s="1"/>
  <c r="F88" i="28" s="1"/>
  <c r="F90" i="28" s="1"/>
  <c r="G89" i="28" s="1"/>
  <c r="F81" i="91"/>
  <c r="F94" i="91" s="1"/>
  <c r="F158" i="91"/>
  <c r="F163" i="91" s="1"/>
  <c r="G140" i="91"/>
  <c r="G121" i="91"/>
  <c r="F17" i="28"/>
  <c r="F18" i="28" s="1"/>
  <c r="F22" i="28" s="1"/>
  <c r="F55" i="91"/>
  <c r="F19" i="28" s="1"/>
  <c r="F56" i="28"/>
  <c r="F58" i="28" s="1"/>
  <c r="G122" i="91" l="1"/>
  <c r="G124" i="91" s="1"/>
  <c r="K119" i="91"/>
  <c r="K132" i="91"/>
  <c r="L128" i="91" s="1"/>
  <c r="L130" i="91" s="1"/>
  <c r="F26" i="28"/>
  <c r="F20" i="28"/>
  <c r="G44" i="91"/>
  <c r="F93" i="28"/>
  <c r="F96" i="91"/>
  <c r="G141" i="91"/>
  <c r="H136" i="91" s="1"/>
  <c r="L131" i="91" l="1"/>
  <c r="L110" i="91" s="1"/>
  <c r="L114" i="91" s="1"/>
  <c r="L115" i="91" s="1"/>
  <c r="K137" i="91"/>
  <c r="G178" i="91"/>
  <c r="F98" i="91"/>
  <c r="F95" i="28"/>
  <c r="F92" i="28"/>
  <c r="F69" i="91"/>
  <c r="G95" i="91"/>
  <c r="G177" i="91"/>
  <c r="G48" i="28"/>
  <c r="G49" i="28" s="1"/>
  <c r="G46" i="91"/>
  <c r="H138" i="91"/>
  <c r="L132" i="91" l="1"/>
  <c r="M128" i="91" s="1"/>
  <c r="M130" i="91" s="1"/>
  <c r="M131" i="91" s="1"/>
  <c r="M110" i="91" s="1"/>
  <c r="M114" i="91" s="1"/>
  <c r="M115" i="91" s="1"/>
  <c r="L119" i="91"/>
  <c r="F64" i="28"/>
  <c r="F65" i="28" s="1"/>
  <c r="F66" i="28" s="1"/>
  <c r="F70" i="91"/>
  <c r="H139" i="91"/>
  <c r="H120" i="91"/>
  <c r="G94" i="28"/>
  <c r="G13" i="28"/>
  <c r="G15" i="28" s="1"/>
  <c r="G50" i="28"/>
  <c r="G76" i="91"/>
  <c r="G155" i="91"/>
  <c r="G175" i="91"/>
  <c r="G182" i="91" s="1"/>
  <c r="G184" i="91" s="1"/>
  <c r="G197" i="91"/>
  <c r="G202" i="91" s="1"/>
  <c r="G203" i="91" s="1"/>
  <c r="G53" i="91"/>
  <c r="L137" i="91" l="1"/>
  <c r="M119" i="91"/>
  <c r="M132" i="91"/>
  <c r="N128" i="91" s="1"/>
  <c r="N130" i="91" s="1"/>
  <c r="F71" i="91"/>
  <c r="F72" i="91"/>
  <c r="G158" i="91"/>
  <c r="G163" i="91" s="1"/>
  <c r="G71" i="28"/>
  <c r="G75" i="28" s="1"/>
  <c r="G88" i="28" s="1"/>
  <c r="G90" i="28" s="1"/>
  <c r="H89" i="28" s="1"/>
  <c r="G81" i="91"/>
  <c r="G94" i="91" s="1"/>
  <c r="G55" i="91"/>
  <c r="G19" i="28" s="1"/>
  <c r="G17" i="28"/>
  <c r="G18" i="28" s="1"/>
  <c r="G22" i="28" s="1"/>
  <c r="G56" i="28"/>
  <c r="G58" i="28" s="1"/>
  <c r="H140" i="91"/>
  <c r="H121" i="91"/>
  <c r="N131" i="91" l="1"/>
  <c r="N110" i="91" s="1"/>
  <c r="N114" i="91" s="1"/>
  <c r="N115" i="91" s="1"/>
  <c r="M137" i="91"/>
  <c r="H122" i="91"/>
  <c r="H124" i="91" s="1"/>
  <c r="G20" i="28"/>
  <c r="G93" i="28"/>
  <c r="G96" i="91"/>
  <c r="H44" i="91"/>
  <c r="H141" i="91"/>
  <c r="I136" i="91" s="1"/>
  <c r="G26" i="28"/>
  <c r="N119" i="91" l="1"/>
  <c r="N132" i="91"/>
  <c r="H178" i="91"/>
  <c r="G98" i="91"/>
  <c r="H177" i="91"/>
  <c r="H95" i="91"/>
  <c r="G95" i="28"/>
  <c r="G92" i="28"/>
  <c r="G69" i="91"/>
  <c r="I138" i="91"/>
  <c r="H48" i="28"/>
  <c r="H49" i="28" s="1"/>
  <c r="H46" i="91"/>
  <c r="N137" i="91" l="1"/>
  <c r="E142" i="91" s="1"/>
  <c r="G64" i="28"/>
  <c r="G65" i="28" s="1"/>
  <c r="G66" i="28" s="1"/>
  <c r="G70" i="91"/>
  <c r="H13" i="28"/>
  <c r="H15" i="28" s="1"/>
  <c r="H197" i="91"/>
  <c r="H202" i="91" s="1"/>
  <c r="H203" i="91" s="1"/>
  <c r="H155" i="91"/>
  <c r="O155" i="91" s="1"/>
  <c r="H50" i="28"/>
  <c r="H76" i="91"/>
  <c r="H175" i="91"/>
  <c r="H182" i="91" s="1"/>
  <c r="H184" i="91" s="1"/>
  <c r="H53" i="91"/>
  <c r="H94" i="28"/>
  <c r="I120" i="91"/>
  <c r="I139" i="91"/>
  <c r="G72" i="91" l="1"/>
  <c r="G71" i="91"/>
  <c r="H71" i="28"/>
  <c r="H75" i="28" s="1"/>
  <c r="H88" i="28" s="1"/>
  <c r="H90" i="28" s="1"/>
  <c r="I89" i="28" s="1"/>
  <c r="H81" i="91"/>
  <c r="H94" i="91" s="1"/>
  <c r="H56" i="28"/>
  <c r="H58" i="28" s="1"/>
  <c r="H17" i="28"/>
  <c r="H18" i="28" s="1"/>
  <c r="H22" i="28" s="1"/>
  <c r="H55" i="91"/>
  <c r="H19" i="28" s="1"/>
  <c r="H158" i="91"/>
  <c r="H163" i="91" s="1"/>
  <c r="E165" i="91" s="1"/>
  <c r="I140" i="91"/>
  <c r="I121" i="91"/>
  <c r="I122" i="91" l="1"/>
  <c r="I124" i="91" s="1"/>
  <c r="H26" i="28"/>
  <c r="H20" i="28"/>
  <c r="I44" i="91"/>
  <c r="I141" i="91"/>
  <c r="J136" i="91" s="1"/>
  <c r="J138" i="91" s="1"/>
  <c r="H93" i="28"/>
  <c r="H96" i="91"/>
  <c r="J139" i="91" l="1"/>
  <c r="J120" i="91"/>
  <c r="I178" i="91"/>
  <c r="H98" i="91"/>
  <c r="I177" i="91"/>
  <c r="I48" i="28"/>
  <c r="I49" i="28" s="1"/>
  <c r="I46" i="91"/>
  <c r="I95" i="91"/>
  <c r="H69" i="91"/>
  <c r="H92" i="28"/>
  <c r="H95" i="28"/>
  <c r="J140" i="91" l="1"/>
  <c r="J121" i="91"/>
  <c r="H64" i="28"/>
  <c r="H65" i="28" s="1"/>
  <c r="H66" i="28" s="1"/>
  <c r="H70" i="91"/>
  <c r="I94" i="28"/>
  <c r="I13" i="28"/>
  <c r="I15" i="28" s="1"/>
  <c r="I50" i="28"/>
  <c r="I197" i="91"/>
  <c r="I202" i="91" s="1"/>
  <c r="I203" i="91" s="1"/>
  <c r="I175" i="91"/>
  <c r="I182" i="91" s="1"/>
  <c r="I184" i="91" s="1"/>
  <c r="I76" i="91"/>
  <c r="I155" i="91"/>
  <c r="I53" i="91"/>
  <c r="J44" i="91" l="1"/>
  <c r="J122" i="91"/>
  <c r="J124" i="91" s="1"/>
  <c r="J141" i="91"/>
  <c r="K136" i="91" s="1"/>
  <c r="K138" i="91" s="1"/>
  <c r="H72" i="91"/>
  <c r="H71" i="91"/>
  <c r="I56" i="28"/>
  <c r="I58" i="28" s="1"/>
  <c r="I17" i="28"/>
  <c r="I18" i="28" s="1"/>
  <c r="I22" i="28" s="1"/>
  <c r="I55" i="91"/>
  <c r="I19" i="28" s="1"/>
  <c r="I158" i="91"/>
  <c r="I163" i="91" s="1"/>
  <c r="O158" i="91"/>
  <c r="O163" i="91" s="1"/>
  <c r="E164" i="91" s="1"/>
  <c r="I71" i="28"/>
  <c r="I75" i="28" s="1"/>
  <c r="I88" i="28" s="1"/>
  <c r="I90" i="28" s="1"/>
  <c r="J89" i="28" s="1"/>
  <c r="I81" i="91"/>
  <c r="I94" i="91" s="1"/>
  <c r="J46" i="91" l="1"/>
  <c r="J197" i="91" s="1"/>
  <c r="J202" i="91" s="1"/>
  <c r="J203" i="91" s="1"/>
  <c r="J48" i="28"/>
  <c r="J49" i="28" s="1"/>
  <c r="K139" i="91"/>
  <c r="K120" i="91"/>
  <c r="J177" i="91"/>
  <c r="J178" i="91"/>
  <c r="J76" i="91"/>
  <c r="J175" i="91"/>
  <c r="J155" i="91"/>
  <c r="J158" i="91" s="1"/>
  <c r="J163" i="91" s="1"/>
  <c r="J26" i="28" s="1"/>
  <c r="I93" i="28"/>
  <c r="I96" i="91"/>
  <c r="E27" i="28"/>
  <c r="I26" i="28"/>
  <c r="I20" i="28"/>
  <c r="J50" i="28" l="1"/>
  <c r="J81" i="91"/>
  <c r="J94" i="91" s="1"/>
  <c r="J71" i="28"/>
  <c r="J75" i="28" s="1"/>
  <c r="J88" i="28" s="1"/>
  <c r="J90" i="28" s="1"/>
  <c r="K89" i="28" s="1"/>
  <c r="J13" i="28"/>
  <c r="J15" i="28" s="1"/>
  <c r="J53" i="91"/>
  <c r="J182" i="91"/>
  <c r="J184" i="91" s="1"/>
  <c r="K140" i="91"/>
  <c r="K121" i="91"/>
  <c r="J95" i="91"/>
  <c r="I98" i="91"/>
  <c r="I95" i="28"/>
  <c r="I69" i="91"/>
  <c r="I92" i="28"/>
  <c r="E28" i="28"/>
  <c r="J96" i="91" l="1"/>
  <c r="K95" i="91" s="1"/>
  <c r="J17" i="28"/>
  <c r="J18" i="28" s="1"/>
  <c r="J22" i="28" s="1"/>
  <c r="J56" i="28"/>
  <c r="J58" i="28" s="1"/>
  <c r="J55" i="91"/>
  <c r="J19" i="28" s="1"/>
  <c r="J20" i="28" s="1"/>
  <c r="J93" i="28"/>
  <c r="K44" i="91"/>
  <c r="K122" i="91"/>
  <c r="K124" i="91" s="1"/>
  <c r="K141" i="91"/>
  <c r="L136" i="91" s="1"/>
  <c r="L138" i="91" s="1"/>
  <c r="I64" i="28"/>
  <c r="I65" i="28" s="1"/>
  <c r="I66" i="28" s="1"/>
  <c r="I70" i="91"/>
  <c r="J94" i="28"/>
  <c r="J69" i="91" l="1"/>
  <c r="J70" i="91" s="1"/>
  <c r="J71" i="91" s="1"/>
  <c r="J98" i="91"/>
  <c r="K46" i="91"/>
  <c r="K13" i="28" s="1"/>
  <c r="K15" i="28" s="1"/>
  <c r="K48" i="28"/>
  <c r="K49" i="28" s="1"/>
  <c r="K50" i="28" s="1"/>
  <c r="L120" i="91"/>
  <c r="L139" i="91"/>
  <c r="K76" i="91"/>
  <c r="K155" i="91"/>
  <c r="K158" i="91" s="1"/>
  <c r="K163" i="91" s="1"/>
  <c r="K26" i="28" s="1"/>
  <c r="K177" i="91"/>
  <c r="K178" i="91"/>
  <c r="I71" i="91"/>
  <c r="I72" i="91"/>
  <c r="J95" i="28"/>
  <c r="J92" i="28"/>
  <c r="K197" i="91" l="1"/>
  <c r="K202" i="91" s="1"/>
  <c r="K203" i="91" s="1"/>
  <c r="K53" i="91"/>
  <c r="K17" i="28" s="1"/>
  <c r="K18" i="28" s="1"/>
  <c r="J64" i="28"/>
  <c r="J65" i="28" s="1"/>
  <c r="J66" i="28" s="1"/>
  <c r="K175" i="91"/>
  <c r="K182" i="91" s="1"/>
  <c r="K184" i="91" s="1"/>
  <c r="J72" i="91"/>
  <c r="K81" i="91"/>
  <c r="K94" i="91" s="1"/>
  <c r="K96" i="91" s="1"/>
  <c r="K71" i="28"/>
  <c r="K75" i="28" s="1"/>
  <c r="K88" i="28" s="1"/>
  <c r="K90" i="28" s="1"/>
  <c r="L89" i="28" s="1"/>
  <c r="K55" i="91"/>
  <c r="K19" i="28" s="1"/>
  <c r="L140" i="91"/>
  <c r="L121" i="91"/>
  <c r="K94" i="28"/>
  <c r="K56" i="28" l="1"/>
  <c r="K58" i="28" s="1"/>
  <c r="K20" i="28"/>
  <c r="K22" i="28"/>
  <c r="K93" i="28"/>
  <c r="L141" i="91"/>
  <c r="M136" i="91" s="1"/>
  <c r="M138" i="91" s="1"/>
  <c r="L44" i="91"/>
  <c r="L122" i="91"/>
  <c r="L124" i="91" s="1"/>
  <c r="K69" i="91"/>
  <c r="L95" i="91"/>
  <c r="K98" i="91"/>
  <c r="K95" i="28"/>
  <c r="K92" i="28"/>
  <c r="L46" i="91" l="1"/>
  <c r="L13" i="28" s="1"/>
  <c r="L15" i="28" s="1"/>
  <c r="L48" i="28"/>
  <c r="L49" i="28" s="1"/>
  <c r="K70" i="91"/>
  <c r="K71" i="91" s="1"/>
  <c r="K64" i="28"/>
  <c r="K65" i="28" s="1"/>
  <c r="K66" i="28" s="1"/>
  <c r="L177" i="91"/>
  <c r="L178" i="91"/>
  <c r="M120" i="91"/>
  <c r="M139" i="91"/>
  <c r="L94" i="28"/>
  <c r="L197" i="91" l="1"/>
  <c r="L202" i="91" s="1"/>
  <c r="L203" i="91" s="1"/>
  <c r="L175" i="91"/>
  <c r="L76" i="91"/>
  <c r="L81" i="91" s="1"/>
  <c r="L94" i="91" s="1"/>
  <c r="L96" i="91" s="1"/>
  <c r="L53" i="91"/>
  <c r="L56" i="28" s="1"/>
  <c r="L58" i="28" s="1"/>
  <c r="L155" i="91"/>
  <c r="L158" i="91" s="1"/>
  <c r="L163" i="91" s="1"/>
  <c r="L26" i="28" s="1"/>
  <c r="L50" i="28"/>
  <c r="K72" i="91"/>
  <c r="L55" i="91"/>
  <c r="L19" i="28" s="1"/>
  <c r="M140" i="91"/>
  <c r="M121" i="91"/>
  <c r="L182" i="91"/>
  <c r="L184" i="91" s="1"/>
  <c r="L71" i="28" l="1"/>
  <c r="L75" i="28" s="1"/>
  <c r="L88" i="28" s="1"/>
  <c r="L90" i="28" s="1"/>
  <c r="M89" i="28" s="1"/>
  <c r="L17" i="28"/>
  <c r="L18" i="28" s="1"/>
  <c r="L92" i="28"/>
  <c r="L93" i="28"/>
  <c r="L95" i="28"/>
  <c r="L20" i="28"/>
  <c r="L22" i="28"/>
  <c r="M44" i="91"/>
  <c r="M122" i="91"/>
  <c r="M124" i="91" s="1"/>
  <c r="M141" i="91"/>
  <c r="N136" i="91" s="1"/>
  <c r="N138" i="91" s="1"/>
  <c r="M95" i="91"/>
  <c r="L98" i="91"/>
  <c r="L69" i="91"/>
  <c r="L70" i="91" l="1"/>
  <c r="L72" i="91" s="1"/>
  <c r="L64" i="28"/>
  <c r="L65" i="28" s="1"/>
  <c r="L66" i="28" s="1"/>
  <c r="M46" i="91"/>
  <c r="M13" i="28" s="1"/>
  <c r="M15" i="28" s="1"/>
  <c r="M48" i="28"/>
  <c r="M49" i="28" s="1"/>
  <c r="N139" i="91"/>
  <c r="N120" i="91"/>
  <c r="M94" i="28"/>
  <c r="M177" i="91"/>
  <c r="M178" i="91"/>
  <c r="M50" i="28" l="1"/>
  <c r="M155" i="91"/>
  <c r="M158" i="91" s="1"/>
  <c r="M163" i="91" s="1"/>
  <c r="M26" i="28" s="1"/>
  <c r="M175" i="91"/>
  <c r="L71" i="91"/>
  <c r="M76" i="91"/>
  <c r="M81" i="91" s="1"/>
  <c r="M94" i="91" s="1"/>
  <c r="M53" i="91"/>
  <c r="M197" i="91"/>
  <c r="M202" i="91" s="1"/>
  <c r="M203" i="91" s="1"/>
  <c r="M182" i="91"/>
  <c r="M184" i="91" s="1"/>
  <c r="N140" i="91"/>
  <c r="N121" i="91"/>
  <c r="M71" i="28" l="1"/>
  <c r="M75" i="28" s="1"/>
  <c r="M88" i="28" s="1"/>
  <c r="M90" i="28" s="1"/>
  <c r="N89" i="28" s="1"/>
  <c r="M55" i="91"/>
  <c r="M19" i="28" s="1"/>
  <c r="M17" i="28"/>
  <c r="M18" i="28" s="1"/>
  <c r="M22" i="28" s="1"/>
  <c r="M56" i="28"/>
  <c r="M58" i="28" s="1"/>
  <c r="M96" i="91"/>
  <c r="N44" i="91"/>
  <c r="N122" i="91"/>
  <c r="N124" i="91" s="1"/>
  <c r="N141" i="91"/>
  <c r="E143" i="91"/>
  <c r="M93" i="28" l="1"/>
  <c r="M20" i="28"/>
  <c r="N46" i="91"/>
  <c r="N13" i="28" s="1"/>
  <c r="N15" i="28" s="1"/>
  <c r="N48" i="28"/>
  <c r="N49" i="28" s="1"/>
  <c r="M95" i="28"/>
  <c r="M92" i="28"/>
  <c r="M69" i="91"/>
  <c r="N95" i="91"/>
  <c r="N94" i="28" s="1"/>
  <c r="A94" i="28" s="1"/>
  <c r="M98" i="91"/>
  <c r="N177" i="91"/>
  <c r="N178" i="91"/>
  <c r="N155" i="91"/>
  <c r="N158" i="91" s="1"/>
  <c r="N163" i="91" s="1"/>
  <c r="N26" i="28" s="1"/>
  <c r="N197" i="91"/>
  <c r="N202" i="91" s="1"/>
  <c r="N203" i="91" s="1"/>
  <c r="N53" i="91"/>
  <c r="N175" i="91" l="1"/>
  <c r="N182" i="91" s="1"/>
  <c r="N184" i="91" s="1"/>
  <c r="N76" i="91"/>
  <c r="N81" i="91" s="1"/>
  <c r="N94" i="91" s="1"/>
  <c r="N50" i="28"/>
  <c r="N55" i="91"/>
  <c r="N19" i="28" s="1"/>
  <c r="N17" i="28"/>
  <c r="N18" i="28" s="1"/>
  <c r="N22" i="28" s="1"/>
  <c r="N56" i="28"/>
  <c r="N58" i="28" s="1"/>
  <c r="M70" i="91"/>
  <c r="M64" i="28"/>
  <c r="M65" i="28" s="1"/>
  <c r="M66" i="28" s="1"/>
  <c r="E204" i="91"/>
  <c r="E207" i="91" s="1"/>
  <c r="E205" i="91"/>
  <c r="E30" i="28" s="1"/>
  <c r="N71" i="28" l="1"/>
  <c r="N75" i="28" s="1"/>
  <c r="N88" i="28" s="1"/>
  <c r="N90" i="28" s="1"/>
  <c r="M71" i="91"/>
  <c r="M72" i="91"/>
  <c r="N96" i="91"/>
  <c r="N20" i="28"/>
  <c r="E186" i="91"/>
  <c r="E29" i="28" s="1"/>
  <c r="E185" i="91"/>
  <c r="E188" i="91" s="1"/>
  <c r="N92" i="28" l="1"/>
  <c r="N93" i="28"/>
  <c r="A93" i="28" s="1"/>
  <c r="N98" i="91"/>
  <c r="N69" i="91"/>
  <c r="N70" i="91" s="1"/>
  <c r="N95" i="28"/>
  <c r="A95" i="28" s="1"/>
  <c r="N71" i="91" l="1"/>
  <c r="N72" i="91"/>
  <c r="N64" i="28"/>
  <c r="N65" i="28" s="1"/>
  <c r="N66" i="2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63" authorId="0" shapeId="0" xr:uid="{00000000-0006-0000-0200-000001000000}">
      <text>
        <r>
          <rPr>
            <b/>
            <sz val="9"/>
            <color indexed="81"/>
            <rFont val="Tahoma"/>
            <family val="2"/>
          </rPr>
          <t>Author:</t>
        </r>
        <r>
          <rPr>
            <sz val="9"/>
            <color indexed="81"/>
            <rFont val="Tahoma"/>
            <family val="2"/>
          </rPr>
          <t xml:space="preserve">
To be revised on the basis of actual cost</t>
        </r>
      </text>
    </comment>
    <comment ref="E64" authorId="0" shapeId="0" xr:uid="{00000000-0006-0000-0200-000002000000}">
      <text>
        <r>
          <rPr>
            <b/>
            <sz val="9"/>
            <color indexed="81"/>
            <rFont val="Tahoma"/>
            <family val="2"/>
          </rPr>
          <t>Author:</t>
        </r>
        <r>
          <rPr>
            <sz val="9"/>
            <color indexed="81"/>
            <rFont val="Tahoma"/>
            <family val="2"/>
          </rPr>
          <t xml:space="preserve">
To be revised on the basis of actual cost</t>
        </r>
      </text>
    </comment>
  </commentList>
</comments>
</file>

<file path=xl/sharedStrings.xml><?xml version="1.0" encoding="utf-8"?>
<sst xmlns="http://schemas.openxmlformats.org/spreadsheetml/2006/main" count="790" uniqueCount="405">
  <si>
    <t>Total</t>
  </si>
  <si>
    <t>Rate of Interest</t>
  </si>
  <si>
    <t>Debt</t>
  </si>
  <si>
    <t xml:space="preserve">Equity </t>
  </si>
  <si>
    <t>No. of Year</t>
  </si>
  <si>
    <t>Dep. Rate</t>
  </si>
  <si>
    <t>Max. Dep.</t>
  </si>
  <si>
    <t>Depreciation as per Companies Act 2013</t>
  </si>
  <si>
    <t>Straight Line Method</t>
  </si>
  <si>
    <t>Year of Operation</t>
  </si>
  <si>
    <t>Depreciation</t>
  </si>
  <si>
    <t>Accumulated Depreciation</t>
  </si>
  <si>
    <t>Net Block of Assets</t>
  </si>
  <si>
    <t>Net Block must be &gt; 5% of Gross Block</t>
  </si>
  <si>
    <t>%</t>
  </si>
  <si>
    <t>Long Term Debt</t>
  </si>
  <si>
    <t>Opening Balance</t>
  </si>
  <si>
    <t>Closing Balance</t>
  </si>
  <si>
    <t>Interest on Debt</t>
  </si>
  <si>
    <t>Profit Before Tax (PBT)</t>
  </si>
  <si>
    <t>Profit After Tax (PAT)</t>
  </si>
  <si>
    <t>Check</t>
  </si>
  <si>
    <t>Reserve and Surplus</t>
  </si>
  <si>
    <t>ASSETS</t>
  </si>
  <si>
    <t>Cash in Hand &amp; Bank</t>
  </si>
  <si>
    <t>Cash Flow From Operating Activities</t>
  </si>
  <si>
    <t>Add: Depreciation</t>
  </si>
  <si>
    <t>Add: Interest Paid</t>
  </si>
  <si>
    <t/>
  </si>
  <si>
    <t>Cash Flow From Investing Activities</t>
  </si>
  <si>
    <t>Cash Flow From Financing Activities</t>
  </si>
  <si>
    <t>Less: Interest Paid</t>
  </si>
  <si>
    <t>Opening Cash Balance</t>
  </si>
  <si>
    <t>Closing Cash Balance</t>
  </si>
  <si>
    <t>Rs. Crore</t>
  </si>
  <si>
    <t>Annual DSCR</t>
  </si>
  <si>
    <t>Minimum DSCR</t>
  </si>
  <si>
    <t>Average DSCR</t>
  </si>
  <si>
    <t>Project IRR</t>
  </si>
  <si>
    <t>Total Cash Outflow</t>
  </si>
  <si>
    <t>Total Cash Inflow</t>
  </si>
  <si>
    <t>Net Cash Flow</t>
  </si>
  <si>
    <t>Equity IRR</t>
  </si>
  <si>
    <t>Equity outflows for Project</t>
  </si>
  <si>
    <t>Amount Available for Debt Service</t>
  </si>
  <si>
    <t>Debt Service Coverage Ratio : DSCR</t>
  </si>
  <si>
    <t>Crore</t>
  </si>
  <si>
    <t>Lakh</t>
  </si>
  <si>
    <t>Million</t>
  </si>
  <si>
    <t>Unit Conversion</t>
  </si>
  <si>
    <t>Thousand</t>
  </si>
  <si>
    <t>Adjusted Income</t>
  </si>
  <si>
    <t>Unabsorbed Depreciation</t>
  </si>
  <si>
    <t>Unabsorbed Losses</t>
  </si>
  <si>
    <t>Loss Set off</t>
  </si>
  <si>
    <t>Losses Carry Forward</t>
  </si>
  <si>
    <t>Taxable Income</t>
  </si>
  <si>
    <t>Income Tax @ (A)</t>
  </si>
  <si>
    <t>MAT @ (B)</t>
  </si>
  <si>
    <t>Higher of A &amp; B above</t>
  </si>
  <si>
    <t>Less: Credit for MAT</t>
  </si>
  <si>
    <t>Income Tax Payable</t>
  </si>
  <si>
    <t>Effective Tax Rate</t>
  </si>
  <si>
    <t>Calculation of Set-off loss</t>
  </si>
  <si>
    <t>Opening Loss</t>
  </si>
  <si>
    <t>Current year's loss</t>
  </si>
  <si>
    <t>Total accumulated loss</t>
  </si>
  <si>
    <t>Maximum loss to be set-off</t>
  </si>
  <si>
    <t>Closing balance</t>
  </si>
  <si>
    <t>Calculation of MAT credit available</t>
  </si>
  <si>
    <t>Opening</t>
  </si>
  <si>
    <t>Current years MAT payment</t>
  </si>
  <si>
    <t>Accumulated MAT</t>
  </si>
  <si>
    <t>Maximum MAT adjustable</t>
  </si>
  <si>
    <t>MAT Adjusted</t>
  </si>
  <si>
    <t>Calculation of DTA/DTL</t>
  </si>
  <si>
    <t>Dep. As per IT  Act</t>
  </si>
  <si>
    <t>Dep. As per Companies Act</t>
  </si>
  <si>
    <t>Timing Difference</t>
  </si>
  <si>
    <t>DTL/ (DTA)</t>
  </si>
  <si>
    <t>Profit Before Dep. Interest &amp; Tax (PBDIT)</t>
  </si>
  <si>
    <t>Depreciation as per Income Tax Act. 1961</t>
  </si>
  <si>
    <t>WDV Method</t>
  </si>
  <si>
    <t>WDV Rate</t>
  </si>
  <si>
    <t>Deferred Tax Liability</t>
  </si>
  <si>
    <t>Repayment of Debt</t>
  </si>
  <si>
    <t>Obligation</t>
  </si>
  <si>
    <t>Calculation of Taxation</t>
  </si>
  <si>
    <t>Add: Deferred Tax Liability/(Assets)</t>
  </si>
  <si>
    <t>Cash Outflow</t>
  </si>
  <si>
    <t>Cash Inflow</t>
  </si>
  <si>
    <t>Add: Deferred Tax Liability/(Asset)</t>
  </si>
  <si>
    <t>Financial Snapshot</t>
  </si>
  <si>
    <t>Equity Capital</t>
  </si>
  <si>
    <t>Reserves &amp; Surplus</t>
  </si>
  <si>
    <t>TNW</t>
  </si>
  <si>
    <t>TOL</t>
  </si>
  <si>
    <t>TOL/ TNW</t>
  </si>
  <si>
    <t xml:space="preserve">Net Fixed Assets </t>
  </si>
  <si>
    <t>Hundred</t>
  </si>
  <si>
    <t>CLOSING NET BLOCK</t>
  </si>
  <si>
    <t>Base Rate</t>
  </si>
  <si>
    <t>Surcharge</t>
  </si>
  <si>
    <t>Health and Education Cess</t>
  </si>
  <si>
    <t>Profit and Loss Account</t>
  </si>
  <si>
    <t>Profit Before Interest &amp; Tax (PBIT)</t>
  </si>
  <si>
    <t>Less: Accumulated Depreciation</t>
  </si>
  <si>
    <t>LIABILITIES &amp; NETWORTH</t>
  </si>
  <si>
    <t>Net Block of Fixed Assets</t>
  </si>
  <si>
    <t xml:space="preserve">Gross Block of Fixed Assets </t>
  </si>
  <si>
    <t>Add/(Less): Deferred Tax Liability/(Assets)</t>
  </si>
  <si>
    <t xml:space="preserve">Net Cash From Operating Activities  (A) </t>
  </si>
  <si>
    <t>Net Cash From Investing Activities  (B)</t>
  </si>
  <si>
    <t>Net Change in Cash flow (A+B+C)</t>
  </si>
  <si>
    <t xml:space="preserve">Less: Income Tax or MAT </t>
  </si>
  <si>
    <t>Deferred Tax Liability /(Assets)</t>
  </si>
  <si>
    <t>Total Liabilities</t>
  </si>
  <si>
    <t>Total Assets</t>
  </si>
  <si>
    <t xml:space="preserve">Increase in Capital Expenditure </t>
  </si>
  <si>
    <t>Increase in Equity</t>
  </si>
  <si>
    <t>Net Cash From Financing Activities (C)</t>
  </si>
  <si>
    <t>Debt Equity Ratio</t>
  </si>
  <si>
    <t>FACR</t>
  </si>
  <si>
    <t>Capital Gain Tax</t>
  </si>
  <si>
    <t>Add: Dep. As per Companies Act</t>
  </si>
  <si>
    <t>Less: Dep. As per Income Tax Act</t>
  </si>
  <si>
    <t xml:space="preserve">PBDIT Margin </t>
  </si>
  <si>
    <t>Balance Sheet</t>
  </si>
  <si>
    <t>Cash Flow Statement</t>
  </si>
  <si>
    <t>Cash Outflows for Project (Excluding IDC)</t>
  </si>
  <si>
    <t>Effective Tax Rates</t>
  </si>
  <si>
    <t>Gross Block</t>
  </si>
  <si>
    <t>Terminal value</t>
  </si>
  <si>
    <t>Add: Opening Cash Balance</t>
  </si>
  <si>
    <t>EBITDA</t>
  </si>
  <si>
    <t xml:space="preserve">EBITDA Margin % </t>
  </si>
  <si>
    <t>PAT Margin %</t>
  </si>
  <si>
    <t>PBDIT</t>
  </si>
  <si>
    <t>Depreciation Rate</t>
  </si>
  <si>
    <t>PBIT</t>
  </si>
  <si>
    <t>NPV @ Equity IRR (For Check Only)</t>
  </si>
  <si>
    <t>Currrent Mat</t>
  </si>
  <si>
    <t>Adjusted</t>
  </si>
  <si>
    <t>Revenue</t>
  </si>
  <si>
    <t>Total Debt Service</t>
  </si>
  <si>
    <t>Summary of Project Cost</t>
  </si>
  <si>
    <t>Expenses</t>
  </si>
  <si>
    <t>NVVN Limited</t>
  </si>
  <si>
    <t>Unit</t>
  </si>
  <si>
    <t>Operations Data</t>
  </si>
  <si>
    <t>Rs. in Lakh</t>
  </si>
  <si>
    <t>in Years</t>
  </si>
  <si>
    <t>Rs./KM</t>
  </si>
  <si>
    <t>Means of Finance</t>
  </si>
  <si>
    <t>Total Means of Finance</t>
  </si>
  <si>
    <t>Amount</t>
  </si>
  <si>
    <t>% Per Annum</t>
  </si>
  <si>
    <t>Repayment Period</t>
  </si>
  <si>
    <t>Value</t>
  </si>
  <si>
    <t>Loan Amount</t>
  </si>
  <si>
    <t>Total Tenor of Loan</t>
  </si>
  <si>
    <t>Less: Moratorium Period</t>
  </si>
  <si>
    <t>Less: Repayment</t>
  </si>
  <si>
    <t xml:space="preserve">Principal Repayment </t>
  </si>
  <si>
    <t>Rs. Lakh/Per Annum</t>
  </si>
  <si>
    <t>Interest on Loan</t>
  </si>
  <si>
    <t>No. of Days in a Year</t>
  </si>
  <si>
    <t>Nos of Days in Year</t>
  </si>
  <si>
    <t>in KM</t>
  </si>
  <si>
    <t>Actual Run Daily at availability Factor</t>
  </si>
  <si>
    <t>Days</t>
  </si>
  <si>
    <t>Return on Equity (ROE)</t>
  </si>
  <si>
    <t>in %</t>
  </si>
  <si>
    <t>Add: Addition</t>
  </si>
  <si>
    <t>Average Equity</t>
  </si>
  <si>
    <t>Opening Bal. Equity Capital</t>
  </si>
  <si>
    <t>Closing Bal. Equity Capital</t>
  </si>
  <si>
    <t>Tax on ROE</t>
  </si>
  <si>
    <t>Effective Interest on Loan</t>
  </si>
  <si>
    <t xml:space="preserve">Effective Depreciation </t>
  </si>
  <si>
    <t>Rate of Depreciation</t>
  </si>
  <si>
    <t>% P.A.</t>
  </si>
  <si>
    <t>Balance life (Without Debt)</t>
  </si>
  <si>
    <t xml:space="preserve">Debt % </t>
  </si>
  <si>
    <t>Depreciation Rate (for Tariff Calculation)</t>
  </si>
  <si>
    <t>Replacement Battery</t>
  </si>
  <si>
    <t>Repayment Period of Loan</t>
  </si>
  <si>
    <t>Maxium Depreciation on Asset</t>
  </si>
  <si>
    <t>Effective Depreciation Rate</t>
  </si>
  <si>
    <t>1st 7 Year</t>
  </si>
  <si>
    <t xml:space="preserve">2nd 3 Year </t>
  </si>
  <si>
    <t>Life of Asset</t>
  </si>
  <si>
    <t>Rs./Km</t>
  </si>
  <si>
    <t>Working Capital Norms</t>
  </si>
  <si>
    <t>O&amp;M Exp. (Months)</t>
  </si>
  <si>
    <t>Receivables(Months)</t>
  </si>
  <si>
    <t>O &amp; M Expenses</t>
  </si>
  <si>
    <t>AMC Rate (1 to 5 years) Rs/Km</t>
  </si>
  <si>
    <t>AMC Rate (6 to 10 years) Rs/Km</t>
  </si>
  <si>
    <t>GST  O&amp;M(%)</t>
  </si>
  <si>
    <t>Miscellaneous Overheads + Insurance</t>
  </si>
  <si>
    <t xml:space="preserve">% </t>
  </si>
  <si>
    <t>Operation &amp; Maintenance ( O &amp; M Expenses)</t>
  </si>
  <si>
    <t>Total O &amp; M Expesnes</t>
  </si>
  <si>
    <t>ROI on Working Capital</t>
  </si>
  <si>
    <t>Working Capital</t>
  </si>
  <si>
    <t>Receivables</t>
  </si>
  <si>
    <t>O &amp; M Expenses (Prepaid)</t>
  </si>
  <si>
    <t>Interest on WC</t>
  </si>
  <si>
    <t>Addition in Gross Block</t>
  </si>
  <si>
    <t>Depreciation Rate (for P &amp; L) As Per Companies Act.</t>
  </si>
  <si>
    <t>1st Battery</t>
  </si>
  <si>
    <t>Less: Finance Charges</t>
  </si>
  <si>
    <t>Interest on Working Capital</t>
  </si>
  <si>
    <t>Total Finance Charges</t>
  </si>
  <si>
    <t>Addition in Block</t>
  </si>
  <si>
    <t>Depreciation as per IT Act</t>
  </si>
  <si>
    <t>Total Depreciation as per IT Act</t>
  </si>
  <si>
    <t>Depreciation Rate (for Taxation ) As Per Income Tax Act.</t>
  </si>
  <si>
    <t>Prepaid O &amp; M Expenses</t>
  </si>
  <si>
    <t>Receivables (Debtors)</t>
  </si>
  <si>
    <t>Add/(Less): Prepaid O &amp; M Expenses</t>
  </si>
  <si>
    <t>Taxation Rate</t>
  </si>
  <si>
    <t>Regular Tax</t>
  </si>
  <si>
    <t>MAT</t>
  </si>
  <si>
    <t xml:space="preserve">Add: Depreciation </t>
  </si>
  <si>
    <t>NPV @ Project IRR (For Check Only)</t>
  </si>
  <si>
    <t xml:space="preserve">Year of Operation </t>
  </si>
  <si>
    <t>Months</t>
  </si>
  <si>
    <t>ROI % P.A.</t>
  </si>
  <si>
    <t>Escalation rate of O&amp;M &amp; Manpower Cost (%)</t>
  </si>
  <si>
    <t>Grossing up ROE at Rax Rate</t>
  </si>
  <si>
    <t>Return on Equity (ROE) (Net of Tax)</t>
  </si>
  <si>
    <t>Effetive Tax Rate</t>
  </si>
  <si>
    <t>Grossing up of ROE</t>
  </si>
  <si>
    <t>Less: Income Tax on ROE</t>
  </si>
  <si>
    <t>No. of Years</t>
  </si>
  <si>
    <t>Tax Rate to Consider</t>
  </si>
  <si>
    <t>Effetive Rate of Discounting</t>
  </si>
  <si>
    <t>Effective Rate of Discouting</t>
  </si>
  <si>
    <t>Particulars</t>
  </si>
  <si>
    <t>Proportion</t>
  </si>
  <si>
    <t>Cost</t>
  </si>
  <si>
    <t>Equity</t>
  </si>
  <si>
    <t>WACC at Regular Tax</t>
  </si>
  <si>
    <t>WACC at MAT Rate</t>
  </si>
  <si>
    <t>Revenue Generation (A)</t>
  </si>
  <si>
    <t>O &amp; M Expenses  (B)</t>
  </si>
  <si>
    <t>Less: Depreciation</t>
  </si>
  <si>
    <t>Applicable Taxes for Other Purpose</t>
  </si>
  <si>
    <t>Tax Rate Considered</t>
  </si>
  <si>
    <t>Add: Interest on WC (Tax Adjusted)</t>
  </si>
  <si>
    <t>Release of Working Capital</t>
  </si>
  <si>
    <t>Working Capital Outflow</t>
  </si>
  <si>
    <t>Total Cost of Revenue Generation</t>
  </si>
  <si>
    <t>Add/(Less): Receivables (Debtors)</t>
  </si>
  <si>
    <t>Charger Availability</t>
  </si>
  <si>
    <t>Equivalent sessions at availability Factor</t>
  </si>
  <si>
    <t>Session</t>
  </si>
  <si>
    <t>Annual Increase in Charging Session</t>
  </si>
  <si>
    <t>in % P.A.</t>
  </si>
  <si>
    <t>Return on Equity Rate</t>
  </si>
  <si>
    <t>Charging Station</t>
  </si>
  <si>
    <t xml:space="preserve">Total Capital Cost </t>
  </si>
  <si>
    <t>Total Cost of Capital Cost</t>
  </si>
  <si>
    <t xml:space="preserve">Equity  % </t>
  </si>
  <si>
    <t>Debt  %</t>
  </si>
  <si>
    <t>Rs./Annum</t>
  </si>
  <si>
    <t xml:space="preserve">Grand Total </t>
  </si>
  <si>
    <t xml:space="preserve">Projected Financials </t>
  </si>
  <si>
    <t>GST</t>
  </si>
  <si>
    <t>Applicable GST @ 5%</t>
  </si>
  <si>
    <t>Applicable GST @ 18%</t>
  </si>
  <si>
    <t>Freight Transit Insurance (Without GST of 18%)</t>
  </si>
  <si>
    <t xml:space="preserve">Total </t>
  </si>
  <si>
    <t xml:space="preserve">
(Considered 5% as proposed in Budget)</t>
  </si>
  <si>
    <t>Financials of the Project</t>
  </si>
  <si>
    <t>Basic Data</t>
  </si>
  <si>
    <t>Total Revenue Generation (A)</t>
  </si>
  <si>
    <t>Sub Total Depreciation</t>
  </si>
  <si>
    <t>Profit and Loss Accunt</t>
  </si>
  <si>
    <t>Profit Before Dep. Interest &amp; Tax (PBDIT) (A-B)</t>
  </si>
  <si>
    <t xml:space="preserve">Sub Total </t>
  </si>
  <si>
    <t>Sub Total Gross Block</t>
  </si>
  <si>
    <t>Sub Total Accumulated Depreciation</t>
  </si>
  <si>
    <t xml:space="preserve">Sub Total Net Block of Fixed Assets </t>
  </si>
  <si>
    <t>Closing Cash Balance Check</t>
  </si>
  <si>
    <t>Applicable Taxes Rate for Other Purpose</t>
  </si>
  <si>
    <t>Terminal Value of Assets</t>
  </si>
  <si>
    <t xml:space="preserve">WACC </t>
  </si>
  <si>
    <t>Basic Assumption</t>
  </si>
  <si>
    <t>As per Companies Act. 8 Years Life</t>
  </si>
  <si>
    <t xml:space="preserve">MAT </t>
  </si>
  <si>
    <t>Post Tax</t>
  </si>
  <si>
    <t>ROI</t>
  </si>
  <si>
    <t>Reg.Tax</t>
  </si>
  <si>
    <t>Annual Run(Kms) / Charging Session</t>
  </si>
  <si>
    <t xml:space="preserve">WAAC at MAT </t>
  </si>
  <si>
    <t>WAAC at Regular Tax</t>
  </si>
  <si>
    <t>Current Assets</t>
  </si>
  <si>
    <t>Check Balance Sheet</t>
  </si>
  <si>
    <t>Payment of Interest</t>
  </si>
  <si>
    <t>Changes in WC</t>
  </si>
  <si>
    <t>Total Interest on Debt</t>
  </si>
  <si>
    <t>XIRR</t>
  </si>
  <si>
    <t>Pellet Plant cost</t>
  </si>
  <si>
    <t xml:space="preserve">Pellet Plant </t>
  </si>
  <si>
    <t>Contingencies @ 10% on Above</t>
  </si>
  <si>
    <t>in MT</t>
  </si>
  <si>
    <t>Production</t>
  </si>
  <si>
    <t>Sales Price of Pellet</t>
  </si>
  <si>
    <t>in Rs/Ton</t>
  </si>
  <si>
    <t>Power units</t>
  </si>
  <si>
    <t xml:space="preserve">Manpower </t>
  </si>
  <si>
    <t>Spares consumables</t>
  </si>
  <si>
    <t>Land lease charges</t>
  </si>
  <si>
    <t>Pellet Prj Project</t>
  </si>
  <si>
    <t>(Pellet Prj)</t>
  </si>
  <si>
    <t>AMC Rate (1 to 5 years) (Pellet Prj)</t>
  </si>
  <si>
    <t>AMC Rate (6 to 10 years) (Pellet Prj)</t>
  </si>
  <si>
    <t>Daily Run(Kms)- Target for Pellet Prj supplier</t>
  </si>
  <si>
    <t>Pellet Prj (excl. Batt.)</t>
  </si>
  <si>
    <t>Pellet Prj</t>
  </si>
  <si>
    <t>Interest on Loan (Pellet Prj)</t>
  </si>
  <si>
    <t>Add: Addition in Pellet Prj</t>
  </si>
  <si>
    <t>Add: Addition of Equity (Pellet Prj)</t>
  </si>
  <si>
    <t>Loan for Pellet Prj (Excl. Battery)</t>
  </si>
  <si>
    <t xml:space="preserve">Depreciaion on Pellet Prj </t>
  </si>
  <si>
    <t>Long Term Debt (Pellet Prj including 1st Battery)</t>
  </si>
  <si>
    <t>Increase in Long Term Debt (Pellet Prj)</t>
  </si>
  <si>
    <t>Repayment of Long Term Debt (Pellet Prj)</t>
  </si>
  <si>
    <t>WACC (Pellet Prj)</t>
  </si>
  <si>
    <t>Revenue from Pellet Prj</t>
  </si>
  <si>
    <t>Finance Charges (Pellet Prj)</t>
  </si>
  <si>
    <t>Long Term Debt (Pellet Prj)</t>
  </si>
  <si>
    <t>Net Block of Fixed Assets (Pellet Prj)</t>
  </si>
  <si>
    <t>Term Loan 1 (For Buying Pellet Prj)</t>
  </si>
  <si>
    <t>Interest on Debt (Pellet Prj)</t>
  </si>
  <si>
    <t>Other O&amp;M expenses</t>
  </si>
  <si>
    <t xml:space="preserve">freight Cost </t>
  </si>
  <si>
    <t xml:space="preserve">Paddy straw raw material cost </t>
  </si>
  <si>
    <t>Cost With GST</t>
  </si>
  <si>
    <t>Rate per MT</t>
  </si>
  <si>
    <t>Annual Prod</t>
  </si>
  <si>
    <t>MT</t>
  </si>
  <si>
    <t>Rs/MT</t>
  </si>
  <si>
    <t xml:space="preserve">O &amp; M Expenses </t>
  </si>
  <si>
    <t>Sub Total</t>
  </si>
  <si>
    <t xml:space="preserve">Term Loan 2 </t>
  </si>
  <si>
    <t xml:space="preserve">Term Loan 3 </t>
  </si>
  <si>
    <t>Life of Pellet PrJ(Years)</t>
  </si>
  <si>
    <t>Cost of Pellet PrJ (Excl. Battery)</t>
  </si>
  <si>
    <t>Pellet PrJ Availability</t>
  </si>
  <si>
    <t>Manpower cost/EPellet PrJ</t>
  </si>
  <si>
    <t>Rs. P.A./EPellet PrJ</t>
  </si>
  <si>
    <t>(Every 50 EPellet PrJ 1 man of 5 lakhs/annum salary)</t>
  </si>
  <si>
    <t>(Every 50 EPellet PrJ 1 man of 2.5 lakhs/annum salary) Ch. Stn.</t>
  </si>
  <si>
    <t>Levelised Teriff Per EPellet PrJ Per KM</t>
  </si>
  <si>
    <t>Opening Capital Expenditure in EPellet PrJ</t>
  </si>
  <si>
    <t>Closing Capital Expenditure in EPellet PrJ</t>
  </si>
  <si>
    <t>Terminal Value of Pellet Prj</t>
  </si>
  <si>
    <t>Production Capacity</t>
  </si>
  <si>
    <t>Terms of Long Term Loan  (Pellet PrJ )</t>
  </si>
  <si>
    <t xml:space="preserve">Cost of Pellet PrJ </t>
  </si>
  <si>
    <t>Effective Depreciation (Pellet Prj )</t>
  </si>
  <si>
    <t xml:space="preserve">Pellet Prj </t>
  </si>
  <si>
    <t>Selling price of Pellet per ton in lakh</t>
  </si>
  <si>
    <t>Annual MT Pellet PrJ</t>
  </si>
  <si>
    <t>O &amp; M Expenses related to :</t>
  </si>
  <si>
    <t xml:space="preserve">Less: Depreciation on </t>
  </si>
  <si>
    <t xml:space="preserve">Total Capital Cost of EPellet PrJ </t>
  </si>
  <si>
    <t xml:space="preserve">Add: Interest on Debt </t>
  </si>
  <si>
    <t xml:space="preserve">Interest on Debt </t>
  </si>
  <si>
    <t xml:space="preserve">Repayment of Debt </t>
  </si>
  <si>
    <t>Add: Interest on Debt  (Tax Adjusted)</t>
  </si>
  <si>
    <t xml:space="preserve">Less: Repayment of Debt </t>
  </si>
  <si>
    <t xml:space="preserve">Less: Accumulated Depreciation </t>
  </si>
  <si>
    <t xml:space="preserve">Increase in Equity </t>
  </si>
  <si>
    <t xml:space="preserve">Cash Outflows for Project </t>
  </si>
  <si>
    <t xml:space="preserve">Increase in Debt </t>
  </si>
  <si>
    <t xml:space="preserve">Breakeven </t>
  </si>
  <si>
    <t>j</t>
  </si>
  <si>
    <t>Net Sales</t>
  </si>
  <si>
    <t>Depriciation</t>
  </si>
  <si>
    <t>Interest on TL</t>
  </si>
  <si>
    <t>Contribution</t>
  </si>
  <si>
    <t>Total Fixed costs</t>
  </si>
  <si>
    <t>Breakeven sales</t>
  </si>
  <si>
    <t>Cash Breakeven even cost</t>
  </si>
  <si>
    <t>WC GAP funding needed</t>
  </si>
  <si>
    <t>Net Input/ year</t>
  </si>
  <si>
    <t>Break even sales price</t>
  </si>
  <si>
    <t>Notes:</t>
  </si>
  <si>
    <t>Cost estimates received from NTPC are used for the preparation of fianacial estimates. However, the costs under different heads seems to be very underestimated and needs to be accessed  based on actual scenario in actual running business in the same region.</t>
  </si>
  <si>
    <t>Escalation factors for year wise increase in prices are considered as given below:</t>
  </si>
  <si>
    <t>Sale Price</t>
  </si>
  <si>
    <t>However, above factors needs to be accessed based on actual changes in market trend prevaling in the region</t>
  </si>
  <si>
    <t>Tax rate has been taken as 35.94% (corporate tax rate) as against present effective tax rate of 25%. This is based on the fact that effective tax rate in previous 5 years has been around 35% and in the current market scenario it is expected to increase in future.</t>
  </si>
  <si>
    <t>IT tax rate is taken as 15%</t>
  </si>
  <si>
    <t>Dept repayment period is considered as 9 years</t>
  </si>
  <si>
    <t>Interest on working capital is taken as 8%. However no late payment surcharge income has been considered for delay in payment of debts by 2 months.</t>
  </si>
  <si>
    <t>Depreciation as per companies Act is calculated considering scrap value of 5% and life of 10 years.</t>
  </si>
  <si>
    <t xml:space="preserve">Contingency cost of 10% and GST of 18% has been considered in capital cost </t>
  </si>
  <si>
    <t>Capital Cost</t>
  </si>
  <si>
    <t>Production efficiency has been considered as 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</si>
</sst>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 #,##0.00_ ;_ * \-#,##0.00_ ;_ * &quot;-&quot;??_ ;_ @_ "/>
    <numFmt numFmtId="164" formatCode="_(* #,##0.00_);_(* \(#,##0.00\);_(* &quot;-&quot;??_);_(@_)"/>
    <numFmt numFmtId="165" formatCode="[$-409]mmm\-yy;@"/>
    <numFmt numFmtId="166" formatCode="_(* #,##0_);_(* \(#,##0\);_(* &quot;-&quot;??_);_(@_)"/>
    <numFmt numFmtId="167" formatCode="[$-409]mmm/yy;@"/>
    <numFmt numFmtId="168" formatCode="0.00_)"/>
    <numFmt numFmtId="169" formatCode="_-* #,##0.00_-;\-* #,##0.00_-;_-* &quot;-&quot;??_-;_-@_-"/>
    <numFmt numFmtId="170" formatCode="_-* #,##0.00\ [$€]_-;\-* #,##0.00\ [$€]_-;_-* &quot;-&quot;??\ [$€]_-;_-@_-"/>
    <numFmt numFmtId="171" formatCode="0.0000%"/>
    <numFmt numFmtId="172" formatCode="0.000%"/>
    <numFmt numFmtId="173" formatCode="_(* #,##0.0000_);_(* \(#,##0.0000\);_(* &quot;-&quot;??_);_(@_)"/>
    <numFmt numFmtId="174" formatCode="_ * #,##0.00000000_ ;_ * \-#,##0.00000000_ ;_ * &quot;-&quot;??_ ;_ @_ "/>
    <numFmt numFmtId="175" formatCode="_(* #,##0.00000_);_(* \(#,##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0"/>
      <name val="Arial"/>
      <family val="2"/>
    </font>
    <font>
      <b/>
      <sz val="11"/>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b/>
      <u/>
      <sz val="11"/>
      <color theme="1"/>
      <name val="Calibri"/>
      <family val="2"/>
      <scheme val="minor"/>
    </font>
    <font>
      <b/>
      <u/>
      <sz val="11"/>
      <color rgb="FFFF0000"/>
      <name val="Calibri"/>
      <family val="2"/>
      <scheme val="minor"/>
    </font>
    <font>
      <b/>
      <u/>
      <sz val="11"/>
      <name val="Calibri"/>
      <family val="2"/>
      <scheme val="minor"/>
    </font>
    <font>
      <sz val="10"/>
      <color indexed="8"/>
      <name val="Times New Roman"/>
      <family val="1"/>
    </font>
    <font>
      <sz val="11"/>
      <color rgb="FF0000FF"/>
      <name val="Calibri"/>
      <family val="2"/>
      <scheme val="minor"/>
    </font>
    <font>
      <b/>
      <sz val="11"/>
      <color rgb="FF0000FF"/>
      <name val="Calibri"/>
      <family val="2"/>
      <scheme val="minor"/>
    </font>
    <font>
      <sz val="12"/>
      <name val="Times New Roman"/>
      <family val="1"/>
    </font>
    <font>
      <sz val="12"/>
      <name val="Arial"/>
      <family val="2"/>
    </font>
    <font>
      <b/>
      <sz val="10"/>
      <name val="Book Antiqua"/>
      <family val="1"/>
    </font>
    <font>
      <sz val="10"/>
      <color theme="1"/>
      <name val="Book Antiqua"/>
      <family val="1"/>
    </font>
    <font>
      <sz val="10"/>
      <name val="Book Antiqua"/>
      <family val="1"/>
    </font>
    <font>
      <b/>
      <u/>
      <sz val="10"/>
      <name val="Book Antiqua"/>
      <family val="1"/>
    </font>
    <font>
      <b/>
      <sz val="10"/>
      <color theme="1"/>
      <name val="Book Antiqua"/>
      <family val="1"/>
    </font>
    <font>
      <b/>
      <u/>
      <sz val="10"/>
      <color theme="1"/>
      <name val="Book Antiqua"/>
      <family val="1"/>
    </font>
    <font>
      <b/>
      <sz val="9"/>
      <color indexed="81"/>
      <name val="Tahoma"/>
      <family val="2"/>
    </font>
    <font>
      <sz val="9"/>
      <color indexed="81"/>
      <name val="Tahoma"/>
      <family val="2"/>
    </font>
    <font>
      <b/>
      <u/>
      <sz val="11"/>
      <color theme="0"/>
      <name val="Calibri"/>
      <family val="2"/>
      <scheme val="minor"/>
    </font>
    <font>
      <sz val="11"/>
      <color theme="0"/>
      <name val="Calibri"/>
      <family val="2"/>
      <scheme val="minor"/>
    </font>
    <font>
      <b/>
      <sz val="14"/>
      <color theme="1"/>
      <name val="Calibri"/>
      <family val="2"/>
      <scheme val="minor"/>
    </font>
    <font>
      <b/>
      <sz val="14"/>
      <color rgb="FFFF0000"/>
      <name val="Calibri"/>
      <family val="2"/>
      <scheme val="minor"/>
    </font>
    <font>
      <b/>
      <sz val="12"/>
      <color rgb="FFFF0000"/>
      <name val="Calibri"/>
      <family val="2"/>
      <scheme val="minor"/>
    </font>
    <font>
      <b/>
      <sz val="13"/>
      <color rgb="FFFF0000"/>
      <name val="Calibri"/>
      <family val="2"/>
      <scheme val="minor"/>
    </font>
    <font>
      <sz val="10"/>
      <color theme="1"/>
      <name val="Arial"/>
      <family val="2"/>
    </font>
    <font>
      <b/>
      <sz val="13"/>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indexed="42"/>
        <bgColor indexed="64"/>
      </patternFill>
    </fill>
    <fill>
      <patternFill patternType="solid">
        <fgColor rgb="FF00FF00"/>
        <bgColor indexed="64"/>
      </patternFill>
    </fill>
    <fill>
      <patternFill patternType="solid">
        <fgColor theme="3"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rgb="FF0070C0"/>
        <bgColor indexed="64"/>
      </patternFill>
    </fill>
    <fill>
      <patternFill patternType="solid">
        <fgColor rgb="FF66FF3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5">
    <xf numFmtId="0" fontId="0" fillId="0" borderId="0"/>
    <xf numFmtId="164" fontId="1" fillId="0" borderId="0" applyFont="0" applyFill="0" applyBorder="0" applyAlignment="0" applyProtection="0"/>
    <xf numFmtId="9" fontId="1" fillId="0" borderId="0" applyFont="0" applyFill="0" applyBorder="0" applyAlignment="0" applyProtection="0"/>
    <xf numFmtId="0" fontId="4" fillId="0" borderId="0"/>
    <xf numFmtId="9" fontId="1" fillId="0" borderId="0" applyFont="0" applyFill="0" applyBorder="0" applyAlignment="0" applyProtection="0"/>
    <xf numFmtId="9" fontId="4" fillId="0" borderId="0" applyFont="0" applyFill="0" applyBorder="0" applyAlignment="0" applyProtection="0"/>
    <xf numFmtId="43" fontId="1" fillId="0" borderId="0" applyFont="0" applyFill="0" applyBorder="0" applyAlignment="0" applyProtection="0"/>
    <xf numFmtId="0" fontId="4" fillId="0" borderId="0"/>
    <xf numFmtId="0" fontId="4" fillId="0" borderId="0"/>
    <xf numFmtId="0" fontId="1" fillId="0" borderId="0"/>
    <xf numFmtId="43" fontId="1" fillId="0" borderId="0" applyFont="0" applyFill="0" applyBorder="0" applyAlignment="0" applyProtection="0"/>
    <xf numFmtId="0" fontId="1" fillId="0" borderId="0"/>
    <xf numFmtId="169" fontId="4" fillId="0" borderId="0" applyFont="0" applyFill="0" applyBorder="0" applyAlignment="0" applyProtection="0"/>
    <xf numFmtId="0" fontId="4" fillId="0" borderId="0"/>
    <xf numFmtId="170" fontId="12" fillId="0" borderId="2"/>
    <xf numFmtId="0" fontId="4" fillId="0" borderId="0"/>
    <xf numFmtId="0" fontId="1" fillId="0" borderId="0"/>
    <xf numFmtId="170" fontId="15" fillId="0" borderId="0"/>
    <xf numFmtId="0" fontId="4" fillId="0" borderId="0"/>
    <xf numFmtId="169" fontId="16" fillId="0" borderId="0" applyFont="0" applyFill="0" applyBorder="0" applyAlignment="0" applyProtection="0"/>
    <xf numFmtId="9" fontId="1" fillId="0" borderId="0" applyFont="0" applyFill="0" applyBorder="0" applyAlignment="0" applyProtection="0"/>
    <xf numFmtId="164" fontId="4"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cellStyleXfs>
  <cellXfs count="363">
    <xf numFmtId="0" fontId="0" fillId="0" borderId="0" xfId="0"/>
    <xf numFmtId="0" fontId="0" fillId="0" borderId="0" xfId="0" applyFont="1"/>
    <xf numFmtId="0" fontId="0" fillId="0" borderId="0" xfId="0" applyFont="1" applyFill="1" applyBorder="1"/>
    <xf numFmtId="164" fontId="0" fillId="0" borderId="0" xfId="1" applyFont="1"/>
    <xf numFmtId="0" fontId="2" fillId="0" borderId="0" xfId="0" applyFont="1"/>
    <xf numFmtId="164" fontId="0" fillId="0" borderId="0" xfId="0" applyNumberFormat="1" applyFont="1"/>
    <xf numFmtId="164" fontId="2" fillId="0" borderId="0" xfId="0" applyNumberFormat="1" applyFont="1"/>
    <xf numFmtId="0" fontId="9" fillId="0" borderId="0" xfId="0" applyFont="1"/>
    <xf numFmtId="0" fontId="0" fillId="0" borderId="0" xfId="0" applyFont="1" applyBorder="1"/>
    <xf numFmtId="0" fontId="2" fillId="0" borderId="0" xfId="0" applyFont="1" applyBorder="1"/>
    <xf numFmtId="0" fontId="6" fillId="0" borderId="0" xfId="0" applyFont="1" applyBorder="1"/>
    <xf numFmtId="0" fontId="5" fillId="0" borderId="0" xfId="0" applyFont="1" applyBorder="1"/>
    <xf numFmtId="164" fontId="0" fillId="0" borderId="0" xfId="1" applyFont="1" applyBorder="1"/>
    <xf numFmtId="164" fontId="2" fillId="0" borderId="0" xfId="1" applyFont="1" applyBorder="1"/>
    <xf numFmtId="0" fontId="9" fillId="5" borderId="0" xfId="0" applyFont="1" applyFill="1" applyBorder="1"/>
    <xf numFmtId="0" fontId="0" fillId="5" borderId="0" xfId="0" applyFont="1" applyFill="1" applyBorder="1"/>
    <xf numFmtId="165" fontId="2" fillId="5" borderId="0" xfId="0" applyNumberFormat="1" applyFont="1" applyFill="1" applyBorder="1"/>
    <xf numFmtId="164" fontId="6" fillId="0" borderId="0" xfId="1" applyFont="1" applyBorder="1"/>
    <xf numFmtId="164" fontId="6" fillId="0" borderId="0" xfId="0" applyNumberFormat="1" applyFont="1" applyBorder="1"/>
    <xf numFmtId="164" fontId="5" fillId="0" borderId="0" xfId="1" applyFont="1" applyBorder="1"/>
    <xf numFmtId="0" fontId="2" fillId="0" borderId="0" xfId="0" applyFont="1" applyAlignment="1">
      <alignment horizontal="center"/>
    </xf>
    <xf numFmtId="0" fontId="9" fillId="0" borderId="0" xfId="0" applyFont="1" applyBorder="1"/>
    <xf numFmtId="166" fontId="0" fillId="0" borderId="0" xfId="1" applyNumberFormat="1" applyFont="1"/>
    <xf numFmtId="165" fontId="5" fillId="0" borderId="0" xfId="0" applyNumberFormat="1" applyFont="1" applyFill="1" applyBorder="1" applyAlignment="1">
      <alignment horizontal="center"/>
    </xf>
    <xf numFmtId="0" fontId="5" fillId="0" borderId="0" xfId="0" applyFont="1" applyFill="1" applyBorder="1" applyAlignment="1">
      <alignment horizontal="left"/>
    </xf>
    <xf numFmtId="164" fontId="13" fillId="0" borderId="0" xfId="1" applyFont="1" applyBorder="1"/>
    <xf numFmtId="0" fontId="13" fillId="0" borderId="0" xfId="0" applyFont="1" applyBorder="1"/>
    <xf numFmtId="164" fontId="0" fillId="0" borderId="0" xfId="0" applyNumberFormat="1" applyFont="1" applyBorder="1"/>
    <xf numFmtId="164" fontId="14" fillId="0" borderId="0" xfId="1" applyFont="1" applyBorder="1"/>
    <xf numFmtId="164" fontId="14" fillId="0" borderId="0" xfId="1" applyFont="1" applyFill="1" applyBorder="1" applyAlignment="1"/>
    <xf numFmtId="164" fontId="2" fillId="0" borderId="0" xfId="0" applyNumberFormat="1" applyFont="1" applyBorder="1"/>
    <xf numFmtId="0" fontId="6" fillId="0" borderId="0" xfId="0" applyFont="1" applyBorder="1" applyAlignment="1">
      <alignment horizontal="center"/>
    </xf>
    <xf numFmtId="0" fontId="0" fillId="0" borderId="0" xfId="0" applyFont="1" applyBorder="1" applyAlignment="1">
      <alignment horizontal="center"/>
    </xf>
    <xf numFmtId="0" fontId="9" fillId="0" borderId="0" xfId="0" applyFont="1" applyBorder="1" applyAlignment="1">
      <alignment horizontal="left"/>
    </xf>
    <xf numFmtId="0" fontId="2" fillId="0" borderId="3" xfId="0" applyFont="1" applyBorder="1"/>
    <xf numFmtId="0" fontId="0" fillId="0" borderId="3" xfId="0" applyFont="1" applyFill="1" applyBorder="1"/>
    <xf numFmtId="164" fontId="0" fillId="0" borderId="3" xfId="1" applyFont="1" applyBorder="1" applyAlignment="1">
      <alignment horizontal="center"/>
    </xf>
    <xf numFmtId="164" fontId="2" fillId="0" borderId="3" xfId="1" applyFont="1" applyBorder="1" applyAlignment="1">
      <alignment horizontal="center"/>
    </xf>
    <xf numFmtId="0" fontId="0" fillId="0" borderId="3" xfId="0" applyFont="1" applyBorder="1"/>
    <xf numFmtId="164" fontId="2" fillId="0" borderId="3" xfId="0" applyNumberFormat="1" applyFont="1" applyBorder="1" applyAlignment="1">
      <alignment horizontal="center"/>
    </xf>
    <xf numFmtId="0" fontId="9" fillId="0" borderId="0" xfId="0" applyFont="1" applyBorder="1" applyAlignment="1"/>
    <xf numFmtId="164" fontId="5" fillId="0" borderId="0" xfId="0" applyNumberFormat="1" applyFont="1" applyBorder="1"/>
    <xf numFmtId="0" fontId="10" fillId="0" borderId="0" xfId="0" applyFont="1" applyBorder="1" applyAlignment="1"/>
    <xf numFmtId="0" fontId="0" fillId="4" borderId="0" xfId="0" applyFont="1" applyFill="1" applyBorder="1"/>
    <xf numFmtId="10" fontId="0" fillId="0" borderId="0" xfId="2" applyNumberFormat="1" applyFont="1" applyBorder="1"/>
    <xf numFmtId="164" fontId="5" fillId="6" borderId="0" xfId="1" applyFont="1" applyFill="1" applyBorder="1"/>
    <xf numFmtId="0" fontId="5" fillId="0" borderId="0" xfId="0" applyFont="1" applyFill="1" applyBorder="1"/>
    <xf numFmtId="0" fontId="5" fillId="3" borderId="0" xfId="0" applyFont="1" applyFill="1" applyBorder="1" applyAlignment="1">
      <alignment horizontal="left"/>
    </xf>
    <xf numFmtId="0" fontId="6" fillId="0" borderId="0" xfId="0" applyFont="1" applyFill="1" applyBorder="1" applyAlignment="1">
      <alignment horizontal="left"/>
    </xf>
    <xf numFmtId="0" fontId="6" fillId="0" borderId="0" xfId="0" applyFont="1" applyFill="1" applyBorder="1"/>
    <xf numFmtId="164" fontId="6" fillId="0" borderId="0" xfId="1" applyNumberFormat="1" applyFont="1" applyFill="1" applyBorder="1"/>
    <xf numFmtId="164" fontId="5" fillId="0" borderId="0" xfId="1" applyNumberFormat="1" applyFont="1" applyFill="1" applyBorder="1"/>
    <xf numFmtId="164" fontId="6" fillId="0" borderId="0" xfId="10" applyNumberFormat="1" applyFont="1" applyFill="1" applyBorder="1"/>
    <xf numFmtId="168" fontId="6" fillId="0" borderId="0" xfId="11" applyNumberFormat="1" applyFont="1" applyFill="1" applyBorder="1"/>
    <xf numFmtId="164" fontId="6" fillId="0" borderId="0" xfId="1" applyFont="1" applyFill="1" applyBorder="1" applyAlignment="1">
      <alignment horizontal="left"/>
    </xf>
    <xf numFmtId="164" fontId="6" fillId="0" borderId="0" xfId="1" applyFont="1" applyFill="1" applyBorder="1"/>
    <xf numFmtId="164" fontId="5" fillId="0" borderId="0" xfId="10" applyNumberFormat="1" applyFont="1" applyFill="1" applyBorder="1"/>
    <xf numFmtId="10" fontId="5" fillId="0" borderId="0" xfId="0" applyNumberFormat="1" applyFont="1" applyFill="1" applyBorder="1"/>
    <xf numFmtId="10" fontId="6" fillId="0" borderId="0" xfId="2" applyNumberFormat="1" applyFont="1" applyFill="1" applyBorder="1"/>
    <xf numFmtId="164" fontId="6" fillId="0" borderId="0" xfId="0" applyNumberFormat="1" applyFont="1" applyFill="1" applyBorder="1"/>
    <xf numFmtId="0" fontId="9" fillId="0" borderId="3" xfId="0" applyFont="1" applyBorder="1"/>
    <xf numFmtId="164" fontId="0" fillId="0" borderId="0" xfId="3" applyNumberFormat="1" applyFont="1" applyFill="1" applyBorder="1" applyAlignment="1">
      <alignment horizontal="center" vertical="top"/>
    </xf>
    <xf numFmtId="0" fontId="5" fillId="7" borderId="0" xfId="0" applyNumberFormat="1" applyFont="1" applyFill="1" applyBorder="1" applyAlignment="1">
      <alignment horizontal="center"/>
    </xf>
    <xf numFmtId="0" fontId="5" fillId="7" borderId="0" xfId="0" applyNumberFormat="1" applyFont="1" applyFill="1" applyBorder="1" applyAlignment="1">
      <alignment horizontal="left"/>
    </xf>
    <xf numFmtId="164" fontId="6" fillId="0" borderId="3" xfId="1" applyFont="1" applyFill="1" applyBorder="1"/>
    <xf numFmtId="164" fontId="5" fillId="0" borderId="1" xfId="1" applyFont="1" applyFill="1" applyBorder="1"/>
    <xf numFmtId="10" fontId="5" fillId="0" borderId="1" xfId="2" applyNumberFormat="1" applyFont="1" applyFill="1" applyBorder="1"/>
    <xf numFmtId="10" fontId="5" fillId="0" borderId="0" xfId="2" applyNumberFormat="1" applyFont="1" applyFill="1" applyBorder="1"/>
    <xf numFmtId="10" fontId="6" fillId="0" borderId="3" xfId="2" applyNumberFormat="1" applyFont="1" applyFill="1" applyBorder="1"/>
    <xf numFmtId="0" fontId="2" fillId="0" borderId="0" xfId="0" applyFont="1" applyAlignment="1">
      <alignment horizontal="center" vertical="center"/>
    </xf>
    <xf numFmtId="10" fontId="0" fillId="0" borderId="0" xfId="2" applyNumberFormat="1" applyFont="1"/>
    <xf numFmtId="0" fontId="0" fillId="0" borderId="0" xfId="0" applyFont="1" applyAlignment="1">
      <alignment horizontal="center"/>
    </xf>
    <xf numFmtId="0" fontId="0" fillId="0" borderId="0" xfId="0" applyFont="1" applyAlignment="1"/>
    <xf numFmtId="166" fontId="6" fillId="0" borderId="0" xfId="1" applyNumberFormat="1" applyFont="1" applyFill="1" applyBorder="1" applyAlignment="1"/>
    <xf numFmtId="164" fontId="0" fillId="0" borderId="0" xfId="0" applyNumberFormat="1" applyFont="1" applyFill="1" applyBorder="1"/>
    <xf numFmtId="0" fontId="17" fillId="8" borderId="0" xfId="0" applyNumberFormat="1" applyFont="1" applyFill="1" applyAlignment="1">
      <alignment horizontal="left"/>
    </xf>
    <xf numFmtId="0" fontId="17" fillId="8" borderId="0" xfId="0" applyNumberFormat="1" applyFont="1" applyFill="1"/>
    <xf numFmtId="166" fontId="18" fillId="0" borderId="0" xfId="1" applyNumberFormat="1" applyFont="1"/>
    <xf numFmtId="166" fontId="18" fillId="0" borderId="3" xfId="1" applyNumberFormat="1" applyFont="1" applyBorder="1"/>
    <xf numFmtId="0" fontId="18" fillId="0" borderId="0" xfId="0" applyFont="1"/>
    <xf numFmtId="164" fontId="18" fillId="0" borderId="3" xfId="1" applyFont="1" applyBorder="1"/>
    <xf numFmtId="9" fontId="18" fillId="0" borderId="3" xfId="2" applyFont="1" applyBorder="1"/>
    <xf numFmtId="164" fontId="18" fillId="0" borderId="0" xfId="1" applyFont="1"/>
    <xf numFmtId="164" fontId="19" fillId="0" borderId="3" xfId="1" applyFont="1" applyBorder="1"/>
    <xf numFmtId="0" fontId="20" fillId="0" borderId="0" xfId="0" applyNumberFormat="1" applyFont="1" applyFill="1" applyBorder="1" applyAlignment="1">
      <alignment horizontal="left"/>
    </xf>
    <xf numFmtId="0" fontId="21" fillId="0" borderId="0" xfId="0" applyFont="1" applyAlignment="1"/>
    <xf numFmtId="166" fontId="18" fillId="0" borderId="3" xfId="1" applyNumberFormat="1" applyFont="1" applyFill="1" applyBorder="1"/>
    <xf numFmtId="0" fontId="18" fillId="0" borderId="0" xfId="0" applyFont="1" applyBorder="1"/>
    <xf numFmtId="164" fontId="18" fillId="0" borderId="0" xfId="0" applyNumberFormat="1" applyFont="1" applyBorder="1"/>
    <xf numFmtId="166" fontId="21" fillId="0" borderId="0" xfId="1" applyNumberFormat="1" applyFont="1"/>
    <xf numFmtId="164" fontId="18" fillId="0" borderId="0" xfId="0" applyNumberFormat="1" applyFont="1"/>
    <xf numFmtId="164" fontId="0" fillId="0" borderId="3" xfId="1" applyFont="1" applyBorder="1" applyAlignment="1"/>
    <xf numFmtId="164" fontId="2" fillId="0" borderId="3" xfId="1" applyFont="1" applyBorder="1" applyAlignment="1"/>
    <xf numFmtId="167" fontId="17" fillId="10" borderId="0" xfId="0" applyNumberFormat="1" applyFont="1" applyFill="1" applyBorder="1" applyAlignment="1">
      <alignment horizontal="center"/>
    </xf>
    <xf numFmtId="0" fontId="17" fillId="10" borderId="3" xfId="0" applyNumberFormat="1" applyFont="1" applyFill="1" applyBorder="1" applyAlignment="1">
      <alignment horizontal="left"/>
    </xf>
    <xf numFmtId="0" fontId="17" fillId="10" borderId="3" xfId="0" applyNumberFormat="1" applyFont="1" applyFill="1" applyBorder="1" applyAlignment="1">
      <alignment horizontal="center"/>
    </xf>
    <xf numFmtId="0" fontId="18" fillId="10" borderId="0" xfId="0" applyFont="1" applyFill="1"/>
    <xf numFmtId="0" fontId="21" fillId="10" borderId="0" xfId="0" applyFont="1" applyFill="1" applyAlignment="1"/>
    <xf numFmtId="0" fontId="2" fillId="0" borderId="0" xfId="0" applyFont="1" applyBorder="1" applyAlignment="1">
      <alignment horizontal="center" vertical="center"/>
    </xf>
    <xf numFmtId="0" fontId="5" fillId="7" borderId="0" xfId="0" applyNumberFormat="1" applyFont="1" applyFill="1" applyBorder="1" applyAlignment="1">
      <alignment horizontal="left" vertical="center"/>
    </xf>
    <xf numFmtId="0" fontId="5" fillId="7" borderId="0" xfId="0" applyNumberFormat="1" applyFont="1" applyFill="1" applyBorder="1" applyAlignment="1">
      <alignment horizontal="center" vertical="center"/>
    </xf>
    <xf numFmtId="164" fontId="0" fillId="0" borderId="0" xfId="1" applyFont="1" applyFill="1" applyBorder="1"/>
    <xf numFmtId="10" fontId="18" fillId="0" borderId="3" xfId="2" applyNumberFormat="1" applyFont="1" applyBorder="1"/>
    <xf numFmtId="164" fontId="2" fillId="0" borderId="3" xfId="1" applyFont="1" applyBorder="1"/>
    <xf numFmtId="0" fontId="18" fillId="0" borderId="3" xfId="0" applyFont="1" applyBorder="1" applyAlignment="1">
      <alignment horizontal="left"/>
    </xf>
    <xf numFmtId="0" fontId="18" fillId="0" borderId="0" xfId="0" applyFont="1" applyBorder="1" applyAlignment="1">
      <alignment horizontal="left"/>
    </xf>
    <xf numFmtId="0" fontId="17" fillId="0" borderId="0" xfId="0" applyFont="1" applyBorder="1" applyAlignment="1">
      <alignment horizontal="left"/>
    </xf>
    <xf numFmtId="0" fontId="20" fillId="0" borderId="3" xfId="0" applyFont="1" applyFill="1" applyBorder="1" applyAlignment="1">
      <alignment horizontal="left"/>
    </xf>
    <xf numFmtId="0" fontId="22" fillId="0" borderId="0" xfId="0" applyFont="1" applyBorder="1" applyAlignment="1">
      <alignment horizontal="left"/>
    </xf>
    <xf numFmtId="0" fontId="17" fillId="0" borderId="3" xfId="7" applyFont="1" applyFill="1" applyBorder="1" applyAlignment="1">
      <alignment horizontal="left"/>
    </xf>
    <xf numFmtId="164" fontId="19" fillId="0" borderId="3" xfId="1" applyFont="1" applyFill="1" applyBorder="1" applyAlignment="1">
      <alignment horizontal="left"/>
    </xf>
    <xf numFmtId="0" fontId="19" fillId="0" borderId="3" xfId="7" applyFont="1" applyFill="1" applyBorder="1" applyAlignment="1">
      <alignment horizontal="left"/>
    </xf>
    <xf numFmtId="0" fontId="18" fillId="0" borderId="0" xfId="0" applyFont="1" applyAlignment="1">
      <alignment horizontal="left"/>
    </xf>
    <xf numFmtId="166" fontId="5" fillId="0" borderId="0" xfId="1" applyNumberFormat="1" applyFont="1" applyFill="1" applyBorder="1" applyAlignment="1"/>
    <xf numFmtId="164" fontId="2" fillId="0" borderId="0" xfId="1" applyFont="1"/>
    <xf numFmtId="166" fontId="5" fillId="0" borderId="0" xfId="1" applyNumberFormat="1" applyFont="1" applyFill="1" applyBorder="1"/>
    <xf numFmtId="164" fontId="7" fillId="0" borderId="3" xfId="1" applyFont="1" applyBorder="1" applyAlignment="1"/>
    <xf numFmtId="0" fontId="9" fillId="0" borderId="3" xfId="0" applyFont="1" applyBorder="1" applyAlignment="1">
      <alignment horizontal="center"/>
    </xf>
    <xf numFmtId="164" fontId="7" fillId="0" borderId="3" xfId="1" applyFont="1" applyFill="1" applyBorder="1" applyAlignment="1"/>
    <xf numFmtId="9" fontId="7" fillId="0" borderId="0" xfId="0" applyNumberFormat="1" applyFont="1"/>
    <xf numFmtId="2" fontId="6" fillId="0" borderId="3" xfId="0" applyNumberFormat="1" applyFont="1" applyBorder="1" applyAlignment="1">
      <alignment horizontal="center"/>
    </xf>
    <xf numFmtId="2" fontId="5" fillId="0" borderId="3" xfId="0" applyNumberFormat="1" applyFont="1" applyBorder="1" applyAlignment="1">
      <alignment horizontal="left"/>
    </xf>
    <xf numFmtId="2" fontId="5" fillId="0" borderId="3" xfId="0" applyNumberFormat="1" applyFont="1" applyBorder="1" applyAlignment="1">
      <alignment horizontal="center"/>
    </xf>
    <xf numFmtId="2" fontId="5" fillId="0" borderId="3" xfId="0" applyNumberFormat="1" applyFont="1" applyFill="1" applyBorder="1" applyAlignment="1">
      <alignment horizontal="left"/>
    </xf>
    <xf numFmtId="2" fontId="6" fillId="0" borderId="3" xfId="0" applyNumberFormat="1" applyFont="1" applyFill="1" applyBorder="1" applyAlignment="1">
      <alignment horizontal="center"/>
    </xf>
    <xf numFmtId="0" fontId="6" fillId="0" borderId="3" xfId="0" applyFont="1" applyBorder="1" applyAlignment="1">
      <alignment horizontal="center"/>
    </xf>
    <xf numFmtId="0" fontId="6" fillId="0" borderId="0" xfId="0" applyFont="1" applyAlignment="1"/>
    <xf numFmtId="0" fontId="25" fillId="13" borderId="0" xfId="0" applyFont="1" applyFill="1" applyAlignment="1"/>
    <xf numFmtId="0" fontId="0" fillId="13" borderId="0" xfId="0" applyFont="1" applyFill="1"/>
    <xf numFmtId="0" fontId="25" fillId="13" borderId="0" xfId="0" applyFont="1" applyFill="1"/>
    <xf numFmtId="0" fontId="26" fillId="13" borderId="0" xfId="0" applyFont="1" applyFill="1"/>
    <xf numFmtId="10" fontId="2" fillId="0" borderId="0" xfId="2" applyNumberFormat="1" applyFont="1"/>
    <xf numFmtId="10" fontId="7" fillId="0" borderId="0" xfId="2" applyNumberFormat="1" applyFont="1"/>
    <xf numFmtId="164" fontId="7" fillId="0" borderId="0" xfId="1" applyFont="1"/>
    <xf numFmtId="164" fontId="0" fillId="0" borderId="3" xfId="1" applyFont="1" applyBorder="1"/>
    <xf numFmtId="0" fontId="2" fillId="0" borderId="3" xfId="0" applyFont="1" applyBorder="1" applyAlignment="1">
      <alignment horizontal="center"/>
    </xf>
    <xf numFmtId="166" fontId="7" fillId="0" borderId="0" xfId="1" applyNumberFormat="1" applyFont="1"/>
    <xf numFmtId="10" fontId="7" fillId="0" borderId="0" xfId="0" applyNumberFormat="1" applyFont="1"/>
    <xf numFmtId="0" fontId="6" fillId="0" borderId="3" xfId="0" applyFont="1" applyBorder="1" applyAlignment="1">
      <alignment horizontal="left"/>
    </xf>
    <xf numFmtId="2" fontId="6" fillId="0" borderId="3" xfId="0" applyNumberFormat="1" applyFont="1" applyFill="1" applyBorder="1" applyAlignment="1">
      <alignment horizontal="right"/>
    </xf>
    <xf numFmtId="0" fontId="6" fillId="0" borderId="3" xfId="0" applyFont="1" applyFill="1" applyBorder="1" applyAlignment="1">
      <alignment horizontal="center"/>
    </xf>
    <xf numFmtId="164" fontId="6" fillId="0" borderId="3" xfId="1" applyFont="1" applyBorder="1" applyAlignment="1">
      <alignment horizontal="right"/>
    </xf>
    <xf numFmtId="164" fontId="6" fillId="0" borderId="3" xfId="1" applyFont="1" applyFill="1" applyBorder="1" applyAlignment="1">
      <alignment horizontal="right"/>
    </xf>
    <xf numFmtId="166" fontId="6" fillId="0" borderId="3" xfId="1" applyNumberFormat="1" applyFont="1" applyBorder="1" applyAlignment="1">
      <alignment horizontal="right"/>
    </xf>
    <xf numFmtId="164" fontId="6" fillId="0" borderId="3" xfId="1" applyFont="1" applyBorder="1" applyAlignment="1">
      <alignment horizontal="center"/>
    </xf>
    <xf numFmtId="0" fontId="5" fillId="0" borderId="3" xfId="0" applyFont="1" applyBorder="1" applyAlignment="1">
      <alignment horizontal="center"/>
    </xf>
    <xf numFmtId="2" fontId="5" fillId="0" borderId="3" xfId="0" applyNumberFormat="1" applyFont="1" applyFill="1" applyBorder="1" applyAlignment="1">
      <alignment horizontal="center"/>
    </xf>
    <xf numFmtId="164" fontId="5" fillId="0" borderId="3" xfId="1" applyFont="1" applyFill="1" applyBorder="1" applyAlignment="1">
      <alignment horizontal="center"/>
    </xf>
    <xf numFmtId="10" fontId="6" fillId="0" borderId="3" xfId="2" applyNumberFormat="1" applyFont="1" applyFill="1" applyBorder="1" applyAlignment="1">
      <alignment horizontal="right"/>
    </xf>
    <xf numFmtId="0" fontId="5" fillId="0" borderId="3" xfId="0" applyFont="1" applyBorder="1" applyAlignment="1">
      <alignment horizontal="left"/>
    </xf>
    <xf numFmtId="0" fontId="6" fillId="0" borderId="3" xfId="0" applyFont="1" applyFill="1" applyBorder="1" applyAlignment="1">
      <alignment horizontal="left"/>
    </xf>
    <xf numFmtId="10" fontId="2" fillId="0" borderId="3" xfId="2" applyNumberFormat="1" applyFont="1" applyBorder="1" applyAlignment="1">
      <alignment horizontal="center"/>
    </xf>
    <xf numFmtId="10" fontId="0" fillId="0" borderId="0" xfId="2" applyNumberFormat="1" applyFont="1" applyAlignment="1">
      <alignment horizontal="center"/>
    </xf>
    <xf numFmtId="0" fontId="3" fillId="13" borderId="0" xfId="0" applyFont="1" applyFill="1" applyBorder="1" applyAlignment="1">
      <alignment horizontal="center"/>
    </xf>
    <xf numFmtId="2" fontId="0" fillId="0" borderId="0" xfId="0" applyNumberFormat="1" applyFont="1" applyBorder="1" applyAlignment="1">
      <alignment horizontal="center"/>
    </xf>
    <xf numFmtId="2" fontId="2" fillId="0" borderId="0" xfId="0" applyNumberFormat="1" applyFont="1" applyBorder="1" applyAlignment="1">
      <alignment horizontal="center"/>
    </xf>
    <xf numFmtId="10" fontId="2" fillId="0" borderId="0" xfId="2" applyNumberFormat="1" applyFont="1" applyBorder="1" applyAlignment="1">
      <alignment horizontal="center"/>
    </xf>
    <xf numFmtId="171" fontId="2" fillId="0" borderId="0" xfId="2" applyNumberFormat="1" applyFont="1" applyBorder="1" applyAlignment="1">
      <alignment horizontal="center"/>
    </xf>
    <xf numFmtId="0" fontId="2" fillId="0" borderId="3" xfId="0" applyFont="1" applyBorder="1" applyAlignment="1">
      <alignment horizontal="left"/>
    </xf>
    <xf numFmtId="164" fontId="7" fillId="2" borderId="3" xfId="1" applyFont="1" applyFill="1" applyBorder="1"/>
    <xf numFmtId="10" fontId="2" fillId="0" borderId="3" xfId="1" applyNumberFormat="1" applyFont="1" applyBorder="1"/>
    <xf numFmtId="10" fontId="0" fillId="0" borderId="0" xfId="3" applyNumberFormat="1" applyFont="1" applyFill="1" applyBorder="1" applyAlignment="1">
      <alignment horizontal="center" vertical="top"/>
    </xf>
    <xf numFmtId="10" fontId="0" fillId="0" borderId="0" xfId="2" applyNumberFormat="1" applyFont="1" applyBorder="1" applyAlignment="1">
      <alignment horizontal="center"/>
    </xf>
    <xf numFmtId="164" fontId="13" fillId="0" borderId="0" xfId="1" applyFont="1" applyFill="1" applyBorder="1"/>
    <xf numFmtId="0" fontId="5" fillId="9" borderId="0" xfId="0" applyFont="1" applyFill="1" applyBorder="1"/>
    <xf numFmtId="164" fontId="5" fillId="9" borderId="0" xfId="0" applyNumberFormat="1" applyFont="1" applyFill="1" applyBorder="1"/>
    <xf numFmtId="0" fontId="25" fillId="13" borderId="0" xfId="0" applyFont="1" applyFill="1" applyAlignment="1">
      <alignment horizontal="center"/>
    </xf>
    <xf numFmtId="0" fontId="25" fillId="13" borderId="0" xfId="0" applyFont="1" applyFill="1" applyAlignment="1">
      <alignment horizontal="left"/>
    </xf>
    <xf numFmtId="0" fontId="25" fillId="13" borderId="0" xfId="0" applyFont="1" applyFill="1" applyAlignment="1">
      <alignment horizontal="center"/>
    </xf>
    <xf numFmtId="0" fontId="5" fillId="0" borderId="0" xfId="0" applyFont="1" applyFill="1" applyBorder="1" applyAlignment="1">
      <alignment horizontal="left"/>
    </xf>
    <xf numFmtId="0" fontId="5" fillId="0" borderId="0" xfId="0" applyFont="1" applyFill="1" applyBorder="1" applyAlignment="1"/>
    <xf numFmtId="0" fontId="3" fillId="13" borderId="0" xfId="0" applyFont="1" applyFill="1" applyAlignment="1">
      <alignment horizontal="center"/>
    </xf>
    <xf numFmtId="0" fontId="3" fillId="13" borderId="0" xfId="0" applyFont="1" applyFill="1" applyAlignment="1">
      <alignment horizontal="left"/>
    </xf>
    <xf numFmtId="164" fontId="5" fillId="0" borderId="0" xfId="1" applyFont="1" applyFill="1" applyBorder="1" applyAlignment="1"/>
    <xf numFmtId="164" fontId="5" fillId="0" borderId="0" xfId="1" applyFont="1" applyFill="1" applyBorder="1"/>
    <xf numFmtId="164" fontId="6" fillId="0" borderId="0" xfId="1" applyFont="1" applyFill="1" applyBorder="1" applyAlignment="1"/>
    <xf numFmtId="164" fontId="5" fillId="0" borderId="0" xfId="1" applyFont="1" applyFill="1" applyBorder="1" applyAlignment="1">
      <alignment horizontal="center"/>
    </xf>
    <xf numFmtId="0" fontId="0" fillId="0" borderId="0" xfId="0" applyFont="1" applyFill="1" applyBorder="1" applyAlignment="1">
      <alignment horizontal="center"/>
    </xf>
    <xf numFmtId="0" fontId="6" fillId="0" borderId="0" xfId="0" applyFont="1" applyBorder="1" applyAlignment="1">
      <alignment horizontal="center" wrapText="1"/>
    </xf>
    <xf numFmtId="164" fontId="0" fillId="0" borderId="0" xfId="1" applyFont="1" applyAlignment="1">
      <alignment horizontal="center"/>
    </xf>
    <xf numFmtId="0" fontId="0" fillId="0" borderId="0" xfId="0" applyFont="1" applyBorder="1" applyAlignment="1"/>
    <xf numFmtId="2" fontId="6" fillId="0" borderId="0" xfId="0" applyNumberFormat="1" applyFont="1" applyBorder="1" applyAlignment="1">
      <alignment horizontal="left"/>
    </xf>
    <xf numFmtId="164" fontId="0" fillId="0" borderId="0" xfId="1" applyFont="1" applyBorder="1" applyAlignment="1">
      <alignment horizontal="center"/>
    </xf>
    <xf numFmtId="0" fontId="7" fillId="0" borderId="0" xfId="0" applyFont="1"/>
    <xf numFmtId="10" fontId="0" fillId="0" borderId="0" xfId="2" applyNumberFormat="1" applyFont="1" applyFill="1" applyBorder="1"/>
    <xf numFmtId="10" fontId="7" fillId="0" borderId="0" xfId="2" applyNumberFormat="1" applyFont="1" applyFill="1" applyBorder="1"/>
    <xf numFmtId="0" fontId="2" fillId="0" borderId="0" xfId="0" applyFont="1" applyFill="1" applyBorder="1"/>
    <xf numFmtId="0" fontId="5" fillId="0" borderId="0" xfId="0" applyFont="1"/>
    <xf numFmtId="0" fontId="0" fillId="0" borderId="0" xfId="0" applyFont="1" applyAlignment="1">
      <alignment horizontal="left"/>
    </xf>
    <xf numFmtId="0" fontId="9" fillId="0" borderId="3" xfId="0" applyFont="1" applyBorder="1" applyAlignment="1">
      <alignment horizontal="left"/>
    </xf>
    <xf numFmtId="0" fontId="2" fillId="0" borderId="0" xfId="0" applyFont="1" applyAlignment="1">
      <alignment horizontal="left"/>
    </xf>
    <xf numFmtId="0" fontId="6" fillId="0" borderId="0" xfId="0" applyFont="1" applyBorder="1" applyAlignment="1">
      <alignment horizontal="left"/>
    </xf>
    <xf numFmtId="0" fontId="6" fillId="0" borderId="0" xfId="0" applyFont="1" applyBorder="1" applyAlignment="1">
      <alignment horizontal="left" vertical="top" wrapText="1"/>
    </xf>
    <xf numFmtId="0" fontId="3" fillId="13" borderId="0" xfId="0" applyFont="1" applyFill="1" applyBorder="1" applyAlignment="1">
      <alignment horizontal="left"/>
    </xf>
    <xf numFmtId="0" fontId="0" fillId="0" borderId="0" xfId="0" applyFont="1" applyBorder="1" applyAlignment="1">
      <alignment horizontal="left"/>
    </xf>
    <xf numFmtId="0" fontId="2" fillId="0" borderId="0" xfId="0" applyFont="1" applyBorder="1" applyAlignment="1">
      <alignment horizontal="left"/>
    </xf>
    <xf numFmtId="0" fontId="0" fillId="0" borderId="0" xfId="0" applyFont="1" applyFill="1" applyBorder="1" applyAlignment="1">
      <alignment horizontal="left"/>
    </xf>
    <xf numFmtId="164" fontId="5" fillId="0" borderId="3" xfId="1" applyFont="1" applyFill="1" applyBorder="1" applyAlignment="1" applyProtection="1">
      <alignment horizontal="center"/>
    </xf>
    <xf numFmtId="164" fontId="5" fillId="0" borderId="3" xfId="1" applyFont="1" applyBorder="1" applyAlignment="1">
      <alignment horizontal="left"/>
    </xf>
    <xf numFmtId="0" fontId="2" fillId="10" borderId="3" xfId="0" applyFont="1" applyFill="1" applyBorder="1" applyAlignment="1">
      <alignment horizontal="center"/>
    </xf>
    <xf numFmtId="0" fontId="11" fillId="0" borderId="0" xfId="0" applyFont="1" applyFill="1" applyBorder="1" applyAlignment="1">
      <alignment horizontal="left"/>
    </xf>
    <xf numFmtId="10" fontId="0" fillId="0" borderId="3" xfId="2" applyNumberFormat="1" applyFont="1" applyBorder="1"/>
    <xf numFmtId="0" fontId="2" fillId="0" borderId="3" xfId="0" applyFont="1" applyFill="1" applyBorder="1"/>
    <xf numFmtId="164" fontId="2" fillId="0" borderId="3" xfId="0" applyNumberFormat="1" applyFont="1" applyBorder="1"/>
    <xf numFmtId="164" fontId="0" fillId="0" borderId="3" xfId="0" applyNumberFormat="1" applyFont="1" applyBorder="1"/>
    <xf numFmtId="10" fontId="0" fillId="0" borderId="0" xfId="0" applyNumberFormat="1" applyFont="1" applyAlignment="1">
      <alignment horizontal="center"/>
    </xf>
    <xf numFmtId="0" fontId="0" fillId="0" borderId="0" xfId="1" applyNumberFormat="1" applyFont="1" applyAlignment="1">
      <alignment horizontal="center" vertical="center"/>
    </xf>
    <xf numFmtId="0" fontId="7" fillId="0" borderId="0" xfId="1" applyNumberFormat="1" applyFont="1" applyAlignment="1">
      <alignment horizontal="center" vertical="center"/>
    </xf>
    <xf numFmtId="0" fontId="5" fillId="0" borderId="3" xfId="0" applyFont="1" applyFill="1" applyBorder="1" applyAlignment="1">
      <alignment horizontal="left"/>
    </xf>
    <xf numFmtId="0" fontId="2" fillId="0" borderId="0" xfId="0" applyFont="1" applyFill="1" applyBorder="1" applyAlignment="1">
      <alignment horizontal="center"/>
    </xf>
    <xf numFmtId="164" fontId="2" fillId="0" borderId="0" xfId="1" applyFont="1" applyFill="1" applyBorder="1"/>
    <xf numFmtId="164" fontId="2" fillId="0" borderId="0" xfId="0" applyNumberFormat="1" applyFont="1" applyFill="1" applyBorder="1"/>
    <xf numFmtId="166" fontId="0" fillId="0" borderId="0" xfId="1" applyNumberFormat="1" applyFont="1" applyFill="1" applyBorder="1"/>
    <xf numFmtId="0" fontId="11" fillId="0" borderId="0" xfId="0" applyFont="1" applyFill="1" applyBorder="1" applyAlignment="1"/>
    <xf numFmtId="166" fontId="11" fillId="0" borderId="0" xfId="1" applyNumberFormat="1" applyFont="1" applyFill="1" applyBorder="1" applyAlignment="1"/>
    <xf numFmtId="166" fontId="5" fillId="0" borderId="0" xfId="1" applyNumberFormat="1" applyFont="1" applyFill="1" applyBorder="1" applyAlignment="1">
      <alignment horizontal="center"/>
    </xf>
    <xf numFmtId="0" fontId="9" fillId="0" borderId="0" xfId="0" applyFont="1" applyFill="1" applyBorder="1"/>
    <xf numFmtId="0" fontId="5" fillId="0" borderId="0" xfId="7" applyFont="1" applyFill="1" applyBorder="1" applyAlignment="1"/>
    <xf numFmtId="164" fontId="0" fillId="0" borderId="0" xfId="2" applyNumberFormat="1" applyFont="1" applyFill="1" applyBorder="1"/>
    <xf numFmtId="2" fontId="0" fillId="9" borderId="0" xfId="0" applyNumberFormat="1" applyFont="1" applyFill="1" applyBorder="1"/>
    <xf numFmtId="164" fontId="14" fillId="0" borderId="0" xfId="1" applyFont="1" applyFill="1" applyBorder="1" applyAlignment="1">
      <alignment horizontal="center"/>
    </xf>
    <xf numFmtId="9" fontId="6" fillId="0" borderId="0" xfId="0" applyNumberFormat="1" applyFont="1" applyBorder="1" applyAlignment="1">
      <alignment horizontal="center"/>
    </xf>
    <xf numFmtId="10" fontId="5" fillId="9" borderId="0" xfId="2" applyNumberFormat="1" applyFont="1" applyFill="1" applyBorder="1"/>
    <xf numFmtId="164" fontId="0" fillId="9" borderId="0" xfId="0" applyNumberFormat="1" applyFont="1" applyFill="1"/>
    <xf numFmtId="0" fontId="6" fillId="0" borderId="0" xfId="0" applyFont="1" applyBorder="1" applyAlignment="1"/>
    <xf numFmtId="164" fontId="7" fillId="0" borderId="0" xfId="1" applyFont="1" applyFill="1" applyBorder="1" applyAlignment="1"/>
    <xf numFmtId="10" fontId="7" fillId="0" borderId="0" xfId="2" applyNumberFormat="1" applyFont="1" applyFill="1" applyBorder="1" applyAlignment="1">
      <alignment horizontal="center"/>
    </xf>
    <xf numFmtId="10" fontId="5" fillId="0" borderId="0" xfId="2" applyNumberFormat="1" applyFont="1" applyFill="1" applyBorder="1" applyAlignment="1">
      <alignment horizontal="center"/>
    </xf>
    <xf numFmtId="10" fontId="8" fillId="0" borderId="0" xfId="2" applyNumberFormat="1" applyFont="1"/>
    <xf numFmtId="10" fontId="0" fillId="0" borderId="3" xfId="1" applyNumberFormat="1" applyFont="1" applyBorder="1"/>
    <xf numFmtId="10" fontId="8" fillId="0" borderId="0" xfId="2" applyNumberFormat="1" applyFont="1" applyBorder="1" applyAlignment="1">
      <alignment horizontal="center"/>
    </xf>
    <xf numFmtId="10" fontId="0" fillId="0" borderId="0" xfId="0" applyNumberFormat="1" applyFont="1"/>
    <xf numFmtId="0" fontId="0" fillId="0" borderId="3" xfId="0" applyFont="1" applyBorder="1" applyAlignment="1"/>
    <xf numFmtId="0" fontId="6" fillId="0" borderId="3" xfId="0" applyFont="1" applyBorder="1" applyAlignment="1"/>
    <xf numFmtId="166" fontId="7" fillId="0" borderId="0" xfId="1" applyNumberFormat="1" applyFont="1" applyAlignment="1">
      <alignment horizontal="right"/>
    </xf>
    <xf numFmtId="10" fontId="7" fillId="0" borderId="0" xfId="2" applyNumberFormat="1" applyFont="1" applyAlignment="1">
      <alignment horizontal="right"/>
    </xf>
    <xf numFmtId="0" fontId="5" fillId="0" borderId="0" xfId="0" applyFont="1" applyAlignment="1">
      <alignment horizontal="left"/>
    </xf>
    <xf numFmtId="9" fontId="5" fillId="0" borderId="0" xfId="0" applyNumberFormat="1" applyFont="1"/>
    <xf numFmtId="0" fontId="11" fillId="0" borderId="0" xfId="0" applyFont="1" applyBorder="1" applyAlignment="1">
      <alignment horizontal="left" vertical="top" wrapText="1"/>
    </xf>
    <xf numFmtId="9" fontId="5" fillId="0" borderId="0" xfId="0" applyNumberFormat="1" applyFont="1" applyBorder="1" applyAlignment="1">
      <alignment horizontal="center"/>
    </xf>
    <xf numFmtId="164" fontId="14" fillId="0" borderId="0" xfId="1" applyFont="1" applyFill="1" applyBorder="1"/>
    <xf numFmtId="0" fontId="2" fillId="10" borderId="0" xfId="0" applyFont="1" applyFill="1" applyBorder="1" applyAlignment="1">
      <alignment horizontal="center"/>
    </xf>
    <xf numFmtId="164" fontId="0" fillId="0" borderId="0" xfId="1" applyNumberFormat="1" applyFont="1" applyAlignment="1">
      <alignment horizontal="center" vertical="center"/>
    </xf>
    <xf numFmtId="0" fontId="0" fillId="0" borderId="0" xfId="0" applyAlignment="1">
      <alignment horizontal="center"/>
    </xf>
    <xf numFmtId="164" fontId="0" fillId="0" borderId="0" xfId="0" applyNumberFormat="1" applyFont="1" applyAlignment="1">
      <alignment horizontal="center"/>
    </xf>
    <xf numFmtId="0" fontId="3" fillId="13" borderId="0" xfId="0" applyFont="1" applyFill="1" applyBorder="1" applyAlignment="1">
      <alignment horizontal="center"/>
    </xf>
    <xf numFmtId="10" fontId="7" fillId="0" borderId="0" xfId="2" applyNumberFormat="1" applyFont="1" applyBorder="1"/>
    <xf numFmtId="10" fontId="2" fillId="0" borderId="0" xfId="2" applyNumberFormat="1" applyFont="1" applyFill="1" applyBorder="1"/>
    <xf numFmtId="0" fontId="9" fillId="0" borderId="0" xfId="0" applyFont="1" applyFill="1" applyBorder="1" applyAlignment="1">
      <alignment horizontal="center"/>
    </xf>
    <xf numFmtId="0" fontId="11" fillId="0" borderId="0" xfId="0" applyFont="1" applyFill="1" applyBorder="1" applyAlignment="1">
      <alignment horizontal="center"/>
    </xf>
    <xf numFmtId="166" fontId="11" fillId="0" borderId="0" xfId="1" applyNumberFormat="1" applyFont="1" applyFill="1" applyBorder="1" applyAlignment="1">
      <alignment horizontal="center"/>
    </xf>
    <xf numFmtId="0" fontId="5" fillId="0" borderId="0" xfId="7" applyFont="1" applyFill="1" applyBorder="1" applyAlignment="1">
      <alignment horizontal="center"/>
    </xf>
    <xf numFmtId="164" fontId="5" fillId="0" borderId="0" xfId="0" applyNumberFormat="1" applyFont="1" applyFill="1" applyBorder="1"/>
    <xf numFmtId="166" fontId="2" fillId="0" borderId="0" xfId="1" applyNumberFormat="1" applyFont="1" applyFill="1" applyBorder="1" applyAlignment="1">
      <alignment horizontal="center"/>
    </xf>
    <xf numFmtId="164" fontId="5" fillId="0" borderId="0" xfId="1" applyFont="1" applyFill="1" applyBorder="1" applyAlignment="1">
      <alignment horizontal="left"/>
    </xf>
    <xf numFmtId="0" fontId="5" fillId="0" borderId="0" xfId="0" applyFont="1" applyFill="1"/>
    <xf numFmtId="0" fontId="6" fillId="0" borderId="0" xfId="0" applyFont="1" applyFill="1"/>
    <xf numFmtId="0" fontId="5" fillId="12" borderId="3" xfId="0" applyNumberFormat="1" applyFont="1" applyFill="1" applyBorder="1" applyAlignment="1">
      <alignment horizontal="left"/>
    </xf>
    <xf numFmtId="0" fontId="5" fillId="12" borderId="3" xfId="0" applyNumberFormat="1" applyFont="1" applyFill="1" applyBorder="1" applyAlignment="1">
      <alignment horizontal="center"/>
    </xf>
    <xf numFmtId="166" fontId="6" fillId="0" borderId="3" xfId="1" applyNumberFormat="1" applyFont="1" applyFill="1" applyBorder="1" applyAlignment="1">
      <alignment horizontal="left"/>
    </xf>
    <xf numFmtId="164" fontId="5" fillId="12" borderId="3" xfId="1" applyFont="1" applyFill="1" applyBorder="1" applyAlignment="1">
      <alignment horizontal="center"/>
    </xf>
    <xf numFmtId="166" fontId="5" fillId="12" borderId="3" xfId="1" applyNumberFormat="1" applyFont="1" applyFill="1" applyBorder="1" applyAlignment="1">
      <alignment horizontal="left"/>
    </xf>
    <xf numFmtId="166" fontId="11" fillId="0" borderId="3" xfId="1" applyNumberFormat="1" applyFont="1" applyFill="1" applyBorder="1" applyAlignment="1">
      <alignment horizontal="left"/>
    </xf>
    <xf numFmtId="164" fontId="5" fillId="0" borderId="3" xfId="1" applyFont="1" applyFill="1" applyBorder="1"/>
    <xf numFmtId="164" fontId="5" fillId="12" borderId="3" xfId="1" applyFont="1" applyFill="1" applyBorder="1"/>
    <xf numFmtId="164" fontId="5" fillId="12" borderId="3" xfId="1" applyFont="1" applyFill="1" applyBorder="1" applyAlignment="1">
      <alignment horizontal="left"/>
    </xf>
    <xf numFmtId="166" fontId="5" fillId="0" borderId="3" xfId="1" applyNumberFormat="1" applyFont="1" applyFill="1" applyBorder="1" applyAlignment="1">
      <alignment horizontal="left"/>
    </xf>
    <xf numFmtId="164" fontId="0" fillId="0" borderId="0" xfId="1" applyFont="1" applyFill="1"/>
    <xf numFmtId="164" fontId="6" fillId="11" borderId="0" xfId="1" applyFont="1" applyFill="1"/>
    <xf numFmtId="164" fontId="5" fillId="11" borderId="0" xfId="1" applyFont="1" applyFill="1" applyBorder="1"/>
    <xf numFmtId="0" fontId="0" fillId="0" borderId="0" xfId="0" applyFont="1" applyFill="1"/>
    <xf numFmtId="164" fontId="6" fillId="0" borderId="0" xfId="1" applyFont="1" applyFill="1"/>
    <xf numFmtId="10" fontId="0" fillId="0" borderId="0" xfId="2" applyNumberFormat="1" applyFont="1" applyFill="1"/>
    <xf numFmtId="0" fontId="5" fillId="0" borderId="0" xfId="7" applyFont="1" applyFill="1" applyBorder="1"/>
    <xf numFmtId="0" fontId="6" fillId="0" borderId="0" xfId="7" applyFont="1" applyFill="1" applyBorder="1"/>
    <xf numFmtId="167" fontId="11" fillId="0" borderId="3" xfId="0" applyNumberFormat="1" applyFont="1" applyFill="1" applyBorder="1" applyAlignment="1"/>
    <xf numFmtId="166" fontId="6" fillId="0" borderId="3" xfId="1" applyNumberFormat="1" applyFont="1" applyFill="1" applyBorder="1"/>
    <xf numFmtId="166" fontId="11" fillId="0" borderId="3" xfId="1" applyNumberFormat="1" applyFont="1" applyFill="1" applyBorder="1" applyAlignment="1"/>
    <xf numFmtId="0" fontId="5" fillId="0" borderId="1" xfId="7" applyFont="1" applyFill="1" applyBorder="1"/>
    <xf numFmtId="0" fontId="5" fillId="0" borderId="3" xfId="7" applyFont="1" applyFill="1" applyBorder="1"/>
    <xf numFmtId="10" fontId="2" fillId="0" borderId="1" xfId="2" applyNumberFormat="1" applyFont="1" applyFill="1" applyBorder="1"/>
    <xf numFmtId="164" fontId="5" fillId="0" borderId="0" xfId="7" applyNumberFormat="1" applyFont="1" applyFill="1" applyBorder="1"/>
    <xf numFmtId="0" fontId="5" fillId="9" borderId="1" xfId="7" applyFont="1" applyFill="1" applyBorder="1"/>
    <xf numFmtId="0" fontId="5" fillId="9" borderId="3" xfId="7" applyFont="1" applyFill="1" applyBorder="1"/>
    <xf numFmtId="2" fontId="5" fillId="9" borderId="1" xfId="1" applyNumberFormat="1" applyFont="1" applyFill="1" applyBorder="1"/>
    <xf numFmtId="10" fontId="2" fillId="0" borderId="0" xfId="2" applyNumberFormat="1" applyFont="1" applyBorder="1"/>
    <xf numFmtId="166" fontId="6" fillId="0" borderId="1" xfId="1" applyNumberFormat="1" applyFont="1" applyFill="1" applyBorder="1"/>
    <xf numFmtId="164" fontId="6" fillId="0" borderId="1" xfId="1" applyFont="1" applyFill="1" applyBorder="1"/>
    <xf numFmtId="166" fontId="5" fillId="12" borderId="1" xfId="1" applyNumberFormat="1" applyFont="1" applyFill="1" applyBorder="1"/>
    <xf numFmtId="164" fontId="5" fillId="12" borderId="1" xfId="1" applyFont="1" applyFill="1" applyBorder="1"/>
    <xf numFmtId="166" fontId="5" fillId="0" borderId="1" xfId="1" applyNumberFormat="1" applyFont="1" applyFill="1" applyBorder="1"/>
    <xf numFmtId="164" fontId="5" fillId="9" borderId="1" xfId="1" applyFont="1" applyFill="1" applyBorder="1"/>
    <xf numFmtId="0" fontId="8" fillId="13" borderId="0" xfId="0" applyFont="1" applyFill="1" applyBorder="1" applyAlignment="1">
      <alignment horizontal="center"/>
    </xf>
    <xf numFmtId="0" fontId="3" fillId="13" borderId="3" xfId="0" applyFont="1" applyFill="1" applyBorder="1" applyAlignment="1">
      <alignment horizontal="left"/>
    </xf>
    <xf numFmtId="0" fontId="3" fillId="13" borderId="3" xfId="0" applyFont="1" applyFill="1" applyBorder="1" applyAlignment="1">
      <alignment horizontal="center"/>
    </xf>
    <xf numFmtId="0" fontId="6" fillId="0" borderId="3" xfId="0" applyFont="1" applyFill="1" applyBorder="1"/>
    <xf numFmtId="10" fontId="0" fillId="0" borderId="3" xfId="0" applyNumberFormat="1" applyFont="1" applyBorder="1" applyAlignment="1">
      <alignment horizontal="right"/>
    </xf>
    <xf numFmtId="0" fontId="5" fillId="12" borderId="3" xfId="0" applyFont="1" applyFill="1" applyBorder="1"/>
    <xf numFmtId="164" fontId="5" fillId="12" borderId="3" xfId="0" applyNumberFormat="1" applyFont="1" applyFill="1" applyBorder="1"/>
    <xf numFmtId="10" fontId="5" fillId="12" borderId="3" xfId="2" applyNumberFormat="1" applyFont="1" applyFill="1" applyBorder="1" applyAlignment="1">
      <alignment horizontal="right"/>
    </xf>
    <xf numFmtId="0" fontId="5" fillId="0" borderId="3" xfId="0" applyFont="1" applyFill="1" applyBorder="1" applyAlignment="1">
      <alignment horizontal="right"/>
    </xf>
    <xf numFmtId="164" fontId="5" fillId="0" borderId="3" xfId="2" applyNumberFormat="1" applyFont="1" applyFill="1" applyBorder="1" applyAlignment="1">
      <alignment horizontal="right"/>
    </xf>
    <xf numFmtId="10" fontId="5" fillId="0" borderId="3" xfId="2" applyNumberFormat="1" applyFont="1" applyFill="1" applyBorder="1" applyAlignment="1">
      <alignment horizontal="right"/>
    </xf>
    <xf numFmtId="9" fontId="6" fillId="0" borderId="3" xfId="2" applyNumberFormat="1" applyFont="1" applyFill="1" applyBorder="1"/>
    <xf numFmtId="164" fontId="0" fillId="0" borderId="0" xfId="1" applyFont="1" applyBorder="1" applyAlignment="1">
      <alignment horizontal="right"/>
    </xf>
    <xf numFmtId="10" fontId="7" fillId="0" borderId="0" xfId="2" applyNumberFormat="1" applyFont="1" applyBorder="1" applyAlignment="1">
      <alignment horizontal="right"/>
    </xf>
    <xf numFmtId="0" fontId="0" fillId="0" borderId="0" xfId="0" applyFont="1" applyAlignment="1">
      <alignment horizontal="right"/>
    </xf>
    <xf numFmtId="166" fontId="7" fillId="0" borderId="0" xfId="1" applyNumberFormat="1" applyFont="1" applyFill="1" applyBorder="1" applyAlignment="1">
      <alignment horizontal="right"/>
    </xf>
    <xf numFmtId="166" fontId="7" fillId="0" borderId="0" xfId="1" applyNumberFormat="1" applyFont="1" applyBorder="1" applyAlignment="1">
      <alignment horizontal="right"/>
    </xf>
    <xf numFmtId="164" fontId="7" fillId="0" borderId="0" xfId="1" applyFont="1" applyFill="1" applyBorder="1" applyAlignment="1">
      <alignment horizontal="right"/>
    </xf>
    <xf numFmtId="166" fontId="0" fillId="0" borderId="0" xfId="1" applyNumberFormat="1" applyFont="1" applyBorder="1" applyAlignment="1">
      <alignment horizontal="right"/>
    </xf>
    <xf numFmtId="164" fontId="5" fillId="9" borderId="0" xfId="1" applyFont="1" applyFill="1" applyBorder="1"/>
    <xf numFmtId="0" fontId="2" fillId="9" borderId="0" xfId="0" applyFont="1" applyFill="1" applyAlignment="1">
      <alignment horizontal="center"/>
    </xf>
    <xf numFmtId="166" fontId="0" fillId="0" borderId="0" xfId="1" applyNumberFormat="1" applyFont="1" applyBorder="1" applyAlignment="1">
      <alignment horizontal="center"/>
    </xf>
    <xf numFmtId="10" fontId="18" fillId="0" borderId="3" xfId="1" applyNumberFormat="1" applyFont="1" applyBorder="1"/>
    <xf numFmtId="10" fontId="18" fillId="0" borderId="0" xfId="1" applyNumberFormat="1" applyFont="1" applyBorder="1"/>
    <xf numFmtId="166" fontId="18" fillId="0" borderId="0" xfId="0" applyNumberFormat="1" applyFont="1" applyBorder="1"/>
    <xf numFmtId="164" fontId="18" fillId="0" borderId="3" xfId="1" applyFont="1" applyFill="1" applyBorder="1" applyAlignment="1">
      <alignment horizontal="left"/>
    </xf>
    <xf numFmtId="164" fontId="18" fillId="0" borderId="3" xfId="1" applyFont="1" applyFill="1" applyBorder="1"/>
    <xf numFmtId="164" fontId="21" fillId="0" borderId="0" xfId="1" applyFont="1"/>
    <xf numFmtId="164" fontId="21" fillId="0" borderId="3" xfId="1" applyFont="1" applyFill="1" applyBorder="1" applyAlignment="1">
      <alignment horizontal="left"/>
    </xf>
    <xf numFmtId="164" fontId="21" fillId="0" borderId="3" xfId="1" applyFont="1" applyFill="1" applyBorder="1"/>
    <xf numFmtId="164" fontId="17" fillId="0" borderId="3" xfId="1" applyFont="1" applyFill="1" applyBorder="1" applyAlignment="1">
      <alignment horizontal="left"/>
    </xf>
    <xf numFmtId="164" fontId="20" fillId="0" borderId="3" xfId="1" applyFont="1" applyFill="1" applyBorder="1" applyAlignment="1">
      <alignment horizontal="left"/>
    </xf>
    <xf numFmtId="164" fontId="2" fillId="14" borderId="0" xfId="1" applyFont="1" applyFill="1"/>
    <xf numFmtId="0" fontId="9" fillId="0" borderId="0" xfId="0" applyFont="1" applyAlignment="1">
      <alignment horizontal="center"/>
    </xf>
    <xf numFmtId="164" fontId="27" fillId="9" borderId="0" xfId="1" applyFont="1" applyFill="1" applyAlignment="1">
      <alignment horizontal="center"/>
    </xf>
    <xf numFmtId="164" fontId="28" fillId="2" borderId="3" xfId="1" applyFont="1" applyFill="1" applyBorder="1" applyAlignment="1"/>
    <xf numFmtId="9" fontId="0" fillId="0" borderId="0" xfId="0" applyNumberFormat="1"/>
    <xf numFmtId="10" fontId="5" fillId="0" borderId="0" xfId="2" applyNumberFormat="1" applyFont="1" applyFill="1"/>
    <xf numFmtId="172" fontId="6" fillId="0" borderId="0" xfId="2" applyNumberFormat="1" applyFont="1" applyFill="1" applyBorder="1"/>
    <xf numFmtId="10" fontId="7" fillId="0" borderId="0" xfId="3" applyNumberFormat="1" applyFont="1" applyFill="1" applyBorder="1" applyAlignment="1">
      <alignment horizontal="center" vertical="top"/>
    </xf>
    <xf numFmtId="14" fontId="5" fillId="0" borderId="0" xfId="7" applyNumberFormat="1" applyFont="1" applyFill="1" applyBorder="1"/>
    <xf numFmtId="14" fontId="8" fillId="2" borderId="3" xfId="0" applyNumberFormat="1" applyFont="1" applyFill="1" applyBorder="1" applyAlignment="1">
      <alignment horizontal="center"/>
    </xf>
    <xf numFmtId="164" fontId="29" fillId="0" borderId="3" xfId="1" applyFont="1" applyFill="1" applyBorder="1"/>
    <xf numFmtId="14" fontId="5" fillId="2" borderId="3" xfId="0" applyNumberFormat="1" applyFont="1" applyFill="1" applyBorder="1" applyAlignment="1">
      <alignment horizontal="center"/>
    </xf>
    <xf numFmtId="14" fontId="29" fillId="2" borderId="3" xfId="0" applyNumberFormat="1" applyFont="1" applyFill="1" applyBorder="1" applyAlignment="1">
      <alignment horizontal="center"/>
    </xf>
    <xf numFmtId="164" fontId="30" fillId="2" borderId="3" xfId="1" applyFont="1" applyFill="1" applyBorder="1"/>
    <xf numFmtId="43" fontId="0" fillId="0" borderId="0" xfId="0" applyNumberFormat="1"/>
    <xf numFmtId="0" fontId="25" fillId="13" borderId="0" xfId="0" applyFont="1" applyFill="1" applyAlignment="1">
      <alignment horizontal="left"/>
    </xf>
    <xf numFmtId="0" fontId="31" fillId="0" borderId="0" xfId="0" applyFont="1"/>
    <xf numFmtId="166" fontId="0" fillId="0" borderId="0" xfId="0" applyNumberFormat="1"/>
    <xf numFmtId="166" fontId="2" fillId="0" borderId="0" xfId="0" applyNumberFormat="1" applyFont="1"/>
    <xf numFmtId="43" fontId="2" fillId="0" borderId="0" xfId="0" applyNumberFormat="1" applyFont="1"/>
    <xf numFmtId="173" fontId="0" fillId="0" borderId="0" xfId="0" applyNumberFormat="1" applyFont="1" applyFill="1" applyBorder="1"/>
    <xf numFmtId="164" fontId="0" fillId="0" borderId="0" xfId="0" applyNumberFormat="1" applyFont="1" applyFill="1" applyBorder="1" applyAlignment="1">
      <alignment horizontal="right"/>
    </xf>
    <xf numFmtId="174" fontId="0" fillId="0" borderId="0" xfId="0" applyNumberFormat="1" applyFont="1"/>
    <xf numFmtId="164" fontId="32" fillId="0" borderId="3" xfId="1" applyFont="1" applyFill="1" applyBorder="1"/>
    <xf numFmtId="0" fontId="25" fillId="13" borderId="0" xfId="0" applyFont="1" applyFill="1" applyAlignment="1">
      <alignment horizontal="left"/>
    </xf>
    <xf numFmtId="173" fontId="0" fillId="0" borderId="0" xfId="1" applyNumberFormat="1" applyFont="1"/>
    <xf numFmtId="175" fontId="18" fillId="0" borderId="3" xfId="1" applyNumberFormat="1" applyFont="1" applyBorder="1"/>
    <xf numFmtId="9" fontId="0" fillId="0" borderId="0" xfId="0" applyNumberFormat="1" applyFont="1"/>
    <xf numFmtId="10" fontId="7" fillId="2" borderId="0" xfId="0" applyNumberFormat="1" applyFont="1" applyFill="1"/>
    <xf numFmtId="10" fontId="7" fillId="2" borderId="0" xfId="2" applyNumberFormat="1" applyFont="1" applyFill="1"/>
    <xf numFmtId="0" fontId="0" fillId="0" borderId="0" xfId="0" applyAlignment="1">
      <alignment horizontal="left" wrapText="1"/>
    </xf>
    <xf numFmtId="0" fontId="0" fillId="0" borderId="0" xfId="0" applyFont="1" applyAlignment="1">
      <alignment horizontal="center" wrapText="1"/>
    </xf>
    <xf numFmtId="0" fontId="3" fillId="13" borderId="0" xfId="0" applyFont="1" applyFill="1" applyBorder="1" applyAlignment="1">
      <alignment horizontal="center"/>
    </xf>
    <xf numFmtId="0" fontId="0" fillId="0" borderId="0" xfId="0" applyFont="1" applyAlignment="1">
      <alignment horizontal="left"/>
    </xf>
    <xf numFmtId="0" fontId="2" fillId="9" borderId="4" xfId="0" applyFont="1" applyFill="1" applyBorder="1" applyAlignment="1">
      <alignment horizontal="center"/>
    </xf>
    <xf numFmtId="10" fontId="5" fillId="9" borderId="5" xfId="2" applyNumberFormat="1" applyFont="1" applyFill="1" applyBorder="1" applyAlignment="1">
      <alignment horizontal="center"/>
    </xf>
    <xf numFmtId="10" fontId="5" fillId="9" borderId="6" xfId="2" applyNumberFormat="1" applyFont="1" applyFill="1" applyBorder="1" applyAlignment="1">
      <alignment horizontal="center"/>
    </xf>
    <xf numFmtId="10" fontId="5" fillId="9" borderId="7" xfId="2" applyNumberFormat="1" applyFont="1" applyFill="1" applyBorder="1" applyAlignment="1">
      <alignment horizontal="center"/>
    </xf>
    <xf numFmtId="0" fontId="25" fillId="13" borderId="0" xfId="0" applyFont="1" applyFill="1" applyAlignment="1">
      <alignment horizontal="left"/>
    </xf>
  </cellXfs>
  <cellStyles count="25">
    <cellStyle name="_CN-inquiry-Price Summary-20090306" xfId="17" xr:uid="{00000000-0005-0000-0000-000000000000}"/>
    <cellStyle name="1" xfId="14" xr:uid="{00000000-0005-0000-0000-000001000000}"/>
    <cellStyle name="Comma" xfId="1" builtinId="3"/>
    <cellStyle name="Comma 10" xfId="6" xr:uid="{00000000-0005-0000-0000-000003000000}"/>
    <cellStyle name="Comma 13" xfId="21" xr:uid="{00000000-0005-0000-0000-000004000000}"/>
    <cellStyle name="Comma 18" xfId="10" xr:uid="{00000000-0005-0000-0000-000005000000}"/>
    <cellStyle name="Comma 2 3" xfId="19" xr:uid="{00000000-0005-0000-0000-000006000000}"/>
    <cellStyle name="Comma 2 5" xfId="12" xr:uid="{00000000-0005-0000-0000-000007000000}"/>
    <cellStyle name="Comma 9 3" xfId="24" xr:uid="{00000000-0005-0000-0000-000008000000}"/>
    <cellStyle name="Normal" xfId="0" builtinId="0"/>
    <cellStyle name="Normal - Style1 2" xfId="8" xr:uid="{00000000-0005-0000-0000-00000A000000}"/>
    <cellStyle name="Normal 12" xfId="7" xr:uid="{00000000-0005-0000-0000-00000B000000}"/>
    <cellStyle name="Normal 16" xfId="16" xr:uid="{00000000-0005-0000-0000-00000C000000}"/>
    <cellStyle name="Normal 17 4" xfId="23" xr:uid="{00000000-0005-0000-0000-00000D000000}"/>
    <cellStyle name="Normal 2" xfId="15" xr:uid="{00000000-0005-0000-0000-00000E000000}"/>
    <cellStyle name="Normal 2 2" xfId="18" xr:uid="{00000000-0005-0000-0000-00000F000000}"/>
    <cellStyle name="Normal 2 3 9" xfId="9" xr:uid="{00000000-0005-0000-0000-000010000000}"/>
    <cellStyle name="Normal 3 3" xfId="3" xr:uid="{00000000-0005-0000-0000-000011000000}"/>
    <cellStyle name="Normal 5 2" xfId="13" xr:uid="{00000000-0005-0000-0000-000012000000}"/>
    <cellStyle name="Normal 8" xfId="11" xr:uid="{00000000-0005-0000-0000-000013000000}"/>
    <cellStyle name="Percent" xfId="2" builtinId="5"/>
    <cellStyle name="Percent 10 2 2" xfId="4" xr:uid="{00000000-0005-0000-0000-000015000000}"/>
    <cellStyle name="Percent 2" xfId="5" xr:uid="{00000000-0005-0000-0000-000016000000}"/>
    <cellStyle name="Percent 7" xfId="20" xr:uid="{00000000-0005-0000-0000-000017000000}"/>
    <cellStyle name="Percent 80" xfId="22" xr:uid="{00000000-0005-0000-0000-000018000000}"/>
  </cellStyles>
  <dxfs count="332">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FF0000"/>
        </patternFill>
      </fill>
    </dxf>
    <dxf>
      <fill>
        <patternFill>
          <bgColor rgb="FF00FF00"/>
        </patternFill>
      </fill>
    </dxf>
    <dxf>
      <fill>
        <patternFill>
          <bgColor rgb="FFFF0000"/>
        </patternFill>
      </fill>
    </dxf>
    <dxf>
      <fill>
        <patternFill>
          <bgColor rgb="FFFF0000"/>
        </patternFill>
      </fill>
    </dxf>
    <dxf>
      <fill>
        <patternFill>
          <bgColor rgb="FF00FF00"/>
        </patternFill>
      </fill>
    </dxf>
    <dxf>
      <fill>
        <patternFill>
          <bgColor rgb="FFFF0000"/>
        </patternFill>
      </fill>
    </dxf>
    <dxf>
      <fill>
        <patternFill>
          <bgColor rgb="FFFF0000"/>
        </patternFill>
      </fill>
    </dxf>
    <dxf>
      <fill>
        <patternFill>
          <bgColor rgb="FF00FF00"/>
        </patternFill>
      </fill>
    </dxf>
    <dxf>
      <fill>
        <patternFill>
          <bgColor rgb="FFFF0000"/>
        </patternFill>
      </fill>
    </dxf>
    <dxf>
      <fill>
        <patternFill>
          <bgColor rgb="FFFF0000"/>
        </patternFill>
      </fill>
    </dxf>
    <dxf>
      <fill>
        <patternFill>
          <bgColor rgb="FF00FF00"/>
        </patternFill>
      </fill>
    </dxf>
    <dxf>
      <fill>
        <patternFill>
          <bgColor rgb="FFFF0000"/>
        </patternFill>
      </fill>
    </dxf>
    <dxf>
      <fill>
        <patternFill>
          <bgColor rgb="FFFF0000"/>
        </patternFill>
      </fill>
    </dxf>
    <dxf>
      <fill>
        <patternFill>
          <bgColor rgb="FF00FF00"/>
        </patternFill>
      </fill>
    </dxf>
    <dxf>
      <fill>
        <patternFill>
          <bgColor rgb="FFFF0000"/>
        </patternFill>
      </fill>
    </dxf>
    <dxf>
      <fill>
        <patternFill>
          <bgColor rgb="FFFF0000"/>
        </patternFill>
      </fill>
    </dxf>
    <dxf>
      <fill>
        <patternFill>
          <bgColor rgb="FF00FF00"/>
        </patternFill>
      </fill>
    </dxf>
    <dxf>
      <fill>
        <patternFill>
          <bgColor rgb="FFFF0000"/>
        </patternFill>
      </fill>
    </dxf>
    <dxf>
      <fill>
        <patternFill>
          <bgColor rgb="FFFF0000"/>
        </patternFill>
      </fill>
    </dxf>
    <dxf>
      <fill>
        <patternFill>
          <bgColor rgb="FFFF0000"/>
        </patternFill>
      </fill>
    </dxf>
    <dxf>
      <fill>
        <patternFill>
          <bgColor rgb="FF66FF33"/>
        </patternFill>
      </fill>
    </dxf>
    <dxf>
      <fill>
        <patternFill>
          <bgColor rgb="FF00FF00"/>
        </patternFill>
      </fill>
    </dxf>
    <dxf>
      <fill>
        <patternFill>
          <bgColor rgb="FF66FF33"/>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FF0000"/>
        </patternFill>
      </fill>
    </dxf>
    <dxf>
      <fill>
        <patternFill>
          <bgColor rgb="FF00FF00"/>
        </patternFill>
      </fill>
    </dxf>
    <dxf>
      <fill>
        <patternFill>
          <bgColor rgb="FFFF0000"/>
        </patternFill>
      </fill>
    </dxf>
    <dxf>
      <fill>
        <patternFill>
          <bgColor rgb="FFFF00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66FF33"/>
        </patternFill>
      </fill>
    </dxf>
    <dxf>
      <fill>
        <patternFill>
          <bgColor rgb="FF00FF00"/>
        </patternFill>
      </fill>
    </dxf>
    <dxf>
      <fill>
        <patternFill>
          <bgColor rgb="FF00FF00"/>
        </patternFill>
      </fill>
    </dxf>
    <dxf>
      <fill>
        <patternFill>
          <bgColor rgb="FFFF0000"/>
        </patternFill>
      </fill>
    </dxf>
    <dxf>
      <fill>
        <patternFill>
          <bgColor rgb="FF66FF33"/>
        </patternFill>
      </fill>
    </dxf>
    <dxf>
      <fill>
        <patternFill>
          <bgColor rgb="FF00FF00"/>
        </patternFill>
      </fill>
    </dxf>
    <dxf>
      <fill>
        <patternFill>
          <bgColor rgb="FFFF0000"/>
        </patternFill>
      </fill>
    </dxf>
    <dxf>
      <fill>
        <patternFill>
          <bgColor rgb="FF00FF00"/>
        </patternFill>
      </fill>
    </dxf>
    <dxf>
      <fill>
        <patternFill>
          <bgColor rgb="FF00FF00"/>
        </patternFill>
      </fill>
    </dxf>
    <dxf>
      <fill>
        <patternFill>
          <bgColor rgb="FFFF0000"/>
        </patternFill>
      </fill>
    </dxf>
    <dxf>
      <fill>
        <patternFill>
          <bgColor rgb="FF66FF33"/>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66FF33"/>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92D050"/>
        </patternFill>
      </fill>
    </dxf>
    <dxf>
      <fill>
        <patternFill>
          <bgColor rgb="FF92D050"/>
        </patternFill>
      </fill>
    </dxf>
    <dxf>
      <fill>
        <patternFill>
          <bgColor rgb="FF66FF33"/>
        </patternFill>
      </fill>
    </dxf>
    <dxf>
      <fill>
        <patternFill>
          <bgColor rgb="FFFF0000"/>
        </patternFill>
      </fill>
    </dxf>
    <dxf>
      <fill>
        <patternFill>
          <bgColor rgb="FFFF0000"/>
        </patternFill>
      </fill>
    </dxf>
    <dxf>
      <fill>
        <patternFill>
          <bgColor rgb="FFFF00FF"/>
        </patternFill>
      </fill>
    </dxf>
    <dxf>
      <fill>
        <patternFill>
          <bgColor rgb="FFFF0000"/>
        </patternFill>
      </fill>
    </dxf>
    <dxf>
      <fill>
        <patternFill>
          <bgColor rgb="FFFF00FF"/>
        </patternFill>
      </fill>
    </dxf>
    <dxf>
      <fill>
        <patternFill>
          <bgColor rgb="FF00FF00"/>
        </patternFill>
      </fill>
    </dxf>
    <dxf>
      <fill>
        <patternFill>
          <bgColor rgb="FFFF0000"/>
        </patternFill>
      </fill>
    </dxf>
    <dxf>
      <fill>
        <patternFill>
          <bgColor rgb="FF92D050"/>
        </patternFill>
      </fill>
    </dxf>
    <dxf>
      <fill>
        <patternFill>
          <bgColor rgb="FF00FF00"/>
        </patternFill>
      </fill>
    </dxf>
    <dxf>
      <fill>
        <patternFill>
          <bgColor rgb="FFFF0000"/>
        </patternFill>
      </fill>
    </dxf>
    <dxf>
      <fill>
        <patternFill>
          <bgColor rgb="FF66FF33"/>
        </patternFill>
      </fill>
    </dxf>
    <dxf>
      <fill>
        <patternFill>
          <bgColor rgb="FF00FF00"/>
        </patternFill>
      </fill>
    </dxf>
    <dxf>
      <fill>
        <patternFill>
          <bgColor rgb="FF66FF33"/>
        </patternFill>
      </fill>
    </dxf>
    <dxf>
      <fill>
        <patternFill>
          <bgColor rgb="FF00FF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66FF33"/>
        </patternFill>
      </fill>
    </dxf>
    <dxf>
      <fill>
        <patternFill>
          <bgColor rgb="FF00FF00"/>
        </patternFill>
      </fill>
    </dxf>
    <dxf>
      <fill>
        <patternFill>
          <bgColor rgb="FF66FF33"/>
        </patternFill>
      </fill>
    </dxf>
    <dxf>
      <fill>
        <patternFill>
          <bgColor rgb="FF00FF00"/>
        </patternFill>
      </fill>
    </dxf>
    <dxf>
      <fill>
        <patternFill>
          <bgColor rgb="FF66FF33"/>
        </patternFill>
      </fill>
    </dxf>
    <dxf>
      <fill>
        <patternFill>
          <bgColor rgb="FF00FF00"/>
        </patternFill>
      </fill>
    </dxf>
    <dxf>
      <fill>
        <patternFill>
          <bgColor rgb="FF66FF33"/>
        </patternFill>
      </fill>
    </dxf>
    <dxf>
      <fill>
        <patternFill>
          <bgColor rgb="FF00FF00"/>
        </patternFill>
      </fill>
    </dxf>
    <dxf>
      <fill>
        <patternFill>
          <bgColor rgb="FF00FF00"/>
        </patternFill>
      </fill>
    </dxf>
    <dxf>
      <fill>
        <patternFill>
          <bgColor rgb="FFFF0000"/>
        </patternFill>
      </fill>
    </dxf>
    <dxf>
      <fill>
        <patternFill>
          <bgColor rgb="FF66FF33"/>
        </patternFill>
      </fill>
    </dxf>
    <dxf>
      <fill>
        <patternFill>
          <bgColor rgb="FF00FF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66FF33"/>
        </patternFill>
      </fill>
    </dxf>
    <dxf>
      <fill>
        <patternFill>
          <bgColor rgb="FF00FF00"/>
        </patternFill>
      </fill>
    </dxf>
    <dxf>
      <fill>
        <patternFill>
          <bgColor rgb="FF66FF33"/>
        </patternFill>
      </fill>
    </dxf>
    <dxf>
      <fill>
        <patternFill>
          <bgColor rgb="FF00FF00"/>
        </patternFill>
      </fill>
    </dxf>
    <dxf>
      <fill>
        <patternFill>
          <bgColor rgb="FF66FF33"/>
        </patternFill>
      </fill>
    </dxf>
    <dxf>
      <fill>
        <patternFill>
          <bgColor rgb="FF00FF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66FF33"/>
        </patternFill>
      </fill>
    </dxf>
    <dxf>
      <fill>
        <patternFill>
          <bgColor rgb="FF00FF00"/>
        </patternFill>
      </fill>
    </dxf>
    <dxf>
      <fill>
        <patternFill>
          <bgColor rgb="FFFF0000"/>
        </patternFill>
      </fill>
    </dxf>
    <dxf>
      <fill>
        <patternFill>
          <bgColor rgb="FF00FF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92D050"/>
        </patternFill>
      </fill>
    </dxf>
    <dxf>
      <fill>
        <patternFill>
          <bgColor rgb="FF66FF33"/>
        </patternFill>
      </fill>
    </dxf>
    <dxf>
      <fill>
        <patternFill>
          <bgColor rgb="FFFF0000"/>
        </patternFill>
      </fill>
    </dxf>
    <dxf>
      <fill>
        <patternFill>
          <bgColor rgb="FFFF0000"/>
        </patternFill>
      </fill>
    </dxf>
    <dxf>
      <fill>
        <patternFill>
          <bgColor rgb="FF66FF33"/>
        </patternFill>
      </fill>
    </dxf>
    <dxf>
      <fill>
        <patternFill>
          <bgColor rgb="FF00FF00"/>
        </patternFill>
      </fill>
    </dxf>
    <dxf>
      <fill>
        <patternFill>
          <bgColor rgb="FFFF0000"/>
        </patternFill>
      </fill>
    </dxf>
    <dxf>
      <fill>
        <patternFill>
          <bgColor rgb="FF00FF00"/>
        </patternFill>
      </fill>
    </dxf>
    <dxf>
      <fill>
        <patternFill>
          <bgColor rgb="FFFF00FF"/>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FF0000"/>
        </patternFill>
      </fill>
    </dxf>
    <dxf>
      <fill>
        <patternFill>
          <bgColor rgb="FF00FF00"/>
        </patternFill>
      </fill>
    </dxf>
    <dxf>
      <fill>
        <patternFill>
          <bgColor rgb="FFFF0000"/>
        </patternFill>
      </fill>
    </dxf>
    <dxf>
      <fill>
        <patternFill>
          <bgColor rgb="FF66FF33"/>
        </patternFill>
      </fill>
    </dxf>
    <dxf>
      <fill>
        <patternFill>
          <bgColor rgb="FF00FF00"/>
        </patternFill>
      </fill>
    </dxf>
    <dxf>
      <fill>
        <patternFill>
          <bgColor rgb="FFFF0000"/>
        </patternFill>
      </fill>
    </dxf>
    <dxf>
      <fill>
        <patternFill>
          <bgColor rgb="FF00FF00"/>
        </patternFill>
      </fill>
    </dxf>
    <dxf>
      <fill>
        <patternFill>
          <bgColor rgb="FFFF00FF"/>
        </patternFill>
      </fill>
    </dxf>
    <dxf>
      <fill>
        <patternFill>
          <bgColor rgb="FF00FF00"/>
        </patternFill>
      </fill>
    </dxf>
    <dxf>
      <fill>
        <patternFill>
          <bgColor rgb="FFFF0000"/>
        </patternFill>
      </fill>
    </dxf>
    <dxf>
      <fill>
        <patternFill>
          <bgColor rgb="FF66FF33"/>
        </patternFill>
      </fill>
    </dxf>
    <dxf>
      <fill>
        <patternFill>
          <bgColor rgb="FF00FF00"/>
        </patternFill>
      </fill>
    </dxf>
    <dxf>
      <fill>
        <patternFill>
          <bgColor rgb="FFFF0000"/>
        </patternFill>
      </fill>
    </dxf>
    <dxf>
      <fill>
        <patternFill>
          <bgColor rgb="FF00FF00"/>
        </patternFill>
      </fill>
    </dxf>
    <dxf>
      <fill>
        <patternFill>
          <bgColor rgb="FF66FF33"/>
        </patternFill>
      </fill>
    </dxf>
    <dxf>
      <fill>
        <patternFill>
          <bgColor rgb="FF00FF00"/>
        </patternFill>
      </fill>
    </dxf>
    <dxf>
      <fill>
        <patternFill>
          <bgColor rgb="FFFF0000"/>
        </patternFill>
      </fill>
    </dxf>
    <dxf>
      <fill>
        <patternFill>
          <bgColor rgb="FF00FF00"/>
        </patternFill>
      </fill>
    </dxf>
    <dxf>
      <fill>
        <patternFill>
          <bgColor rgb="FFFF00FF"/>
        </patternFill>
      </fill>
    </dxf>
    <dxf>
      <fill>
        <patternFill>
          <bgColor rgb="FF66FF33"/>
        </patternFill>
      </fill>
    </dxf>
    <dxf>
      <fill>
        <patternFill>
          <bgColor rgb="FF00FF00"/>
        </patternFill>
      </fill>
    </dxf>
    <dxf>
      <fill>
        <patternFill>
          <bgColor rgb="FFFF0000"/>
        </patternFill>
      </fill>
    </dxf>
    <dxf>
      <fill>
        <patternFill>
          <bgColor rgb="FF00FF00"/>
        </patternFill>
      </fill>
    </dxf>
    <dxf>
      <fill>
        <patternFill>
          <bgColor rgb="FF66FF33"/>
        </patternFill>
      </fill>
    </dxf>
    <dxf>
      <fill>
        <patternFill>
          <bgColor rgb="FF00FF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92D050"/>
        </patternFill>
      </fill>
    </dxf>
    <dxf>
      <fill>
        <patternFill>
          <bgColor rgb="FF00FF00"/>
        </patternFill>
      </fill>
    </dxf>
    <dxf>
      <fill>
        <patternFill>
          <bgColor rgb="FFFF0000"/>
        </patternFill>
      </fill>
    </dxf>
    <dxf>
      <fill>
        <patternFill>
          <bgColor rgb="FF66FF33"/>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66FF33"/>
        </patternFill>
      </fill>
    </dxf>
    <dxf>
      <fill>
        <patternFill>
          <bgColor rgb="FF00FF00"/>
        </patternFill>
      </fill>
    </dxf>
    <dxf>
      <fill>
        <patternFill>
          <bgColor rgb="FF66FF33"/>
        </patternFill>
      </fill>
    </dxf>
    <dxf>
      <fill>
        <patternFill>
          <bgColor rgb="FF00FF00"/>
        </patternFill>
      </fill>
    </dxf>
    <dxf>
      <fill>
        <patternFill>
          <bgColor rgb="FF66FF33"/>
        </patternFill>
      </fill>
    </dxf>
    <dxf>
      <fill>
        <patternFill>
          <bgColor rgb="FF00FF00"/>
        </patternFill>
      </fill>
    </dxf>
    <dxf>
      <fill>
        <patternFill>
          <bgColor rgb="FF00FF00"/>
        </patternFill>
      </fill>
    </dxf>
    <dxf>
      <fill>
        <patternFill>
          <bgColor rgb="FFFF0000"/>
        </patternFill>
      </fill>
    </dxf>
    <dxf>
      <fill>
        <patternFill>
          <bgColor rgb="FF66FF33"/>
        </patternFill>
      </fill>
    </dxf>
    <dxf>
      <fill>
        <patternFill>
          <bgColor rgb="FF00FF00"/>
        </patternFill>
      </fill>
    </dxf>
    <dxf>
      <fill>
        <patternFill>
          <bgColor rgb="FF66FF33"/>
        </patternFill>
      </fill>
    </dxf>
    <dxf>
      <fill>
        <patternFill>
          <bgColor rgb="FF00FF00"/>
        </patternFill>
      </fill>
    </dxf>
    <dxf>
      <fill>
        <patternFill>
          <bgColor rgb="FF66FF33"/>
        </patternFill>
      </fill>
    </dxf>
    <dxf>
      <fill>
        <patternFill>
          <bgColor rgb="FF00FF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FF0000"/>
        </patternFill>
      </fill>
    </dxf>
    <dxf>
      <fill>
        <patternFill>
          <bgColor rgb="FF00FF00"/>
        </patternFill>
      </fill>
    </dxf>
    <dxf>
      <fill>
        <patternFill>
          <bgColor rgb="FFFF0000"/>
        </patternFill>
      </fill>
    </dxf>
    <dxf>
      <fill>
        <patternFill>
          <bgColor rgb="FF66FF33"/>
        </patternFill>
      </fill>
    </dxf>
    <dxf>
      <fill>
        <patternFill>
          <bgColor rgb="FF00FF00"/>
        </patternFill>
      </fill>
    </dxf>
    <dxf>
      <fill>
        <patternFill>
          <bgColor rgb="FFFF0000"/>
        </patternFill>
      </fill>
    </dxf>
    <dxf>
      <fill>
        <patternFill>
          <bgColor rgb="FF00FF00"/>
        </patternFill>
      </fill>
    </dxf>
    <dxf>
      <fill>
        <patternFill>
          <bgColor rgb="FFFF00FF"/>
        </patternFill>
      </fill>
    </dxf>
    <dxf>
      <fill>
        <patternFill>
          <bgColor rgb="FF00FF00"/>
        </patternFill>
      </fill>
    </dxf>
    <dxf>
      <fill>
        <patternFill>
          <bgColor rgb="FFFF0000"/>
        </patternFill>
      </fill>
    </dxf>
    <dxf>
      <fill>
        <patternFill>
          <bgColor rgb="FF66FF33"/>
        </patternFill>
      </fill>
    </dxf>
    <dxf>
      <fill>
        <patternFill>
          <bgColor rgb="FF00FF00"/>
        </patternFill>
      </fill>
    </dxf>
    <dxf>
      <fill>
        <patternFill>
          <bgColor rgb="FFFF0000"/>
        </patternFill>
      </fill>
    </dxf>
    <dxf>
      <fill>
        <patternFill>
          <bgColor rgb="FF00FF00"/>
        </patternFill>
      </fill>
    </dxf>
    <dxf>
      <fill>
        <patternFill>
          <bgColor rgb="FF66FF33"/>
        </patternFill>
      </fill>
    </dxf>
    <dxf>
      <fill>
        <patternFill>
          <bgColor rgb="FF00FF00"/>
        </patternFill>
      </fill>
    </dxf>
    <dxf>
      <fill>
        <patternFill>
          <bgColor rgb="FFFF0000"/>
        </patternFill>
      </fill>
    </dxf>
    <dxf>
      <fill>
        <patternFill>
          <bgColor rgb="FF00FF00"/>
        </patternFill>
      </fill>
    </dxf>
    <dxf>
      <fill>
        <patternFill>
          <bgColor rgb="FFFF00FF"/>
        </patternFill>
      </fill>
    </dxf>
    <dxf>
      <fill>
        <patternFill>
          <bgColor rgb="FF66FF33"/>
        </patternFill>
      </fill>
    </dxf>
    <dxf>
      <fill>
        <patternFill>
          <bgColor rgb="FF00FF00"/>
        </patternFill>
      </fill>
    </dxf>
    <dxf>
      <fill>
        <patternFill>
          <bgColor rgb="FFFF0000"/>
        </patternFill>
      </fill>
    </dxf>
    <dxf>
      <fill>
        <patternFill>
          <bgColor rgb="FF00FF00"/>
        </patternFill>
      </fill>
    </dxf>
    <dxf>
      <fill>
        <patternFill>
          <bgColor rgb="FF66FF33"/>
        </patternFill>
      </fill>
    </dxf>
    <dxf>
      <fill>
        <patternFill>
          <bgColor rgb="FF00FF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66FF33"/>
        </patternFill>
      </fill>
    </dxf>
    <dxf>
      <fill>
        <patternFill>
          <bgColor rgb="FFFF0000"/>
        </patternFill>
      </fill>
    </dxf>
    <dxf>
      <fill>
        <patternFill>
          <bgColor rgb="FF92D05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66FF33"/>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00FF00"/>
        </patternFill>
      </fill>
    </dxf>
    <dxf>
      <fill>
        <patternFill>
          <bgColor rgb="FFFF0000"/>
        </patternFill>
      </fill>
    </dxf>
    <dxf>
      <fill>
        <patternFill>
          <bgColor rgb="FF00FF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s>
  <tableStyles count="0" defaultTableStyle="TableStyleMedium2" defaultPivotStyle="PivotStyleMedium9"/>
  <colors>
    <mruColors>
      <color rgb="FF0000FF"/>
      <color rgb="FF00FF00"/>
      <color rgb="FF66FF33"/>
      <color rgb="FFFF00FF"/>
      <color rgb="FFFF66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160"/>
  <sheetViews>
    <sheetView tabSelected="1" workbookViewId="0">
      <pane xSplit="5" ySplit="4" topLeftCell="F132" activePane="bottomRight" state="frozen"/>
      <selection pane="topRight" activeCell="F1" sqref="F1"/>
      <selection pane="bottomLeft" activeCell="A5" sqref="A5"/>
      <selection pane="bottomRight" activeCell="A160" sqref="A160"/>
    </sheetView>
  </sheetViews>
  <sheetFormatPr defaultColWidth="4.7109375" defaultRowHeight="15" x14ac:dyDescent="0.25"/>
  <cols>
    <col min="2" max="2" width="51.42578125" bestFit="1" customWidth="1"/>
    <col min="3" max="3" width="20" bestFit="1" customWidth="1"/>
    <col min="4" max="4" width="17" bestFit="1" customWidth="1"/>
    <col min="5" max="5" width="10" bestFit="1" customWidth="1"/>
    <col min="6" max="6" width="13.7109375" bestFit="1" customWidth="1"/>
    <col min="7" max="14" width="9" bestFit="1" customWidth="1"/>
  </cols>
  <sheetData>
    <row r="1" spans="1:14" x14ac:dyDescent="0.25">
      <c r="A1" s="1"/>
      <c r="B1" s="188"/>
      <c r="C1" s="244"/>
      <c r="D1" s="1"/>
      <c r="E1" s="5"/>
      <c r="F1" s="1"/>
      <c r="G1" s="1"/>
      <c r="H1" s="1"/>
      <c r="I1" s="1"/>
      <c r="J1" s="1"/>
      <c r="K1" s="1"/>
      <c r="L1" s="1"/>
      <c r="M1" s="1"/>
      <c r="N1" s="1"/>
    </row>
    <row r="2" spans="1:14" x14ac:dyDescent="0.25">
      <c r="A2" s="1"/>
      <c r="B2" s="167" t="s">
        <v>147</v>
      </c>
      <c r="C2" s="166"/>
      <c r="D2" s="166" t="s">
        <v>316</v>
      </c>
      <c r="E2" s="1"/>
      <c r="F2" s="1"/>
      <c r="G2" s="1"/>
      <c r="H2" s="1"/>
      <c r="I2" s="1"/>
      <c r="J2" s="1"/>
      <c r="K2" s="1"/>
      <c r="L2" s="1"/>
      <c r="M2" s="1"/>
      <c r="N2" s="1"/>
    </row>
    <row r="3" spans="1:14" x14ac:dyDescent="0.25">
      <c r="A3" s="1"/>
      <c r="B3" s="188"/>
      <c r="C3" s="71"/>
      <c r="D3" s="1"/>
      <c r="E3" s="324"/>
      <c r="F3" s="324"/>
      <c r="G3" s="324"/>
      <c r="H3" s="324"/>
      <c r="I3" s="324"/>
      <c r="J3" s="324"/>
      <c r="K3" s="324"/>
      <c r="L3" s="324"/>
      <c r="M3" s="324"/>
      <c r="N3" s="324"/>
    </row>
    <row r="4" spans="1:14" x14ac:dyDescent="0.25">
      <c r="A4" s="69"/>
      <c r="B4" s="172" t="s">
        <v>227</v>
      </c>
      <c r="C4" s="171" t="s">
        <v>148</v>
      </c>
      <c r="D4" s="171" t="s">
        <v>158</v>
      </c>
      <c r="E4" s="171">
        <v>1</v>
      </c>
      <c r="F4" s="171">
        <f t="shared" ref="F4:N4" si="0">E4+1</f>
        <v>2</v>
      </c>
      <c r="G4" s="171">
        <f t="shared" si="0"/>
        <v>3</v>
      </c>
      <c r="H4" s="171">
        <f t="shared" si="0"/>
        <v>4</v>
      </c>
      <c r="I4" s="171">
        <f t="shared" si="0"/>
        <v>5</v>
      </c>
      <c r="J4" s="171">
        <f t="shared" si="0"/>
        <v>6</v>
      </c>
      <c r="K4" s="171">
        <f t="shared" si="0"/>
        <v>7</v>
      </c>
      <c r="L4" s="171">
        <f t="shared" si="0"/>
        <v>8</v>
      </c>
      <c r="M4" s="171">
        <f t="shared" si="0"/>
        <v>9</v>
      </c>
      <c r="N4" s="171">
        <f t="shared" si="0"/>
        <v>10</v>
      </c>
    </row>
    <row r="5" spans="1:14" x14ac:dyDescent="0.25">
      <c r="A5" s="1"/>
      <c r="B5" s="188"/>
      <c r="C5" s="71"/>
      <c r="D5" s="1"/>
      <c r="E5" s="1"/>
      <c r="F5" s="1"/>
      <c r="G5" s="1"/>
      <c r="H5" s="1"/>
      <c r="I5" s="1"/>
      <c r="J5" s="1"/>
      <c r="K5" s="1"/>
      <c r="L5" s="1"/>
      <c r="M5" s="1"/>
      <c r="N5" s="1"/>
    </row>
    <row r="6" spans="1:14" x14ac:dyDescent="0.25">
      <c r="A6" s="1"/>
      <c r="B6" s="167" t="s">
        <v>49</v>
      </c>
      <c r="C6" s="166"/>
      <c r="D6" s="127"/>
      <c r="E6" s="128"/>
      <c r="F6" s="1"/>
      <c r="G6" s="1"/>
      <c r="H6" s="1"/>
      <c r="I6" s="1"/>
      <c r="J6" s="1"/>
      <c r="K6" s="1"/>
      <c r="L6" s="1"/>
      <c r="M6" s="1"/>
      <c r="N6" s="1"/>
    </row>
    <row r="7" spans="1:14" x14ac:dyDescent="0.25">
      <c r="A7" s="1"/>
      <c r="B7" s="188" t="s">
        <v>46</v>
      </c>
      <c r="C7" s="234">
        <v>10000000</v>
      </c>
      <c r="D7" s="1"/>
      <c r="E7" s="1"/>
      <c r="F7" s="1"/>
      <c r="G7" s="1"/>
      <c r="H7" s="1"/>
      <c r="I7" s="1"/>
      <c r="J7" s="1"/>
      <c r="K7" s="1"/>
      <c r="L7" s="1"/>
      <c r="M7" s="1"/>
      <c r="N7" s="1"/>
    </row>
    <row r="8" spans="1:14" x14ac:dyDescent="0.25">
      <c r="A8" s="1"/>
      <c r="B8" s="188" t="s">
        <v>48</v>
      </c>
      <c r="C8" s="234">
        <v>1000000</v>
      </c>
      <c r="D8" s="1"/>
      <c r="E8" s="1"/>
      <c r="F8" s="1"/>
      <c r="G8" s="1"/>
      <c r="H8" s="1"/>
      <c r="I8" s="1"/>
      <c r="J8" s="1"/>
      <c r="K8" s="1"/>
      <c r="L8" s="1"/>
      <c r="M8" s="1"/>
      <c r="N8" s="1"/>
    </row>
    <row r="9" spans="1:14" x14ac:dyDescent="0.25">
      <c r="A9" s="1"/>
      <c r="B9" s="188" t="s">
        <v>47</v>
      </c>
      <c r="C9" s="234">
        <v>100000</v>
      </c>
      <c r="D9" s="1"/>
      <c r="E9" s="1"/>
      <c r="F9" s="1"/>
      <c r="G9" s="1"/>
      <c r="H9" s="1"/>
      <c r="I9" s="1"/>
      <c r="J9" s="1"/>
      <c r="K9" s="1"/>
      <c r="L9" s="1"/>
      <c r="M9" s="1"/>
      <c r="N9" s="1"/>
    </row>
    <row r="10" spans="1:14" x14ac:dyDescent="0.25">
      <c r="A10" s="1"/>
      <c r="B10" s="188" t="s">
        <v>50</v>
      </c>
      <c r="C10" s="234">
        <v>1000</v>
      </c>
      <c r="D10" s="1"/>
      <c r="E10" s="1"/>
      <c r="F10" s="1"/>
      <c r="G10" s="1"/>
      <c r="H10" s="1"/>
      <c r="I10" s="1"/>
      <c r="J10" s="1"/>
      <c r="K10" s="1"/>
      <c r="L10" s="1"/>
      <c r="M10" s="1"/>
      <c r="N10" s="1"/>
    </row>
    <row r="11" spans="1:14" x14ac:dyDescent="0.25">
      <c r="A11" s="1"/>
      <c r="B11" s="188" t="s">
        <v>99</v>
      </c>
      <c r="C11" s="234">
        <v>100</v>
      </c>
      <c r="D11" s="1"/>
      <c r="E11" s="1"/>
      <c r="F11" s="1"/>
      <c r="G11" s="1"/>
      <c r="H11" s="1"/>
      <c r="I11" s="1"/>
      <c r="J11" s="1"/>
      <c r="K11" s="1"/>
      <c r="L11" s="1"/>
      <c r="M11" s="1"/>
      <c r="N11" s="1"/>
    </row>
    <row r="12" spans="1:14" x14ac:dyDescent="0.25">
      <c r="A12" s="1"/>
      <c r="B12" s="188" t="s">
        <v>166</v>
      </c>
      <c r="C12" s="234">
        <v>365</v>
      </c>
      <c r="D12" s="1"/>
      <c r="E12" s="1"/>
      <c r="F12" s="1"/>
      <c r="G12" s="1"/>
      <c r="H12" s="1"/>
      <c r="I12" s="1"/>
      <c r="J12" s="1"/>
      <c r="K12" s="1"/>
      <c r="L12" s="1"/>
      <c r="M12" s="1"/>
      <c r="N12" s="1"/>
    </row>
    <row r="13" spans="1:14" x14ac:dyDescent="0.25">
      <c r="A13" s="1"/>
      <c r="B13" s="188" t="s">
        <v>271</v>
      </c>
      <c r="C13" s="235">
        <v>0.18</v>
      </c>
      <c r="D13" s="355" t="s">
        <v>275</v>
      </c>
      <c r="E13" s="355"/>
      <c r="F13" s="355"/>
      <c r="G13" s="355"/>
      <c r="H13" s="1"/>
      <c r="I13" s="1"/>
      <c r="J13" s="1"/>
      <c r="K13" s="1"/>
      <c r="L13" s="1"/>
      <c r="M13" s="1"/>
      <c r="N13" s="1"/>
    </row>
    <row r="14" spans="1:14" x14ac:dyDescent="0.25">
      <c r="A14" s="1"/>
      <c r="B14" s="188" t="s">
        <v>272</v>
      </c>
      <c r="C14" s="235">
        <v>0.18</v>
      </c>
      <c r="D14" s="1"/>
      <c r="E14" s="1"/>
      <c r="F14" s="1"/>
      <c r="G14" s="1"/>
      <c r="H14" s="1"/>
      <c r="I14" s="1"/>
      <c r="J14" s="1"/>
      <c r="K14" s="1"/>
      <c r="L14" s="1"/>
      <c r="M14" s="1"/>
      <c r="N14" s="1"/>
    </row>
    <row r="15" spans="1:14" x14ac:dyDescent="0.25">
      <c r="A15" s="1"/>
      <c r="B15" s="1"/>
      <c r="C15" s="1"/>
      <c r="D15" s="1"/>
      <c r="E15" s="1"/>
      <c r="F15" s="1"/>
      <c r="G15" s="1"/>
      <c r="H15" s="1"/>
      <c r="I15" s="1"/>
      <c r="J15" s="1"/>
      <c r="K15" s="1"/>
      <c r="L15" s="1"/>
      <c r="M15" s="1"/>
      <c r="N15" s="1"/>
    </row>
    <row r="16" spans="1:14" x14ac:dyDescent="0.25">
      <c r="A16" s="1"/>
      <c r="B16" s="168" t="s">
        <v>290</v>
      </c>
      <c r="C16" s="168"/>
      <c r="D16" s="168" t="s">
        <v>317</v>
      </c>
      <c r="E16" s="168"/>
      <c r="F16" s="1"/>
      <c r="G16" s="1"/>
      <c r="H16" s="1"/>
      <c r="I16" s="1"/>
      <c r="J16" s="1"/>
      <c r="K16" s="1"/>
      <c r="L16" s="1"/>
      <c r="M16" s="1"/>
      <c r="N16" s="1"/>
    </row>
    <row r="17" spans="1:16384" ht="18.75" x14ac:dyDescent="0.3">
      <c r="A17" s="1"/>
      <c r="B17" s="121" t="s">
        <v>263</v>
      </c>
      <c r="C17" s="120" t="s">
        <v>150</v>
      </c>
      <c r="D17" s="327">
        <f>+Assumption!F132</f>
        <v>208.97799999999998</v>
      </c>
      <c r="E17" s="327"/>
      <c r="F17" s="5"/>
      <c r="G17" s="72"/>
      <c r="H17" s="1">
        <f>746</f>
        <v>746</v>
      </c>
      <c r="I17" s="1"/>
      <c r="J17" s="1"/>
      <c r="K17" s="1"/>
      <c r="L17" s="1"/>
      <c r="M17" s="1"/>
      <c r="N17" s="1"/>
    </row>
    <row r="18" spans="1:16384" x14ac:dyDescent="0.25">
      <c r="A18" s="1"/>
      <c r="B18" s="123" t="s">
        <v>363</v>
      </c>
      <c r="C18" s="122" t="s">
        <v>150</v>
      </c>
      <c r="D18" s="92">
        <f>D17</f>
        <v>208.97799999999998</v>
      </c>
      <c r="E18" s="232"/>
      <c r="F18" s="1"/>
      <c r="G18" s="72"/>
      <c r="H18" s="1"/>
      <c r="I18" s="1"/>
      <c r="J18" s="1"/>
      <c r="K18" s="1"/>
      <c r="L18" s="1"/>
      <c r="M18" s="1"/>
      <c r="N18" s="1"/>
    </row>
    <row r="19" spans="1:16384" x14ac:dyDescent="0.25">
      <c r="A19" s="1"/>
      <c r="B19" s="138" t="s">
        <v>350</v>
      </c>
      <c r="C19" s="125" t="s">
        <v>151</v>
      </c>
      <c r="D19" s="116">
        <v>5</v>
      </c>
      <c r="E19" s="232"/>
      <c r="F19" s="1"/>
      <c r="G19" s="72"/>
      <c r="H19" s="1"/>
      <c r="I19" s="1"/>
      <c r="J19" s="1"/>
      <c r="K19" s="1"/>
      <c r="L19" s="1"/>
      <c r="M19" s="1"/>
      <c r="N19" s="1"/>
    </row>
    <row r="20" spans="1:16384"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c r="AMK20" s="1"/>
      <c r="AML20" s="1"/>
      <c r="AMM20" s="1"/>
      <c r="AMN20" s="1"/>
      <c r="AMO20" s="1"/>
      <c r="AMP20" s="1"/>
      <c r="AMQ20" s="1"/>
      <c r="AMR20" s="1"/>
      <c r="AMS20" s="1"/>
      <c r="AMT20" s="1"/>
      <c r="AMU20" s="1"/>
      <c r="AMV20" s="1"/>
      <c r="AMW20" s="1"/>
      <c r="AMX20" s="1"/>
      <c r="AMY20" s="1"/>
      <c r="AMZ20" s="1"/>
      <c r="ANA20" s="1"/>
      <c r="ANB20" s="1"/>
      <c r="ANC20" s="1"/>
      <c r="AND20" s="1"/>
      <c r="ANE20" s="1"/>
      <c r="ANF20" s="1"/>
      <c r="ANG20" s="1"/>
      <c r="ANH20" s="1"/>
      <c r="ANI20" s="1"/>
      <c r="ANJ20" s="1"/>
      <c r="ANK20" s="1"/>
      <c r="ANL20" s="1"/>
      <c r="ANM20" s="1"/>
      <c r="ANN20" s="1"/>
      <c r="ANO20" s="1"/>
      <c r="ANP20" s="1"/>
      <c r="ANQ20" s="1"/>
      <c r="ANR20" s="1"/>
      <c r="ANS20" s="1"/>
      <c r="ANT20" s="1"/>
      <c r="ANU20" s="1"/>
      <c r="ANV20" s="1"/>
      <c r="ANW20" s="1"/>
      <c r="ANX20" s="1"/>
      <c r="ANY20" s="1"/>
      <c r="ANZ20" s="1"/>
      <c r="AOA20" s="1"/>
      <c r="AOB20" s="1"/>
      <c r="AOC20" s="1"/>
      <c r="AOD20" s="1"/>
      <c r="AOE20" s="1"/>
      <c r="AOF20" s="1"/>
      <c r="AOG20" s="1"/>
      <c r="AOH20" s="1"/>
      <c r="AOI20" s="1"/>
      <c r="AOJ20" s="1"/>
      <c r="AOK20" s="1"/>
      <c r="AOL20" s="1"/>
      <c r="AOM20" s="1"/>
      <c r="AON20" s="1"/>
      <c r="AOO20" s="1"/>
      <c r="AOP20" s="1"/>
      <c r="AOQ20" s="1"/>
      <c r="AOR20" s="1"/>
      <c r="AOS20" s="1"/>
      <c r="AOT20" s="1"/>
      <c r="AOU20" s="1"/>
      <c r="AOV20" s="1"/>
      <c r="AOW20" s="1"/>
      <c r="AOX20" s="1"/>
      <c r="AOY20" s="1"/>
      <c r="AOZ20" s="1"/>
      <c r="APA20" s="1"/>
      <c r="APB20" s="1"/>
      <c r="APC20" s="1"/>
      <c r="APD20" s="1"/>
      <c r="APE20" s="1"/>
      <c r="APF20" s="1"/>
      <c r="APG20" s="1"/>
      <c r="APH20" s="1"/>
      <c r="API20" s="1"/>
      <c r="APJ20" s="1"/>
      <c r="APK20" s="1"/>
      <c r="APL20" s="1"/>
      <c r="APM20" s="1"/>
      <c r="APN20" s="1"/>
      <c r="APO20" s="1"/>
      <c r="APP20" s="1"/>
      <c r="APQ20" s="1"/>
      <c r="APR20" s="1"/>
      <c r="APS20" s="1"/>
      <c r="APT20" s="1"/>
      <c r="APU20" s="1"/>
      <c r="APV20" s="1"/>
      <c r="APW20" s="1"/>
      <c r="APX20" s="1"/>
      <c r="APY20" s="1"/>
      <c r="APZ20" s="1"/>
      <c r="AQA20" s="1"/>
      <c r="AQB20" s="1"/>
      <c r="AQC20" s="1"/>
      <c r="AQD20" s="1"/>
      <c r="AQE20" s="1"/>
      <c r="AQF20" s="1"/>
      <c r="AQG20" s="1"/>
      <c r="AQH20" s="1"/>
      <c r="AQI20" s="1"/>
      <c r="AQJ20" s="1"/>
      <c r="AQK20" s="1"/>
      <c r="AQL20" s="1"/>
      <c r="AQM20" s="1"/>
      <c r="AQN20" s="1"/>
      <c r="AQO20" s="1"/>
      <c r="AQP20" s="1"/>
      <c r="AQQ20" s="1"/>
      <c r="AQR20" s="1"/>
      <c r="AQS20" s="1"/>
      <c r="AQT20" s="1"/>
      <c r="AQU20" s="1"/>
      <c r="AQV20" s="1"/>
      <c r="AQW20" s="1"/>
      <c r="AQX20" s="1"/>
      <c r="AQY20" s="1"/>
      <c r="AQZ20" s="1"/>
      <c r="ARA20" s="1"/>
      <c r="ARB20" s="1"/>
      <c r="ARC20" s="1"/>
      <c r="ARD20" s="1"/>
      <c r="ARE20" s="1"/>
      <c r="ARF20" s="1"/>
      <c r="ARG20" s="1"/>
      <c r="ARH20" s="1"/>
      <c r="ARI20" s="1"/>
      <c r="ARJ20" s="1"/>
      <c r="ARK20" s="1"/>
      <c r="ARL20" s="1"/>
      <c r="ARM20" s="1"/>
      <c r="ARN20" s="1"/>
      <c r="ARO20" s="1"/>
      <c r="ARP20" s="1"/>
      <c r="ARQ20" s="1"/>
      <c r="ARR20" s="1"/>
      <c r="ARS20" s="1"/>
      <c r="ART20" s="1"/>
      <c r="ARU20" s="1"/>
      <c r="ARV20" s="1"/>
      <c r="ARW20" s="1"/>
      <c r="ARX20" s="1"/>
      <c r="ARY20" s="1"/>
      <c r="ARZ20" s="1"/>
      <c r="ASA20" s="1"/>
      <c r="ASB20" s="1"/>
      <c r="ASC20" s="1"/>
      <c r="ASD20" s="1"/>
      <c r="ASE20" s="1"/>
      <c r="ASF20" s="1"/>
      <c r="ASG20" s="1"/>
      <c r="ASH20" s="1"/>
      <c r="ASI20" s="1"/>
      <c r="ASJ20" s="1"/>
      <c r="ASK20" s="1"/>
      <c r="ASL20" s="1"/>
      <c r="ASM20" s="1"/>
      <c r="ASN20" s="1"/>
      <c r="ASO20" s="1"/>
      <c r="ASP20" s="1"/>
      <c r="ASQ20" s="1"/>
      <c r="ASR20" s="1"/>
      <c r="ASS20" s="1"/>
      <c r="AST20" s="1"/>
      <c r="ASU20" s="1"/>
      <c r="ASV20" s="1"/>
      <c r="ASW20" s="1"/>
      <c r="ASX20" s="1"/>
      <c r="ASY20" s="1"/>
      <c r="ASZ20" s="1"/>
      <c r="ATA20" s="1"/>
      <c r="ATB20" s="1"/>
      <c r="ATC20" s="1"/>
      <c r="ATD20" s="1"/>
      <c r="ATE20" s="1"/>
      <c r="ATF20" s="1"/>
      <c r="ATG20" s="1"/>
      <c r="ATH20" s="1"/>
      <c r="ATI20" s="1"/>
      <c r="ATJ20" s="1"/>
      <c r="ATK20" s="1"/>
      <c r="ATL20" s="1"/>
      <c r="ATM20" s="1"/>
      <c r="ATN20" s="1"/>
      <c r="ATO20" s="1"/>
      <c r="ATP20" s="1"/>
      <c r="ATQ20" s="1"/>
      <c r="ATR20" s="1"/>
      <c r="ATS20" s="1"/>
      <c r="ATT20" s="1"/>
      <c r="ATU20" s="1"/>
      <c r="ATV20" s="1"/>
      <c r="ATW20" s="1"/>
      <c r="ATX20" s="1"/>
      <c r="ATY20" s="1"/>
      <c r="ATZ20" s="1"/>
      <c r="AUA20" s="1"/>
      <c r="AUB20" s="1"/>
      <c r="AUC20" s="1"/>
      <c r="AUD20" s="1"/>
      <c r="AUE20" s="1"/>
      <c r="AUF20" s="1"/>
      <c r="AUG20" s="1"/>
      <c r="AUH20" s="1"/>
      <c r="AUI20" s="1"/>
      <c r="AUJ20" s="1"/>
      <c r="AUK20" s="1"/>
      <c r="AUL20" s="1"/>
      <c r="AUM20" s="1"/>
      <c r="AUN20" s="1"/>
      <c r="AUO20" s="1"/>
      <c r="AUP20" s="1"/>
      <c r="AUQ20" s="1"/>
      <c r="AUR20" s="1"/>
      <c r="AUS20" s="1"/>
      <c r="AUT20" s="1"/>
      <c r="AUU20" s="1"/>
      <c r="AUV20" s="1"/>
      <c r="AUW20" s="1"/>
      <c r="AUX20" s="1"/>
      <c r="AUY20" s="1"/>
      <c r="AUZ20" s="1"/>
      <c r="AVA20" s="1"/>
      <c r="AVB20" s="1"/>
      <c r="AVC20" s="1"/>
      <c r="AVD20" s="1"/>
      <c r="AVE20" s="1"/>
      <c r="AVF20" s="1"/>
      <c r="AVG20" s="1"/>
      <c r="AVH20" s="1"/>
      <c r="AVI20" s="1"/>
      <c r="AVJ20" s="1"/>
      <c r="AVK20" s="1"/>
      <c r="AVL20" s="1"/>
      <c r="AVM20" s="1"/>
      <c r="AVN20" s="1"/>
      <c r="AVO20" s="1"/>
      <c r="AVP20" s="1"/>
      <c r="AVQ20" s="1"/>
      <c r="AVR20" s="1"/>
      <c r="AVS20" s="1"/>
      <c r="AVT20" s="1"/>
      <c r="AVU20" s="1"/>
      <c r="AVV20" s="1"/>
      <c r="AVW20" s="1"/>
      <c r="AVX20" s="1"/>
      <c r="AVY20" s="1"/>
      <c r="AVZ20" s="1"/>
      <c r="AWA20" s="1"/>
      <c r="AWB20" s="1"/>
      <c r="AWC20" s="1"/>
      <c r="AWD20" s="1"/>
      <c r="AWE20" s="1"/>
      <c r="AWF20" s="1"/>
      <c r="AWG20" s="1"/>
      <c r="AWH20" s="1"/>
      <c r="AWI20" s="1"/>
      <c r="AWJ20" s="1"/>
      <c r="AWK20" s="1"/>
      <c r="AWL20" s="1"/>
      <c r="AWM20" s="1"/>
      <c r="AWN20" s="1"/>
      <c r="AWO20" s="1"/>
      <c r="AWP20" s="1"/>
      <c r="AWQ20" s="1"/>
      <c r="AWR20" s="1"/>
      <c r="AWS20" s="1"/>
      <c r="AWT20" s="1"/>
      <c r="AWU20" s="1"/>
      <c r="AWV20" s="1"/>
      <c r="AWW20" s="1"/>
      <c r="AWX20" s="1"/>
      <c r="AWY20" s="1"/>
      <c r="AWZ20" s="1"/>
      <c r="AXA20" s="1"/>
      <c r="AXB20" s="1"/>
      <c r="AXC20" s="1"/>
      <c r="AXD20" s="1"/>
      <c r="AXE20" s="1"/>
      <c r="AXF20" s="1"/>
      <c r="AXG20" s="1"/>
      <c r="AXH20" s="1"/>
      <c r="AXI20" s="1"/>
      <c r="AXJ20" s="1"/>
      <c r="AXK20" s="1"/>
      <c r="AXL20" s="1"/>
      <c r="AXM20" s="1"/>
      <c r="AXN20" s="1"/>
      <c r="AXO20" s="1"/>
      <c r="AXP20" s="1"/>
      <c r="AXQ20" s="1"/>
      <c r="AXR20" s="1"/>
      <c r="AXS20" s="1"/>
      <c r="AXT20" s="1"/>
      <c r="AXU20" s="1"/>
      <c r="AXV20" s="1"/>
      <c r="AXW20" s="1"/>
      <c r="AXX20" s="1"/>
      <c r="AXY20" s="1"/>
      <c r="AXZ20" s="1"/>
      <c r="AYA20" s="1"/>
      <c r="AYB20" s="1"/>
      <c r="AYC20" s="1"/>
      <c r="AYD20" s="1"/>
      <c r="AYE20" s="1"/>
      <c r="AYF20" s="1"/>
      <c r="AYG20" s="1"/>
      <c r="AYH20" s="1"/>
      <c r="AYI20" s="1"/>
      <c r="AYJ20" s="1"/>
      <c r="AYK20" s="1"/>
      <c r="AYL20" s="1"/>
      <c r="AYM20" s="1"/>
      <c r="AYN20" s="1"/>
      <c r="AYO20" s="1"/>
      <c r="AYP20" s="1"/>
      <c r="AYQ20" s="1"/>
      <c r="AYR20" s="1"/>
      <c r="AYS20" s="1"/>
      <c r="AYT20" s="1"/>
      <c r="AYU20" s="1"/>
      <c r="AYV20" s="1"/>
      <c r="AYW20" s="1"/>
      <c r="AYX20" s="1"/>
      <c r="AYY20" s="1"/>
      <c r="AYZ20" s="1"/>
      <c r="AZA20" s="1"/>
      <c r="AZB20" s="1"/>
      <c r="AZC20" s="1"/>
      <c r="AZD20" s="1"/>
      <c r="AZE20" s="1"/>
      <c r="AZF20" s="1"/>
      <c r="AZG20" s="1"/>
      <c r="AZH20" s="1"/>
      <c r="AZI20" s="1"/>
      <c r="AZJ20" s="1"/>
      <c r="AZK20" s="1"/>
      <c r="AZL20" s="1"/>
      <c r="AZM20" s="1"/>
      <c r="AZN20" s="1"/>
      <c r="AZO20" s="1"/>
      <c r="AZP20" s="1"/>
      <c r="AZQ20" s="1"/>
      <c r="AZR20" s="1"/>
      <c r="AZS20" s="1"/>
      <c r="AZT20" s="1"/>
      <c r="AZU20" s="1"/>
      <c r="AZV20" s="1"/>
      <c r="AZW20" s="1"/>
      <c r="AZX20" s="1"/>
      <c r="AZY20" s="1"/>
      <c r="AZZ20" s="1"/>
      <c r="BAA20" s="1"/>
      <c r="BAB20" s="1"/>
      <c r="BAC20" s="1"/>
      <c r="BAD20" s="1"/>
      <c r="BAE20" s="1"/>
      <c r="BAF20" s="1"/>
      <c r="BAG20" s="1"/>
      <c r="BAH20" s="1"/>
      <c r="BAI20" s="1"/>
      <c r="BAJ20" s="1"/>
      <c r="BAK20" s="1"/>
      <c r="BAL20" s="1"/>
      <c r="BAM20" s="1"/>
      <c r="BAN20" s="1"/>
      <c r="BAO20" s="1"/>
      <c r="BAP20" s="1"/>
      <c r="BAQ20" s="1"/>
      <c r="BAR20" s="1"/>
      <c r="BAS20" s="1"/>
      <c r="BAT20" s="1"/>
      <c r="BAU20" s="1"/>
      <c r="BAV20" s="1"/>
      <c r="BAW20" s="1"/>
      <c r="BAX20" s="1"/>
      <c r="BAY20" s="1"/>
      <c r="BAZ20" s="1"/>
      <c r="BBA20" s="1"/>
      <c r="BBB20" s="1"/>
      <c r="BBC20" s="1"/>
      <c r="BBD20" s="1"/>
      <c r="BBE20" s="1"/>
      <c r="BBF20" s="1"/>
      <c r="BBG20" s="1"/>
      <c r="BBH20" s="1"/>
      <c r="BBI20" s="1"/>
      <c r="BBJ20" s="1"/>
      <c r="BBK20" s="1"/>
      <c r="BBL20" s="1"/>
      <c r="BBM20" s="1"/>
      <c r="BBN20" s="1"/>
      <c r="BBO20" s="1"/>
      <c r="BBP20" s="1"/>
      <c r="BBQ20" s="1"/>
      <c r="BBR20" s="1"/>
      <c r="BBS20" s="1"/>
      <c r="BBT20" s="1"/>
      <c r="BBU20" s="1"/>
      <c r="BBV20" s="1"/>
      <c r="BBW20" s="1"/>
      <c r="BBX20" s="1"/>
      <c r="BBY20" s="1"/>
      <c r="BBZ20" s="1"/>
      <c r="BCA20" s="1"/>
      <c r="BCB20" s="1"/>
      <c r="BCC20" s="1"/>
      <c r="BCD20" s="1"/>
      <c r="BCE20" s="1"/>
      <c r="BCF20" s="1"/>
      <c r="BCG20" s="1"/>
      <c r="BCH20" s="1"/>
      <c r="BCI20" s="1"/>
      <c r="BCJ20" s="1"/>
      <c r="BCK20" s="1"/>
      <c r="BCL20" s="1"/>
      <c r="BCM20" s="1"/>
      <c r="BCN20" s="1"/>
      <c r="BCO20" s="1"/>
      <c r="BCP20" s="1"/>
      <c r="BCQ20" s="1"/>
      <c r="BCR20" s="1"/>
      <c r="BCS20" s="1"/>
      <c r="BCT20" s="1"/>
      <c r="BCU20" s="1"/>
      <c r="BCV20" s="1"/>
      <c r="BCW20" s="1"/>
      <c r="BCX20" s="1"/>
      <c r="BCY20" s="1"/>
      <c r="BCZ20" s="1"/>
      <c r="BDA20" s="1"/>
      <c r="BDB20" s="1"/>
      <c r="BDC20" s="1"/>
      <c r="BDD20" s="1"/>
      <c r="BDE20" s="1"/>
      <c r="BDF20" s="1"/>
      <c r="BDG20" s="1"/>
      <c r="BDH20" s="1"/>
      <c r="BDI20" s="1"/>
      <c r="BDJ20" s="1"/>
      <c r="BDK20" s="1"/>
      <c r="BDL20" s="1"/>
      <c r="BDM20" s="1"/>
      <c r="BDN20" s="1"/>
      <c r="BDO20" s="1"/>
      <c r="BDP20" s="1"/>
      <c r="BDQ20" s="1"/>
      <c r="BDR20" s="1"/>
      <c r="BDS20" s="1"/>
      <c r="BDT20" s="1"/>
      <c r="BDU20" s="1"/>
      <c r="BDV20" s="1"/>
      <c r="BDW20" s="1"/>
      <c r="BDX20" s="1"/>
      <c r="BDY20" s="1"/>
      <c r="BDZ20" s="1"/>
      <c r="BEA20" s="1"/>
      <c r="BEB20" s="1"/>
      <c r="BEC20" s="1"/>
      <c r="BED20" s="1"/>
      <c r="BEE20" s="1"/>
      <c r="BEF20" s="1"/>
      <c r="BEG20" s="1"/>
      <c r="BEH20" s="1"/>
      <c r="BEI20" s="1"/>
      <c r="BEJ20" s="1"/>
      <c r="BEK20" s="1"/>
      <c r="BEL20" s="1"/>
      <c r="BEM20" s="1"/>
      <c r="BEN20" s="1"/>
      <c r="BEO20" s="1"/>
      <c r="BEP20" s="1"/>
      <c r="BEQ20" s="1"/>
      <c r="BER20" s="1"/>
      <c r="BES20" s="1"/>
      <c r="BET20" s="1"/>
      <c r="BEU20" s="1"/>
      <c r="BEV20" s="1"/>
      <c r="BEW20" s="1"/>
      <c r="BEX20" s="1"/>
      <c r="BEY20" s="1"/>
      <c r="BEZ20" s="1"/>
      <c r="BFA20" s="1"/>
      <c r="BFB20" s="1"/>
      <c r="BFC20" s="1"/>
      <c r="BFD20" s="1"/>
      <c r="BFE20" s="1"/>
      <c r="BFF20" s="1"/>
      <c r="BFG20" s="1"/>
      <c r="BFH20" s="1"/>
      <c r="BFI20" s="1"/>
      <c r="BFJ20" s="1"/>
      <c r="BFK20" s="1"/>
      <c r="BFL20" s="1"/>
      <c r="BFM20" s="1"/>
      <c r="BFN20" s="1"/>
      <c r="BFO20" s="1"/>
      <c r="BFP20" s="1"/>
      <c r="BFQ20" s="1"/>
      <c r="BFR20" s="1"/>
      <c r="BFS20" s="1"/>
      <c r="BFT20" s="1"/>
      <c r="BFU20" s="1"/>
      <c r="BFV20" s="1"/>
      <c r="BFW20" s="1"/>
      <c r="BFX20" s="1"/>
      <c r="BFY20" s="1"/>
      <c r="BFZ20" s="1"/>
      <c r="BGA20" s="1"/>
      <c r="BGB20" s="1"/>
      <c r="BGC20" s="1"/>
      <c r="BGD20" s="1"/>
      <c r="BGE20" s="1"/>
      <c r="BGF20" s="1"/>
      <c r="BGG20" s="1"/>
      <c r="BGH20" s="1"/>
      <c r="BGI20" s="1"/>
      <c r="BGJ20" s="1"/>
      <c r="BGK20" s="1"/>
      <c r="BGL20" s="1"/>
      <c r="BGM20" s="1"/>
      <c r="BGN20" s="1"/>
      <c r="BGO20" s="1"/>
      <c r="BGP20" s="1"/>
      <c r="BGQ20" s="1"/>
      <c r="BGR20" s="1"/>
      <c r="BGS20" s="1"/>
      <c r="BGT20" s="1"/>
      <c r="BGU20" s="1"/>
      <c r="BGV20" s="1"/>
      <c r="BGW20" s="1"/>
      <c r="BGX20" s="1"/>
      <c r="BGY20" s="1"/>
      <c r="BGZ20" s="1"/>
      <c r="BHA20" s="1"/>
      <c r="BHB20" s="1"/>
      <c r="BHC20" s="1"/>
      <c r="BHD20" s="1"/>
      <c r="BHE20" s="1"/>
      <c r="BHF20" s="1"/>
      <c r="BHG20" s="1"/>
      <c r="BHH20" s="1"/>
      <c r="BHI20" s="1"/>
      <c r="BHJ20" s="1"/>
      <c r="BHK20" s="1"/>
      <c r="BHL20" s="1"/>
      <c r="BHM20" s="1"/>
      <c r="BHN20" s="1"/>
      <c r="BHO20" s="1"/>
      <c r="BHP20" s="1"/>
      <c r="BHQ20" s="1"/>
      <c r="BHR20" s="1"/>
      <c r="BHS20" s="1"/>
      <c r="BHT20" s="1"/>
      <c r="BHU20" s="1"/>
      <c r="BHV20" s="1"/>
      <c r="BHW20" s="1"/>
      <c r="BHX20" s="1"/>
      <c r="BHY20" s="1"/>
      <c r="BHZ20" s="1"/>
      <c r="BIA20" s="1"/>
      <c r="BIB20" s="1"/>
      <c r="BIC20" s="1"/>
      <c r="BID20" s="1"/>
      <c r="BIE20" s="1"/>
      <c r="BIF20" s="1"/>
      <c r="BIG20" s="1"/>
      <c r="BIH20" s="1"/>
      <c r="BII20" s="1"/>
      <c r="BIJ20" s="1"/>
      <c r="BIK20" s="1"/>
      <c r="BIL20" s="1"/>
      <c r="BIM20" s="1"/>
      <c r="BIN20" s="1"/>
      <c r="BIO20" s="1"/>
      <c r="BIP20" s="1"/>
      <c r="BIQ20" s="1"/>
      <c r="BIR20" s="1"/>
      <c r="BIS20" s="1"/>
      <c r="BIT20" s="1"/>
      <c r="BIU20" s="1"/>
      <c r="BIV20" s="1"/>
      <c r="BIW20" s="1"/>
      <c r="BIX20" s="1"/>
      <c r="BIY20" s="1"/>
      <c r="BIZ20" s="1"/>
      <c r="BJA20" s="1"/>
      <c r="BJB20" s="1"/>
      <c r="BJC20" s="1"/>
      <c r="BJD20" s="1"/>
      <c r="BJE20" s="1"/>
      <c r="BJF20" s="1"/>
      <c r="BJG20" s="1"/>
      <c r="BJH20" s="1"/>
      <c r="BJI20" s="1"/>
      <c r="BJJ20" s="1"/>
      <c r="BJK20" s="1"/>
      <c r="BJL20" s="1"/>
      <c r="BJM20" s="1"/>
      <c r="BJN20" s="1"/>
      <c r="BJO20" s="1"/>
      <c r="BJP20" s="1"/>
      <c r="BJQ20" s="1"/>
      <c r="BJR20" s="1"/>
      <c r="BJS20" s="1"/>
      <c r="BJT20" s="1"/>
      <c r="BJU20" s="1"/>
      <c r="BJV20" s="1"/>
      <c r="BJW20" s="1"/>
      <c r="BJX20" s="1"/>
      <c r="BJY20" s="1"/>
      <c r="BJZ20" s="1"/>
      <c r="BKA20" s="1"/>
      <c r="BKB20" s="1"/>
      <c r="BKC20" s="1"/>
      <c r="BKD20" s="1"/>
      <c r="BKE20" s="1"/>
      <c r="BKF20" s="1"/>
      <c r="BKG20" s="1"/>
      <c r="BKH20" s="1"/>
      <c r="BKI20" s="1"/>
      <c r="BKJ20" s="1"/>
      <c r="BKK20" s="1"/>
      <c r="BKL20" s="1"/>
      <c r="BKM20" s="1"/>
      <c r="BKN20" s="1"/>
      <c r="BKO20" s="1"/>
      <c r="BKP20" s="1"/>
      <c r="BKQ20" s="1"/>
      <c r="BKR20" s="1"/>
      <c r="BKS20" s="1"/>
      <c r="BKT20" s="1"/>
      <c r="BKU20" s="1"/>
      <c r="BKV20" s="1"/>
      <c r="BKW20" s="1"/>
      <c r="BKX20" s="1"/>
      <c r="BKY20" s="1"/>
      <c r="BKZ20" s="1"/>
      <c r="BLA20" s="1"/>
      <c r="BLB20" s="1"/>
      <c r="BLC20" s="1"/>
      <c r="BLD20" s="1"/>
      <c r="BLE20" s="1"/>
      <c r="BLF20" s="1"/>
      <c r="BLG20" s="1"/>
      <c r="BLH20" s="1"/>
      <c r="BLI20" s="1"/>
      <c r="BLJ20" s="1"/>
      <c r="BLK20" s="1"/>
      <c r="BLL20" s="1"/>
      <c r="BLM20" s="1"/>
      <c r="BLN20" s="1"/>
      <c r="BLO20" s="1"/>
      <c r="BLP20" s="1"/>
      <c r="BLQ20" s="1"/>
      <c r="BLR20" s="1"/>
      <c r="BLS20" s="1"/>
      <c r="BLT20" s="1"/>
      <c r="BLU20" s="1"/>
      <c r="BLV20" s="1"/>
      <c r="BLW20" s="1"/>
      <c r="BLX20" s="1"/>
      <c r="BLY20" s="1"/>
      <c r="BLZ20" s="1"/>
      <c r="BMA20" s="1"/>
      <c r="BMB20" s="1"/>
      <c r="BMC20" s="1"/>
      <c r="BMD20" s="1"/>
      <c r="BME20" s="1"/>
      <c r="BMF20" s="1"/>
      <c r="BMG20" s="1"/>
      <c r="BMH20" s="1"/>
      <c r="BMI20" s="1"/>
      <c r="BMJ20" s="1"/>
      <c r="BMK20" s="1"/>
      <c r="BML20" s="1"/>
      <c r="BMM20" s="1"/>
      <c r="BMN20" s="1"/>
      <c r="BMO20" s="1"/>
      <c r="BMP20" s="1"/>
      <c r="BMQ20" s="1"/>
      <c r="BMR20" s="1"/>
      <c r="BMS20" s="1"/>
      <c r="BMT20" s="1"/>
      <c r="BMU20" s="1"/>
      <c r="BMV20" s="1"/>
      <c r="BMW20" s="1"/>
      <c r="BMX20" s="1"/>
      <c r="BMY20" s="1"/>
      <c r="BMZ20" s="1"/>
      <c r="BNA20" s="1"/>
      <c r="BNB20" s="1"/>
      <c r="BNC20" s="1"/>
      <c r="BND20" s="1"/>
      <c r="BNE20" s="1"/>
      <c r="BNF20" s="1"/>
      <c r="BNG20" s="1"/>
      <c r="BNH20" s="1"/>
      <c r="BNI20" s="1"/>
      <c r="BNJ20" s="1"/>
      <c r="BNK20" s="1"/>
      <c r="BNL20" s="1"/>
      <c r="BNM20" s="1"/>
      <c r="BNN20" s="1"/>
      <c r="BNO20" s="1"/>
      <c r="BNP20" s="1"/>
      <c r="BNQ20" s="1"/>
      <c r="BNR20" s="1"/>
      <c r="BNS20" s="1"/>
      <c r="BNT20" s="1"/>
      <c r="BNU20" s="1"/>
      <c r="BNV20" s="1"/>
      <c r="BNW20" s="1"/>
      <c r="BNX20" s="1"/>
      <c r="BNY20" s="1"/>
      <c r="BNZ20" s="1"/>
      <c r="BOA20" s="1"/>
      <c r="BOB20" s="1"/>
      <c r="BOC20" s="1"/>
      <c r="BOD20" s="1"/>
      <c r="BOE20" s="1"/>
      <c r="BOF20" s="1"/>
      <c r="BOG20" s="1"/>
      <c r="BOH20" s="1"/>
      <c r="BOI20" s="1"/>
      <c r="BOJ20" s="1"/>
      <c r="BOK20" s="1"/>
      <c r="BOL20" s="1"/>
      <c r="BOM20" s="1"/>
      <c r="BON20" s="1"/>
      <c r="BOO20" s="1"/>
      <c r="BOP20" s="1"/>
      <c r="BOQ20" s="1"/>
      <c r="BOR20" s="1"/>
      <c r="BOS20" s="1"/>
      <c r="BOT20" s="1"/>
      <c r="BOU20" s="1"/>
      <c r="BOV20" s="1"/>
      <c r="BOW20" s="1"/>
      <c r="BOX20" s="1"/>
      <c r="BOY20" s="1"/>
      <c r="BOZ20" s="1"/>
      <c r="BPA20" s="1"/>
      <c r="BPB20" s="1"/>
      <c r="BPC20" s="1"/>
      <c r="BPD20" s="1"/>
      <c r="BPE20" s="1"/>
      <c r="BPF20" s="1"/>
      <c r="BPG20" s="1"/>
      <c r="BPH20" s="1"/>
      <c r="BPI20" s="1"/>
      <c r="BPJ20" s="1"/>
      <c r="BPK20" s="1"/>
      <c r="BPL20" s="1"/>
      <c r="BPM20" s="1"/>
      <c r="BPN20" s="1"/>
      <c r="BPO20" s="1"/>
      <c r="BPP20" s="1"/>
      <c r="BPQ20" s="1"/>
      <c r="BPR20" s="1"/>
      <c r="BPS20" s="1"/>
      <c r="BPT20" s="1"/>
      <c r="BPU20" s="1"/>
      <c r="BPV20" s="1"/>
      <c r="BPW20" s="1"/>
      <c r="BPX20" s="1"/>
      <c r="BPY20" s="1"/>
      <c r="BPZ20" s="1"/>
      <c r="BQA20" s="1"/>
      <c r="BQB20" s="1"/>
      <c r="BQC20" s="1"/>
      <c r="BQD20" s="1"/>
      <c r="BQE20" s="1"/>
      <c r="BQF20" s="1"/>
      <c r="BQG20" s="1"/>
      <c r="BQH20" s="1"/>
      <c r="BQI20" s="1"/>
      <c r="BQJ20" s="1"/>
      <c r="BQK20" s="1"/>
      <c r="BQL20" s="1"/>
      <c r="BQM20" s="1"/>
      <c r="BQN20" s="1"/>
      <c r="BQO20" s="1"/>
      <c r="BQP20" s="1"/>
      <c r="BQQ20" s="1"/>
      <c r="BQR20" s="1"/>
      <c r="BQS20" s="1"/>
      <c r="BQT20" s="1"/>
      <c r="BQU20" s="1"/>
      <c r="BQV20" s="1"/>
      <c r="BQW20" s="1"/>
      <c r="BQX20" s="1"/>
      <c r="BQY20" s="1"/>
      <c r="BQZ20" s="1"/>
      <c r="BRA20" s="1"/>
      <c r="BRB20" s="1"/>
      <c r="BRC20" s="1"/>
      <c r="BRD20" s="1"/>
      <c r="BRE20" s="1"/>
      <c r="BRF20" s="1"/>
      <c r="BRG20" s="1"/>
      <c r="BRH20" s="1"/>
      <c r="BRI20" s="1"/>
      <c r="BRJ20" s="1"/>
      <c r="BRK20" s="1"/>
      <c r="BRL20" s="1"/>
      <c r="BRM20" s="1"/>
      <c r="BRN20" s="1"/>
      <c r="BRO20" s="1"/>
      <c r="BRP20" s="1"/>
      <c r="BRQ20" s="1"/>
      <c r="BRR20" s="1"/>
      <c r="BRS20" s="1"/>
      <c r="BRT20" s="1"/>
      <c r="BRU20" s="1"/>
      <c r="BRV20" s="1"/>
      <c r="BRW20" s="1"/>
      <c r="BRX20" s="1"/>
      <c r="BRY20" s="1"/>
      <c r="BRZ20" s="1"/>
      <c r="BSA20" s="1"/>
      <c r="BSB20" s="1"/>
      <c r="BSC20" s="1"/>
      <c r="BSD20" s="1"/>
      <c r="BSE20" s="1"/>
      <c r="BSF20" s="1"/>
      <c r="BSG20" s="1"/>
      <c r="BSH20" s="1"/>
      <c r="BSI20" s="1"/>
      <c r="BSJ20" s="1"/>
      <c r="BSK20" s="1"/>
      <c r="BSL20" s="1"/>
      <c r="BSM20" s="1"/>
      <c r="BSN20" s="1"/>
      <c r="BSO20" s="1"/>
      <c r="BSP20" s="1"/>
      <c r="BSQ20" s="1"/>
      <c r="BSR20" s="1"/>
      <c r="BSS20" s="1"/>
      <c r="BST20" s="1"/>
      <c r="BSU20" s="1"/>
      <c r="BSV20" s="1"/>
      <c r="BSW20" s="1"/>
      <c r="BSX20" s="1"/>
      <c r="BSY20" s="1"/>
      <c r="BSZ20" s="1"/>
      <c r="BTA20" s="1"/>
      <c r="BTB20" s="1"/>
      <c r="BTC20" s="1"/>
      <c r="BTD20" s="1"/>
      <c r="BTE20" s="1"/>
      <c r="BTF20" s="1"/>
      <c r="BTG20" s="1"/>
      <c r="BTH20" s="1"/>
      <c r="BTI20" s="1"/>
      <c r="BTJ20" s="1"/>
      <c r="BTK20" s="1"/>
      <c r="BTL20" s="1"/>
      <c r="BTM20" s="1"/>
      <c r="BTN20" s="1"/>
      <c r="BTO20" s="1"/>
      <c r="BTP20" s="1"/>
      <c r="BTQ20" s="1"/>
      <c r="BTR20" s="1"/>
      <c r="BTS20" s="1"/>
      <c r="BTT20" s="1"/>
      <c r="BTU20" s="1"/>
      <c r="BTV20" s="1"/>
      <c r="BTW20" s="1"/>
      <c r="BTX20" s="1"/>
      <c r="BTY20" s="1"/>
      <c r="BTZ20" s="1"/>
      <c r="BUA20" s="1"/>
      <c r="BUB20" s="1"/>
      <c r="BUC20" s="1"/>
      <c r="BUD20" s="1"/>
      <c r="BUE20" s="1"/>
      <c r="BUF20" s="1"/>
      <c r="BUG20" s="1"/>
      <c r="BUH20" s="1"/>
      <c r="BUI20" s="1"/>
      <c r="BUJ20" s="1"/>
      <c r="BUK20" s="1"/>
      <c r="BUL20" s="1"/>
      <c r="BUM20" s="1"/>
      <c r="BUN20" s="1"/>
      <c r="BUO20" s="1"/>
      <c r="BUP20" s="1"/>
      <c r="BUQ20" s="1"/>
      <c r="BUR20" s="1"/>
      <c r="BUS20" s="1"/>
      <c r="BUT20" s="1"/>
      <c r="BUU20" s="1"/>
      <c r="BUV20" s="1"/>
      <c r="BUW20" s="1"/>
      <c r="BUX20" s="1"/>
      <c r="BUY20" s="1"/>
      <c r="BUZ20" s="1"/>
      <c r="BVA20" s="1"/>
      <c r="BVB20" s="1"/>
      <c r="BVC20" s="1"/>
      <c r="BVD20" s="1"/>
      <c r="BVE20" s="1"/>
      <c r="BVF20" s="1"/>
      <c r="BVG20" s="1"/>
      <c r="BVH20" s="1"/>
      <c r="BVI20" s="1"/>
      <c r="BVJ20" s="1"/>
      <c r="BVK20" s="1"/>
      <c r="BVL20" s="1"/>
      <c r="BVM20" s="1"/>
      <c r="BVN20" s="1"/>
      <c r="BVO20" s="1"/>
      <c r="BVP20" s="1"/>
      <c r="BVQ20" s="1"/>
      <c r="BVR20" s="1"/>
      <c r="BVS20" s="1"/>
      <c r="BVT20" s="1"/>
      <c r="BVU20" s="1"/>
      <c r="BVV20" s="1"/>
      <c r="BVW20" s="1"/>
      <c r="BVX20" s="1"/>
      <c r="BVY20" s="1"/>
      <c r="BVZ20" s="1"/>
      <c r="BWA20" s="1"/>
      <c r="BWB20" s="1"/>
      <c r="BWC20" s="1"/>
      <c r="BWD20" s="1"/>
      <c r="BWE20" s="1"/>
      <c r="BWF20" s="1"/>
      <c r="BWG20" s="1"/>
      <c r="BWH20" s="1"/>
      <c r="BWI20" s="1"/>
      <c r="BWJ20" s="1"/>
      <c r="BWK20" s="1"/>
      <c r="BWL20" s="1"/>
      <c r="BWM20" s="1"/>
      <c r="BWN20" s="1"/>
      <c r="BWO20" s="1"/>
      <c r="BWP20" s="1"/>
      <c r="BWQ20" s="1"/>
      <c r="BWR20" s="1"/>
      <c r="BWS20" s="1"/>
      <c r="BWT20" s="1"/>
      <c r="BWU20" s="1"/>
      <c r="BWV20" s="1"/>
      <c r="BWW20" s="1"/>
      <c r="BWX20" s="1"/>
      <c r="BWY20" s="1"/>
      <c r="BWZ20" s="1"/>
      <c r="BXA20" s="1"/>
      <c r="BXB20" s="1"/>
      <c r="BXC20" s="1"/>
      <c r="BXD20" s="1"/>
      <c r="BXE20" s="1"/>
      <c r="BXF20" s="1"/>
      <c r="BXG20" s="1"/>
      <c r="BXH20" s="1"/>
      <c r="BXI20" s="1"/>
      <c r="BXJ20" s="1"/>
      <c r="BXK20" s="1"/>
      <c r="BXL20" s="1"/>
      <c r="BXM20" s="1"/>
      <c r="BXN20" s="1"/>
      <c r="BXO20" s="1"/>
      <c r="BXP20" s="1"/>
      <c r="BXQ20" s="1"/>
      <c r="BXR20" s="1"/>
      <c r="BXS20" s="1"/>
      <c r="BXT20" s="1"/>
      <c r="BXU20" s="1"/>
      <c r="BXV20" s="1"/>
      <c r="BXW20" s="1"/>
      <c r="BXX20" s="1"/>
      <c r="BXY20" s="1"/>
      <c r="BXZ20" s="1"/>
      <c r="BYA20" s="1"/>
      <c r="BYB20" s="1"/>
      <c r="BYC20" s="1"/>
      <c r="BYD20" s="1"/>
      <c r="BYE20" s="1"/>
      <c r="BYF20" s="1"/>
      <c r="BYG20" s="1"/>
      <c r="BYH20" s="1"/>
      <c r="BYI20" s="1"/>
      <c r="BYJ20" s="1"/>
      <c r="BYK20" s="1"/>
      <c r="BYL20" s="1"/>
      <c r="BYM20" s="1"/>
      <c r="BYN20" s="1"/>
      <c r="BYO20" s="1"/>
      <c r="BYP20" s="1"/>
      <c r="BYQ20" s="1"/>
      <c r="BYR20" s="1"/>
      <c r="BYS20" s="1"/>
      <c r="BYT20" s="1"/>
      <c r="BYU20" s="1"/>
      <c r="BYV20" s="1"/>
      <c r="BYW20" s="1"/>
      <c r="BYX20" s="1"/>
      <c r="BYY20" s="1"/>
      <c r="BYZ20" s="1"/>
      <c r="BZA20" s="1"/>
      <c r="BZB20" s="1"/>
      <c r="BZC20" s="1"/>
      <c r="BZD20" s="1"/>
      <c r="BZE20" s="1"/>
      <c r="BZF20" s="1"/>
      <c r="BZG20" s="1"/>
      <c r="BZH20" s="1"/>
      <c r="BZI20" s="1"/>
      <c r="BZJ20" s="1"/>
      <c r="BZK20" s="1"/>
      <c r="BZL20" s="1"/>
      <c r="BZM20" s="1"/>
      <c r="BZN20" s="1"/>
      <c r="BZO20" s="1"/>
      <c r="BZP20" s="1"/>
      <c r="BZQ20" s="1"/>
      <c r="BZR20" s="1"/>
      <c r="BZS20" s="1"/>
      <c r="BZT20" s="1"/>
      <c r="BZU20" s="1"/>
      <c r="BZV20" s="1"/>
      <c r="BZW20" s="1"/>
      <c r="BZX20" s="1"/>
      <c r="BZY20" s="1"/>
      <c r="BZZ20" s="1"/>
      <c r="CAA20" s="1"/>
      <c r="CAB20" s="1"/>
      <c r="CAC20" s="1"/>
      <c r="CAD20" s="1"/>
      <c r="CAE20" s="1"/>
      <c r="CAF20" s="1"/>
      <c r="CAG20" s="1"/>
      <c r="CAH20" s="1"/>
      <c r="CAI20" s="1"/>
      <c r="CAJ20" s="1"/>
      <c r="CAK20" s="1"/>
      <c r="CAL20" s="1"/>
      <c r="CAM20" s="1"/>
      <c r="CAN20" s="1"/>
      <c r="CAO20" s="1"/>
      <c r="CAP20" s="1"/>
      <c r="CAQ20" s="1"/>
      <c r="CAR20" s="1"/>
      <c r="CAS20" s="1"/>
      <c r="CAT20" s="1"/>
      <c r="CAU20" s="1"/>
      <c r="CAV20" s="1"/>
      <c r="CAW20" s="1"/>
      <c r="CAX20" s="1"/>
      <c r="CAY20" s="1"/>
      <c r="CAZ20" s="1"/>
      <c r="CBA20" s="1"/>
      <c r="CBB20" s="1"/>
      <c r="CBC20" s="1"/>
      <c r="CBD20" s="1"/>
      <c r="CBE20" s="1"/>
      <c r="CBF20" s="1"/>
      <c r="CBG20" s="1"/>
      <c r="CBH20" s="1"/>
      <c r="CBI20" s="1"/>
      <c r="CBJ20" s="1"/>
      <c r="CBK20" s="1"/>
      <c r="CBL20" s="1"/>
      <c r="CBM20" s="1"/>
      <c r="CBN20" s="1"/>
      <c r="CBO20" s="1"/>
      <c r="CBP20" s="1"/>
      <c r="CBQ20" s="1"/>
      <c r="CBR20" s="1"/>
      <c r="CBS20" s="1"/>
      <c r="CBT20" s="1"/>
      <c r="CBU20" s="1"/>
      <c r="CBV20" s="1"/>
      <c r="CBW20" s="1"/>
      <c r="CBX20" s="1"/>
      <c r="CBY20" s="1"/>
      <c r="CBZ20" s="1"/>
      <c r="CCA20" s="1"/>
      <c r="CCB20" s="1"/>
      <c r="CCC20" s="1"/>
      <c r="CCD20" s="1"/>
      <c r="CCE20" s="1"/>
      <c r="CCF20" s="1"/>
      <c r="CCG20" s="1"/>
      <c r="CCH20" s="1"/>
      <c r="CCI20" s="1"/>
      <c r="CCJ20" s="1"/>
      <c r="CCK20" s="1"/>
      <c r="CCL20" s="1"/>
      <c r="CCM20" s="1"/>
      <c r="CCN20" s="1"/>
      <c r="CCO20" s="1"/>
      <c r="CCP20" s="1"/>
      <c r="CCQ20" s="1"/>
      <c r="CCR20" s="1"/>
      <c r="CCS20" s="1"/>
      <c r="CCT20" s="1"/>
      <c r="CCU20" s="1"/>
      <c r="CCV20" s="1"/>
      <c r="CCW20" s="1"/>
      <c r="CCX20" s="1"/>
      <c r="CCY20" s="1"/>
      <c r="CCZ20" s="1"/>
      <c r="CDA20" s="1"/>
      <c r="CDB20" s="1"/>
      <c r="CDC20" s="1"/>
      <c r="CDD20" s="1"/>
      <c r="CDE20" s="1"/>
      <c r="CDF20" s="1"/>
      <c r="CDG20" s="1"/>
      <c r="CDH20" s="1"/>
      <c r="CDI20" s="1"/>
      <c r="CDJ20" s="1"/>
      <c r="CDK20" s="1"/>
      <c r="CDL20" s="1"/>
      <c r="CDM20" s="1"/>
      <c r="CDN20" s="1"/>
      <c r="CDO20" s="1"/>
      <c r="CDP20" s="1"/>
      <c r="CDQ20" s="1"/>
      <c r="CDR20" s="1"/>
      <c r="CDS20" s="1"/>
      <c r="CDT20" s="1"/>
      <c r="CDU20" s="1"/>
      <c r="CDV20" s="1"/>
      <c r="CDW20" s="1"/>
      <c r="CDX20" s="1"/>
      <c r="CDY20" s="1"/>
      <c r="CDZ20" s="1"/>
      <c r="CEA20" s="1"/>
      <c r="CEB20" s="1"/>
      <c r="CEC20" s="1"/>
      <c r="CED20" s="1"/>
      <c r="CEE20" s="1"/>
      <c r="CEF20" s="1"/>
      <c r="CEG20" s="1"/>
      <c r="CEH20" s="1"/>
      <c r="CEI20" s="1"/>
      <c r="CEJ20" s="1"/>
      <c r="CEK20" s="1"/>
      <c r="CEL20" s="1"/>
      <c r="CEM20" s="1"/>
      <c r="CEN20" s="1"/>
      <c r="CEO20" s="1"/>
      <c r="CEP20" s="1"/>
      <c r="CEQ20" s="1"/>
      <c r="CER20" s="1"/>
      <c r="CES20" s="1"/>
      <c r="CET20" s="1"/>
      <c r="CEU20" s="1"/>
      <c r="CEV20" s="1"/>
      <c r="CEW20" s="1"/>
      <c r="CEX20" s="1"/>
      <c r="CEY20" s="1"/>
      <c r="CEZ20" s="1"/>
      <c r="CFA20" s="1"/>
      <c r="CFB20" s="1"/>
      <c r="CFC20" s="1"/>
      <c r="CFD20" s="1"/>
      <c r="CFE20" s="1"/>
      <c r="CFF20" s="1"/>
      <c r="CFG20" s="1"/>
      <c r="CFH20" s="1"/>
      <c r="CFI20" s="1"/>
      <c r="CFJ20" s="1"/>
      <c r="CFK20" s="1"/>
      <c r="CFL20" s="1"/>
      <c r="CFM20" s="1"/>
      <c r="CFN20" s="1"/>
      <c r="CFO20" s="1"/>
      <c r="CFP20" s="1"/>
      <c r="CFQ20" s="1"/>
      <c r="CFR20" s="1"/>
      <c r="CFS20" s="1"/>
      <c r="CFT20" s="1"/>
      <c r="CFU20" s="1"/>
      <c r="CFV20" s="1"/>
      <c r="CFW20" s="1"/>
      <c r="CFX20" s="1"/>
      <c r="CFY20" s="1"/>
      <c r="CFZ20" s="1"/>
      <c r="CGA20" s="1"/>
      <c r="CGB20" s="1"/>
      <c r="CGC20" s="1"/>
      <c r="CGD20" s="1"/>
      <c r="CGE20" s="1"/>
      <c r="CGF20" s="1"/>
      <c r="CGG20" s="1"/>
      <c r="CGH20" s="1"/>
      <c r="CGI20" s="1"/>
      <c r="CGJ20" s="1"/>
      <c r="CGK20" s="1"/>
      <c r="CGL20" s="1"/>
      <c r="CGM20" s="1"/>
      <c r="CGN20" s="1"/>
      <c r="CGO20" s="1"/>
      <c r="CGP20" s="1"/>
      <c r="CGQ20" s="1"/>
      <c r="CGR20" s="1"/>
      <c r="CGS20" s="1"/>
      <c r="CGT20" s="1"/>
      <c r="CGU20" s="1"/>
      <c r="CGV20" s="1"/>
      <c r="CGW20" s="1"/>
      <c r="CGX20" s="1"/>
      <c r="CGY20" s="1"/>
      <c r="CGZ20" s="1"/>
      <c r="CHA20" s="1"/>
      <c r="CHB20" s="1"/>
      <c r="CHC20" s="1"/>
      <c r="CHD20" s="1"/>
      <c r="CHE20" s="1"/>
      <c r="CHF20" s="1"/>
      <c r="CHG20" s="1"/>
      <c r="CHH20" s="1"/>
      <c r="CHI20" s="1"/>
      <c r="CHJ20" s="1"/>
      <c r="CHK20" s="1"/>
      <c r="CHL20" s="1"/>
      <c r="CHM20" s="1"/>
      <c r="CHN20" s="1"/>
      <c r="CHO20" s="1"/>
      <c r="CHP20" s="1"/>
      <c r="CHQ20" s="1"/>
      <c r="CHR20" s="1"/>
      <c r="CHS20" s="1"/>
      <c r="CHT20" s="1"/>
      <c r="CHU20" s="1"/>
      <c r="CHV20" s="1"/>
      <c r="CHW20" s="1"/>
      <c r="CHX20" s="1"/>
      <c r="CHY20" s="1"/>
      <c r="CHZ20" s="1"/>
      <c r="CIA20" s="1"/>
      <c r="CIB20" s="1"/>
      <c r="CIC20" s="1"/>
      <c r="CID20" s="1"/>
      <c r="CIE20" s="1"/>
      <c r="CIF20" s="1"/>
      <c r="CIG20" s="1"/>
      <c r="CIH20" s="1"/>
      <c r="CII20" s="1"/>
      <c r="CIJ20" s="1"/>
      <c r="CIK20" s="1"/>
      <c r="CIL20" s="1"/>
      <c r="CIM20" s="1"/>
      <c r="CIN20" s="1"/>
      <c r="CIO20" s="1"/>
      <c r="CIP20" s="1"/>
      <c r="CIQ20" s="1"/>
      <c r="CIR20" s="1"/>
      <c r="CIS20" s="1"/>
      <c r="CIT20" s="1"/>
      <c r="CIU20" s="1"/>
      <c r="CIV20" s="1"/>
      <c r="CIW20" s="1"/>
      <c r="CIX20" s="1"/>
      <c r="CIY20" s="1"/>
      <c r="CIZ20" s="1"/>
      <c r="CJA20" s="1"/>
      <c r="CJB20" s="1"/>
      <c r="CJC20" s="1"/>
      <c r="CJD20" s="1"/>
      <c r="CJE20" s="1"/>
      <c r="CJF20" s="1"/>
      <c r="CJG20" s="1"/>
      <c r="CJH20" s="1"/>
      <c r="CJI20" s="1"/>
      <c r="CJJ20" s="1"/>
      <c r="CJK20" s="1"/>
      <c r="CJL20" s="1"/>
      <c r="CJM20" s="1"/>
      <c r="CJN20" s="1"/>
      <c r="CJO20" s="1"/>
      <c r="CJP20" s="1"/>
      <c r="CJQ20" s="1"/>
      <c r="CJR20" s="1"/>
      <c r="CJS20" s="1"/>
      <c r="CJT20" s="1"/>
      <c r="CJU20" s="1"/>
      <c r="CJV20" s="1"/>
      <c r="CJW20" s="1"/>
      <c r="CJX20" s="1"/>
      <c r="CJY20" s="1"/>
      <c r="CJZ20" s="1"/>
      <c r="CKA20" s="1"/>
      <c r="CKB20" s="1"/>
      <c r="CKC20" s="1"/>
      <c r="CKD20" s="1"/>
      <c r="CKE20" s="1"/>
      <c r="CKF20" s="1"/>
      <c r="CKG20" s="1"/>
      <c r="CKH20" s="1"/>
      <c r="CKI20" s="1"/>
      <c r="CKJ20" s="1"/>
      <c r="CKK20" s="1"/>
      <c r="CKL20" s="1"/>
      <c r="CKM20" s="1"/>
      <c r="CKN20" s="1"/>
      <c r="CKO20" s="1"/>
      <c r="CKP20" s="1"/>
      <c r="CKQ20" s="1"/>
      <c r="CKR20" s="1"/>
      <c r="CKS20" s="1"/>
      <c r="CKT20" s="1"/>
      <c r="CKU20" s="1"/>
      <c r="CKV20" s="1"/>
      <c r="CKW20" s="1"/>
      <c r="CKX20" s="1"/>
      <c r="CKY20" s="1"/>
      <c r="CKZ20" s="1"/>
      <c r="CLA20" s="1"/>
      <c r="CLB20" s="1"/>
      <c r="CLC20" s="1"/>
      <c r="CLD20" s="1"/>
      <c r="CLE20" s="1"/>
      <c r="CLF20" s="1"/>
      <c r="CLG20" s="1"/>
      <c r="CLH20" s="1"/>
      <c r="CLI20" s="1"/>
      <c r="CLJ20" s="1"/>
      <c r="CLK20" s="1"/>
      <c r="CLL20" s="1"/>
      <c r="CLM20" s="1"/>
      <c r="CLN20" s="1"/>
      <c r="CLO20" s="1"/>
      <c r="CLP20" s="1"/>
      <c r="CLQ20" s="1"/>
      <c r="CLR20" s="1"/>
      <c r="CLS20" s="1"/>
      <c r="CLT20" s="1"/>
      <c r="CLU20" s="1"/>
      <c r="CLV20" s="1"/>
      <c r="CLW20" s="1"/>
      <c r="CLX20" s="1"/>
      <c r="CLY20" s="1"/>
      <c r="CLZ20" s="1"/>
      <c r="CMA20" s="1"/>
      <c r="CMB20" s="1"/>
      <c r="CMC20" s="1"/>
      <c r="CMD20" s="1"/>
      <c r="CME20" s="1"/>
      <c r="CMF20" s="1"/>
      <c r="CMG20" s="1"/>
      <c r="CMH20" s="1"/>
      <c r="CMI20" s="1"/>
      <c r="CMJ20" s="1"/>
      <c r="CMK20" s="1"/>
      <c r="CML20" s="1"/>
      <c r="CMM20" s="1"/>
      <c r="CMN20" s="1"/>
      <c r="CMO20" s="1"/>
      <c r="CMP20" s="1"/>
      <c r="CMQ20" s="1"/>
      <c r="CMR20" s="1"/>
      <c r="CMS20" s="1"/>
      <c r="CMT20" s="1"/>
      <c r="CMU20" s="1"/>
      <c r="CMV20" s="1"/>
      <c r="CMW20" s="1"/>
      <c r="CMX20" s="1"/>
      <c r="CMY20" s="1"/>
      <c r="CMZ20" s="1"/>
      <c r="CNA20" s="1"/>
      <c r="CNB20" s="1"/>
      <c r="CNC20" s="1"/>
      <c r="CND20" s="1"/>
      <c r="CNE20" s="1"/>
      <c r="CNF20" s="1"/>
      <c r="CNG20" s="1"/>
      <c r="CNH20" s="1"/>
      <c r="CNI20" s="1"/>
      <c r="CNJ20" s="1"/>
      <c r="CNK20" s="1"/>
      <c r="CNL20" s="1"/>
      <c r="CNM20" s="1"/>
      <c r="CNN20" s="1"/>
      <c r="CNO20" s="1"/>
      <c r="CNP20" s="1"/>
      <c r="CNQ20" s="1"/>
      <c r="CNR20" s="1"/>
      <c r="CNS20" s="1"/>
      <c r="CNT20" s="1"/>
      <c r="CNU20" s="1"/>
      <c r="CNV20" s="1"/>
      <c r="CNW20" s="1"/>
      <c r="CNX20" s="1"/>
      <c r="CNY20" s="1"/>
      <c r="CNZ20" s="1"/>
      <c r="COA20" s="1"/>
      <c r="COB20" s="1"/>
      <c r="COC20" s="1"/>
      <c r="COD20" s="1"/>
      <c r="COE20" s="1"/>
      <c r="COF20" s="1"/>
      <c r="COG20" s="1"/>
      <c r="COH20" s="1"/>
      <c r="COI20" s="1"/>
      <c r="COJ20" s="1"/>
      <c r="COK20" s="1"/>
      <c r="COL20" s="1"/>
      <c r="COM20" s="1"/>
      <c r="CON20" s="1"/>
      <c r="COO20" s="1"/>
      <c r="COP20" s="1"/>
      <c r="COQ20" s="1"/>
      <c r="COR20" s="1"/>
      <c r="COS20" s="1"/>
      <c r="COT20" s="1"/>
      <c r="COU20" s="1"/>
      <c r="COV20" s="1"/>
      <c r="COW20" s="1"/>
      <c r="COX20" s="1"/>
      <c r="COY20" s="1"/>
      <c r="COZ20" s="1"/>
      <c r="CPA20" s="1"/>
      <c r="CPB20" s="1"/>
      <c r="CPC20" s="1"/>
      <c r="CPD20" s="1"/>
      <c r="CPE20" s="1"/>
      <c r="CPF20" s="1"/>
      <c r="CPG20" s="1"/>
      <c r="CPH20" s="1"/>
      <c r="CPI20" s="1"/>
      <c r="CPJ20" s="1"/>
      <c r="CPK20" s="1"/>
      <c r="CPL20" s="1"/>
      <c r="CPM20" s="1"/>
      <c r="CPN20" s="1"/>
      <c r="CPO20" s="1"/>
      <c r="CPP20" s="1"/>
      <c r="CPQ20" s="1"/>
      <c r="CPR20" s="1"/>
      <c r="CPS20" s="1"/>
      <c r="CPT20" s="1"/>
      <c r="CPU20" s="1"/>
      <c r="CPV20" s="1"/>
      <c r="CPW20" s="1"/>
      <c r="CPX20" s="1"/>
      <c r="CPY20" s="1"/>
      <c r="CPZ20" s="1"/>
      <c r="CQA20" s="1"/>
      <c r="CQB20" s="1"/>
      <c r="CQC20" s="1"/>
      <c r="CQD20" s="1"/>
      <c r="CQE20" s="1"/>
      <c r="CQF20" s="1"/>
      <c r="CQG20" s="1"/>
      <c r="CQH20" s="1"/>
      <c r="CQI20" s="1"/>
      <c r="CQJ20" s="1"/>
      <c r="CQK20" s="1"/>
      <c r="CQL20" s="1"/>
      <c r="CQM20" s="1"/>
      <c r="CQN20" s="1"/>
      <c r="CQO20" s="1"/>
      <c r="CQP20" s="1"/>
      <c r="CQQ20" s="1"/>
      <c r="CQR20" s="1"/>
      <c r="CQS20" s="1"/>
      <c r="CQT20" s="1"/>
      <c r="CQU20" s="1"/>
      <c r="CQV20" s="1"/>
      <c r="CQW20" s="1"/>
      <c r="CQX20" s="1"/>
      <c r="CQY20" s="1"/>
      <c r="CQZ20" s="1"/>
      <c r="CRA20" s="1"/>
      <c r="CRB20" s="1"/>
      <c r="CRC20" s="1"/>
      <c r="CRD20" s="1"/>
      <c r="CRE20" s="1"/>
      <c r="CRF20" s="1"/>
      <c r="CRG20" s="1"/>
      <c r="CRH20" s="1"/>
      <c r="CRI20" s="1"/>
      <c r="CRJ20" s="1"/>
      <c r="CRK20" s="1"/>
      <c r="CRL20" s="1"/>
      <c r="CRM20" s="1"/>
      <c r="CRN20" s="1"/>
      <c r="CRO20" s="1"/>
      <c r="CRP20" s="1"/>
      <c r="CRQ20" s="1"/>
      <c r="CRR20" s="1"/>
      <c r="CRS20" s="1"/>
      <c r="CRT20" s="1"/>
      <c r="CRU20" s="1"/>
      <c r="CRV20" s="1"/>
      <c r="CRW20" s="1"/>
      <c r="CRX20" s="1"/>
      <c r="CRY20" s="1"/>
      <c r="CRZ20" s="1"/>
      <c r="CSA20" s="1"/>
      <c r="CSB20" s="1"/>
      <c r="CSC20" s="1"/>
      <c r="CSD20" s="1"/>
      <c r="CSE20" s="1"/>
      <c r="CSF20" s="1"/>
      <c r="CSG20" s="1"/>
      <c r="CSH20" s="1"/>
      <c r="CSI20" s="1"/>
      <c r="CSJ20" s="1"/>
      <c r="CSK20" s="1"/>
      <c r="CSL20" s="1"/>
      <c r="CSM20" s="1"/>
      <c r="CSN20" s="1"/>
      <c r="CSO20" s="1"/>
      <c r="CSP20" s="1"/>
      <c r="CSQ20" s="1"/>
      <c r="CSR20" s="1"/>
      <c r="CSS20" s="1"/>
      <c r="CST20" s="1"/>
      <c r="CSU20" s="1"/>
      <c r="CSV20" s="1"/>
      <c r="CSW20" s="1"/>
      <c r="CSX20" s="1"/>
      <c r="CSY20" s="1"/>
      <c r="CSZ20" s="1"/>
      <c r="CTA20" s="1"/>
      <c r="CTB20" s="1"/>
      <c r="CTC20" s="1"/>
      <c r="CTD20" s="1"/>
      <c r="CTE20" s="1"/>
      <c r="CTF20" s="1"/>
      <c r="CTG20" s="1"/>
      <c r="CTH20" s="1"/>
      <c r="CTI20" s="1"/>
      <c r="CTJ20" s="1"/>
      <c r="CTK20" s="1"/>
      <c r="CTL20" s="1"/>
      <c r="CTM20" s="1"/>
      <c r="CTN20" s="1"/>
      <c r="CTO20" s="1"/>
      <c r="CTP20" s="1"/>
      <c r="CTQ20" s="1"/>
      <c r="CTR20" s="1"/>
      <c r="CTS20" s="1"/>
      <c r="CTT20" s="1"/>
      <c r="CTU20" s="1"/>
      <c r="CTV20" s="1"/>
      <c r="CTW20" s="1"/>
      <c r="CTX20" s="1"/>
      <c r="CTY20" s="1"/>
      <c r="CTZ20" s="1"/>
      <c r="CUA20" s="1"/>
      <c r="CUB20" s="1"/>
      <c r="CUC20" s="1"/>
      <c r="CUD20" s="1"/>
      <c r="CUE20" s="1"/>
      <c r="CUF20" s="1"/>
      <c r="CUG20" s="1"/>
      <c r="CUH20" s="1"/>
      <c r="CUI20" s="1"/>
      <c r="CUJ20" s="1"/>
      <c r="CUK20" s="1"/>
      <c r="CUL20" s="1"/>
      <c r="CUM20" s="1"/>
      <c r="CUN20" s="1"/>
      <c r="CUO20" s="1"/>
      <c r="CUP20" s="1"/>
      <c r="CUQ20" s="1"/>
      <c r="CUR20" s="1"/>
      <c r="CUS20" s="1"/>
      <c r="CUT20" s="1"/>
      <c r="CUU20" s="1"/>
      <c r="CUV20" s="1"/>
      <c r="CUW20" s="1"/>
      <c r="CUX20" s="1"/>
      <c r="CUY20" s="1"/>
      <c r="CUZ20" s="1"/>
      <c r="CVA20" s="1"/>
      <c r="CVB20" s="1"/>
      <c r="CVC20" s="1"/>
      <c r="CVD20" s="1"/>
      <c r="CVE20" s="1"/>
      <c r="CVF20" s="1"/>
      <c r="CVG20" s="1"/>
      <c r="CVH20" s="1"/>
      <c r="CVI20" s="1"/>
      <c r="CVJ20" s="1"/>
      <c r="CVK20" s="1"/>
      <c r="CVL20" s="1"/>
      <c r="CVM20" s="1"/>
      <c r="CVN20" s="1"/>
      <c r="CVO20" s="1"/>
      <c r="CVP20" s="1"/>
      <c r="CVQ20" s="1"/>
      <c r="CVR20" s="1"/>
      <c r="CVS20" s="1"/>
      <c r="CVT20" s="1"/>
      <c r="CVU20" s="1"/>
      <c r="CVV20" s="1"/>
      <c r="CVW20" s="1"/>
      <c r="CVX20" s="1"/>
      <c r="CVY20" s="1"/>
      <c r="CVZ20" s="1"/>
      <c r="CWA20" s="1"/>
      <c r="CWB20" s="1"/>
      <c r="CWC20" s="1"/>
      <c r="CWD20" s="1"/>
      <c r="CWE20" s="1"/>
      <c r="CWF20" s="1"/>
      <c r="CWG20" s="1"/>
      <c r="CWH20" s="1"/>
      <c r="CWI20" s="1"/>
      <c r="CWJ20" s="1"/>
      <c r="CWK20" s="1"/>
      <c r="CWL20" s="1"/>
      <c r="CWM20" s="1"/>
      <c r="CWN20" s="1"/>
      <c r="CWO20" s="1"/>
      <c r="CWP20" s="1"/>
      <c r="CWQ20" s="1"/>
      <c r="CWR20" s="1"/>
      <c r="CWS20" s="1"/>
      <c r="CWT20" s="1"/>
      <c r="CWU20" s="1"/>
      <c r="CWV20" s="1"/>
      <c r="CWW20" s="1"/>
      <c r="CWX20" s="1"/>
      <c r="CWY20" s="1"/>
      <c r="CWZ20" s="1"/>
      <c r="CXA20" s="1"/>
      <c r="CXB20" s="1"/>
      <c r="CXC20" s="1"/>
      <c r="CXD20" s="1"/>
      <c r="CXE20" s="1"/>
      <c r="CXF20" s="1"/>
      <c r="CXG20" s="1"/>
      <c r="CXH20" s="1"/>
      <c r="CXI20" s="1"/>
      <c r="CXJ20" s="1"/>
      <c r="CXK20" s="1"/>
      <c r="CXL20" s="1"/>
      <c r="CXM20" s="1"/>
      <c r="CXN20" s="1"/>
      <c r="CXO20" s="1"/>
      <c r="CXP20" s="1"/>
      <c r="CXQ20" s="1"/>
      <c r="CXR20" s="1"/>
      <c r="CXS20" s="1"/>
      <c r="CXT20" s="1"/>
      <c r="CXU20" s="1"/>
      <c r="CXV20" s="1"/>
      <c r="CXW20" s="1"/>
      <c r="CXX20" s="1"/>
      <c r="CXY20" s="1"/>
      <c r="CXZ20" s="1"/>
      <c r="CYA20" s="1"/>
      <c r="CYB20" s="1"/>
      <c r="CYC20" s="1"/>
      <c r="CYD20" s="1"/>
      <c r="CYE20" s="1"/>
      <c r="CYF20" s="1"/>
      <c r="CYG20" s="1"/>
      <c r="CYH20" s="1"/>
      <c r="CYI20" s="1"/>
      <c r="CYJ20" s="1"/>
      <c r="CYK20" s="1"/>
      <c r="CYL20" s="1"/>
      <c r="CYM20" s="1"/>
      <c r="CYN20" s="1"/>
      <c r="CYO20" s="1"/>
      <c r="CYP20" s="1"/>
      <c r="CYQ20" s="1"/>
      <c r="CYR20" s="1"/>
      <c r="CYS20" s="1"/>
      <c r="CYT20" s="1"/>
      <c r="CYU20" s="1"/>
      <c r="CYV20" s="1"/>
      <c r="CYW20" s="1"/>
      <c r="CYX20" s="1"/>
      <c r="CYY20" s="1"/>
      <c r="CYZ20" s="1"/>
      <c r="CZA20" s="1"/>
      <c r="CZB20" s="1"/>
      <c r="CZC20" s="1"/>
      <c r="CZD20" s="1"/>
      <c r="CZE20" s="1"/>
      <c r="CZF20" s="1"/>
      <c r="CZG20" s="1"/>
      <c r="CZH20" s="1"/>
      <c r="CZI20" s="1"/>
      <c r="CZJ20" s="1"/>
      <c r="CZK20" s="1"/>
      <c r="CZL20" s="1"/>
      <c r="CZM20" s="1"/>
      <c r="CZN20" s="1"/>
      <c r="CZO20" s="1"/>
      <c r="CZP20" s="1"/>
      <c r="CZQ20" s="1"/>
      <c r="CZR20" s="1"/>
      <c r="CZS20" s="1"/>
      <c r="CZT20" s="1"/>
      <c r="CZU20" s="1"/>
      <c r="CZV20" s="1"/>
      <c r="CZW20" s="1"/>
      <c r="CZX20" s="1"/>
      <c r="CZY20" s="1"/>
      <c r="CZZ20" s="1"/>
      <c r="DAA20" s="1"/>
      <c r="DAB20" s="1"/>
      <c r="DAC20" s="1"/>
      <c r="DAD20" s="1"/>
      <c r="DAE20" s="1"/>
      <c r="DAF20" s="1"/>
      <c r="DAG20" s="1"/>
      <c r="DAH20" s="1"/>
      <c r="DAI20" s="1"/>
      <c r="DAJ20" s="1"/>
      <c r="DAK20" s="1"/>
      <c r="DAL20" s="1"/>
      <c r="DAM20" s="1"/>
      <c r="DAN20" s="1"/>
      <c r="DAO20" s="1"/>
      <c r="DAP20" s="1"/>
      <c r="DAQ20" s="1"/>
      <c r="DAR20" s="1"/>
      <c r="DAS20" s="1"/>
      <c r="DAT20" s="1"/>
      <c r="DAU20" s="1"/>
      <c r="DAV20" s="1"/>
      <c r="DAW20" s="1"/>
      <c r="DAX20" s="1"/>
      <c r="DAY20" s="1"/>
      <c r="DAZ20" s="1"/>
      <c r="DBA20" s="1"/>
      <c r="DBB20" s="1"/>
      <c r="DBC20" s="1"/>
      <c r="DBD20" s="1"/>
      <c r="DBE20" s="1"/>
      <c r="DBF20" s="1"/>
      <c r="DBG20" s="1"/>
      <c r="DBH20" s="1"/>
      <c r="DBI20" s="1"/>
      <c r="DBJ20" s="1"/>
      <c r="DBK20" s="1"/>
      <c r="DBL20" s="1"/>
      <c r="DBM20" s="1"/>
      <c r="DBN20" s="1"/>
      <c r="DBO20" s="1"/>
      <c r="DBP20" s="1"/>
      <c r="DBQ20" s="1"/>
      <c r="DBR20" s="1"/>
      <c r="DBS20" s="1"/>
      <c r="DBT20" s="1"/>
      <c r="DBU20" s="1"/>
      <c r="DBV20" s="1"/>
      <c r="DBW20" s="1"/>
      <c r="DBX20" s="1"/>
      <c r="DBY20" s="1"/>
      <c r="DBZ20" s="1"/>
      <c r="DCA20" s="1"/>
      <c r="DCB20" s="1"/>
      <c r="DCC20" s="1"/>
      <c r="DCD20" s="1"/>
      <c r="DCE20" s="1"/>
      <c r="DCF20" s="1"/>
      <c r="DCG20" s="1"/>
      <c r="DCH20" s="1"/>
      <c r="DCI20" s="1"/>
      <c r="DCJ20" s="1"/>
      <c r="DCK20" s="1"/>
      <c r="DCL20" s="1"/>
      <c r="DCM20" s="1"/>
      <c r="DCN20" s="1"/>
      <c r="DCO20" s="1"/>
      <c r="DCP20" s="1"/>
      <c r="DCQ20" s="1"/>
      <c r="DCR20" s="1"/>
      <c r="DCS20" s="1"/>
      <c r="DCT20" s="1"/>
      <c r="DCU20" s="1"/>
      <c r="DCV20" s="1"/>
      <c r="DCW20" s="1"/>
      <c r="DCX20" s="1"/>
      <c r="DCY20" s="1"/>
      <c r="DCZ20" s="1"/>
      <c r="DDA20" s="1"/>
      <c r="DDB20" s="1"/>
      <c r="DDC20" s="1"/>
      <c r="DDD20" s="1"/>
      <c r="DDE20" s="1"/>
      <c r="DDF20" s="1"/>
      <c r="DDG20" s="1"/>
      <c r="DDH20" s="1"/>
      <c r="DDI20" s="1"/>
      <c r="DDJ20" s="1"/>
      <c r="DDK20" s="1"/>
      <c r="DDL20" s="1"/>
      <c r="DDM20" s="1"/>
      <c r="DDN20" s="1"/>
      <c r="DDO20" s="1"/>
      <c r="DDP20" s="1"/>
      <c r="DDQ20" s="1"/>
      <c r="DDR20" s="1"/>
      <c r="DDS20" s="1"/>
      <c r="DDT20" s="1"/>
      <c r="DDU20" s="1"/>
      <c r="DDV20" s="1"/>
      <c r="DDW20" s="1"/>
      <c r="DDX20" s="1"/>
      <c r="DDY20" s="1"/>
      <c r="DDZ20" s="1"/>
      <c r="DEA20" s="1"/>
      <c r="DEB20" s="1"/>
      <c r="DEC20" s="1"/>
      <c r="DED20" s="1"/>
      <c r="DEE20" s="1"/>
      <c r="DEF20" s="1"/>
      <c r="DEG20" s="1"/>
      <c r="DEH20" s="1"/>
      <c r="DEI20" s="1"/>
      <c r="DEJ20" s="1"/>
      <c r="DEK20" s="1"/>
      <c r="DEL20" s="1"/>
      <c r="DEM20" s="1"/>
      <c r="DEN20" s="1"/>
      <c r="DEO20" s="1"/>
      <c r="DEP20" s="1"/>
      <c r="DEQ20" s="1"/>
      <c r="DER20" s="1"/>
      <c r="DES20" s="1"/>
      <c r="DET20" s="1"/>
      <c r="DEU20" s="1"/>
      <c r="DEV20" s="1"/>
      <c r="DEW20" s="1"/>
      <c r="DEX20" s="1"/>
      <c r="DEY20" s="1"/>
      <c r="DEZ20" s="1"/>
      <c r="DFA20" s="1"/>
      <c r="DFB20" s="1"/>
      <c r="DFC20" s="1"/>
      <c r="DFD20" s="1"/>
      <c r="DFE20" s="1"/>
      <c r="DFF20" s="1"/>
      <c r="DFG20" s="1"/>
      <c r="DFH20" s="1"/>
      <c r="DFI20" s="1"/>
      <c r="DFJ20" s="1"/>
      <c r="DFK20" s="1"/>
      <c r="DFL20" s="1"/>
      <c r="DFM20" s="1"/>
      <c r="DFN20" s="1"/>
      <c r="DFO20" s="1"/>
      <c r="DFP20" s="1"/>
      <c r="DFQ20" s="1"/>
      <c r="DFR20" s="1"/>
      <c r="DFS20" s="1"/>
      <c r="DFT20" s="1"/>
      <c r="DFU20" s="1"/>
      <c r="DFV20" s="1"/>
      <c r="DFW20" s="1"/>
      <c r="DFX20" s="1"/>
      <c r="DFY20" s="1"/>
      <c r="DFZ20" s="1"/>
      <c r="DGA20" s="1"/>
      <c r="DGB20" s="1"/>
      <c r="DGC20" s="1"/>
      <c r="DGD20" s="1"/>
      <c r="DGE20" s="1"/>
      <c r="DGF20" s="1"/>
      <c r="DGG20" s="1"/>
      <c r="DGH20" s="1"/>
      <c r="DGI20" s="1"/>
      <c r="DGJ20" s="1"/>
      <c r="DGK20" s="1"/>
      <c r="DGL20" s="1"/>
      <c r="DGM20" s="1"/>
      <c r="DGN20" s="1"/>
      <c r="DGO20" s="1"/>
      <c r="DGP20" s="1"/>
      <c r="DGQ20" s="1"/>
      <c r="DGR20" s="1"/>
      <c r="DGS20" s="1"/>
      <c r="DGT20" s="1"/>
      <c r="DGU20" s="1"/>
      <c r="DGV20" s="1"/>
      <c r="DGW20" s="1"/>
      <c r="DGX20" s="1"/>
      <c r="DGY20" s="1"/>
      <c r="DGZ20" s="1"/>
      <c r="DHA20" s="1"/>
      <c r="DHB20" s="1"/>
      <c r="DHC20" s="1"/>
      <c r="DHD20" s="1"/>
      <c r="DHE20" s="1"/>
      <c r="DHF20" s="1"/>
      <c r="DHG20" s="1"/>
      <c r="DHH20" s="1"/>
      <c r="DHI20" s="1"/>
      <c r="DHJ20" s="1"/>
      <c r="DHK20" s="1"/>
      <c r="DHL20" s="1"/>
      <c r="DHM20" s="1"/>
      <c r="DHN20" s="1"/>
      <c r="DHO20" s="1"/>
      <c r="DHP20" s="1"/>
      <c r="DHQ20" s="1"/>
      <c r="DHR20" s="1"/>
      <c r="DHS20" s="1"/>
      <c r="DHT20" s="1"/>
      <c r="DHU20" s="1"/>
      <c r="DHV20" s="1"/>
      <c r="DHW20" s="1"/>
      <c r="DHX20" s="1"/>
      <c r="DHY20" s="1"/>
      <c r="DHZ20" s="1"/>
      <c r="DIA20" s="1"/>
      <c r="DIB20" s="1"/>
      <c r="DIC20" s="1"/>
      <c r="DID20" s="1"/>
      <c r="DIE20" s="1"/>
      <c r="DIF20" s="1"/>
      <c r="DIG20" s="1"/>
      <c r="DIH20" s="1"/>
      <c r="DII20" s="1"/>
      <c r="DIJ20" s="1"/>
      <c r="DIK20" s="1"/>
      <c r="DIL20" s="1"/>
      <c r="DIM20" s="1"/>
      <c r="DIN20" s="1"/>
      <c r="DIO20" s="1"/>
      <c r="DIP20" s="1"/>
      <c r="DIQ20" s="1"/>
      <c r="DIR20" s="1"/>
      <c r="DIS20" s="1"/>
      <c r="DIT20" s="1"/>
      <c r="DIU20" s="1"/>
      <c r="DIV20" s="1"/>
      <c r="DIW20" s="1"/>
      <c r="DIX20" s="1"/>
      <c r="DIY20" s="1"/>
      <c r="DIZ20" s="1"/>
      <c r="DJA20" s="1"/>
      <c r="DJB20" s="1"/>
      <c r="DJC20" s="1"/>
      <c r="DJD20" s="1"/>
      <c r="DJE20" s="1"/>
      <c r="DJF20" s="1"/>
      <c r="DJG20" s="1"/>
      <c r="DJH20" s="1"/>
      <c r="DJI20" s="1"/>
      <c r="DJJ20" s="1"/>
      <c r="DJK20" s="1"/>
      <c r="DJL20" s="1"/>
      <c r="DJM20" s="1"/>
      <c r="DJN20" s="1"/>
      <c r="DJO20" s="1"/>
      <c r="DJP20" s="1"/>
      <c r="DJQ20" s="1"/>
      <c r="DJR20" s="1"/>
      <c r="DJS20" s="1"/>
      <c r="DJT20" s="1"/>
      <c r="DJU20" s="1"/>
      <c r="DJV20" s="1"/>
      <c r="DJW20" s="1"/>
      <c r="DJX20" s="1"/>
      <c r="DJY20" s="1"/>
      <c r="DJZ20" s="1"/>
      <c r="DKA20" s="1"/>
      <c r="DKB20" s="1"/>
      <c r="DKC20" s="1"/>
      <c r="DKD20" s="1"/>
      <c r="DKE20" s="1"/>
      <c r="DKF20" s="1"/>
      <c r="DKG20" s="1"/>
      <c r="DKH20" s="1"/>
      <c r="DKI20" s="1"/>
      <c r="DKJ20" s="1"/>
      <c r="DKK20" s="1"/>
      <c r="DKL20" s="1"/>
      <c r="DKM20" s="1"/>
      <c r="DKN20" s="1"/>
      <c r="DKO20" s="1"/>
      <c r="DKP20" s="1"/>
      <c r="DKQ20" s="1"/>
      <c r="DKR20" s="1"/>
      <c r="DKS20" s="1"/>
      <c r="DKT20" s="1"/>
      <c r="DKU20" s="1"/>
      <c r="DKV20" s="1"/>
      <c r="DKW20" s="1"/>
      <c r="DKX20" s="1"/>
      <c r="DKY20" s="1"/>
      <c r="DKZ20" s="1"/>
      <c r="DLA20" s="1"/>
      <c r="DLB20" s="1"/>
      <c r="DLC20" s="1"/>
      <c r="DLD20" s="1"/>
      <c r="DLE20" s="1"/>
      <c r="DLF20" s="1"/>
      <c r="DLG20" s="1"/>
      <c r="DLH20" s="1"/>
      <c r="DLI20" s="1"/>
      <c r="DLJ20" s="1"/>
      <c r="DLK20" s="1"/>
      <c r="DLL20" s="1"/>
      <c r="DLM20" s="1"/>
      <c r="DLN20" s="1"/>
      <c r="DLO20" s="1"/>
      <c r="DLP20" s="1"/>
      <c r="DLQ20" s="1"/>
      <c r="DLR20" s="1"/>
      <c r="DLS20" s="1"/>
      <c r="DLT20" s="1"/>
      <c r="DLU20" s="1"/>
      <c r="DLV20" s="1"/>
      <c r="DLW20" s="1"/>
      <c r="DLX20" s="1"/>
      <c r="DLY20" s="1"/>
      <c r="DLZ20" s="1"/>
      <c r="DMA20" s="1"/>
      <c r="DMB20" s="1"/>
      <c r="DMC20" s="1"/>
      <c r="DMD20" s="1"/>
      <c r="DME20" s="1"/>
      <c r="DMF20" s="1"/>
      <c r="DMG20" s="1"/>
      <c r="DMH20" s="1"/>
      <c r="DMI20" s="1"/>
      <c r="DMJ20" s="1"/>
      <c r="DMK20" s="1"/>
      <c r="DML20" s="1"/>
      <c r="DMM20" s="1"/>
      <c r="DMN20" s="1"/>
      <c r="DMO20" s="1"/>
      <c r="DMP20" s="1"/>
      <c r="DMQ20" s="1"/>
      <c r="DMR20" s="1"/>
      <c r="DMS20" s="1"/>
      <c r="DMT20" s="1"/>
      <c r="DMU20" s="1"/>
      <c r="DMV20" s="1"/>
      <c r="DMW20" s="1"/>
      <c r="DMX20" s="1"/>
      <c r="DMY20" s="1"/>
      <c r="DMZ20" s="1"/>
      <c r="DNA20" s="1"/>
      <c r="DNB20" s="1"/>
      <c r="DNC20" s="1"/>
      <c r="DND20" s="1"/>
      <c r="DNE20" s="1"/>
      <c r="DNF20" s="1"/>
      <c r="DNG20" s="1"/>
      <c r="DNH20" s="1"/>
      <c r="DNI20" s="1"/>
      <c r="DNJ20" s="1"/>
      <c r="DNK20" s="1"/>
      <c r="DNL20" s="1"/>
      <c r="DNM20" s="1"/>
      <c r="DNN20" s="1"/>
      <c r="DNO20" s="1"/>
      <c r="DNP20" s="1"/>
      <c r="DNQ20" s="1"/>
      <c r="DNR20" s="1"/>
      <c r="DNS20" s="1"/>
      <c r="DNT20" s="1"/>
      <c r="DNU20" s="1"/>
      <c r="DNV20" s="1"/>
      <c r="DNW20" s="1"/>
      <c r="DNX20" s="1"/>
      <c r="DNY20" s="1"/>
      <c r="DNZ20" s="1"/>
      <c r="DOA20" s="1"/>
      <c r="DOB20" s="1"/>
      <c r="DOC20" s="1"/>
      <c r="DOD20" s="1"/>
      <c r="DOE20" s="1"/>
      <c r="DOF20" s="1"/>
      <c r="DOG20" s="1"/>
      <c r="DOH20" s="1"/>
      <c r="DOI20" s="1"/>
      <c r="DOJ20" s="1"/>
      <c r="DOK20" s="1"/>
      <c r="DOL20" s="1"/>
      <c r="DOM20" s="1"/>
      <c r="DON20" s="1"/>
      <c r="DOO20" s="1"/>
      <c r="DOP20" s="1"/>
      <c r="DOQ20" s="1"/>
      <c r="DOR20" s="1"/>
      <c r="DOS20" s="1"/>
      <c r="DOT20" s="1"/>
      <c r="DOU20" s="1"/>
      <c r="DOV20" s="1"/>
      <c r="DOW20" s="1"/>
      <c r="DOX20" s="1"/>
      <c r="DOY20" s="1"/>
      <c r="DOZ20" s="1"/>
      <c r="DPA20" s="1"/>
      <c r="DPB20" s="1"/>
      <c r="DPC20" s="1"/>
      <c r="DPD20" s="1"/>
      <c r="DPE20" s="1"/>
      <c r="DPF20" s="1"/>
      <c r="DPG20" s="1"/>
      <c r="DPH20" s="1"/>
      <c r="DPI20" s="1"/>
      <c r="DPJ20" s="1"/>
      <c r="DPK20" s="1"/>
      <c r="DPL20" s="1"/>
      <c r="DPM20" s="1"/>
      <c r="DPN20" s="1"/>
      <c r="DPO20" s="1"/>
      <c r="DPP20" s="1"/>
      <c r="DPQ20" s="1"/>
      <c r="DPR20" s="1"/>
      <c r="DPS20" s="1"/>
      <c r="DPT20" s="1"/>
      <c r="DPU20" s="1"/>
      <c r="DPV20" s="1"/>
      <c r="DPW20" s="1"/>
      <c r="DPX20" s="1"/>
      <c r="DPY20" s="1"/>
      <c r="DPZ20" s="1"/>
      <c r="DQA20" s="1"/>
      <c r="DQB20" s="1"/>
      <c r="DQC20" s="1"/>
      <c r="DQD20" s="1"/>
      <c r="DQE20" s="1"/>
      <c r="DQF20" s="1"/>
      <c r="DQG20" s="1"/>
      <c r="DQH20" s="1"/>
      <c r="DQI20" s="1"/>
      <c r="DQJ20" s="1"/>
      <c r="DQK20" s="1"/>
      <c r="DQL20" s="1"/>
      <c r="DQM20" s="1"/>
      <c r="DQN20" s="1"/>
      <c r="DQO20" s="1"/>
      <c r="DQP20" s="1"/>
      <c r="DQQ20" s="1"/>
      <c r="DQR20" s="1"/>
      <c r="DQS20" s="1"/>
      <c r="DQT20" s="1"/>
      <c r="DQU20" s="1"/>
      <c r="DQV20" s="1"/>
      <c r="DQW20" s="1"/>
      <c r="DQX20" s="1"/>
      <c r="DQY20" s="1"/>
      <c r="DQZ20" s="1"/>
      <c r="DRA20" s="1"/>
      <c r="DRB20" s="1"/>
      <c r="DRC20" s="1"/>
      <c r="DRD20" s="1"/>
      <c r="DRE20" s="1"/>
      <c r="DRF20" s="1"/>
      <c r="DRG20" s="1"/>
      <c r="DRH20" s="1"/>
      <c r="DRI20" s="1"/>
      <c r="DRJ20" s="1"/>
      <c r="DRK20" s="1"/>
      <c r="DRL20" s="1"/>
      <c r="DRM20" s="1"/>
      <c r="DRN20" s="1"/>
      <c r="DRO20" s="1"/>
      <c r="DRP20" s="1"/>
      <c r="DRQ20" s="1"/>
      <c r="DRR20" s="1"/>
      <c r="DRS20" s="1"/>
      <c r="DRT20" s="1"/>
      <c r="DRU20" s="1"/>
      <c r="DRV20" s="1"/>
      <c r="DRW20" s="1"/>
      <c r="DRX20" s="1"/>
      <c r="DRY20" s="1"/>
      <c r="DRZ20" s="1"/>
      <c r="DSA20" s="1"/>
      <c r="DSB20" s="1"/>
      <c r="DSC20" s="1"/>
      <c r="DSD20" s="1"/>
      <c r="DSE20" s="1"/>
      <c r="DSF20" s="1"/>
      <c r="DSG20" s="1"/>
      <c r="DSH20" s="1"/>
      <c r="DSI20" s="1"/>
      <c r="DSJ20" s="1"/>
      <c r="DSK20" s="1"/>
      <c r="DSL20" s="1"/>
      <c r="DSM20" s="1"/>
      <c r="DSN20" s="1"/>
      <c r="DSO20" s="1"/>
      <c r="DSP20" s="1"/>
      <c r="DSQ20" s="1"/>
      <c r="DSR20" s="1"/>
      <c r="DSS20" s="1"/>
      <c r="DST20" s="1"/>
      <c r="DSU20" s="1"/>
      <c r="DSV20" s="1"/>
      <c r="DSW20" s="1"/>
      <c r="DSX20" s="1"/>
      <c r="DSY20" s="1"/>
      <c r="DSZ20" s="1"/>
      <c r="DTA20" s="1"/>
      <c r="DTB20" s="1"/>
      <c r="DTC20" s="1"/>
      <c r="DTD20" s="1"/>
      <c r="DTE20" s="1"/>
      <c r="DTF20" s="1"/>
      <c r="DTG20" s="1"/>
      <c r="DTH20" s="1"/>
      <c r="DTI20" s="1"/>
      <c r="DTJ20" s="1"/>
      <c r="DTK20" s="1"/>
      <c r="DTL20" s="1"/>
      <c r="DTM20" s="1"/>
      <c r="DTN20" s="1"/>
      <c r="DTO20" s="1"/>
      <c r="DTP20" s="1"/>
      <c r="DTQ20" s="1"/>
      <c r="DTR20" s="1"/>
      <c r="DTS20" s="1"/>
      <c r="DTT20" s="1"/>
      <c r="DTU20" s="1"/>
      <c r="DTV20" s="1"/>
      <c r="DTW20" s="1"/>
      <c r="DTX20" s="1"/>
      <c r="DTY20" s="1"/>
      <c r="DTZ20" s="1"/>
      <c r="DUA20" s="1"/>
      <c r="DUB20" s="1"/>
      <c r="DUC20" s="1"/>
      <c r="DUD20" s="1"/>
      <c r="DUE20" s="1"/>
      <c r="DUF20" s="1"/>
      <c r="DUG20" s="1"/>
      <c r="DUH20" s="1"/>
      <c r="DUI20" s="1"/>
      <c r="DUJ20" s="1"/>
      <c r="DUK20" s="1"/>
      <c r="DUL20" s="1"/>
      <c r="DUM20" s="1"/>
      <c r="DUN20" s="1"/>
      <c r="DUO20" s="1"/>
      <c r="DUP20" s="1"/>
      <c r="DUQ20" s="1"/>
      <c r="DUR20" s="1"/>
      <c r="DUS20" s="1"/>
      <c r="DUT20" s="1"/>
      <c r="DUU20" s="1"/>
      <c r="DUV20" s="1"/>
      <c r="DUW20" s="1"/>
      <c r="DUX20" s="1"/>
      <c r="DUY20" s="1"/>
      <c r="DUZ20" s="1"/>
      <c r="DVA20" s="1"/>
      <c r="DVB20" s="1"/>
      <c r="DVC20" s="1"/>
      <c r="DVD20" s="1"/>
      <c r="DVE20" s="1"/>
      <c r="DVF20" s="1"/>
      <c r="DVG20" s="1"/>
      <c r="DVH20" s="1"/>
      <c r="DVI20" s="1"/>
      <c r="DVJ20" s="1"/>
      <c r="DVK20" s="1"/>
      <c r="DVL20" s="1"/>
      <c r="DVM20" s="1"/>
      <c r="DVN20" s="1"/>
      <c r="DVO20" s="1"/>
      <c r="DVP20" s="1"/>
      <c r="DVQ20" s="1"/>
      <c r="DVR20" s="1"/>
      <c r="DVS20" s="1"/>
      <c r="DVT20" s="1"/>
      <c r="DVU20" s="1"/>
      <c r="DVV20" s="1"/>
      <c r="DVW20" s="1"/>
      <c r="DVX20" s="1"/>
      <c r="DVY20" s="1"/>
      <c r="DVZ20" s="1"/>
      <c r="DWA20" s="1"/>
      <c r="DWB20" s="1"/>
      <c r="DWC20" s="1"/>
      <c r="DWD20" s="1"/>
      <c r="DWE20" s="1"/>
      <c r="DWF20" s="1"/>
      <c r="DWG20" s="1"/>
      <c r="DWH20" s="1"/>
      <c r="DWI20" s="1"/>
      <c r="DWJ20" s="1"/>
      <c r="DWK20" s="1"/>
      <c r="DWL20" s="1"/>
      <c r="DWM20" s="1"/>
      <c r="DWN20" s="1"/>
      <c r="DWO20" s="1"/>
      <c r="DWP20" s="1"/>
      <c r="DWQ20" s="1"/>
      <c r="DWR20" s="1"/>
      <c r="DWS20" s="1"/>
      <c r="DWT20" s="1"/>
      <c r="DWU20" s="1"/>
      <c r="DWV20" s="1"/>
      <c r="DWW20" s="1"/>
      <c r="DWX20" s="1"/>
      <c r="DWY20" s="1"/>
      <c r="DWZ20" s="1"/>
      <c r="DXA20" s="1"/>
      <c r="DXB20" s="1"/>
      <c r="DXC20" s="1"/>
      <c r="DXD20" s="1"/>
      <c r="DXE20" s="1"/>
      <c r="DXF20" s="1"/>
      <c r="DXG20" s="1"/>
      <c r="DXH20" s="1"/>
      <c r="DXI20" s="1"/>
      <c r="DXJ20" s="1"/>
      <c r="DXK20" s="1"/>
      <c r="DXL20" s="1"/>
      <c r="DXM20" s="1"/>
      <c r="DXN20" s="1"/>
      <c r="DXO20" s="1"/>
      <c r="DXP20" s="1"/>
      <c r="DXQ20" s="1"/>
      <c r="DXR20" s="1"/>
      <c r="DXS20" s="1"/>
      <c r="DXT20" s="1"/>
      <c r="DXU20" s="1"/>
      <c r="DXV20" s="1"/>
      <c r="DXW20" s="1"/>
      <c r="DXX20" s="1"/>
      <c r="DXY20" s="1"/>
      <c r="DXZ20" s="1"/>
      <c r="DYA20" s="1"/>
      <c r="DYB20" s="1"/>
      <c r="DYC20" s="1"/>
      <c r="DYD20" s="1"/>
      <c r="DYE20" s="1"/>
      <c r="DYF20" s="1"/>
      <c r="DYG20" s="1"/>
      <c r="DYH20" s="1"/>
      <c r="DYI20" s="1"/>
      <c r="DYJ20" s="1"/>
      <c r="DYK20" s="1"/>
      <c r="DYL20" s="1"/>
      <c r="DYM20" s="1"/>
      <c r="DYN20" s="1"/>
      <c r="DYO20" s="1"/>
      <c r="DYP20" s="1"/>
      <c r="DYQ20" s="1"/>
      <c r="DYR20" s="1"/>
      <c r="DYS20" s="1"/>
      <c r="DYT20" s="1"/>
      <c r="DYU20" s="1"/>
      <c r="DYV20" s="1"/>
      <c r="DYW20" s="1"/>
      <c r="DYX20" s="1"/>
      <c r="DYY20" s="1"/>
      <c r="DYZ20" s="1"/>
      <c r="DZA20" s="1"/>
      <c r="DZB20" s="1"/>
      <c r="DZC20" s="1"/>
      <c r="DZD20" s="1"/>
      <c r="DZE20" s="1"/>
      <c r="DZF20" s="1"/>
      <c r="DZG20" s="1"/>
      <c r="DZH20" s="1"/>
      <c r="DZI20" s="1"/>
      <c r="DZJ20" s="1"/>
      <c r="DZK20" s="1"/>
      <c r="DZL20" s="1"/>
      <c r="DZM20" s="1"/>
      <c r="DZN20" s="1"/>
      <c r="DZO20" s="1"/>
      <c r="DZP20" s="1"/>
      <c r="DZQ20" s="1"/>
      <c r="DZR20" s="1"/>
      <c r="DZS20" s="1"/>
      <c r="DZT20" s="1"/>
      <c r="DZU20" s="1"/>
      <c r="DZV20" s="1"/>
      <c r="DZW20" s="1"/>
      <c r="DZX20" s="1"/>
      <c r="DZY20" s="1"/>
      <c r="DZZ20" s="1"/>
      <c r="EAA20" s="1"/>
      <c r="EAB20" s="1"/>
      <c r="EAC20" s="1"/>
      <c r="EAD20" s="1"/>
      <c r="EAE20" s="1"/>
      <c r="EAF20" s="1"/>
      <c r="EAG20" s="1"/>
      <c r="EAH20" s="1"/>
      <c r="EAI20" s="1"/>
      <c r="EAJ20" s="1"/>
      <c r="EAK20" s="1"/>
      <c r="EAL20" s="1"/>
      <c r="EAM20" s="1"/>
      <c r="EAN20" s="1"/>
      <c r="EAO20" s="1"/>
      <c r="EAP20" s="1"/>
      <c r="EAQ20" s="1"/>
      <c r="EAR20" s="1"/>
      <c r="EAS20" s="1"/>
      <c r="EAT20" s="1"/>
      <c r="EAU20" s="1"/>
      <c r="EAV20" s="1"/>
      <c r="EAW20" s="1"/>
      <c r="EAX20" s="1"/>
      <c r="EAY20" s="1"/>
      <c r="EAZ20" s="1"/>
      <c r="EBA20" s="1"/>
      <c r="EBB20" s="1"/>
      <c r="EBC20" s="1"/>
      <c r="EBD20" s="1"/>
      <c r="EBE20" s="1"/>
      <c r="EBF20" s="1"/>
      <c r="EBG20" s="1"/>
      <c r="EBH20" s="1"/>
      <c r="EBI20" s="1"/>
      <c r="EBJ20" s="1"/>
      <c r="EBK20" s="1"/>
      <c r="EBL20" s="1"/>
      <c r="EBM20" s="1"/>
      <c r="EBN20" s="1"/>
      <c r="EBO20" s="1"/>
      <c r="EBP20" s="1"/>
      <c r="EBQ20" s="1"/>
      <c r="EBR20" s="1"/>
      <c r="EBS20" s="1"/>
      <c r="EBT20" s="1"/>
      <c r="EBU20" s="1"/>
      <c r="EBV20" s="1"/>
      <c r="EBW20" s="1"/>
      <c r="EBX20" s="1"/>
      <c r="EBY20" s="1"/>
      <c r="EBZ20" s="1"/>
      <c r="ECA20" s="1"/>
      <c r="ECB20" s="1"/>
      <c r="ECC20" s="1"/>
      <c r="ECD20" s="1"/>
      <c r="ECE20" s="1"/>
      <c r="ECF20" s="1"/>
      <c r="ECG20" s="1"/>
      <c r="ECH20" s="1"/>
      <c r="ECI20" s="1"/>
      <c r="ECJ20" s="1"/>
      <c r="ECK20" s="1"/>
      <c r="ECL20" s="1"/>
      <c r="ECM20" s="1"/>
      <c r="ECN20" s="1"/>
      <c r="ECO20" s="1"/>
      <c r="ECP20" s="1"/>
      <c r="ECQ20" s="1"/>
      <c r="ECR20" s="1"/>
      <c r="ECS20" s="1"/>
      <c r="ECT20" s="1"/>
      <c r="ECU20" s="1"/>
      <c r="ECV20" s="1"/>
      <c r="ECW20" s="1"/>
      <c r="ECX20" s="1"/>
      <c r="ECY20" s="1"/>
      <c r="ECZ20" s="1"/>
      <c r="EDA20" s="1"/>
      <c r="EDB20" s="1"/>
      <c r="EDC20" s="1"/>
      <c r="EDD20" s="1"/>
      <c r="EDE20" s="1"/>
      <c r="EDF20" s="1"/>
      <c r="EDG20" s="1"/>
      <c r="EDH20" s="1"/>
      <c r="EDI20" s="1"/>
      <c r="EDJ20" s="1"/>
      <c r="EDK20" s="1"/>
      <c r="EDL20" s="1"/>
      <c r="EDM20" s="1"/>
      <c r="EDN20" s="1"/>
      <c r="EDO20" s="1"/>
      <c r="EDP20" s="1"/>
      <c r="EDQ20" s="1"/>
      <c r="EDR20" s="1"/>
      <c r="EDS20" s="1"/>
      <c r="EDT20" s="1"/>
      <c r="EDU20" s="1"/>
      <c r="EDV20" s="1"/>
      <c r="EDW20" s="1"/>
      <c r="EDX20" s="1"/>
      <c r="EDY20" s="1"/>
      <c r="EDZ20" s="1"/>
      <c r="EEA20" s="1"/>
      <c r="EEB20" s="1"/>
      <c r="EEC20" s="1"/>
      <c r="EED20" s="1"/>
      <c r="EEE20" s="1"/>
      <c r="EEF20" s="1"/>
      <c r="EEG20" s="1"/>
      <c r="EEH20" s="1"/>
      <c r="EEI20" s="1"/>
      <c r="EEJ20" s="1"/>
      <c r="EEK20" s="1"/>
      <c r="EEL20" s="1"/>
      <c r="EEM20" s="1"/>
      <c r="EEN20" s="1"/>
      <c r="EEO20" s="1"/>
      <c r="EEP20" s="1"/>
      <c r="EEQ20" s="1"/>
      <c r="EER20" s="1"/>
      <c r="EES20" s="1"/>
      <c r="EET20" s="1"/>
      <c r="EEU20" s="1"/>
      <c r="EEV20" s="1"/>
      <c r="EEW20" s="1"/>
      <c r="EEX20" s="1"/>
      <c r="EEY20" s="1"/>
      <c r="EEZ20" s="1"/>
      <c r="EFA20" s="1"/>
      <c r="EFB20" s="1"/>
      <c r="EFC20" s="1"/>
      <c r="EFD20" s="1"/>
      <c r="EFE20" s="1"/>
      <c r="EFF20" s="1"/>
      <c r="EFG20" s="1"/>
      <c r="EFH20" s="1"/>
      <c r="EFI20" s="1"/>
      <c r="EFJ20" s="1"/>
      <c r="EFK20" s="1"/>
      <c r="EFL20" s="1"/>
      <c r="EFM20" s="1"/>
      <c r="EFN20" s="1"/>
      <c r="EFO20" s="1"/>
      <c r="EFP20" s="1"/>
      <c r="EFQ20" s="1"/>
      <c r="EFR20" s="1"/>
      <c r="EFS20" s="1"/>
      <c r="EFT20" s="1"/>
      <c r="EFU20" s="1"/>
      <c r="EFV20" s="1"/>
      <c r="EFW20" s="1"/>
      <c r="EFX20" s="1"/>
      <c r="EFY20" s="1"/>
      <c r="EFZ20" s="1"/>
      <c r="EGA20" s="1"/>
      <c r="EGB20" s="1"/>
      <c r="EGC20" s="1"/>
      <c r="EGD20" s="1"/>
      <c r="EGE20" s="1"/>
      <c r="EGF20" s="1"/>
      <c r="EGG20" s="1"/>
      <c r="EGH20" s="1"/>
      <c r="EGI20" s="1"/>
      <c r="EGJ20" s="1"/>
      <c r="EGK20" s="1"/>
      <c r="EGL20" s="1"/>
      <c r="EGM20" s="1"/>
      <c r="EGN20" s="1"/>
      <c r="EGO20" s="1"/>
      <c r="EGP20" s="1"/>
      <c r="EGQ20" s="1"/>
      <c r="EGR20" s="1"/>
      <c r="EGS20" s="1"/>
      <c r="EGT20" s="1"/>
      <c r="EGU20" s="1"/>
      <c r="EGV20" s="1"/>
      <c r="EGW20" s="1"/>
      <c r="EGX20" s="1"/>
      <c r="EGY20" s="1"/>
      <c r="EGZ20" s="1"/>
      <c r="EHA20" s="1"/>
      <c r="EHB20" s="1"/>
      <c r="EHC20" s="1"/>
      <c r="EHD20" s="1"/>
      <c r="EHE20" s="1"/>
      <c r="EHF20" s="1"/>
      <c r="EHG20" s="1"/>
      <c r="EHH20" s="1"/>
      <c r="EHI20" s="1"/>
      <c r="EHJ20" s="1"/>
      <c r="EHK20" s="1"/>
      <c r="EHL20" s="1"/>
      <c r="EHM20" s="1"/>
      <c r="EHN20" s="1"/>
      <c r="EHO20" s="1"/>
      <c r="EHP20" s="1"/>
      <c r="EHQ20" s="1"/>
      <c r="EHR20" s="1"/>
      <c r="EHS20" s="1"/>
      <c r="EHT20" s="1"/>
      <c r="EHU20" s="1"/>
      <c r="EHV20" s="1"/>
      <c r="EHW20" s="1"/>
      <c r="EHX20" s="1"/>
      <c r="EHY20" s="1"/>
      <c r="EHZ20" s="1"/>
      <c r="EIA20" s="1"/>
      <c r="EIB20" s="1"/>
      <c r="EIC20" s="1"/>
      <c r="EID20" s="1"/>
      <c r="EIE20" s="1"/>
      <c r="EIF20" s="1"/>
      <c r="EIG20" s="1"/>
      <c r="EIH20" s="1"/>
      <c r="EII20" s="1"/>
      <c r="EIJ20" s="1"/>
      <c r="EIK20" s="1"/>
      <c r="EIL20" s="1"/>
      <c r="EIM20" s="1"/>
      <c r="EIN20" s="1"/>
      <c r="EIO20" s="1"/>
      <c r="EIP20" s="1"/>
      <c r="EIQ20" s="1"/>
      <c r="EIR20" s="1"/>
      <c r="EIS20" s="1"/>
      <c r="EIT20" s="1"/>
      <c r="EIU20" s="1"/>
      <c r="EIV20" s="1"/>
      <c r="EIW20" s="1"/>
      <c r="EIX20" s="1"/>
      <c r="EIY20" s="1"/>
      <c r="EIZ20" s="1"/>
      <c r="EJA20" s="1"/>
      <c r="EJB20" s="1"/>
      <c r="EJC20" s="1"/>
      <c r="EJD20" s="1"/>
      <c r="EJE20" s="1"/>
      <c r="EJF20" s="1"/>
      <c r="EJG20" s="1"/>
      <c r="EJH20" s="1"/>
      <c r="EJI20" s="1"/>
      <c r="EJJ20" s="1"/>
      <c r="EJK20" s="1"/>
      <c r="EJL20" s="1"/>
      <c r="EJM20" s="1"/>
      <c r="EJN20" s="1"/>
      <c r="EJO20" s="1"/>
      <c r="EJP20" s="1"/>
      <c r="EJQ20" s="1"/>
      <c r="EJR20" s="1"/>
      <c r="EJS20" s="1"/>
      <c r="EJT20" s="1"/>
      <c r="EJU20" s="1"/>
      <c r="EJV20" s="1"/>
      <c r="EJW20" s="1"/>
      <c r="EJX20" s="1"/>
      <c r="EJY20" s="1"/>
      <c r="EJZ20" s="1"/>
      <c r="EKA20" s="1"/>
      <c r="EKB20" s="1"/>
      <c r="EKC20" s="1"/>
      <c r="EKD20" s="1"/>
      <c r="EKE20" s="1"/>
      <c r="EKF20" s="1"/>
      <c r="EKG20" s="1"/>
      <c r="EKH20" s="1"/>
      <c r="EKI20" s="1"/>
      <c r="EKJ20" s="1"/>
      <c r="EKK20" s="1"/>
      <c r="EKL20" s="1"/>
      <c r="EKM20" s="1"/>
      <c r="EKN20" s="1"/>
      <c r="EKO20" s="1"/>
      <c r="EKP20" s="1"/>
      <c r="EKQ20" s="1"/>
      <c r="EKR20" s="1"/>
      <c r="EKS20" s="1"/>
      <c r="EKT20" s="1"/>
      <c r="EKU20" s="1"/>
      <c r="EKV20" s="1"/>
      <c r="EKW20" s="1"/>
      <c r="EKX20" s="1"/>
      <c r="EKY20" s="1"/>
      <c r="EKZ20" s="1"/>
      <c r="ELA20" s="1"/>
      <c r="ELB20" s="1"/>
      <c r="ELC20" s="1"/>
      <c r="ELD20" s="1"/>
      <c r="ELE20" s="1"/>
      <c r="ELF20" s="1"/>
      <c r="ELG20" s="1"/>
      <c r="ELH20" s="1"/>
      <c r="ELI20" s="1"/>
      <c r="ELJ20" s="1"/>
      <c r="ELK20" s="1"/>
      <c r="ELL20" s="1"/>
      <c r="ELM20" s="1"/>
      <c r="ELN20" s="1"/>
      <c r="ELO20" s="1"/>
      <c r="ELP20" s="1"/>
      <c r="ELQ20" s="1"/>
      <c r="ELR20" s="1"/>
      <c r="ELS20" s="1"/>
      <c r="ELT20" s="1"/>
      <c r="ELU20" s="1"/>
      <c r="ELV20" s="1"/>
      <c r="ELW20" s="1"/>
      <c r="ELX20" s="1"/>
      <c r="ELY20" s="1"/>
      <c r="ELZ20" s="1"/>
      <c r="EMA20" s="1"/>
      <c r="EMB20" s="1"/>
      <c r="EMC20" s="1"/>
      <c r="EMD20" s="1"/>
      <c r="EME20" s="1"/>
      <c r="EMF20" s="1"/>
      <c r="EMG20" s="1"/>
      <c r="EMH20" s="1"/>
      <c r="EMI20" s="1"/>
      <c r="EMJ20" s="1"/>
      <c r="EMK20" s="1"/>
      <c r="EML20" s="1"/>
      <c r="EMM20" s="1"/>
      <c r="EMN20" s="1"/>
      <c r="EMO20" s="1"/>
      <c r="EMP20" s="1"/>
      <c r="EMQ20" s="1"/>
      <c r="EMR20" s="1"/>
      <c r="EMS20" s="1"/>
      <c r="EMT20" s="1"/>
      <c r="EMU20" s="1"/>
      <c r="EMV20" s="1"/>
      <c r="EMW20" s="1"/>
      <c r="EMX20" s="1"/>
      <c r="EMY20" s="1"/>
      <c r="EMZ20" s="1"/>
      <c r="ENA20" s="1"/>
      <c r="ENB20" s="1"/>
      <c r="ENC20" s="1"/>
      <c r="END20" s="1"/>
      <c r="ENE20" s="1"/>
      <c r="ENF20" s="1"/>
      <c r="ENG20" s="1"/>
      <c r="ENH20" s="1"/>
      <c r="ENI20" s="1"/>
      <c r="ENJ20" s="1"/>
      <c r="ENK20" s="1"/>
      <c r="ENL20" s="1"/>
      <c r="ENM20" s="1"/>
      <c r="ENN20" s="1"/>
      <c r="ENO20" s="1"/>
      <c r="ENP20" s="1"/>
      <c r="ENQ20" s="1"/>
      <c r="ENR20" s="1"/>
      <c r="ENS20" s="1"/>
      <c r="ENT20" s="1"/>
      <c r="ENU20" s="1"/>
      <c r="ENV20" s="1"/>
      <c r="ENW20" s="1"/>
      <c r="ENX20" s="1"/>
      <c r="ENY20" s="1"/>
      <c r="ENZ20" s="1"/>
      <c r="EOA20" s="1"/>
      <c r="EOB20" s="1"/>
      <c r="EOC20" s="1"/>
      <c r="EOD20" s="1"/>
      <c r="EOE20" s="1"/>
      <c r="EOF20" s="1"/>
      <c r="EOG20" s="1"/>
      <c r="EOH20" s="1"/>
      <c r="EOI20" s="1"/>
      <c r="EOJ20" s="1"/>
      <c r="EOK20" s="1"/>
      <c r="EOL20" s="1"/>
      <c r="EOM20" s="1"/>
      <c r="EON20" s="1"/>
      <c r="EOO20" s="1"/>
      <c r="EOP20" s="1"/>
      <c r="EOQ20" s="1"/>
      <c r="EOR20" s="1"/>
      <c r="EOS20" s="1"/>
      <c r="EOT20" s="1"/>
      <c r="EOU20" s="1"/>
      <c r="EOV20" s="1"/>
      <c r="EOW20" s="1"/>
      <c r="EOX20" s="1"/>
      <c r="EOY20" s="1"/>
      <c r="EOZ20" s="1"/>
      <c r="EPA20" s="1"/>
      <c r="EPB20" s="1"/>
      <c r="EPC20" s="1"/>
      <c r="EPD20" s="1"/>
      <c r="EPE20" s="1"/>
      <c r="EPF20" s="1"/>
      <c r="EPG20" s="1"/>
      <c r="EPH20" s="1"/>
      <c r="EPI20" s="1"/>
      <c r="EPJ20" s="1"/>
      <c r="EPK20" s="1"/>
      <c r="EPL20" s="1"/>
      <c r="EPM20" s="1"/>
      <c r="EPN20" s="1"/>
      <c r="EPO20" s="1"/>
      <c r="EPP20" s="1"/>
      <c r="EPQ20" s="1"/>
      <c r="EPR20" s="1"/>
      <c r="EPS20" s="1"/>
      <c r="EPT20" s="1"/>
      <c r="EPU20" s="1"/>
      <c r="EPV20" s="1"/>
      <c r="EPW20" s="1"/>
      <c r="EPX20" s="1"/>
      <c r="EPY20" s="1"/>
      <c r="EPZ20" s="1"/>
      <c r="EQA20" s="1"/>
      <c r="EQB20" s="1"/>
      <c r="EQC20" s="1"/>
      <c r="EQD20" s="1"/>
      <c r="EQE20" s="1"/>
      <c r="EQF20" s="1"/>
      <c r="EQG20" s="1"/>
      <c r="EQH20" s="1"/>
      <c r="EQI20" s="1"/>
      <c r="EQJ20" s="1"/>
      <c r="EQK20" s="1"/>
      <c r="EQL20" s="1"/>
      <c r="EQM20" s="1"/>
      <c r="EQN20" s="1"/>
      <c r="EQO20" s="1"/>
      <c r="EQP20" s="1"/>
      <c r="EQQ20" s="1"/>
      <c r="EQR20" s="1"/>
      <c r="EQS20" s="1"/>
      <c r="EQT20" s="1"/>
      <c r="EQU20" s="1"/>
      <c r="EQV20" s="1"/>
      <c r="EQW20" s="1"/>
      <c r="EQX20" s="1"/>
      <c r="EQY20" s="1"/>
      <c r="EQZ20" s="1"/>
      <c r="ERA20" s="1"/>
      <c r="ERB20" s="1"/>
      <c r="ERC20" s="1"/>
      <c r="ERD20" s="1"/>
      <c r="ERE20" s="1"/>
      <c r="ERF20" s="1"/>
      <c r="ERG20" s="1"/>
      <c r="ERH20" s="1"/>
      <c r="ERI20" s="1"/>
      <c r="ERJ20" s="1"/>
      <c r="ERK20" s="1"/>
      <c r="ERL20" s="1"/>
      <c r="ERM20" s="1"/>
      <c r="ERN20" s="1"/>
      <c r="ERO20" s="1"/>
      <c r="ERP20" s="1"/>
      <c r="ERQ20" s="1"/>
      <c r="ERR20" s="1"/>
      <c r="ERS20" s="1"/>
      <c r="ERT20" s="1"/>
      <c r="ERU20" s="1"/>
      <c r="ERV20" s="1"/>
      <c r="ERW20" s="1"/>
      <c r="ERX20" s="1"/>
      <c r="ERY20" s="1"/>
      <c r="ERZ20" s="1"/>
      <c r="ESA20" s="1"/>
      <c r="ESB20" s="1"/>
      <c r="ESC20" s="1"/>
      <c r="ESD20" s="1"/>
      <c r="ESE20" s="1"/>
      <c r="ESF20" s="1"/>
      <c r="ESG20" s="1"/>
      <c r="ESH20" s="1"/>
      <c r="ESI20" s="1"/>
      <c r="ESJ20" s="1"/>
      <c r="ESK20" s="1"/>
      <c r="ESL20" s="1"/>
      <c r="ESM20" s="1"/>
      <c r="ESN20" s="1"/>
      <c r="ESO20" s="1"/>
      <c r="ESP20" s="1"/>
      <c r="ESQ20" s="1"/>
      <c r="ESR20" s="1"/>
      <c r="ESS20" s="1"/>
      <c r="EST20" s="1"/>
      <c r="ESU20" s="1"/>
      <c r="ESV20" s="1"/>
      <c r="ESW20" s="1"/>
      <c r="ESX20" s="1"/>
      <c r="ESY20" s="1"/>
      <c r="ESZ20" s="1"/>
      <c r="ETA20" s="1"/>
      <c r="ETB20" s="1"/>
      <c r="ETC20" s="1"/>
      <c r="ETD20" s="1"/>
      <c r="ETE20" s="1"/>
      <c r="ETF20" s="1"/>
      <c r="ETG20" s="1"/>
      <c r="ETH20" s="1"/>
      <c r="ETI20" s="1"/>
      <c r="ETJ20" s="1"/>
      <c r="ETK20" s="1"/>
      <c r="ETL20" s="1"/>
      <c r="ETM20" s="1"/>
      <c r="ETN20" s="1"/>
      <c r="ETO20" s="1"/>
      <c r="ETP20" s="1"/>
      <c r="ETQ20" s="1"/>
      <c r="ETR20" s="1"/>
      <c r="ETS20" s="1"/>
      <c r="ETT20" s="1"/>
      <c r="ETU20" s="1"/>
      <c r="ETV20" s="1"/>
      <c r="ETW20" s="1"/>
      <c r="ETX20" s="1"/>
      <c r="ETY20" s="1"/>
      <c r="ETZ20" s="1"/>
      <c r="EUA20" s="1"/>
      <c r="EUB20" s="1"/>
      <c r="EUC20" s="1"/>
      <c r="EUD20" s="1"/>
      <c r="EUE20" s="1"/>
      <c r="EUF20" s="1"/>
      <c r="EUG20" s="1"/>
      <c r="EUH20" s="1"/>
      <c r="EUI20" s="1"/>
      <c r="EUJ20" s="1"/>
      <c r="EUK20" s="1"/>
      <c r="EUL20" s="1"/>
      <c r="EUM20" s="1"/>
      <c r="EUN20" s="1"/>
      <c r="EUO20" s="1"/>
      <c r="EUP20" s="1"/>
      <c r="EUQ20" s="1"/>
      <c r="EUR20" s="1"/>
      <c r="EUS20" s="1"/>
      <c r="EUT20" s="1"/>
      <c r="EUU20" s="1"/>
      <c r="EUV20" s="1"/>
      <c r="EUW20" s="1"/>
      <c r="EUX20" s="1"/>
      <c r="EUY20" s="1"/>
      <c r="EUZ20" s="1"/>
      <c r="EVA20" s="1"/>
      <c r="EVB20" s="1"/>
      <c r="EVC20" s="1"/>
      <c r="EVD20" s="1"/>
      <c r="EVE20" s="1"/>
      <c r="EVF20" s="1"/>
      <c r="EVG20" s="1"/>
      <c r="EVH20" s="1"/>
      <c r="EVI20" s="1"/>
      <c r="EVJ20" s="1"/>
      <c r="EVK20" s="1"/>
      <c r="EVL20" s="1"/>
      <c r="EVM20" s="1"/>
      <c r="EVN20" s="1"/>
      <c r="EVO20" s="1"/>
      <c r="EVP20" s="1"/>
      <c r="EVQ20" s="1"/>
      <c r="EVR20" s="1"/>
      <c r="EVS20" s="1"/>
      <c r="EVT20" s="1"/>
      <c r="EVU20" s="1"/>
      <c r="EVV20" s="1"/>
      <c r="EVW20" s="1"/>
      <c r="EVX20" s="1"/>
      <c r="EVY20" s="1"/>
      <c r="EVZ20" s="1"/>
      <c r="EWA20" s="1"/>
      <c r="EWB20" s="1"/>
      <c r="EWC20" s="1"/>
      <c r="EWD20" s="1"/>
      <c r="EWE20" s="1"/>
      <c r="EWF20" s="1"/>
      <c r="EWG20" s="1"/>
      <c r="EWH20" s="1"/>
      <c r="EWI20" s="1"/>
      <c r="EWJ20" s="1"/>
      <c r="EWK20" s="1"/>
      <c r="EWL20" s="1"/>
      <c r="EWM20" s="1"/>
      <c r="EWN20" s="1"/>
      <c r="EWO20" s="1"/>
      <c r="EWP20" s="1"/>
      <c r="EWQ20" s="1"/>
      <c r="EWR20" s="1"/>
      <c r="EWS20" s="1"/>
      <c r="EWT20" s="1"/>
      <c r="EWU20" s="1"/>
      <c r="EWV20" s="1"/>
      <c r="EWW20" s="1"/>
      <c r="EWX20" s="1"/>
      <c r="EWY20" s="1"/>
      <c r="EWZ20" s="1"/>
      <c r="EXA20" s="1"/>
      <c r="EXB20" s="1"/>
      <c r="EXC20" s="1"/>
      <c r="EXD20" s="1"/>
      <c r="EXE20" s="1"/>
      <c r="EXF20" s="1"/>
      <c r="EXG20" s="1"/>
      <c r="EXH20" s="1"/>
      <c r="EXI20" s="1"/>
      <c r="EXJ20" s="1"/>
      <c r="EXK20" s="1"/>
      <c r="EXL20" s="1"/>
      <c r="EXM20" s="1"/>
      <c r="EXN20" s="1"/>
      <c r="EXO20" s="1"/>
      <c r="EXP20" s="1"/>
      <c r="EXQ20" s="1"/>
      <c r="EXR20" s="1"/>
      <c r="EXS20" s="1"/>
      <c r="EXT20" s="1"/>
      <c r="EXU20" s="1"/>
      <c r="EXV20" s="1"/>
      <c r="EXW20" s="1"/>
      <c r="EXX20" s="1"/>
      <c r="EXY20" s="1"/>
      <c r="EXZ20" s="1"/>
      <c r="EYA20" s="1"/>
      <c r="EYB20" s="1"/>
      <c r="EYC20" s="1"/>
      <c r="EYD20" s="1"/>
      <c r="EYE20" s="1"/>
      <c r="EYF20" s="1"/>
      <c r="EYG20" s="1"/>
      <c r="EYH20" s="1"/>
      <c r="EYI20" s="1"/>
      <c r="EYJ20" s="1"/>
      <c r="EYK20" s="1"/>
      <c r="EYL20" s="1"/>
      <c r="EYM20" s="1"/>
      <c r="EYN20" s="1"/>
      <c r="EYO20" s="1"/>
      <c r="EYP20" s="1"/>
      <c r="EYQ20" s="1"/>
      <c r="EYR20" s="1"/>
      <c r="EYS20" s="1"/>
      <c r="EYT20" s="1"/>
      <c r="EYU20" s="1"/>
      <c r="EYV20" s="1"/>
      <c r="EYW20" s="1"/>
      <c r="EYX20" s="1"/>
      <c r="EYY20" s="1"/>
      <c r="EYZ20" s="1"/>
      <c r="EZA20" s="1"/>
      <c r="EZB20" s="1"/>
      <c r="EZC20" s="1"/>
      <c r="EZD20" s="1"/>
      <c r="EZE20" s="1"/>
      <c r="EZF20" s="1"/>
      <c r="EZG20" s="1"/>
      <c r="EZH20" s="1"/>
      <c r="EZI20" s="1"/>
      <c r="EZJ20" s="1"/>
      <c r="EZK20" s="1"/>
      <c r="EZL20" s="1"/>
      <c r="EZM20" s="1"/>
      <c r="EZN20" s="1"/>
      <c r="EZO20" s="1"/>
      <c r="EZP20" s="1"/>
      <c r="EZQ20" s="1"/>
      <c r="EZR20" s="1"/>
      <c r="EZS20" s="1"/>
      <c r="EZT20" s="1"/>
      <c r="EZU20" s="1"/>
      <c r="EZV20" s="1"/>
      <c r="EZW20" s="1"/>
      <c r="EZX20" s="1"/>
      <c r="EZY20" s="1"/>
      <c r="EZZ20" s="1"/>
      <c r="FAA20" s="1"/>
      <c r="FAB20" s="1"/>
      <c r="FAC20" s="1"/>
      <c r="FAD20" s="1"/>
      <c r="FAE20" s="1"/>
      <c r="FAF20" s="1"/>
      <c r="FAG20" s="1"/>
      <c r="FAH20" s="1"/>
      <c r="FAI20" s="1"/>
      <c r="FAJ20" s="1"/>
      <c r="FAK20" s="1"/>
      <c r="FAL20" s="1"/>
      <c r="FAM20" s="1"/>
      <c r="FAN20" s="1"/>
      <c r="FAO20" s="1"/>
      <c r="FAP20" s="1"/>
      <c r="FAQ20" s="1"/>
      <c r="FAR20" s="1"/>
      <c r="FAS20" s="1"/>
      <c r="FAT20" s="1"/>
      <c r="FAU20" s="1"/>
      <c r="FAV20" s="1"/>
      <c r="FAW20" s="1"/>
      <c r="FAX20" s="1"/>
      <c r="FAY20" s="1"/>
      <c r="FAZ20" s="1"/>
      <c r="FBA20" s="1"/>
      <c r="FBB20" s="1"/>
      <c r="FBC20" s="1"/>
      <c r="FBD20" s="1"/>
      <c r="FBE20" s="1"/>
      <c r="FBF20" s="1"/>
      <c r="FBG20" s="1"/>
      <c r="FBH20" s="1"/>
      <c r="FBI20" s="1"/>
      <c r="FBJ20" s="1"/>
      <c r="FBK20" s="1"/>
      <c r="FBL20" s="1"/>
      <c r="FBM20" s="1"/>
      <c r="FBN20" s="1"/>
      <c r="FBO20" s="1"/>
      <c r="FBP20" s="1"/>
      <c r="FBQ20" s="1"/>
      <c r="FBR20" s="1"/>
      <c r="FBS20" s="1"/>
      <c r="FBT20" s="1"/>
      <c r="FBU20" s="1"/>
      <c r="FBV20" s="1"/>
      <c r="FBW20" s="1"/>
      <c r="FBX20" s="1"/>
      <c r="FBY20" s="1"/>
      <c r="FBZ20" s="1"/>
      <c r="FCA20" s="1"/>
      <c r="FCB20" s="1"/>
      <c r="FCC20" s="1"/>
      <c r="FCD20" s="1"/>
      <c r="FCE20" s="1"/>
      <c r="FCF20" s="1"/>
      <c r="FCG20" s="1"/>
      <c r="FCH20" s="1"/>
      <c r="FCI20" s="1"/>
      <c r="FCJ20" s="1"/>
      <c r="FCK20" s="1"/>
      <c r="FCL20" s="1"/>
      <c r="FCM20" s="1"/>
      <c r="FCN20" s="1"/>
      <c r="FCO20" s="1"/>
      <c r="FCP20" s="1"/>
      <c r="FCQ20" s="1"/>
      <c r="FCR20" s="1"/>
      <c r="FCS20" s="1"/>
      <c r="FCT20" s="1"/>
      <c r="FCU20" s="1"/>
      <c r="FCV20" s="1"/>
      <c r="FCW20" s="1"/>
      <c r="FCX20" s="1"/>
      <c r="FCY20" s="1"/>
      <c r="FCZ20" s="1"/>
      <c r="FDA20" s="1"/>
      <c r="FDB20" s="1"/>
      <c r="FDC20" s="1"/>
      <c r="FDD20" s="1"/>
      <c r="FDE20" s="1"/>
      <c r="FDF20" s="1"/>
      <c r="FDG20" s="1"/>
      <c r="FDH20" s="1"/>
      <c r="FDI20" s="1"/>
      <c r="FDJ20" s="1"/>
      <c r="FDK20" s="1"/>
      <c r="FDL20" s="1"/>
      <c r="FDM20" s="1"/>
      <c r="FDN20" s="1"/>
      <c r="FDO20" s="1"/>
      <c r="FDP20" s="1"/>
      <c r="FDQ20" s="1"/>
      <c r="FDR20" s="1"/>
      <c r="FDS20" s="1"/>
      <c r="FDT20" s="1"/>
      <c r="FDU20" s="1"/>
      <c r="FDV20" s="1"/>
      <c r="FDW20" s="1"/>
      <c r="FDX20" s="1"/>
      <c r="FDY20" s="1"/>
      <c r="FDZ20" s="1"/>
      <c r="FEA20" s="1"/>
      <c r="FEB20" s="1"/>
      <c r="FEC20" s="1"/>
      <c r="FED20" s="1"/>
      <c r="FEE20" s="1"/>
      <c r="FEF20" s="1"/>
      <c r="FEG20" s="1"/>
      <c r="FEH20" s="1"/>
      <c r="FEI20" s="1"/>
      <c r="FEJ20" s="1"/>
      <c r="FEK20" s="1"/>
      <c r="FEL20" s="1"/>
      <c r="FEM20" s="1"/>
      <c r="FEN20" s="1"/>
      <c r="FEO20" s="1"/>
      <c r="FEP20" s="1"/>
      <c r="FEQ20" s="1"/>
      <c r="FER20" s="1"/>
      <c r="FES20" s="1"/>
      <c r="FET20" s="1"/>
      <c r="FEU20" s="1"/>
      <c r="FEV20" s="1"/>
      <c r="FEW20" s="1"/>
      <c r="FEX20" s="1"/>
      <c r="FEY20" s="1"/>
      <c r="FEZ20" s="1"/>
      <c r="FFA20" s="1"/>
      <c r="FFB20" s="1"/>
      <c r="FFC20" s="1"/>
      <c r="FFD20" s="1"/>
      <c r="FFE20" s="1"/>
      <c r="FFF20" s="1"/>
      <c r="FFG20" s="1"/>
      <c r="FFH20" s="1"/>
      <c r="FFI20" s="1"/>
      <c r="FFJ20" s="1"/>
      <c r="FFK20" s="1"/>
      <c r="FFL20" s="1"/>
      <c r="FFM20" s="1"/>
      <c r="FFN20" s="1"/>
      <c r="FFO20" s="1"/>
      <c r="FFP20" s="1"/>
      <c r="FFQ20" s="1"/>
      <c r="FFR20" s="1"/>
      <c r="FFS20" s="1"/>
      <c r="FFT20" s="1"/>
      <c r="FFU20" s="1"/>
      <c r="FFV20" s="1"/>
      <c r="FFW20" s="1"/>
      <c r="FFX20" s="1"/>
      <c r="FFY20" s="1"/>
      <c r="FFZ20" s="1"/>
      <c r="FGA20" s="1"/>
      <c r="FGB20" s="1"/>
      <c r="FGC20" s="1"/>
      <c r="FGD20" s="1"/>
      <c r="FGE20" s="1"/>
      <c r="FGF20" s="1"/>
      <c r="FGG20" s="1"/>
      <c r="FGH20" s="1"/>
      <c r="FGI20" s="1"/>
      <c r="FGJ20" s="1"/>
      <c r="FGK20" s="1"/>
      <c r="FGL20" s="1"/>
      <c r="FGM20" s="1"/>
      <c r="FGN20" s="1"/>
      <c r="FGO20" s="1"/>
      <c r="FGP20" s="1"/>
      <c r="FGQ20" s="1"/>
      <c r="FGR20" s="1"/>
      <c r="FGS20" s="1"/>
      <c r="FGT20" s="1"/>
      <c r="FGU20" s="1"/>
      <c r="FGV20" s="1"/>
      <c r="FGW20" s="1"/>
      <c r="FGX20" s="1"/>
      <c r="FGY20" s="1"/>
      <c r="FGZ20" s="1"/>
      <c r="FHA20" s="1"/>
      <c r="FHB20" s="1"/>
      <c r="FHC20" s="1"/>
      <c r="FHD20" s="1"/>
      <c r="FHE20" s="1"/>
      <c r="FHF20" s="1"/>
      <c r="FHG20" s="1"/>
      <c r="FHH20" s="1"/>
      <c r="FHI20" s="1"/>
      <c r="FHJ20" s="1"/>
      <c r="FHK20" s="1"/>
      <c r="FHL20" s="1"/>
      <c r="FHM20" s="1"/>
      <c r="FHN20" s="1"/>
      <c r="FHO20" s="1"/>
      <c r="FHP20" s="1"/>
      <c r="FHQ20" s="1"/>
      <c r="FHR20" s="1"/>
      <c r="FHS20" s="1"/>
      <c r="FHT20" s="1"/>
      <c r="FHU20" s="1"/>
      <c r="FHV20" s="1"/>
      <c r="FHW20" s="1"/>
      <c r="FHX20" s="1"/>
      <c r="FHY20" s="1"/>
      <c r="FHZ20" s="1"/>
      <c r="FIA20" s="1"/>
      <c r="FIB20" s="1"/>
      <c r="FIC20" s="1"/>
      <c r="FID20" s="1"/>
      <c r="FIE20" s="1"/>
      <c r="FIF20" s="1"/>
      <c r="FIG20" s="1"/>
      <c r="FIH20" s="1"/>
      <c r="FII20" s="1"/>
      <c r="FIJ20" s="1"/>
      <c r="FIK20" s="1"/>
      <c r="FIL20" s="1"/>
      <c r="FIM20" s="1"/>
      <c r="FIN20" s="1"/>
      <c r="FIO20" s="1"/>
      <c r="FIP20" s="1"/>
      <c r="FIQ20" s="1"/>
      <c r="FIR20" s="1"/>
      <c r="FIS20" s="1"/>
      <c r="FIT20" s="1"/>
      <c r="FIU20" s="1"/>
      <c r="FIV20" s="1"/>
      <c r="FIW20" s="1"/>
      <c r="FIX20" s="1"/>
      <c r="FIY20" s="1"/>
      <c r="FIZ20" s="1"/>
      <c r="FJA20" s="1"/>
      <c r="FJB20" s="1"/>
      <c r="FJC20" s="1"/>
      <c r="FJD20" s="1"/>
      <c r="FJE20" s="1"/>
      <c r="FJF20" s="1"/>
      <c r="FJG20" s="1"/>
      <c r="FJH20" s="1"/>
      <c r="FJI20" s="1"/>
      <c r="FJJ20" s="1"/>
      <c r="FJK20" s="1"/>
      <c r="FJL20" s="1"/>
      <c r="FJM20" s="1"/>
      <c r="FJN20" s="1"/>
      <c r="FJO20" s="1"/>
      <c r="FJP20" s="1"/>
      <c r="FJQ20" s="1"/>
      <c r="FJR20" s="1"/>
      <c r="FJS20" s="1"/>
      <c r="FJT20" s="1"/>
      <c r="FJU20" s="1"/>
      <c r="FJV20" s="1"/>
      <c r="FJW20" s="1"/>
      <c r="FJX20" s="1"/>
      <c r="FJY20" s="1"/>
      <c r="FJZ20" s="1"/>
      <c r="FKA20" s="1"/>
      <c r="FKB20" s="1"/>
      <c r="FKC20" s="1"/>
      <c r="FKD20" s="1"/>
      <c r="FKE20" s="1"/>
      <c r="FKF20" s="1"/>
      <c r="FKG20" s="1"/>
      <c r="FKH20" s="1"/>
      <c r="FKI20" s="1"/>
      <c r="FKJ20" s="1"/>
      <c r="FKK20" s="1"/>
      <c r="FKL20" s="1"/>
      <c r="FKM20" s="1"/>
      <c r="FKN20" s="1"/>
      <c r="FKO20" s="1"/>
      <c r="FKP20" s="1"/>
      <c r="FKQ20" s="1"/>
      <c r="FKR20" s="1"/>
      <c r="FKS20" s="1"/>
      <c r="FKT20" s="1"/>
      <c r="FKU20" s="1"/>
      <c r="FKV20" s="1"/>
      <c r="FKW20" s="1"/>
      <c r="FKX20" s="1"/>
      <c r="FKY20" s="1"/>
      <c r="FKZ20" s="1"/>
      <c r="FLA20" s="1"/>
      <c r="FLB20" s="1"/>
      <c r="FLC20" s="1"/>
      <c r="FLD20" s="1"/>
      <c r="FLE20" s="1"/>
      <c r="FLF20" s="1"/>
      <c r="FLG20" s="1"/>
      <c r="FLH20" s="1"/>
      <c r="FLI20" s="1"/>
      <c r="FLJ20" s="1"/>
      <c r="FLK20" s="1"/>
      <c r="FLL20" s="1"/>
      <c r="FLM20" s="1"/>
      <c r="FLN20" s="1"/>
      <c r="FLO20" s="1"/>
      <c r="FLP20" s="1"/>
      <c r="FLQ20" s="1"/>
      <c r="FLR20" s="1"/>
      <c r="FLS20" s="1"/>
      <c r="FLT20" s="1"/>
      <c r="FLU20" s="1"/>
      <c r="FLV20" s="1"/>
      <c r="FLW20" s="1"/>
      <c r="FLX20" s="1"/>
      <c r="FLY20" s="1"/>
      <c r="FLZ20" s="1"/>
      <c r="FMA20" s="1"/>
      <c r="FMB20" s="1"/>
      <c r="FMC20" s="1"/>
      <c r="FMD20" s="1"/>
      <c r="FME20" s="1"/>
      <c r="FMF20" s="1"/>
      <c r="FMG20" s="1"/>
      <c r="FMH20" s="1"/>
      <c r="FMI20" s="1"/>
      <c r="FMJ20" s="1"/>
      <c r="FMK20" s="1"/>
      <c r="FML20" s="1"/>
      <c r="FMM20" s="1"/>
      <c r="FMN20" s="1"/>
      <c r="FMO20" s="1"/>
      <c r="FMP20" s="1"/>
      <c r="FMQ20" s="1"/>
      <c r="FMR20" s="1"/>
      <c r="FMS20" s="1"/>
      <c r="FMT20" s="1"/>
      <c r="FMU20" s="1"/>
      <c r="FMV20" s="1"/>
      <c r="FMW20" s="1"/>
      <c r="FMX20" s="1"/>
      <c r="FMY20" s="1"/>
      <c r="FMZ20" s="1"/>
      <c r="FNA20" s="1"/>
      <c r="FNB20" s="1"/>
      <c r="FNC20" s="1"/>
      <c r="FND20" s="1"/>
      <c r="FNE20" s="1"/>
      <c r="FNF20" s="1"/>
      <c r="FNG20" s="1"/>
      <c r="FNH20" s="1"/>
      <c r="FNI20" s="1"/>
      <c r="FNJ20" s="1"/>
      <c r="FNK20" s="1"/>
      <c r="FNL20" s="1"/>
      <c r="FNM20" s="1"/>
      <c r="FNN20" s="1"/>
      <c r="FNO20" s="1"/>
      <c r="FNP20" s="1"/>
      <c r="FNQ20" s="1"/>
      <c r="FNR20" s="1"/>
      <c r="FNS20" s="1"/>
      <c r="FNT20" s="1"/>
      <c r="FNU20" s="1"/>
      <c r="FNV20" s="1"/>
      <c r="FNW20" s="1"/>
      <c r="FNX20" s="1"/>
      <c r="FNY20" s="1"/>
      <c r="FNZ20" s="1"/>
      <c r="FOA20" s="1"/>
      <c r="FOB20" s="1"/>
      <c r="FOC20" s="1"/>
      <c r="FOD20" s="1"/>
      <c r="FOE20" s="1"/>
      <c r="FOF20" s="1"/>
      <c r="FOG20" s="1"/>
      <c r="FOH20" s="1"/>
      <c r="FOI20" s="1"/>
      <c r="FOJ20" s="1"/>
      <c r="FOK20" s="1"/>
      <c r="FOL20" s="1"/>
      <c r="FOM20" s="1"/>
      <c r="FON20" s="1"/>
      <c r="FOO20" s="1"/>
      <c r="FOP20" s="1"/>
      <c r="FOQ20" s="1"/>
      <c r="FOR20" s="1"/>
      <c r="FOS20" s="1"/>
      <c r="FOT20" s="1"/>
      <c r="FOU20" s="1"/>
      <c r="FOV20" s="1"/>
      <c r="FOW20" s="1"/>
      <c r="FOX20" s="1"/>
      <c r="FOY20" s="1"/>
      <c r="FOZ20" s="1"/>
      <c r="FPA20" s="1"/>
      <c r="FPB20" s="1"/>
      <c r="FPC20" s="1"/>
      <c r="FPD20" s="1"/>
      <c r="FPE20" s="1"/>
      <c r="FPF20" s="1"/>
      <c r="FPG20" s="1"/>
      <c r="FPH20" s="1"/>
      <c r="FPI20" s="1"/>
      <c r="FPJ20" s="1"/>
      <c r="FPK20" s="1"/>
      <c r="FPL20" s="1"/>
      <c r="FPM20" s="1"/>
      <c r="FPN20" s="1"/>
      <c r="FPO20" s="1"/>
      <c r="FPP20" s="1"/>
      <c r="FPQ20" s="1"/>
      <c r="FPR20" s="1"/>
      <c r="FPS20" s="1"/>
      <c r="FPT20" s="1"/>
      <c r="FPU20" s="1"/>
      <c r="FPV20" s="1"/>
      <c r="FPW20" s="1"/>
      <c r="FPX20" s="1"/>
      <c r="FPY20" s="1"/>
      <c r="FPZ20" s="1"/>
      <c r="FQA20" s="1"/>
      <c r="FQB20" s="1"/>
      <c r="FQC20" s="1"/>
      <c r="FQD20" s="1"/>
      <c r="FQE20" s="1"/>
      <c r="FQF20" s="1"/>
      <c r="FQG20" s="1"/>
      <c r="FQH20" s="1"/>
      <c r="FQI20" s="1"/>
      <c r="FQJ20" s="1"/>
      <c r="FQK20" s="1"/>
      <c r="FQL20" s="1"/>
      <c r="FQM20" s="1"/>
      <c r="FQN20" s="1"/>
      <c r="FQO20" s="1"/>
      <c r="FQP20" s="1"/>
      <c r="FQQ20" s="1"/>
      <c r="FQR20" s="1"/>
      <c r="FQS20" s="1"/>
      <c r="FQT20" s="1"/>
      <c r="FQU20" s="1"/>
      <c r="FQV20" s="1"/>
      <c r="FQW20" s="1"/>
      <c r="FQX20" s="1"/>
      <c r="FQY20" s="1"/>
      <c r="FQZ20" s="1"/>
      <c r="FRA20" s="1"/>
      <c r="FRB20" s="1"/>
      <c r="FRC20" s="1"/>
      <c r="FRD20" s="1"/>
      <c r="FRE20" s="1"/>
      <c r="FRF20" s="1"/>
      <c r="FRG20" s="1"/>
      <c r="FRH20" s="1"/>
      <c r="FRI20" s="1"/>
      <c r="FRJ20" s="1"/>
      <c r="FRK20" s="1"/>
      <c r="FRL20" s="1"/>
      <c r="FRM20" s="1"/>
      <c r="FRN20" s="1"/>
      <c r="FRO20" s="1"/>
      <c r="FRP20" s="1"/>
      <c r="FRQ20" s="1"/>
      <c r="FRR20" s="1"/>
      <c r="FRS20" s="1"/>
      <c r="FRT20" s="1"/>
      <c r="FRU20" s="1"/>
      <c r="FRV20" s="1"/>
      <c r="FRW20" s="1"/>
      <c r="FRX20" s="1"/>
      <c r="FRY20" s="1"/>
      <c r="FRZ20" s="1"/>
      <c r="FSA20" s="1"/>
      <c r="FSB20" s="1"/>
      <c r="FSC20" s="1"/>
      <c r="FSD20" s="1"/>
      <c r="FSE20" s="1"/>
      <c r="FSF20" s="1"/>
      <c r="FSG20" s="1"/>
      <c r="FSH20" s="1"/>
      <c r="FSI20" s="1"/>
      <c r="FSJ20" s="1"/>
      <c r="FSK20" s="1"/>
      <c r="FSL20" s="1"/>
      <c r="FSM20" s="1"/>
      <c r="FSN20" s="1"/>
      <c r="FSO20" s="1"/>
      <c r="FSP20" s="1"/>
      <c r="FSQ20" s="1"/>
      <c r="FSR20" s="1"/>
      <c r="FSS20" s="1"/>
      <c r="FST20" s="1"/>
      <c r="FSU20" s="1"/>
      <c r="FSV20" s="1"/>
      <c r="FSW20" s="1"/>
      <c r="FSX20" s="1"/>
      <c r="FSY20" s="1"/>
      <c r="FSZ20" s="1"/>
      <c r="FTA20" s="1"/>
      <c r="FTB20" s="1"/>
      <c r="FTC20" s="1"/>
      <c r="FTD20" s="1"/>
      <c r="FTE20" s="1"/>
      <c r="FTF20" s="1"/>
      <c r="FTG20" s="1"/>
      <c r="FTH20" s="1"/>
      <c r="FTI20" s="1"/>
      <c r="FTJ20" s="1"/>
      <c r="FTK20" s="1"/>
      <c r="FTL20" s="1"/>
      <c r="FTM20" s="1"/>
      <c r="FTN20" s="1"/>
      <c r="FTO20" s="1"/>
      <c r="FTP20" s="1"/>
      <c r="FTQ20" s="1"/>
      <c r="FTR20" s="1"/>
      <c r="FTS20" s="1"/>
      <c r="FTT20" s="1"/>
      <c r="FTU20" s="1"/>
      <c r="FTV20" s="1"/>
      <c r="FTW20" s="1"/>
      <c r="FTX20" s="1"/>
      <c r="FTY20" s="1"/>
      <c r="FTZ20" s="1"/>
      <c r="FUA20" s="1"/>
      <c r="FUB20" s="1"/>
      <c r="FUC20" s="1"/>
      <c r="FUD20" s="1"/>
      <c r="FUE20" s="1"/>
      <c r="FUF20" s="1"/>
      <c r="FUG20" s="1"/>
      <c r="FUH20" s="1"/>
      <c r="FUI20" s="1"/>
      <c r="FUJ20" s="1"/>
      <c r="FUK20" s="1"/>
      <c r="FUL20" s="1"/>
      <c r="FUM20" s="1"/>
      <c r="FUN20" s="1"/>
      <c r="FUO20" s="1"/>
      <c r="FUP20" s="1"/>
      <c r="FUQ20" s="1"/>
      <c r="FUR20" s="1"/>
      <c r="FUS20" s="1"/>
      <c r="FUT20" s="1"/>
      <c r="FUU20" s="1"/>
      <c r="FUV20" s="1"/>
      <c r="FUW20" s="1"/>
      <c r="FUX20" s="1"/>
      <c r="FUY20" s="1"/>
      <c r="FUZ20" s="1"/>
      <c r="FVA20" s="1"/>
      <c r="FVB20" s="1"/>
      <c r="FVC20" s="1"/>
      <c r="FVD20" s="1"/>
      <c r="FVE20" s="1"/>
      <c r="FVF20" s="1"/>
      <c r="FVG20" s="1"/>
      <c r="FVH20" s="1"/>
      <c r="FVI20" s="1"/>
      <c r="FVJ20" s="1"/>
      <c r="FVK20" s="1"/>
      <c r="FVL20" s="1"/>
      <c r="FVM20" s="1"/>
      <c r="FVN20" s="1"/>
      <c r="FVO20" s="1"/>
      <c r="FVP20" s="1"/>
      <c r="FVQ20" s="1"/>
      <c r="FVR20" s="1"/>
      <c r="FVS20" s="1"/>
      <c r="FVT20" s="1"/>
      <c r="FVU20" s="1"/>
      <c r="FVV20" s="1"/>
      <c r="FVW20" s="1"/>
      <c r="FVX20" s="1"/>
      <c r="FVY20" s="1"/>
      <c r="FVZ20" s="1"/>
      <c r="FWA20" s="1"/>
      <c r="FWB20" s="1"/>
      <c r="FWC20" s="1"/>
      <c r="FWD20" s="1"/>
      <c r="FWE20" s="1"/>
      <c r="FWF20" s="1"/>
      <c r="FWG20" s="1"/>
      <c r="FWH20" s="1"/>
      <c r="FWI20" s="1"/>
      <c r="FWJ20" s="1"/>
      <c r="FWK20" s="1"/>
      <c r="FWL20" s="1"/>
      <c r="FWM20" s="1"/>
      <c r="FWN20" s="1"/>
      <c r="FWO20" s="1"/>
      <c r="FWP20" s="1"/>
      <c r="FWQ20" s="1"/>
      <c r="FWR20" s="1"/>
      <c r="FWS20" s="1"/>
      <c r="FWT20" s="1"/>
      <c r="FWU20" s="1"/>
      <c r="FWV20" s="1"/>
      <c r="FWW20" s="1"/>
      <c r="FWX20" s="1"/>
      <c r="FWY20" s="1"/>
      <c r="FWZ20" s="1"/>
      <c r="FXA20" s="1"/>
      <c r="FXB20" s="1"/>
      <c r="FXC20" s="1"/>
      <c r="FXD20" s="1"/>
      <c r="FXE20" s="1"/>
      <c r="FXF20" s="1"/>
      <c r="FXG20" s="1"/>
      <c r="FXH20" s="1"/>
      <c r="FXI20" s="1"/>
      <c r="FXJ20" s="1"/>
      <c r="FXK20" s="1"/>
      <c r="FXL20" s="1"/>
      <c r="FXM20" s="1"/>
      <c r="FXN20" s="1"/>
      <c r="FXO20" s="1"/>
      <c r="FXP20" s="1"/>
      <c r="FXQ20" s="1"/>
      <c r="FXR20" s="1"/>
      <c r="FXS20" s="1"/>
      <c r="FXT20" s="1"/>
      <c r="FXU20" s="1"/>
      <c r="FXV20" s="1"/>
      <c r="FXW20" s="1"/>
      <c r="FXX20" s="1"/>
      <c r="FXY20" s="1"/>
      <c r="FXZ20" s="1"/>
      <c r="FYA20" s="1"/>
      <c r="FYB20" s="1"/>
      <c r="FYC20" s="1"/>
      <c r="FYD20" s="1"/>
      <c r="FYE20" s="1"/>
      <c r="FYF20" s="1"/>
      <c r="FYG20" s="1"/>
      <c r="FYH20" s="1"/>
      <c r="FYI20" s="1"/>
      <c r="FYJ20" s="1"/>
      <c r="FYK20" s="1"/>
      <c r="FYL20" s="1"/>
      <c r="FYM20" s="1"/>
      <c r="FYN20" s="1"/>
      <c r="FYO20" s="1"/>
      <c r="FYP20" s="1"/>
      <c r="FYQ20" s="1"/>
      <c r="FYR20" s="1"/>
      <c r="FYS20" s="1"/>
      <c r="FYT20" s="1"/>
      <c r="FYU20" s="1"/>
      <c r="FYV20" s="1"/>
      <c r="FYW20" s="1"/>
      <c r="FYX20" s="1"/>
      <c r="FYY20" s="1"/>
      <c r="FYZ20" s="1"/>
      <c r="FZA20" s="1"/>
      <c r="FZB20" s="1"/>
      <c r="FZC20" s="1"/>
      <c r="FZD20" s="1"/>
      <c r="FZE20" s="1"/>
      <c r="FZF20" s="1"/>
      <c r="FZG20" s="1"/>
      <c r="FZH20" s="1"/>
      <c r="FZI20" s="1"/>
      <c r="FZJ20" s="1"/>
      <c r="FZK20" s="1"/>
      <c r="FZL20" s="1"/>
      <c r="FZM20" s="1"/>
      <c r="FZN20" s="1"/>
      <c r="FZO20" s="1"/>
      <c r="FZP20" s="1"/>
      <c r="FZQ20" s="1"/>
      <c r="FZR20" s="1"/>
      <c r="FZS20" s="1"/>
      <c r="FZT20" s="1"/>
      <c r="FZU20" s="1"/>
      <c r="FZV20" s="1"/>
      <c r="FZW20" s="1"/>
      <c r="FZX20" s="1"/>
      <c r="FZY20" s="1"/>
      <c r="FZZ20" s="1"/>
      <c r="GAA20" s="1"/>
      <c r="GAB20" s="1"/>
      <c r="GAC20" s="1"/>
      <c r="GAD20" s="1"/>
      <c r="GAE20" s="1"/>
      <c r="GAF20" s="1"/>
      <c r="GAG20" s="1"/>
      <c r="GAH20" s="1"/>
      <c r="GAI20" s="1"/>
      <c r="GAJ20" s="1"/>
      <c r="GAK20" s="1"/>
      <c r="GAL20" s="1"/>
      <c r="GAM20" s="1"/>
      <c r="GAN20" s="1"/>
      <c r="GAO20" s="1"/>
      <c r="GAP20" s="1"/>
      <c r="GAQ20" s="1"/>
      <c r="GAR20" s="1"/>
      <c r="GAS20" s="1"/>
      <c r="GAT20" s="1"/>
      <c r="GAU20" s="1"/>
      <c r="GAV20" s="1"/>
      <c r="GAW20" s="1"/>
      <c r="GAX20" s="1"/>
      <c r="GAY20" s="1"/>
      <c r="GAZ20" s="1"/>
      <c r="GBA20" s="1"/>
      <c r="GBB20" s="1"/>
      <c r="GBC20" s="1"/>
      <c r="GBD20" s="1"/>
      <c r="GBE20" s="1"/>
      <c r="GBF20" s="1"/>
      <c r="GBG20" s="1"/>
      <c r="GBH20" s="1"/>
      <c r="GBI20" s="1"/>
      <c r="GBJ20" s="1"/>
      <c r="GBK20" s="1"/>
      <c r="GBL20" s="1"/>
      <c r="GBM20" s="1"/>
      <c r="GBN20" s="1"/>
      <c r="GBO20" s="1"/>
      <c r="GBP20" s="1"/>
      <c r="GBQ20" s="1"/>
      <c r="GBR20" s="1"/>
      <c r="GBS20" s="1"/>
      <c r="GBT20" s="1"/>
      <c r="GBU20" s="1"/>
      <c r="GBV20" s="1"/>
      <c r="GBW20" s="1"/>
      <c r="GBX20" s="1"/>
      <c r="GBY20" s="1"/>
      <c r="GBZ20" s="1"/>
      <c r="GCA20" s="1"/>
      <c r="GCB20" s="1"/>
      <c r="GCC20" s="1"/>
      <c r="GCD20" s="1"/>
      <c r="GCE20" s="1"/>
      <c r="GCF20" s="1"/>
      <c r="GCG20" s="1"/>
      <c r="GCH20" s="1"/>
      <c r="GCI20" s="1"/>
      <c r="GCJ20" s="1"/>
      <c r="GCK20" s="1"/>
      <c r="GCL20" s="1"/>
      <c r="GCM20" s="1"/>
      <c r="GCN20" s="1"/>
      <c r="GCO20" s="1"/>
      <c r="GCP20" s="1"/>
      <c r="GCQ20" s="1"/>
      <c r="GCR20" s="1"/>
      <c r="GCS20" s="1"/>
      <c r="GCT20" s="1"/>
      <c r="GCU20" s="1"/>
      <c r="GCV20" s="1"/>
      <c r="GCW20" s="1"/>
      <c r="GCX20" s="1"/>
      <c r="GCY20" s="1"/>
      <c r="GCZ20" s="1"/>
      <c r="GDA20" s="1"/>
      <c r="GDB20" s="1"/>
      <c r="GDC20" s="1"/>
      <c r="GDD20" s="1"/>
      <c r="GDE20" s="1"/>
      <c r="GDF20" s="1"/>
      <c r="GDG20" s="1"/>
      <c r="GDH20" s="1"/>
      <c r="GDI20" s="1"/>
      <c r="GDJ20" s="1"/>
      <c r="GDK20" s="1"/>
      <c r="GDL20" s="1"/>
      <c r="GDM20" s="1"/>
      <c r="GDN20" s="1"/>
      <c r="GDO20" s="1"/>
      <c r="GDP20" s="1"/>
      <c r="GDQ20" s="1"/>
      <c r="GDR20" s="1"/>
      <c r="GDS20" s="1"/>
      <c r="GDT20" s="1"/>
      <c r="GDU20" s="1"/>
      <c r="GDV20" s="1"/>
      <c r="GDW20" s="1"/>
      <c r="GDX20" s="1"/>
      <c r="GDY20" s="1"/>
      <c r="GDZ20" s="1"/>
      <c r="GEA20" s="1"/>
      <c r="GEB20" s="1"/>
      <c r="GEC20" s="1"/>
      <c r="GED20" s="1"/>
      <c r="GEE20" s="1"/>
      <c r="GEF20" s="1"/>
      <c r="GEG20" s="1"/>
      <c r="GEH20" s="1"/>
      <c r="GEI20" s="1"/>
      <c r="GEJ20" s="1"/>
      <c r="GEK20" s="1"/>
      <c r="GEL20" s="1"/>
      <c r="GEM20" s="1"/>
      <c r="GEN20" s="1"/>
      <c r="GEO20" s="1"/>
      <c r="GEP20" s="1"/>
      <c r="GEQ20" s="1"/>
      <c r="GER20" s="1"/>
      <c r="GES20" s="1"/>
      <c r="GET20" s="1"/>
      <c r="GEU20" s="1"/>
      <c r="GEV20" s="1"/>
      <c r="GEW20" s="1"/>
      <c r="GEX20" s="1"/>
      <c r="GEY20" s="1"/>
      <c r="GEZ20" s="1"/>
      <c r="GFA20" s="1"/>
      <c r="GFB20" s="1"/>
      <c r="GFC20" s="1"/>
      <c r="GFD20" s="1"/>
      <c r="GFE20" s="1"/>
      <c r="GFF20" s="1"/>
      <c r="GFG20" s="1"/>
      <c r="GFH20" s="1"/>
      <c r="GFI20" s="1"/>
      <c r="GFJ20" s="1"/>
      <c r="GFK20" s="1"/>
      <c r="GFL20" s="1"/>
      <c r="GFM20" s="1"/>
      <c r="GFN20" s="1"/>
      <c r="GFO20" s="1"/>
      <c r="GFP20" s="1"/>
      <c r="GFQ20" s="1"/>
      <c r="GFR20" s="1"/>
      <c r="GFS20" s="1"/>
      <c r="GFT20" s="1"/>
      <c r="GFU20" s="1"/>
      <c r="GFV20" s="1"/>
      <c r="GFW20" s="1"/>
      <c r="GFX20" s="1"/>
      <c r="GFY20" s="1"/>
      <c r="GFZ20" s="1"/>
      <c r="GGA20" s="1"/>
      <c r="GGB20" s="1"/>
      <c r="GGC20" s="1"/>
      <c r="GGD20" s="1"/>
      <c r="GGE20" s="1"/>
      <c r="GGF20" s="1"/>
      <c r="GGG20" s="1"/>
      <c r="GGH20" s="1"/>
      <c r="GGI20" s="1"/>
      <c r="GGJ20" s="1"/>
      <c r="GGK20" s="1"/>
      <c r="GGL20" s="1"/>
      <c r="GGM20" s="1"/>
      <c r="GGN20" s="1"/>
      <c r="GGO20" s="1"/>
      <c r="GGP20" s="1"/>
      <c r="GGQ20" s="1"/>
      <c r="GGR20" s="1"/>
      <c r="GGS20" s="1"/>
      <c r="GGT20" s="1"/>
      <c r="GGU20" s="1"/>
      <c r="GGV20" s="1"/>
      <c r="GGW20" s="1"/>
      <c r="GGX20" s="1"/>
      <c r="GGY20" s="1"/>
      <c r="GGZ20" s="1"/>
      <c r="GHA20" s="1"/>
      <c r="GHB20" s="1"/>
      <c r="GHC20" s="1"/>
      <c r="GHD20" s="1"/>
      <c r="GHE20" s="1"/>
      <c r="GHF20" s="1"/>
      <c r="GHG20" s="1"/>
      <c r="GHH20" s="1"/>
      <c r="GHI20" s="1"/>
      <c r="GHJ20" s="1"/>
      <c r="GHK20" s="1"/>
      <c r="GHL20" s="1"/>
      <c r="GHM20" s="1"/>
      <c r="GHN20" s="1"/>
      <c r="GHO20" s="1"/>
      <c r="GHP20" s="1"/>
      <c r="GHQ20" s="1"/>
      <c r="GHR20" s="1"/>
      <c r="GHS20" s="1"/>
      <c r="GHT20" s="1"/>
      <c r="GHU20" s="1"/>
      <c r="GHV20" s="1"/>
      <c r="GHW20" s="1"/>
      <c r="GHX20" s="1"/>
      <c r="GHY20" s="1"/>
      <c r="GHZ20" s="1"/>
      <c r="GIA20" s="1"/>
      <c r="GIB20" s="1"/>
      <c r="GIC20" s="1"/>
      <c r="GID20" s="1"/>
      <c r="GIE20" s="1"/>
      <c r="GIF20" s="1"/>
      <c r="GIG20" s="1"/>
      <c r="GIH20" s="1"/>
      <c r="GII20" s="1"/>
      <c r="GIJ20" s="1"/>
      <c r="GIK20" s="1"/>
      <c r="GIL20" s="1"/>
      <c r="GIM20" s="1"/>
      <c r="GIN20" s="1"/>
      <c r="GIO20" s="1"/>
      <c r="GIP20" s="1"/>
      <c r="GIQ20" s="1"/>
      <c r="GIR20" s="1"/>
      <c r="GIS20" s="1"/>
      <c r="GIT20" s="1"/>
      <c r="GIU20" s="1"/>
      <c r="GIV20" s="1"/>
      <c r="GIW20" s="1"/>
      <c r="GIX20" s="1"/>
      <c r="GIY20" s="1"/>
      <c r="GIZ20" s="1"/>
      <c r="GJA20" s="1"/>
      <c r="GJB20" s="1"/>
      <c r="GJC20" s="1"/>
      <c r="GJD20" s="1"/>
      <c r="GJE20" s="1"/>
      <c r="GJF20" s="1"/>
      <c r="GJG20" s="1"/>
      <c r="GJH20" s="1"/>
      <c r="GJI20" s="1"/>
      <c r="GJJ20" s="1"/>
      <c r="GJK20" s="1"/>
      <c r="GJL20" s="1"/>
      <c r="GJM20" s="1"/>
      <c r="GJN20" s="1"/>
      <c r="GJO20" s="1"/>
      <c r="GJP20" s="1"/>
      <c r="GJQ20" s="1"/>
      <c r="GJR20" s="1"/>
      <c r="GJS20" s="1"/>
      <c r="GJT20" s="1"/>
      <c r="GJU20" s="1"/>
      <c r="GJV20" s="1"/>
      <c r="GJW20" s="1"/>
      <c r="GJX20" s="1"/>
      <c r="GJY20" s="1"/>
      <c r="GJZ20" s="1"/>
      <c r="GKA20" s="1"/>
      <c r="GKB20" s="1"/>
      <c r="GKC20" s="1"/>
      <c r="GKD20" s="1"/>
      <c r="GKE20" s="1"/>
      <c r="GKF20" s="1"/>
      <c r="GKG20" s="1"/>
      <c r="GKH20" s="1"/>
      <c r="GKI20" s="1"/>
      <c r="GKJ20" s="1"/>
      <c r="GKK20" s="1"/>
      <c r="GKL20" s="1"/>
      <c r="GKM20" s="1"/>
      <c r="GKN20" s="1"/>
      <c r="GKO20" s="1"/>
      <c r="GKP20" s="1"/>
      <c r="GKQ20" s="1"/>
      <c r="GKR20" s="1"/>
      <c r="GKS20" s="1"/>
      <c r="GKT20" s="1"/>
      <c r="GKU20" s="1"/>
      <c r="GKV20" s="1"/>
      <c r="GKW20" s="1"/>
      <c r="GKX20" s="1"/>
      <c r="GKY20" s="1"/>
      <c r="GKZ20" s="1"/>
      <c r="GLA20" s="1"/>
      <c r="GLB20" s="1"/>
      <c r="GLC20" s="1"/>
      <c r="GLD20" s="1"/>
      <c r="GLE20" s="1"/>
      <c r="GLF20" s="1"/>
      <c r="GLG20" s="1"/>
      <c r="GLH20" s="1"/>
      <c r="GLI20" s="1"/>
      <c r="GLJ20" s="1"/>
      <c r="GLK20" s="1"/>
      <c r="GLL20" s="1"/>
      <c r="GLM20" s="1"/>
      <c r="GLN20" s="1"/>
      <c r="GLO20" s="1"/>
      <c r="GLP20" s="1"/>
      <c r="GLQ20" s="1"/>
      <c r="GLR20" s="1"/>
      <c r="GLS20" s="1"/>
      <c r="GLT20" s="1"/>
      <c r="GLU20" s="1"/>
      <c r="GLV20" s="1"/>
      <c r="GLW20" s="1"/>
      <c r="GLX20" s="1"/>
      <c r="GLY20" s="1"/>
      <c r="GLZ20" s="1"/>
      <c r="GMA20" s="1"/>
      <c r="GMB20" s="1"/>
      <c r="GMC20" s="1"/>
      <c r="GMD20" s="1"/>
      <c r="GME20" s="1"/>
      <c r="GMF20" s="1"/>
      <c r="GMG20" s="1"/>
      <c r="GMH20" s="1"/>
      <c r="GMI20" s="1"/>
      <c r="GMJ20" s="1"/>
      <c r="GMK20" s="1"/>
      <c r="GML20" s="1"/>
      <c r="GMM20" s="1"/>
      <c r="GMN20" s="1"/>
      <c r="GMO20" s="1"/>
      <c r="GMP20" s="1"/>
      <c r="GMQ20" s="1"/>
      <c r="GMR20" s="1"/>
      <c r="GMS20" s="1"/>
      <c r="GMT20" s="1"/>
      <c r="GMU20" s="1"/>
      <c r="GMV20" s="1"/>
      <c r="GMW20" s="1"/>
      <c r="GMX20" s="1"/>
      <c r="GMY20" s="1"/>
      <c r="GMZ20" s="1"/>
      <c r="GNA20" s="1"/>
      <c r="GNB20" s="1"/>
      <c r="GNC20" s="1"/>
      <c r="GND20" s="1"/>
      <c r="GNE20" s="1"/>
      <c r="GNF20" s="1"/>
      <c r="GNG20" s="1"/>
      <c r="GNH20" s="1"/>
      <c r="GNI20" s="1"/>
      <c r="GNJ20" s="1"/>
      <c r="GNK20" s="1"/>
      <c r="GNL20" s="1"/>
      <c r="GNM20" s="1"/>
      <c r="GNN20" s="1"/>
      <c r="GNO20" s="1"/>
      <c r="GNP20" s="1"/>
      <c r="GNQ20" s="1"/>
      <c r="GNR20" s="1"/>
      <c r="GNS20" s="1"/>
      <c r="GNT20" s="1"/>
      <c r="GNU20" s="1"/>
      <c r="GNV20" s="1"/>
      <c r="GNW20" s="1"/>
      <c r="GNX20" s="1"/>
      <c r="GNY20" s="1"/>
      <c r="GNZ20" s="1"/>
      <c r="GOA20" s="1"/>
      <c r="GOB20" s="1"/>
      <c r="GOC20" s="1"/>
      <c r="GOD20" s="1"/>
      <c r="GOE20" s="1"/>
      <c r="GOF20" s="1"/>
      <c r="GOG20" s="1"/>
      <c r="GOH20" s="1"/>
      <c r="GOI20" s="1"/>
      <c r="GOJ20" s="1"/>
      <c r="GOK20" s="1"/>
      <c r="GOL20" s="1"/>
      <c r="GOM20" s="1"/>
      <c r="GON20" s="1"/>
      <c r="GOO20" s="1"/>
      <c r="GOP20" s="1"/>
      <c r="GOQ20" s="1"/>
      <c r="GOR20" s="1"/>
      <c r="GOS20" s="1"/>
      <c r="GOT20" s="1"/>
      <c r="GOU20" s="1"/>
      <c r="GOV20" s="1"/>
      <c r="GOW20" s="1"/>
      <c r="GOX20" s="1"/>
      <c r="GOY20" s="1"/>
      <c r="GOZ20" s="1"/>
      <c r="GPA20" s="1"/>
      <c r="GPB20" s="1"/>
      <c r="GPC20" s="1"/>
      <c r="GPD20" s="1"/>
      <c r="GPE20" s="1"/>
      <c r="GPF20" s="1"/>
      <c r="GPG20" s="1"/>
      <c r="GPH20" s="1"/>
      <c r="GPI20" s="1"/>
      <c r="GPJ20" s="1"/>
      <c r="GPK20" s="1"/>
      <c r="GPL20" s="1"/>
      <c r="GPM20" s="1"/>
      <c r="GPN20" s="1"/>
      <c r="GPO20" s="1"/>
      <c r="GPP20" s="1"/>
      <c r="GPQ20" s="1"/>
      <c r="GPR20" s="1"/>
      <c r="GPS20" s="1"/>
      <c r="GPT20" s="1"/>
      <c r="GPU20" s="1"/>
      <c r="GPV20" s="1"/>
      <c r="GPW20" s="1"/>
      <c r="GPX20" s="1"/>
      <c r="GPY20" s="1"/>
      <c r="GPZ20" s="1"/>
      <c r="GQA20" s="1"/>
      <c r="GQB20" s="1"/>
      <c r="GQC20" s="1"/>
      <c r="GQD20" s="1"/>
      <c r="GQE20" s="1"/>
      <c r="GQF20" s="1"/>
      <c r="GQG20" s="1"/>
      <c r="GQH20" s="1"/>
      <c r="GQI20" s="1"/>
      <c r="GQJ20" s="1"/>
      <c r="GQK20" s="1"/>
      <c r="GQL20" s="1"/>
      <c r="GQM20" s="1"/>
      <c r="GQN20" s="1"/>
      <c r="GQO20" s="1"/>
      <c r="GQP20" s="1"/>
      <c r="GQQ20" s="1"/>
      <c r="GQR20" s="1"/>
      <c r="GQS20" s="1"/>
      <c r="GQT20" s="1"/>
      <c r="GQU20" s="1"/>
      <c r="GQV20" s="1"/>
      <c r="GQW20" s="1"/>
      <c r="GQX20" s="1"/>
      <c r="GQY20" s="1"/>
      <c r="GQZ20" s="1"/>
      <c r="GRA20" s="1"/>
      <c r="GRB20" s="1"/>
      <c r="GRC20" s="1"/>
      <c r="GRD20" s="1"/>
      <c r="GRE20" s="1"/>
      <c r="GRF20" s="1"/>
      <c r="GRG20" s="1"/>
      <c r="GRH20" s="1"/>
      <c r="GRI20" s="1"/>
      <c r="GRJ20" s="1"/>
      <c r="GRK20" s="1"/>
      <c r="GRL20" s="1"/>
      <c r="GRM20" s="1"/>
      <c r="GRN20" s="1"/>
      <c r="GRO20" s="1"/>
      <c r="GRP20" s="1"/>
      <c r="GRQ20" s="1"/>
      <c r="GRR20" s="1"/>
      <c r="GRS20" s="1"/>
      <c r="GRT20" s="1"/>
      <c r="GRU20" s="1"/>
      <c r="GRV20" s="1"/>
      <c r="GRW20" s="1"/>
      <c r="GRX20" s="1"/>
      <c r="GRY20" s="1"/>
      <c r="GRZ20" s="1"/>
      <c r="GSA20" s="1"/>
      <c r="GSB20" s="1"/>
      <c r="GSC20" s="1"/>
      <c r="GSD20" s="1"/>
      <c r="GSE20" s="1"/>
      <c r="GSF20" s="1"/>
      <c r="GSG20" s="1"/>
      <c r="GSH20" s="1"/>
      <c r="GSI20" s="1"/>
      <c r="GSJ20" s="1"/>
      <c r="GSK20" s="1"/>
      <c r="GSL20" s="1"/>
      <c r="GSM20" s="1"/>
      <c r="GSN20" s="1"/>
      <c r="GSO20" s="1"/>
      <c r="GSP20" s="1"/>
      <c r="GSQ20" s="1"/>
      <c r="GSR20" s="1"/>
      <c r="GSS20" s="1"/>
      <c r="GST20" s="1"/>
      <c r="GSU20" s="1"/>
      <c r="GSV20" s="1"/>
      <c r="GSW20" s="1"/>
      <c r="GSX20" s="1"/>
      <c r="GSY20" s="1"/>
      <c r="GSZ20" s="1"/>
      <c r="GTA20" s="1"/>
      <c r="GTB20" s="1"/>
      <c r="GTC20" s="1"/>
      <c r="GTD20" s="1"/>
      <c r="GTE20" s="1"/>
      <c r="GTF20" s="1"/>
      <c r="GTG20" s="1"/>
      <c r="GTH20" s="1"/>
      <c r="GTI20" s="1"/>
      <c r="GTJ20" s="1"/>
      <c r="GTK20" s="1"/>
      <c r="GTL20" s="1"/>
      <c r="GTM20" s="1"/>
      <c r="GTN20" s="1"/>
      <c r="GTO20" s="1"/>
      <c r="GTP20" s="1"/>
      <c r="GTQ20" s="1"/>
      <c r="GTR20" s="1"/>
      <c r="GTS20" s="1"/>
      <c r="GTT20" s="1"/>
      <c r="GTU20" s="1"/>
      <c r="GTV20" s="1"/>
      <c r="GTW20" s="1"/>
      <c r="GTX20" s="1"/>
      <c r="GTY20" s="1"/>
      <c r="GTZ20" s="1"/>
      <c r="GUA20" s="1"/>
      <c r="GUB20" s="1"/>
      <c r="GUC20" s="1"/>
      <c r="GUD20" s="1"/>
      <c r="GUE20" s="1"/>
      <c r="GUF20" s="1"/>
      <c r="GUG20" s="1"/>
      <c r="GUH20" s="1"/>
      <c r="GUI20" s="1"/>
      <c r="GUJ20" s="1"/>
      <c r="GUK20" s="1"/>
      <c r="GUL20" s="1"/>
      <c r="GUM20" s="1"/>
      <c r="GUN20" s="1"/>
      <c r="GUO20" s="1"/>
      <c r="GUP20" s="1"/>
      <c r="GUQ20" s="1"/>
      <c r="GUR20" s="1"/>
      <c r="GUS20" s="1"/>
      <c r="GUT20" s="1"/>
      <c r="GUU20" s="1"/>
      <c r="GUV20" s="1"/>
      <c r="GUW20" s="1"/>
      <c r="GUX20" s="1"/>
      <c r="GUY20" s="1"/>
      <c r="GUZ20" s="1"/>
      <c r="GVA20" s="1"/>
      <c r="GVB20" s="1"/>
      <c r="GVC20" s="1"/>
      <c r="GVD20" s="1"/>
      <c r="GVE20" s="1"/>
      <c r="GVF20" s="1"/>
      <c r="GVG20" s="1"/>
      <c r="GVH20" s="1"/>
      <c r="GVI20" s="1"/>
      <c r="GVJ20" s="1"/>
      <c r="GVK20" s="1"/>
      <c r="GVL20" s="1"/>
      <c r="GVM20" s="1"/>
      <c r="GVN20" s="1"/>
      <c r="GVO20" s="1"/>
      <c r="GVP20" s="1"/>
      <c r="GVQ20" s="1"/>
      <c r="GVR20" s="1"/>
      <c r="GVS20" s="1"/>
      <c r="GVT20" s="1"/>
      <c r="GVU20" s="1"/>
      <c r="GVV20" s="1"/>
      <c r="GVW20" s="1"/>
      <c r="GVX20" s="1"/>
      <c r="GVY20" s="1"/>
      <c r="GVZ20" s="1"/>
      <c r="GWA20" s="1"/>
      <c r="GWB20" s="1"/>
      <c r="GWC20" s="1"/>
      <c r="GWD20" s="1"/>
      <c r="GWE20" s="1"/>
      <c r="GWF20" s="1"/>
      <c r="GWG20" s="1"/>
      <c r="GWH20" s="1"/>
      <c r="GWI20" s="1"/>
      <c r="GWJ20" s="1"/>
      <c r="GWK20" s="1"/>
      <c r="GWL20" s="1"/>
      <c r="GWM20" s="1"/>
      <c r="GWN20" s="1"/>
      <c r="GWO20" s="1"/>
      <c r="GWP20" s="1"/>
      <c r="GWQ20" s="1"/>
      <c r="GWR20" s="1"/>
      <c r="GWS20" s="1"/>
      <c r="GWT20" s="1"/>
      <c r="GWU20" s="1"/>
      <c r="GWV20" s="1"/>
      <c r="GWW20" s="1"/>
      <c r="GWX20" s="1"/>
      <c r="GWY20" s="1"/>
      <c r="GWZ20" s="1"/>
      <c r="GXA20" s="1"/>
      <c r="GXB20" s="1"/>
      <c r="GXC20" s="1"/>
      <c r="GXD20" s="1"/>
      <c r="GXE20" s="1"/>
      <c r="GXF20" s="1"/>
      <c r="GXG20" s="1"/>
      <c r="GXH20" s="1"/>
      <c r="GXI20" s="1"/>
      <c r="GXJ20" s="1"/>
      <c r="GXK20" s="1"/>
      <c r="GXL20" s="1"/>
      <c r="GXM20" s="1"/>
      <c r="GXN20" s="1"/>
      <c r="GXO20" s="1"/>
      <c r="GXP20" s="1"/>
      <c r="GXQ20" s="1"/>
      <c r="GXR20" s="1"/>
      <c r="GXS20" s="1"/>
      <c r="GXT20" s="1"/>
      <c r="GXU20" s="1"/>
      <c r="GXV20" s="1"/>
      <c r="GXW20" s="1"/>
      <c r="GXX20" s="1"/>
      <c r="GXY20" s="1"/>
      <c r="GXZ20" s="1"/>
      <c r="GYA20" s="1"/>
      <c r="GYB20" s="1"/>
      <c r="GYC20" s="1"/>
      <c r="GYD20" s="1"/>
      <c r="GYE20" s="1"/>
      <c r="GYF20" s="1"/>
      <c r="GYG20" s="1"/>
      <c r="GYH20" s="1"/>
      <c r="GYI20" s="1"/>
      <c r="GYJ20" s="1"/>
      <c r="GYK20" s="1"/>
      <c r="GYL20" s="1"/>
      <c r="GYM20" s="1"/>
      <c r="GYN20" s="1"/>
      <c r="GYO20" s="1"/>
      <c r="GYP20" s="1"/>
      <c r="GYQ20" s="1"/>
      <c r="GYR20" s="1"/>
      <c r="GYS20" s="1"/>
      <c r="GYT20" s="1"/>
      <c r="GYU20" s="1"/>
      <c r="GYV20" s="1"/>
      <c r="GYW20" s="1"/>
      <c r="GYX20" s="1"/>
      <c r="GYY20" s="1"/>
      <c r="GYZ20" s="1"/>
      <c r="GZA20" s="1"/>
      <c r="GZB20" s="1"/>
      <c r="GZC20" s="1"/>
      <c r="GZD20" s="1"/>
      <c r="GZE20" s="1"/>
      <c r="GZF20" s="1"/>
      <c r="GZG20" s="1"/>
      <c r="GZH20" s="1"/>
      <c r="GZI20" s="1"/>
      <c r="GZJ20" s="1"/>
      <c r="GZK20" s="1"/>
      <c r="GZL20" s="1"/>
      <c r="GZM20" s="1"/>
      <c r="GZN20" s="1"/>
      <c r="GZO20" s="1"/>
      <c r="GZP20" s="1"/>
      <c r="GZQ20" s="1"/>
      <c r="GZR20" s="1"/>
      <c r="GZS20" s="1"/>
      <c r="GZT20" s="1"/>
      <c r="GZU20" s="1"/>
      <c r="GZV20" s="1"/>
      <c r="GZW20" s="1"/>
      <c r="GZX20" s="1"/>
      <c r="GZY20" s="1"/>
      <c r="GZZ20" s="1"/>
      <c r="HAA20" s="1"/>
      <c r="HAB20" s="1"/>
      <c r="HAC20" s="1"/>
      <c r="HAD20" s="1"/>
      <c r="HAE20" s="1"/>
      <c r="HAF20" s="1"/>
      <c r="HAG20" s="1"/>
      <c r="HAH20" s="1"/>
      <c r="HAI20" s="1"/>
      <c r="HAJ20" s="1"/>
      <c r="HAK20" s="1"/>
      <c r="HAL20" s="1"/>
      <c r="HAM20" s="1"/>
      <c r="HAN20" s="1"/>
      <c r="HAO20" s="1"/>
      <c r="HAP20" s="1"/>
      <c r="HAQ20" s="1"/>
      <c r="HAR20" s="1"/>
      <c r="HAS20" s="1"/>
      <c r="HAT20" s="1"/>
      <c r="HAU20" s="1"/>
      <c r="HAV20" s="1"/>
      <c r="HAW20" s="1"/>
      <c r="HAX20" s="1"/>
      <c r="HAY20" s="1"/>
      <c r="HAZ20" s="1"/>
      <c r="HBA20" s="1"/>
      <c r="HBB20" s="1"/>
      <c r="HBC20" s="1"/>
      <c r="HBD20" s="1"/>
      <c r="HBE20" s="1"/>
      <c r="HBF20" s="1"/>
      <c r="HBG20" s="1"/>
      <c r="HBH20" s="1"/>
      <c r="HBI20" s="1"/>
      <c r="HBJ20" s="1"/>
      <c r="HBK20" s="1"/>
      <c r="HBL20" s="1"/>
      <c r="HBM20" s="1"/>
      <c r="HBN20" s="1"/>
      <c r="HBO20" s="1"/>
      <c r="HBP20" s="1"/>
      <c r="HBQ20" s="1"/>
      <c r="HBR20" s="1"/>
      <c r="HBS20" s="1"/>
      <c r="HBT20" s="1"/>
      <c r="HBU20" s="1"/>
      <c r="HBV20" s="1"/>
      <c r="HBW20" s="1"/>
      <c r="HBX20" s="1"/>
      <c r="HBY20" s="1"/>
      <c r="HBZ20" s="1"/>
      <c r="HCA20" s="1"/>
      <c r="HCB20" s="1"/>
      <c r="HCC20" s="1"/>
      <c r="HCD20" s="1"/>
      <c r="HCE20" s="1"/>
      <c r="HCF20" s="1"/>
      <c r="HCG20" s="1"/>
      <c r="HCH20" s="1"/>
      <c r="HCI20" s="1"/>
      <c r="HCJ20" s="1"/>
      <c r="HCK20" s="1"/>
      <c r="HCL20" s="1"/>
      <c r="HCM20" s="1"/>
      <c r="HCN20" s="1"/>
      <c r="HCO20" s="1"/>
      <c r="HCP20" s="1"/>
      <c r="HCQ20" s="1"/>
      <c r="HCR20" s="1"/>
      <c r="HCS20" s="1"/>
      <c r="HCT20" s="1"/>
      <c r="HCU20" s="1"/>
      <c r="HCV20" s="1"/>
      <c r="HCW20" s="1"/>
      <c r="HCX20" s="1"/>
      <c r="HCY20" s="1"/>
      <c r="HCZ20" s="1"/>
      <c r="HDA20" s="1"/>
      <c r="HDB20" s="1"/>
      <c r="HDC20" s="1"/>
      <c r="HDD20" s="1"/>
      <c r="HDE20" s="1"/>
      <c r="HDF20" s="1"/>
      <c r="HDG20" s="1"/>
      <c r="HDH20" s="1"/>
      <c r="HDI20" s="1"/>
      <c r="HDJ20" s="1"/>
      <c r="HDK20" s="1"/>
      <c r="HDL20" s="1"/>
      <c r="HDM20" s="1"/>
      <c r="HDN20" s="1"/>
      <c r="HDO20" s="1"/>
      <c r="HDP20" s="1"/>
      <c r="HDQ20" s="1"/>
      <c r="HDR20" s="1"/>
      <c r="HDS20" s="1"/>
      <c r="HDT20" s="1"/>
      <c r="HDU20" s="1"/>
      <c r="HDV20" s="1"/>
      <c r="HDW20" s="1"/>
      <c r="HDX20" s="1"/>
      <c r="HDY20" s="1"/>
      <c r="HDZ20" s="1"/>
      <c r="HEA20" s="1"/>
      <c r="HEB20" s="1"/>
      <c r="HEC20" s="1"/>
      <c r="HED20" s="1"/>
      <c r="HEE20" s="1"/>
      <c r="HEF20" s="1"/>
      <c r="HEG20" s="1"/>
      <c r="HEH20" s="1"/>
      <c r="HEI20" s="1"/>
      <c r="HEJ20" s="1"/>
      <c r="HEK20" s="1"/>
      <c r="HEL20" s="1"/>
      <c r="HEM20" s="1"/>
      <c r="HEN20" s="1"/>
      <c r="HEO20" s="1"/>
      <c r="HEP20" s="1"/>
      <c r="HEQ20" s="1"/>
      <c r="HER20" s="1"/>
      <c r="HES20" s="1"/>
      <c r="HET20" s="1"/>
      <c r="HEU20" s="1"/>
      <c r="HEV20" s="1"/>
      <c r="HEW20" s="1"/>
      <c r="HEX20" s="1"/>
      <c r="HEY20" s="1"/>
      <c r="HEZ20" s="1"/>
      <c r="HFA20" s="1"/>
      <c r="HFB20" s="1"/>
      <c r="HFC20" s="1"/>
      <c r="HFD20" s="1"/>
      <c r="HFE20" s="1"/>
      <c r="HFF20" s="1"/>
      <c r="HFG20" s="1"/>
      <c r="HFH20" s="1"/>
      <c r="HFI20" s="1"/>
      <c r="HFJ20" s="1"/>
      <c r="HFK20" s="1"/>
      <c r="HFL20" s="1"/>
      <c r="HFM20" s="1"/>
      <c r="HFN20" s="1"/>
      <c r="HFO20" s="1"/>
      <c r="HFP20" s="1"/>
      <c r="HFQ20" s="1"/>
      <c r="HFR20" s="1"/>
      <c r="HFS20" s="1"/>
      <c r="HFT20" s="1"/>
      <c r="HFU20" s="1"/>
      <c r="HFV20" s="1"/>
      <c r="HFW20" s="1"/>
      <c r="HFX20" s="1"/>
      <c r="HFY20" s="1"/>
      <c r="HFZ20" s="1"/>
      <c r="HGA20" s="1"/>
      <c r="HGB20" s="1"/>
      <c r="HGC20" s="1"/>
      <c r="HGD20" s="1"/>
      <c r="HGE20" s="1"/>
      <c r="HGF20" s="1"/>
      <c r="HGG20" s="1"/>
      <c r="HGH20" s="1"/>
      <c r="HGI20" s="1"/>
      <c r="HGJ20" s="1"/>
      <c r="HGK20" s="1"/>
      <c r="HGL20" s="1"/>
      <c r="HGM20" s="1"/>
      <c r="HGN20" s="1"/>
      <c r="HGO20" s="1"/>
      <c r="HGP20" s="1"/>
      <c r="HGQ20" s="1"/>
      <c r="HGR20" s="1"/>
      <c r="HGS20" s="1"/>
      <c r="HGT20" s="1"/>
      <c r="HGU20" s="1"/>
      <c r="HGV20" s="1"/>
      <c r="HGW20" s="1"/>
      <c r="HGX20" s="1"/>
      <c r="HGY20" s="1"/>
      <c r="HGZ20" s="1"/>
      <c r="HHA20" s="1"/>
      <c r="HHB20" s="1"/>
      <c r="HHC20" s="1"/>
      <c r="HHD20" s="1"/>
      <c r="HHE20" s="1"/>
      <c r="HHF20" s="1"/>
      <c r="HHG20" s="1"/>
      <c r="HHH20" s="1"/>
      <c r="HHI20" s="1"/>
      <c r="HHJ20" s="1"/>
      <c r="HHK20" s="1"/>
      <c r="HHL20" s="1"/>
      <c r="HHM20" s="1"/>
      <c r="HHN20" s="1"/>
      <c r="HHO20" s="1"/>
      <c r="HHP20" s="1"/>
      <c r="HHQ20" s="1"/>
      <c r="HHR20" s="1"/>
      <c r="HHS20" s="1"/>
      <c r="HHT20" s="1"/>
      <c r="HHU20" s="1"/>
      <c r="HHV20" s="1"/>
      <c r="HHW20" s="1"/>
      <c r="HHX20" s="1"/>
      <c r="HHY20" s="1"/>
      <c r="HHZ20" s="1"/>
      <c r="HIA20" s="1"/>
      <c r="HIB20" s="1"/>
      <c r="HIC20" s="1"/>
      <c r="HID20" s="1"/>
      <c r="HIE20" s="1"/>
      <c r="HIF20" s="1"/>
      <c r="HIG20" s="1"/>
      <c r="HIH20" s="1"/>
      <c r="HII20" s="1"/>
      <c r="HIJ20" s="1"/>
      <c r="HIK20" s="1"/>
      <c r="HIL20" s="1"/>
      <c r="HIM20" s="1"/>
      <c r="HIN20" s="1"/>
      <c r="HIO20" s="1"/>
      <c r="HIP20" s="1"/>
      <c r="HIQ20" s="1"/>
      <c r="HIR20" s="1"/>
      <c r="HIS20" s="1"/>
      <c r="HIT20" s="1"/>
      <c r="HIU20" s="1"/>
      <c r="HIV20" s="1"/>
      <c r="HIW20" s="1"/>
      <c r="HIX20" s="1"/>
      <c r="HIY20" s="1"/>
      <c r="HIZ20" s="1"/>
      <c r="HJA20" s="1"/>
      <c r="HJB20" s="1"/>
      <c r="HJC20" s="1"/>
      <c r="HJD20" s="1"/>
      <c r="HJE20" s="1"/>
      <c r="HJF20" s="1"/>
      <c r="HJG20" s="1"/>
      <c r="HJH20" s="1"/>
      <c r="HJI20" s="1"/>
      <c r="HJJ20" s="1"/>
      <c r="HJK20" s="1"/>
      <c r="HJL20" s="1"/>
      <c r="HJM20" s="1"/>
      <c r="HJN20" s="1"/>
      <c r="HJO20" s="1"/>
      <c r="HJP20" s="1"/>
      <c r="HJQ20" s="1"/>
      <c r="HJR20" s="1"/>
      <c r="HJS20" s="1"/>
      <c r="HJT20" s="1"/>
      <c r="HJU20" s="1"/>
      <c r="HJV20" s="1"/>
      <c r="HJW20" s="1"/>
      <c r="HJX20" s="1"/>
      <c r="HJY20" s="1"/>
      <c r="HJZ20" s="1"/>
      <c r="HKA20" s="1"/>
      <c r="HKB20" s="1"/>
      <c r="HKC20" s="1"/>
      <c r="HKD20" s="1"/>
      <c r="HKE20" s="1"/>
      <c r="HKF20" s="1"/>
      <c r="HKG20" s="1"/>
      <c r="HKH20" s="1"/>
      <c r="HKI20" s="1"/>
      <c r="HKJ20" s="1"/>
      <c r="HKK20" s="1"/>
      <c r="HKL20" s="1"/>
      <c r="HKM20" s="1"/>
      <c r="HKN20" s="1"/>
      <c r="HKO20" s="1"/>
      <c r="HKP20" s="1"/>
      <c r="HKQ20" s="1"/>
      <c r="HKR20" s="1"/>
      <c r="HKS20" s="1"/>
      <c r="HKT20" s="1"/>
      <c r="HKU20" s="1"/>
      <c r="HKV20" s="1"/>
      <c r="HKW20" s="1"/>
      <c r="HKX20" s="1"/>
      <c r="HKY20" s="1"/>
      <c r="HKZ20" s="1"/>
      <c r="HLA20" s="1"/>
      <c r="HLB20" s="1"/>
      <c r="HLC20" s="1"/>
      <c r="HLD20" s="1"/>
      <c r="HLE20" s="1"/>
      <c r="HLF20" s="1"/>
      <c r="HLG20" s="1"/>
      <c r="HLH20" s="1"/>
      <c r="HLI20" s="1"/>
      <c r="HLJ20" s="1"/>
      <c r="HLK20" s="1"/>
      <c r="HLL20" s="1"/>
      <c r="HLM20" s="1"/>
      <c r="HLN20" s="1"/>
      <c r="HLO20" s="1"/>
      <c r="HLP20" s="1"/>
      <c r="HLQ20" s="1"/>
      <c r="HLR20" s="1"/>
      <c r="HLS20" s="1"/>
      <c r="HLT20" s="1"/>
      <c r="HLU20" s="1"/>
      <c r="HLV20" s="1"/>
      <c r="HLW20" s="1"/>
      <c r="HLX20" s="1"/>
      <c r="HLY20" s="1"/>
      <c r="HLZ20" s="1"/>
      <c r="HMA20" s="1"/>
      <c r="HMB20" s="1"/>
      <c r="HMC20" s="1"/>
      <c r="HMD20" s="1"/>
      <c r="HME20" s="1"/>
      <c r="HMF20" s="1"/>
      <c r="HMG20" s="1"/>
      <c r="HMH20" s="1"/>
      <c r="HMI20" s="1"/>
      <c r="HMJ20" s="1"/>
      <c r="HMK20" s="1"/>
      <c r="HML20" s="1"/>
      <c r="HMM20" s="1"/>
      <c r="HMN20" s="1"/>
      <c r="HMO20" s="1"/>
      <c r="HMP20" s="1"/>
      <c r="HMQ20" s="1"/>
      <c r="HMR20" s="1"/>
      <c r="HMS20" s="1"/>
      <c r="HMT20" s="1"/>
      <c r="HMU20" s="1"/>
      <c r="HMV20" s="1"/>
      <c r="HMW20" s="1"/>
      <c r="HMX20" s="1"/>
      <c r="HMY20" s="1"/>
      <c r="HMZ20" s="1"/>
      <c r="HNA20" s="1"/>
      <c r="HNB20" s="1"/>
      <c r="HNC20" s="1"/>
      <c r="HND20" s="1"/>
      <c r="HNE20" s="1"/>
      <c r="HNF20" s="1"/>
      <c r="HNG20" s="1"/>
      <c r="HNH20" s="1"/>
      <c r="HNI20" s="1"/>
      <c r="HNJ20" s="1"/>
      <c r="HNK20" s="1"/>
      <c r="HNL20" s="1"/>
      <c r="HNM20" s="1"/>
      <c r="HNN20" s="1"/>
      <c r="HNO20" s="1"/>
      <c r="HNP20" s="1"/>
      <c r="HNQ20" s="1"/>
      <c r="HNR20" s="1"/>
      <c r="HNS20" s="1"/>
      <c r="HNT20" s="1"/>
      <c r="HNU20" s="1"/>
      <c r="HNV20" s="1"/>
      <c r="HNW20" s="1"/>
      <c r="HNX20" s="1"/>
      <c r="HNY20" s="1"/>
      <c r="HNZ20" s="1"/>
      <c r="HOA20" s="1"/>
      <c r="HOB20" s="1"/>
      <c r="HOC20" s="1"/>
      <c r="HOD20" s="1"/>
      <c r="HOE20" s="1"/>
      <c r="HOF20" s="1"/>
      <c r="HOG20" s="1"/>
      <c r="HOH20" s="1"/>
      <c r="HOI20" s="1"/>
      <c r="HOJ20" s="1"/>
      <c r="HOK20" s="1"/>
      <c r="HOL20" s="1"/>
      <c r="HOM20" s="1"/>
      <c r="HON20" s="1"/>
      <c r="HOO20" s="1"/>
      <c r="HOP20" s="1"/>
      <c r="HOQ20" s="1"/>
      <c r="HOR20" s="1"/>
      <c r="HOS20" s="1"/>
      <c r="HOT20" s="1"/>
      <c r="HOU20" s="1"/>
      <c r="HOV20" s="1"/>
      <c r="HOW20" s="1"/>
      <c r="HOX20" s="1"/>
      <c r="HOY20" s="1"/>
      <c r="HOZ20" s="1"/>
      <c r="HPA20" s="1"/>
      <c r="HPB20" s="1"/>
      <c r="HPC20" s="1"/>
      <c r="HPD20" s="1"/>
      <c r="HPE20" s="1"/>
      <c r="HPF20" s="1"/>
      <c r="HPG20" s="1"/>
      <c r="HPH20" s="1"/>
      <c r="HPI20" s="1"/>
      <c r="HPJ20" s="1"/>
      <c r="HPK20" s="1"/>
      <c r="HPL20" s="1"/>
      <c r="HPM20" s="1"/>
      <c r="HPN20" s="1"/>
      <c r="HPO20" s="1"/>
      <c r="HPP20" s="1"/>
      <c r="HPQ20" s="1"/>
      <c r="HPR20" s="1"/>
      <c r="HPS20" s="1"/>
      <c r="HPT20" s="1"/>
      <c r="HPU20" s="1"/>
      <c r="HPV20" s="1"/>
      <c r="HPW20" s="1"/>
      <c r="HPX20" s="1"/>
      <c r="HPY20" s="1"/>
      <c r="HPZ20" s="1"/>
      <c r="HQA20" s="1"/>
      <c r="HQB20" s="1"/>
      <c r="HQC20" s="1"/>
      <c r="HQD20" s="1"/>
      <c r="HQE20" s="1"/>
      <c r="HQF20" s="1"/>
      <c r="HQG20" s="1"/>
      <c r="HQH20" s="1"/>
      <c r="HQI20" s="1"/>
      <c r="HQJ20" s="1"/>
      <c r="HQK20" s="1"/>
      <c r="HQL20" s="1"/>
      <c r="HQM20" s="1"/>
      <c r="HQN20" s="1"/>
      <c r="HQO20" s="1"/>
      <c r="HQP20" s="1"/>
      <c r="HQQ20" s="1"/>
      <c r="HQR20" s="1"/>
      <c r="HQS20" s="1"/>
      <c r="HQT20" s="1"/>
      <c r="HQU20" s="1"/>
      <c r="HQV20" s="1"/>
      <c r="HQW20" s="1"/>
      <c r="HQX20" s="1"/>
      <c r="HQY20" s="1"/>
      <c r="HQZ20" s="1"/>
      <c r="HRA20" s="1"/>
      <c r="HRB20" s="1"/>
      <c r="HRC20" s="1"/>
      <c r="HRD20" s="1"/>
      <c r="HRE20" s="1"/>
      <c r="HRF20" s="1"/>
      <c r="HRG20" s="1"/>
      <c r="HRH20" s="1"/>
      <c r="HRI20" s="1"/>
      <c r="HRJ20" s="1"/>
      <c r="HRK20" s="1"/>
      <c r="HRL20" s="1"/>
      <c r="HRM20" s="1"/>
      <c r="HRN20" s="1"/>
      <c r="HRO20" s="1"/>
      <c r="HRP20" s="1"/>
      <c r="HRQ20" s="1"/>
      <c r="HRR20" s="1"/>
      <c r="HRS20" s="1"/>
      <c r="HRT20" s="1"/>
      <c r="HRU20" s="1"/>
      <c r="HRV20" s="1"/>
      <c r="HRW20" s="1"/>
      <c r="HRX20" s="1"/>
      <c r="HRY20" s="1"/>
      <c r="HRZ20" s="1"/>
      <c r="HSA20" s="1"/>
      <c r="HSB20" s="1"/>
      <c r="HSC20" s="1"/>
      <c r="HSD20" s="1"/>
      <c r="HSE20" s="1"/>
      <c r="HSF20" s="1"/>
      <c r="HSG20" s="1"/>
      <c r="HSH20" s="1"/>
      <c r="HSI20" s="1"/>
      <c r="HSJ20" s="1"/>
      <c r="HSK20" s="1"/>
      <c r="HSL20" s="1"/>
      <c r="HSM20" s="1"/>
      <c r="HSN20" s="1"/>
      <c r="HSO20" s="1"/>
      <c r="HSP20" s="1"/>
      <c r="HSQ20" s="1"/>
      <c r="HSR20" s="1"/>
      <c r="HSS20" s="1"/>
      <c r="HST20" s="1"/>
      <c r="HSU20" s="1"/>
      <c r="HSV20" s="1"/>
      <c r="HSW20" s="1"/>
      <c r="HSX20" s="1"/>
      <c r="HSY20" s="1"/>
      <c r="HSZ20" s="1"/>
      <c r="HTA20" s="1"/>
      <c r="HTB20" s="1"/>
      <c r="HTC20" s="1"/>
      <c r="HTD20" s="1"/>
      <c r="HTE20" s="1"/>
      <c r="HTF20" s="1"/>
      <c r="HTG20" s="1"/>
      <c r="HTH20" s="1"/>
      <c r="HTI20" s="1"/>
      <c r="HTJ20" s="1"/>
      <c r="HTK20" s="1"/>
      <c r="HTL20" s="1"/>
      <c r="HTM20" s="1"/>
      <c r="HTN20" s="1"/>
      <c r="HTO20" s="1"/>
      <c r="HTP20" s="1"/>
      <c r="HTQ20" s="1"/>
      <c r="HTR20" s="1"/>
      <c r="HTS20" s="1"/>
      <c r="HTT20" s="1"/>
      <c r="HTU20" s="1"/>
      <c r="HTV20" s="1"/>
      <c r="HTW20" s="1"/>
      <c r="HTX20" s="1"/>
      <c r="HTY20" s="1"/>
      <c r="HTZ20" s="1"/>
      <c r="HUA20" s="1"/>
      <c r="HUB20" s="1"/>
      <c r="HUC20" s="1"/>
      <c r="HUD20" s="1"/>
      <c r="HUE20" s="1"/>
      <c r="HUF20" s="1"/>
      <c r="HUG20" s="1"/>
      <c r="HUH20" s="1"/>
      <c r="HUI20" s="1"/>
      <c r="HUJ20" s="1"/>
      <c r="HUK20" s="1"/>
      <c r="HUL20" s="1"/>
      <c r="HUM20" s="1"/>
      <c r="HUN20" s="1"/>
      <c r="HUO20" s="1"/>
      <c r="HUP20" s="1"/>
      <c r="HUQ20" s="1"/>
      <c r="HUR20" s="1"/>
      <c r="HUS20" s="1"/>
      <c r="HUT20" s="1"/>
      <c r="HUU20" s="1"/>
      <c r="HUV20" s="1"/>
      <c r="HUW20" s="1"/>
      <c r="HUX20" s="1"/>
      <c r="HUY20" s="1"/>
      <c r="HUZ20" s="1"/>
      <c r="HVA20" s="1"/>
      <c r="HVB20" s="1"/>
      <c r="HVC20" s="1"/>
      <c r="HVD20" s="1"/>
      <c r="HVE20" s="1"/>
      <c r="HVF20" s="1"/>
      <c r="HVG20" s="1"/>
      <c r="HVH20" s="1"/>
      <c r="HVI20" s="1"/>
      <c r="HVJ20" s="1"/>
      <c r="HVK20" s="1"/>
      <c r="HVL20" s="1"/>
      <c r="HVM20" s="1"/>
      <c r="HVN20" s="1"/>
      <c r="HVO20" s="1"/>
      <c r="HVP20" s="1"/>
      <c r="HVQ20" s="1"/>
      <c r="HVR20" s="1"/>
      <c r="HVS20" s="1"/>
      <c r="HVT20" s="1"/>
      <c r="HVU20" s="1"/>
      <c r="HVV20" s="1"/>
      <c r="HVW20" s="1"/>
      <c r="HVX20" s="1"/>
      <c r="HVY20" s="1"/>
      <c r="HVZ20" s="1"/>
      <c r="HWA20" s="1"/>
      <c r="HWB20" s="1"/>
      <c r="HWC20" s="1"/>
      <c r="HWD20" s="1"/>
      <c r="HWE20" s="1"/>
      <c r="HWF20" s="1"/>
      <c r="HWG20" s="1"/>
      <c r="HWH20" s="1"/>
      <c r="HWI20" s="1"/>
      <c r="HWJ20" s="1"/>
      <c r="HWK20" s="1"/>
      <c r="HWL20" s="1"/>
      <c r="HWM20" s="1"/>
      <c r="HWN20" s="1"/>
      <c r="HWO20" s="1"/>
      <c r="HWP20" s="1"/>
      <c r="HWQ20" s="1"/>
      <c r="HWR20" s="1"/>
      <c r="HWS20" s="1"/>
      <c r="HWT20" s="1"/>
      <c r="HWU20" s="1"/>
      <c r="HWV20" s="1"/>
      <c r="HWW20" s="1"/>
      <c r="HWX20" s="1"/>
      <c r="HWY20" s="1"/>
      <c r="HWZ20" s="1"/>
      <c r="HXA20" s="1"/>
      <c r="HXB20" s="1"/>
      <c r="HXC20" s="1"/>
      <c r="HXD20" s="1"/>
      <c r="HXE20" s="1"/>
      <c r="HXF20" s="1"/>
      <c r="HXG20" s="1"/>
      <c r="HXH20" s="1"/>
      <c r="HXI20" s="1"/>
      <c r="HXJ20" s="1"/>
      <c r="HXK20" s="1"/>
      <c r="HXL20" s="1"/>
      <c r="HXM20" s="1"/>
      <c r="HXN20" s="1"/>
      <c r="HXO20" s="1"/>
      <c r="HXP20" s="1"/>
      <c r="HXQ20" s="1"/>
      <c r="HXR20" s="1"/>
      <c r="HXS20" s="1"/>
      <c r="HXT20" s="1"/>
      <c r="HXU20" s="1"/>
      <c r="HXV20" s="1"/>
      <c r="HXW20" s="1"/>
      <c r="HXX20" s="1"/>
      <c r="HXY20" s="1"/>
      <c r="HXZ20" s="1"/>
      <c r="HYA20" s="1"/>
      <c r="HYB20" s="1"/>
      <c r="HYC20" s="1"/>
      <c r="HYD20" s="1"/>
      <c r="HYE20" s="1"/>
      <c r="HYF20" s="1"/>
      <c r="HYG20" s="1"/>
      <c r="HYH20" s="1"/>
      <c r="HYI20" s="1"/>
      <c r="HYJ20" s="1"/>
      <c r="HYK20" s="1"/>
      <c r="HYL20" s="1"/>
      <c r="HYM20" s="1"/>
      <c r="HYN20" s="1"/>
      <c r="HYO20" s="1"/>
      <c r="HYP20" s="1"/>
      <c r="HYQ20" s="1"/>
      <c r="HYR20" s="1"/>
      <c r="HYS20" s="1"/>
      <c r="HYT20" s="1"/>
      <c r="HYU20" s="1"/>
      <c r="HYV20" s="1"/>
      <c r="HYW20" s="1"/>
      <c r="HYX20" s="1"/>
      <c r="HYY20" s="1"/>
      <c r="HYZ20" s="1"/>
      <c r="HZA20" s="1"/>
      <c r="HZB20" s="1"/>
      <c r="HZC20" s="1"/>
      <c r="HZD20" s="1"/>
      <c r="HZE20" s="1"/>
      <c r="HZF20" s="1"/>
      <c r="HZG20" s="1"/>
      <c r="HZH20" s="1"/>
      <c r="HZI20" s="1"/>
      <c r="HZJ20" s="1"/>
      <c r="HZK20" s="1"/>
      <c r="HZL20" s="1"/>
      <c r="HZM20" s="1"/>
      <c r="HZN20" s="1"/>
      <c r="HZO20" s="1"/>
      <c r="HZP20" s="1"/>
      <c r="HZQ20" s="1"/>
      <c r="HZR20" s="1"/>
      <c r="HZS20" s="1"/>
      <c r="HZT20" s="1"/>
      <c r="HZU20" s="1"/>
      <c r="HZV20" s="1"/>
      <c r="HZW20" s="1"/>
      <c r="HZX20" s="1"/>
      <c r="HZY20" s="1"/>
      <c r="HZZ20" s="1"/>
      <c r="IAA20" s="1"/>
      <c r="IAB20" s="1"/>
      <c r="IAC20" s="1"/>
      <c r="IAD20" s="1"/>
      <c r="IAE20" s="1"/>
      <c r="IAF20" s="1"/>
      <c r="IAG20" s="1"/>
      <c r="IAH20" s="1"/>
      <c r="IAI20" s="1"/>
      <c r="IAJ20" s="1"/>
      <c r="IAK20" s="1"/>
      <c r="IAL20" s="1"/>
      <c r="IAM20" s="1"/>
      <c r="IAN20" s="1"/>
      <c r="IAO20" s="1"/>
      <c r="IAP20" s="1"/>
      <c r="IAQ20" s="1"/>
      <c r="IAR20" s="1"/>
      <c r="IAS20" s="1"/>
      <c r="IAT20" s="1"/>
      <c r="IAU20" s="1"/>
      <c r="IAV20" s="1"/>
      <c r="IAW20" s="1"/>
      <c r="IAX20" s="1"/>
      <c r="IAY20" s="1"/>
      <c r="IAZ20" s="1"/>
      <c r="IBA20" s="1"/>
      <c r="IBB20" s="1"/>
      <c r="IBC20" s="1"/>
      <c r="IBD20" s="1"/>
      <c r="IBE20" s="1"/>
      <c r="IBF20" s="1"/>
      <c r="IBG20" s="1"/>
      <c r="IBH20" s="1"/>
      <c r="IBI20" s="1"/>
      <c r="IBJ20" s="1"/>
      <c r="IBK20" s="1"/>
      <c r="IBL20" s="1"/>
      <c r="IBM20" s="1"/>
      <c r="IBN20" s="1"/>
      <c r="IBO20" s="1"/>
      <c r="IBP20" s="1"/>
      <c r="IBQ20" s="1"/>
      <c r="IBR20" s="1"/>
      <c r="IBS20" s="1"/>
      <c r="IBT20" s="1"/>
      <c r="IBU20" s="1"/>
      <c r="IBV20" s="1"/>
      <c r="IBW20" s="1"/>
      <c r="IBX20" s="1"/>
      <c r="IBY20" s="1"/>
      <c r="IBZ20" s="1"/>
      <c r="ICA20" s="1"/>
      <c r="ICB20" s="1"/>
      <c r="ICC20" s="1"/>
      <c r="ICD20" s="1"/>
      <c r="ICE20" s="1"/>
      <c r="ICF20" s="1"/>
      <c r="ICG20" s="1"/>
      <c r="ICH20" s="1"/>
      <c r="ICI20" s="1"/>
      <c r="ICJ20" s="1"/>
      <c r="ICK20" s="1"/>
      <c r="ICL20" s="1"/>
      <c r="ICM20" s="1"/>
      <c r="ICN20" s="1"/>
      <c r="ICO20" s="1"/>
      <c r="ICP20" s="1"/>
      <c r="ICQ20" s="1"/>
      <c r="ICR20" s="1"/>
      <c r="ICS20" s="1"/>
      <c r="ICT20" s="1"/>
      <c r="ICU20" s="1"/>
      <c r="ICV20" s="1"/>
      <c r="ICW20" s="1"/>
      <c r="ICX20" s="1"/>
      <c r="ICY20" s="1"/>
      <c r="ICZ20" s="1"/>
      <c r="IDA20" s="1"/>
      <c r="IDB20" s="1"/>
      <c r="IDC20" s="1"/>
      <c r="IDD20" s="1"/>
      <c r="IDE20" s="1"/>
      <c r="IDF20" s="1"/>
      <c r="IDG20" s="1"/>
      <c r="IDH20" s="1"/>
      <c r="IDI20" s="1"/>
      <c r="IDJ20" s="1"/>
      <c r="IDK20" s="1"/>
      <c r="IDL20" s="1"/>
      <c r="IDM20" s="1"/>
      <c r="IDN20" s="1"/>
      <c r="IDO20" s="1"/>
      <c r="IDP20" s="1"/>
      <c r="IDQ20" s="1"/>
      <c r="IDR20" s="1"/>
      <c r="IDS20" s="1"/>
      <c r="IDT20" s="1"/>
      <c r="IDU20" s="1"/>
      <c r="IDV20" s="1"/>
      <c r="IDW20" s="1"/>
      <c r="IDX20" s="1"/>
      <c r="IDY20" s="1"/>
      <c r="IDZ20" s="1"/>
      <c r="IEA20" s="1"/>
      <c r="IEB20" s="1"/>
      <c r="IEC20" s="1"/>
      <c r="IED20" s="1"/>
      <c r="IEE20" s="1"/>
      <c r="IEF20" s="1"/>
      <c r="IEG20" s="1"/>
      <c r="IEH20" s="1"/>
      <c r="IEI20" s="1"/>
      <c r="IEJ20" s="1"/>
      <c r="IEK20" s="1"/>
      <c r="IEL20" s="1"/>
      <c r="IEM20" s="1"/>
      <c r="IEN20" s="1"/>
      <c r="IEO20" s="1"/>
      <c r="IEP20" s="1"/>
      <c r="IEQ20" s="1"/>
      <c r="IER20" s="1"/>
      <c r="IES20" s="1"/>
      <c r="IET20" s="1"/>
      <c r="IEU20" s="1"/>
      <c r="IEV20" s="1"/>
      <c r="IEW20" s="1"/>
      <c r="IEX20" s="1"/>
      <c r="IEY20" s="1"/>
      <c r="IEZ20" s="1"/>
      <c r="IFA20" s="1"/>
      <c r="IFB20" s="1"/>
      <c r="IFC20" s="1"/>
      <c r="IFD20" s="1"/>
      <c r="IFE20" s="1"/>
      <c r="IFF20" s="1"/>
      <c r="IFG20" s="1"/>
      <c r="IFH20" s="1"/>
      <c r="IFI20" s="1"/>
      <c r="IFJ20" s="1"/>
      <c r="IFK20" s="1"/>
      <c r="IFL20" s="1"/>
      <c r="IFM20" s="1"/>
      <c r="IFN20" s="1"/>
      <c r="IFO20" s="1"/>
      <c r="IFP20" s="1"/>
      <c r="IFQ20" s="1"/>
      <c r="IFR20" s="1"/>
      <c r="IFS20" s="1"/>
      <c r="IFT20" s="1"/>
      <c r="IFU20" s="1"/>
      <c r="IFV20" s="1"/>
      <c r="IFW20" s="1"/>
      <c r="IFX20" s="1"/>
      <c r="IFY20" s="1"/>
      <c r="IFZ20" s="1"/>
      <c r="IGA20" s="1"/>
      <c r="IGB20" s="1"/>
      <c r="IGC20" s="1"/>
      <c r="IGD20" s="1"/>
      <c r="IGE20" s="1"/>
      <c r="IGF20" s="1"/>
      <c r="IGG20" s="1"/>
      <c r="IGH20" s="1"/>
      <c r="IGI20" s="1"/>
      <c r="IGJ20" s="1"/>
      <c r="IGK20" s="1"/>
      <c r="IGL20" s="1"/>
      <c r="IGM20" s="1"/>
      <c r="IGN20" s="1"/>
      <c r="IGO20" s="1"/>
      <c r="IGP20" s="1"/>
      <c r="IGQ20" s="1"/>
      <c r="IGR20" s="1"/>
      <c r="IGS20" s="1"/>
      <c r="IGT20" s="1"/>
      <c r="IGU20" s="1"/>
      <c r="IGV20" s="1"/>
      <c r="IGW20" s="1"/>
      <c r="IGX20" s="1"/>
      <c r="IGY20" s="1"/>
      <c r="IGZ20" s="1"/>
      <c r="IHA20" s="1"/>
      <c r="IHB20" s="1"/>
      <c r="IHC20" s="1"/>
      <c r="IHD20" s="1"/>
      <c r="IHE20" s="1"/>
      <c r="IHF20" s="1"/>
      <c r="IHG20" s="1"/>
      <c r="IHH20" s="1"/>
      <c r="IHI20" s="1"/>
      <c r="IHJ20" s="1"/>
      <c r="IHK20" s="1"/>
      <c r="IHL20" s="1"/>
      <c r="IHM20" s="1"/>
      <c r="IHN20" s="1"/>
      <c r="IHO20" s="1"/>
      <c r="IHP20" s="1"/>
      <c r="IHQ20" s="1"/>
      <c r="IHR20" s="1"/>
      <c r="IHS20" s="1"/>
      <c r="IHT20" s="1"/>
      <c r="IHU20" s="1"/>
      <c r="IHV20" s="1"/>
      <c r="IHW20" s="1"/>
      <c r="IHX20" s="1"/>
      <c r="IHY20" s="1"/>
      <c r="IHZ20" s="1"/>
      <c r="IIA20" s="1"/>
      <c r="IIB20" s="1"/>
      <c r="IIC20" s="1"/>
      <c r="IID20" s="1"/>
      <c r="IIE20" s="1"/>
      <c r="IIF20" s="1"/>
      <c r="IIG20" s="1"/>
      <c r="IIH20" s="1"/>
      <c r="III20" s="1"/>
      <c r="IIJ20" s="1"/>
      <c r="IIK20" s="1"/>
      <c r="IIL20" s="1"/>
      <c r="IIM20" s="1"/>
      <c r="IIN20" s="1"/>
      <c r="IIO20" s="1"/>
      <c r="IIP20" s="1"/>
      <c r="IIQ20" s="1"/>
      <c r="IIR20" s="1"/>
      <c r="IIS20" s="1"/>
      <c r="IIT20" s="1"/>
      <c r="IIU20" s="1"/>
      <c r="IIV20" s="1"/>
      <c r="IIW20" s="1"/>
      <c r="IIX20" s="1"/>
      <c r="IIY20" s="1"/>
      <c r="IIZ20" s="1"/>
      <c r="IJA20" s="1"/>
      <c r="IJB20" s="1"/>
      <c r="IJC20" s="1"/>
      <c r="IJD20" s="1"/>
      <c r="IJE20" s="1"/>
      <c r="IJF20" s="1"/>
      <c r="IJG20" s="1"/>
      <c r="IJH20" s="1"/>
      <c r="IJI20" s="1"/>
      <c r="IJJ20" s="1"/>
      <c r="IJK20" s="1"/>
      <c r="IJL20" s="1"/>
      <c r="IJM20" s="1"/>
      <c r="IJN20" s="1"/>
      <c r="IJO20" s="1"/>
      <c r="IJP20" s="1"/>
      <c r="IJQ20" s="1"/>
      <c r="IJR20" s="1"/>
      <c r="IJS20" s="1"/>
      <c r="IJT20" s="1"/>
      <c r="IJU20" s="1"/>
      <c r="IJV20" s="1"/>
      <c r="IJW20" s="1"/>
      <c r="IJX20" s="1"/>
      <c r="IJY20" s="1"/>
      <c r="IJZ20" s="1"/>
      <c r="IKA20" s="1"/>
      <c r="IKB20" s="1"/>
      <c r="IKC20" s="1"/>
      <c r="IKD20" s="1"/>
      <c r="IKE20" s="1"/>
      <c r="IKF20" s="1"/>
      <c r="IKG20" s="1"/>
      <c r="IKH20" s="1"/>
      <c r="IKI20" s="1"/>
      <c r="IKJ20" s="1"/>
      <c r="IKK20" s="1"/>
      <c r="IKL20" s="1"/>
      <c r="IKM20" s="1"/>
      <c r="IKN20" s="1"/>
      <c r="IKO20" s="1"/>
      <c r="IKP20" s="1"/>
      <c r="IKQ20" s="1"/>
      <c r="IKR20" s="1"/>
      <c r="IKS20" s="1"/>
      <c r="IKT20" s="1"/>
      <c r="IKU20" s="1"/>
      <c r="IKV20" s="1"/>
      <c r="IKW20" s="1"/>
      <c r="IKX20" s="1"/>
      <c r="IKY20" s="1"/>
      <c r="IKZ20" s="1"/>
      <c r="ILA20" s="1"/>
      <c r="ILB20" s="1"/>
      <c r="ILC20" s="1"/>
      <c r="ILD20" s="1"/>
      <c r="ILE20" s="1"/>
      <c r="ILF20" s="1"/>
      <c r="ILG20" s="1"/>
      <c r="ILH20" s="1"/>
      <c r="ILI20" s="1"/>
      <c r="ILJ20" s="1"/>
      <c r="ILK20" s="1"/>
      <c r="ILL20" s="1"/>
      <c r="ILM20" s="1"/>
      <c r="ILN20" s="1"/>
      <c r="ILO20" s="1"/>
      <c r="ILP20" s="1"/>
      <c r="ILQ20" s="1"/>
      <c r="ILR20" s="1"/>
      <c r="ILS20" s="1"/>
      <c r="ILT20" s="1"/>
      <c r="ILU20" s="1"/>
      <c r="ILV20" s="1"/>
      <c r="ILW20" s="1"/>
      <c r="ILX20" s="1"/>
      <c r="ILY20" s="1"/>
      <c r="ILZ20" s="1"/>
      <c r="IMA20" s="1"/>
      <c r="IMB20" s="1"/>
      <c r="IMC20" s="1"/>
      <c r="IMD20" s="1"/>
      <c r="IME20" s="1"/>
      <c r="IMF20" s="1"/>
      <c r="IMG20" s="1"/>
      <c r="IMH20" s="1"/>
      <c r="IMI20" s="1"/>
      <c r="IMJ20" s="1"/>
      <c r="IMK20" s="1"/>
      <c r="IML20" s="1"/>
      <c r="IMM20" s="1"/>
      <c r="IMN20" s="1"/>
      <c r="IMO20" s="1"/>
      <c r="IMP20" s="1"/>
      <c r="IMQ20" s="1"/>
      <c r="IMR20" s="1"/>
      <c r="IMS20" s="1"/>
      <c r="IMT20" s="1"/>
      <c r="IMU20" s="1"/>
      <c r="IMV20" s="1"/>
      <c r="IMW20" s="1"/>
      <c r="IMX20" s="1"/>
      <c r="IMY20" s="1"/>
      <c r="IMZ20" s="1"/>
      <c r="INA20" s="1"/>
      <c r="INB20" s="1"/>
      <c r="INC20" s="1"/>
      <c r="IND20" s="1"/>
      <c r="INE20" s="1"/>
      <c r="INF20" s="1"/>
      <c r="ING20" s="1"/>
      <c r="INH20" s="1"/>
      <c r="INI20" s="1"/>
      <c r="INJ20" s="1"/>
      <c r="INK20" s="1"/>
      <c r="INL20" s="1"/>
      <c r="INM20" s="1"/>
      <c r="INN20" s="1"/>
      <c r="INO20" s="1"/>
      <c r="INP20" s="1"/>
      <c r="INQ20" s="1"/>
      <c r="INR20" s="1"/>
      <c r="INS20" s="1"/>
      <c r="INT20" s="1"/>
      <c r="INU20" s="1"/>
      <c r="INV20" s="1"/>
      <c r="INW20" s="1"/>
      <c r="INX20" s="1"/>
      <c r="INY20" s="1"/>
      <c r="INZ20" s="1"/>
      <c r="IOA20" s="1"/>
      <c r="IOB20" s="1"/>
      <c r="IOC20" s="1"/>
      <c r="IOD20" s="1"/>
      <c r="IOE20" s="1"/>
      <c r="IOF20" s="1"/>
      <c r="IOG20" s="1"/>
      <c r="IOH20" s="1"/>
      <c r="IOI20" s="1"/>
      <c r="IOJ20" s="1"/>
      <c r="IOK20" s="1"/>
      <c r="IOL20" s="1"/>
      <c r="IOM20" s="1"/>
      <c r="ION20" s="1"/>
      <c r="IOO20" s="1"/>
      <c r="IOP20" s="1"/>
      <c r="IOQ20" s="1"/>
      <c r="IOR20" s="1"/>
      <c r="IOS20" s="1"/>
      <c r="IOT20" s="1"/>
      <c r="IOU20" s="1"/>
      <c r="IOV20" s="1"/>
      <c r="IOW20" s="1"/>
      <c r="IOX20" s="1"/>
      <c r="IOY20" s="1"/>
      <c r="IOZ20" s="1"/>
      <c r="IPA20" s="1"/>
      <c r="IPB20" s="1"/>
      <c r="IPC20" s="1"/>
      <c r="IPD20" s="1"/>
      <c r="IPE20" s="1"/>
      <c r="IPF20" s="1"/>
      <c r="IPG20" s="1"/>
      <c r="IPH20" s="1"/>
      <c r="IPI20" s="1"/>
      <c r="IPJ20" s="1"/>
      <c r="IPK20" s="1"/>
      <c r="IPL20" s="1"/>
      <c r="IPM20" s="1"/>
      <c r="IPN20" s="1"/>
      <c r="IPO20" s="1"/>
      <c r="IPP20" s="1"/>
      <c r="IPQ20" s="1"/>
      <c r="IPR20" s="1"/>
      <c r="IPS20" s="1"/>
      <c r="IPT20" s="1"/>
      <c r="IPU20" s="1"/>
      <c r="IPV20" s="1"/>
      <c r="IPW20" s="1"/>
      <c r="IPX20" s="1"/>
      <c r="IPY20" s="1"/>
      <c r="IPZ20" s="1"/>
      <c r="IQA20" s="1"/>
      <c r="IQB20" s="1"/>
      <c r="IQC20" s="1"/>
      <c r="IQD20" s="1"/>
      <c r="IQE20" s="1"/>
      <c r="IQF20" s="1"/>
      <c r="IQG20" s="1"/>
      <c r="IQH20" s="1"/>
      <c r="IQI20" s="1"/>
      <c r="IQJ20" s="1"/>
      <c r="IQK20" s="1"/>
      <c r="IQL20" s="1"/>
      <c r="IQM20" s="1"/>
      <c r="IQN20" s="1"/>
      <c r="IQO20" s="1"/>
      <c r="IQP20" s="1"/>
      <c r="IQQ20" s="1"/>
      <c r="IQR20" s="1"/>
      <c r="IQS20" s="1"/>
      <c r="IQT20" s="1"/>
      <c r="IQU20" s="1"/>
      <c r="IQV20" s="1"/>
      <c r="IQW20" s="1"/>
      <c r="IQX20" s="1"/>
      <c r="IQY20" s="1"/>
      <c r="IQZ20" s="1"/>
      <c r="IRA20" s="1"/>
      <c r="IRB20" s="1"/>
      <c r="IRC20" s="1"/>
      <c r="IRD20" s="1"/>
      <c r="IRE20" s="1"/>
      <c r="IRF20" s="1"/>
      <c r="IRG20" s="1"/>
      <c r="IRH20" s="1"/>
      <c r="IRI20" s="1"/>
      <c r="IRJ20" s="1"/>
      <c r="IRK20" s="1"/>
      <c r="IRL20" s="1"/>
      <c r="IRM20" s="1"/>
      <c r="IRN20" s="1"/>
      <c r="IRO20" s="1"/>
      <c r="IRP20" s="1"/>
      <c r="IRQ20" s="1"/>
      <c r="IRR20" s="1"/>
      <c r="IRS20" s="1"/>
      <c r="IRT20" s="1"/>
      <c r="IRU20" s="1"/>
      <c r="IRV20" s="1"/>
      <c r="IRW20" s="1"/>
      <c r="IRX20" s="1"/>
      <c r="IRY20" s="1"/>
      <c r="IRZ20" s="1"/>
      <c r="ISA20" s="1"/>
      <c r="ISB20" s="1"/>
      <c r="ISC20" s="1"/>
      <c r="ISD20" s="1"/>
      <c r="ISE20" s="1"/>
      <c r="ISF20" s="1"/>
      <c r="ISG20" s="1"/>
      <c r="ISH20" s="1"/>
      <c r="ISI20" s="1"/>
      <c r="ISJ20" s="1"/>
      <c r="ISK20" s="1"/>
      <c r="ISL20" s="1"/>
      <c r="ISM20" s="1"/>
      <c r="ISN20" s="1"/>
      <c r="ISO20" s="1"/>
      <c r="ISP20" s="1"/>
      <c r="ISQ20" s="1"/>
      <c r="ISR20" s="1"/>
      <c r="ISS20" s="1"/>
      <c r="IST20" s="1"/>
      <c r="ISU20" s="1"/>
      <c r="ISV20" s="1"/>
      <c r="ISW20" s="1"/>
      <c r="ISX20" s="1"/>
      <c r="ISY20" s="1"/>
      <c r="ISZ20" s="1"/>
      <c r="ITA20" s="1"/>
      <c r="ITB20" s="1"/>
      <c r="ITC20" s="1"/>
      <c r="ITD20" s="1"/>
      <c r="ITE20" s="1"/>
      <c r="ITF20" s="1"/>
      <c r="ITG20" s="1"/>
      <c r="ITH20" s="1"/>
      <c r="ITI20" s="1"/>
      <c r="ITJ20" s="1"/>
      <c r="ITK20" s="1"/>
      <c r="ITL20" s="1"/>
      <c r="ITM20" s="1"/>
      <c r="ITN20" s="1"/>
      <c r="ITO20" s="1"/>
      <c r="ITP20" s="1"/>
      <c r="ITQ20" s="1"/>
      <c r="ITR20" s="1"/>
      <c r="ITS20" s="1"/>
      <c r="ITT20" s="1"/>
      <c r="ITU20" s="1"/>
      <c r="ITV20" s="1"/>
      <c r="ITW20" s="1"/>
      <c r="ITX20" s="1"/>
      <c r="ITY20" s="1"/>
      <c r="ITZ20" s="1"/>
      <c r="IUA20" s="1"/>
      <c r="IUB20" s="1"/>
      <c r="IUC20" s="1"/>
      <c r="IUD20" s="1"/>
      <c r="IUE20" s="1"/>
      <c r="IUF20" s="1"/>
      <c r="IUG20" s="1"/>
      <c r="IUH20" s="1"/>
      <c r="IUI20" s="1"/>
      <c r="IUJ20" s="1"/>
      <c r="IUK20" s="1"/>
      <c r="IUL20" s="1"/>
      <c r="IUM20" s="1"/>
      <c r="IUN20" s="1"/>
      <c r="IUO20" s="1"/>
      <c r="IUP20" s="1"/>
      <c r="IUQ20" s="1"/>
      <c r="IUR20" s="1"/>
      <c r="IUS20" s="1"/>
      <c r="IUT20" s="1"/>
      <c r="IUU20" s="1"/>
      <c r="IUV20" s="1"/>
      <c r="IUW20" s="1"/>
      <c r="IUX20" s="1"/>
      <c r="IUY20" s="1"/>
      <c r="IUZ20" s="1"/>
      <c r="IVA20" s="1"/>
      <c r="IVB20" s="1"/>
      <c r="IVC20" s="1"/>
      <c r="IVD20" s="1"/>
      <c r="IVE20" s="1"/>
      <c r="IVF20" s="1"/>
      <c r="IVG20" s="1"/>
      <c r="IVH20" s="1"/>
      <c r="IVI20" s="1"/>
      <c r="IVJ20" s="1"/>
      <c r="IVK20" s="1"/>
      <c r="IVL20" s="1"/>
      <c r="IVM20" s="1"/>
      <c r="IVN20" s="1"/>
      <c r="IVO20" s="1"/>
      <c r="IVP20" s="1"/>
      <c r="IVQ20" s="1"/>
      <c r="IVR20" s="1"/>
      <c r="IVS20" s="1"/>
      <c r="IVT20" s="1"/>
      <c r="IVU20" s="1"/>
      <c r="IVV20" s="1"/>
      <c r="IVW20" s="1"/>
      <c r="IVX20" s="1"/>
      <c r="IVY20" s="1"/>
      <c r="IVZ20" s="1"/>
      <c r="IWA20" s="1"/>
      <c r="IWB20" s="1"/>
      <c r="IWC20" s="1"/>
      <c r="IWD20" s="1"/>
      <c r="IWE20" s="1"/>
      <c r="IWF20" s="1"/>
      <c r="IWG20" s="1"/>
      <c r="IWH20" s="1"/>
      <c r="IWI20" s="1"/>
      <c r="IWJ20" s="1"/>
      <c r="IWK20" s="1"/>
      <c r="IWL20" s="1"/>
      <c r="IWM20" s="1"/>
      <c r="IWN20" s="1"/>
      <c r="IWO20" s="1"/>
      <c r="IWP20" s="1"/>
      <c r="IWQ20" s="1"/>
      <c r="IWR20" s="1"/>
      <c r="IWS20" s="1"/>
      <c r="IWT20" s="1"/>
      <c r="IWU20" s="1"/>
      <c r="IWV20" s="1"/>
      <c r="IWW20" s="1"/>
      <c r="IWX20" s="1"/>
      <c r="IWY20" s="1"/>
      <c r="IWZ20" s="1"/>
      <c r="IXA20" s="1"/>
      <c r="IXB20" s="1"/>
      <c r="IXC20" s="1"/>
      <c r="IXD20" s="1"/>
      <c r="IXE20" s="1"/>
      <c r="IXF20" s="1"/>
      <c r="IXG20" s="1"/>
      <c r="IXH20" s="1"/>
      <c r="IXI20" s="1"/>
      <c r="IXJ20" s="1"/>
      <c r="IXK20" s="1"/>
      <c r="IXL20" s="1"/>
      <c r="IXM20" s="1"/>
      <c r="IXN20" s="1"/>
      <c r="IXO20" s="1"/>
      <c r="IXP20" s="1"/>
      <c r="IXQ20" s="1"/>
      <c r="IXR20" s="1"/>
      <c r="IXS20" s="1"/>
      <c r="IXT20" s="1"/>
      <c r="IXU20" s="1"/>
      <c r="IXV20" s="1"/>
      <c r="IXW20" s="1"/>
      <c r="IXX20" s="1"/>
      <c r="IXY20" s="1"/>
      <c r="IXZ20" s="1"/>
      <c r="IYA20" s="1"/>
      <c r="IYB20" s="1"/>
      <c r="IYC20" s="1"/>
      <c r="IYD20" s="1"/>
      <c r="IYE20" s="1"/>
      <c r="IYF20" s="1"/>
      <c r="IYG20" s="1"/>
      <c r="IYH20" s="1"/>
      <c r="IYI20" s="1"/>
      <c r="IYJ20" s="1"/>
      <c r="IYK20" s="1"/>
      <c r="IYL20" s="1"/>
      <c r="IYM20" s="1"/>
      <c r="IYN20" s="1"/>
      <c r="IYO20" s="1"/>
      <c r="IYP20" s="1"/>
      <c r="IYQ20" s="1"/>
      <c r="IYR20" s="1"/>
      <c r="IYS20" s="1"/>
      <c r="IYT20" s="1"/>
      <c r="IYU20" s="1"/>
      <c r="IYV20" s="1"/>
      <c r="IYW20" s="1"/>
      <c r="IYX20" s="1"/>
      <c r="IYY20" s="1"/>
      <c r="IYZ20" s="1"/>
      <c r="IZA20" s="1"/>
      <c r="IZB20" s="1"/>
      <c r="IZC20" s="1"/>
      <c r="IZD20" s="1"/>
      <c r="IZE20" s="1"/>
      <c r="IZF20" s="1"/>
      <c r="IZG20" s="1"/>
      <c r="IZH20" s="1"/>
      <c r="IZI20" s="1"/>
      <c r="IZJ20" s="1"/>
      <c r="IZK20" s="1"/>
      <c r="IZL20" s="1"/>
      <c r="IZM20" s="1"/>
      <c r="IZN20" s="1"/>
      <c r="IZO20" s="1"/>
      <c r="IZP20" s="1"/>
      <c r="IZQ20" s="1"/>
      <c r="IZR20" s="1"/>
      <c r="IZS20" s="1"/>
      <c r="IZT20" s="1"/>
      <c r="IZU20" s="1"/>
      <c r="IZV20" s="1"/>
      <c r="IZW20" s="1"/>
      <c r="IZX20" s="1"/>
      <c r="IZY20" s="1"/>
      <c r="IZZ20" s="1"/>
      <c r="JAA20" s="1"/>
      <c r="JAB20" s="1"/>
      <c r="JAC20" s="1"/>
      <c r="JAD20" s="1"/>
      <c r="JAE20" s="1"/>
      <c r="JAF20" s="1"/>
      <c r="JAG20" s="1"/>
      <c r="JAH20" s="1"/>
      <c r="JAI20" s="1"/>
      <c r="JAJ20" s="1"/>
      <c r="JAK20" s="1"/>
      <c r="JAL20" s="1"/>
      <c r="JAM20" s="1"/>
      <c r="JAN20" s="1"/>
      <c r="JAO20" s="1"/>
      <c r="JAP20" s="1"/>
      <c r="JAQ20" s="1"/>
      <c r="JAR20" s="1"/>
      <c r="JAS20" s="1"/>
      <c r="JAT20" s="1"/>
      <c r="JAU20" s="1"/>
      <c r="JAV20" s="1"/>
      <c r="JAW20" s="1"/>
      <c r="JAX20" s="1"/>
      <c r="JAY20" s="1"/>
      <c r="JAZ20" s="1"/>
      <c r="JBA20" s="1"/>
      <c r="JBB20" s="1"/>
      <c r="JBC20" s="1"/>
      <c r="JBD20" s="1"/>
      <c r="JBE20" s="1"/>
      <c r="JBF20" s="1"/>
      <c r="JBG20" s="1"/>
      <c r="JBH20" s="1"/>
      <c r="JBI20" s="1"/>
      <c r="JBJ20" s="1"/>
      <c r="JBK20" s="1"/>
      <c r="JBL20" s="1"/>
      <c r="JBM20" s="1"/>
      <c r="JBN20" s="1"/>
      <c r="JBO20" s="1"/>
      <c r="JBP20" s="1"/>
      <c r="JBQ20" s="1"/>
      <c r="JBR20" s="1"/>
      <c r="JBS20" s="1"/>
      <c r="JBT20" s="1"/>
      <c r="JBU20" s="1"/>
      <c r="JBV20" s="1"/>
      <c r="JBW20" s="1"/>
      <c r="JBX20" s="1"/>
      <c r="JBY20" s="1"/>
      <c r="JBZ20" s="1"/>
      <c r="JCA20" s="1"/>
      <c r="JCB20" s="1"/>
      <c r="JCC20" s="1"/>
      <c r="JCD20" s="1"/>
      <c r="JCE20" s="1"/>
      <c r="JCF20" s="1"/>
      <c r="JCG20" s="1"/>
      <c r="JCH20" s="1"/>
      <c r="JCI20" s="1"/>
      <c r="JCJ20" s="1"/>
      <c r="JCK20" s="1"/>
      <c r="JCL20" s="1"/>
      <c r="JCM20" s="1"/>
      <c r="JCN20" s="1"/>
      <c r="JCO20" s="1"/>
      <c r="JCP20" s="1"/>
      <c r="JCQ20" s="1"/>
      <c r="JCR20" s="1"/>
      <c r="JCS20" s="1"/>
      <c r="JCT20" s="1"/>
      <c r="JCU20" s="1"/>
      <c r="JCV20" s="1"/>
      <c r="JCW20" s="1"/>
      <c r="JCX20" s="1"/>
      <c r="JCY20" s="1"/>
      <c r="JCZ20" s="1"/>
      <c r="JDA20" s="1"/>
      <c r="JDB20" s="1"/>
      <c r="JDC20" s="1"/>
      <c r="JDD20" s="1"/>
      <c r="JDE20" s="1"/>
      <c r="JDF20" s="1"/>
      <c r="JDG20" s="1"/>
      <c r="JDH20" s="1"/>
      <c r="JDI20" s="1"/>
      <c r="JDJ20" s="1"/>
      <c r="JDK20" s="1"/>
      <c r="JDL20" s="1"/>
      <c r="JDM20" s="1"/>
      <c r="JDN20" s="1"/>
      <c r="JDO20" s="1"/>
      <c r="JDP20" s="1"/>
      <c r="JDQ20" s="1"/>
      <c r="JDR20" s="1"/>
      <c r="JDS20" s="1"/>
      <c r="JDT20" s="1"/>
      <c r="JDU20" s="1"/>
      <c r="JDV20" s="1"/>
      <c r="JDW20" s="1"/>
      <c r="JDX20" s="1"/>
      <c r="JDY20" s="1"/>
      <c r="JDZ20" s="1"/>
      <c r="JEA20" s="1"/>
      <c r="JEB20" s="1"/>
      <c r="JEC20" s="1"/>
      <c r="JED20" s="1"/>
      <c r="JEE20" s="1"/>
      <c r="JEF20" s="1"/>
      <c r="JEG20" s="1"/>
      <c r="JEH20" s="1"/>
      <c r="JEI20" s="1"/>
      <c r="JEJ20" s="1"/>
      <c r="JEK20" s="1"/>
      <c r="JEL20" s="1"/>
      <c r="JEM20" s="1"/>
      <c r="JEN20" s="1"/>
      <c r="JEO20" s="1"/>
      <c r="JEP20" s="1"/>
      <c r="JEQ20" s="1"/>
      <c r="JER20" s="1"/>
      <c r="JES20" s="1"/>
      <c r="JET20" s="1"/>
      <c r="JEU20" s="1"/>
      <c r="JEV20" s="1"/>
      <c r="JEW20" s="1"/>
      <c r="JEX20" s="1"/>
      <c r="JEY20" s="1"/>
      <c r="JEZ20" s="1"/>
      <c r="JFA20" s="1"/>
      <c r="JFB20" s="1"/>
      <c r="JFC20" s="1"/>
      <c r="JFD20" s="1"/>
      <c r="JFE20" s="1"/>
      <c r="JFF20" s="1"/>
      <c r="JFG20" s="1"/>
      <c r="JFH20" s="1"/>
      <c r="JFI20" s="1"/>
      <c r="JFJ20" s="1"/>
      <c r="JFK20" s="1"/>
      <c r="JFL20" s="1"/>
      <c r="JFM20" s="1"/>
      <c r="JFN20" s="1"/>
      <c r="JFO20" s="1"/>
      <c r="JFP20" s="1"/>
      <c r="JFQ20" s="1"/>
      <c r="JFR20" s="1"/>
      <c r="JFS20" s="1"/>
      <c r="JFT20" s="1"/>
      <c r="JFU20" s="1"/>
      <c r="JFV20" s="1"/>
      <c r="JFW20" s="1"/>
      <c r="JFX20" s="1"/>
      <c r="JFY20" s="1"/>
      <c r="JFZ20" s="1"/>
      <c r="JGA20" s="1"/>
      <c r="JGB20" s="1"/>
      <c r="JGC20" s="1"/>
      <c r="JGD20" s="1"/>
      <c r="JGE20" s="1"/>
      <c r="JGF20" s="1"/>
      <c r="JGG20" s="1"/>
      <c r="JGH20" s="1"/>
      <c r="JGI20" s="1"/>
      <c r="JGJ20" s="1"/>
      <c r="JGK20" s="1"/>
      <c r="JGL20" s="1"/>
      <c r="JGM20" s="1"/>
      <c r="JGN20" s="1"/>
      <c r="JGO20" s="1"/>
      <c r="JGP20" s="1"/>
      <c r="JGQ20" s="1"/>
      <c r="JGR20" s="1"/>
      <c r="JGS20" s="1"/>
      <c r="JGT20" s="1"/>
      <c r="JGU20" s="1"/>
      <c r="JGV20" s="1"/>
      <c r="JGW20" s="1"/>
      <c r="JGX20" s="1"/>
      <c r="JGY20" s="1"/>
      <c r="JGZ20" s="1"/>
      <c r="JHA20" s="1"/>
      <c r="JHB20" s="1"/>
      <c r="JHC20" s="1"/>
      <c r="JHD20" s="1"/>
      <c r="JHE20" s="1"/>
      <c r="JHF20" s="1"/>
      <c r="JHG20" s="1"/>
      <c r="JHH20" s="1"/>
      <c r="JHI20" s="1"/>
      <c r="JHJ20" s="1"/>
      <c r="JHK20" s="1"/>
      <c r="JHL20" s="1"/>
      <c r="JHM20" s="1"/>
      <c r="JHN20" s="1"/>
      <c r="JHO20" s="1"/>
      <c r="JHP20" s="1"/>
      <c r="JHQ20" s="1"/>
      <c r="JHR20" s="1"/>
      <c r="JHS20" s="1"/>
      <c r="JHT20" s="1"/>
      <c r="JHU20" s="1"/>
      <c r="JHV20" s="1"/>
      <c r="JHW20" s="1"/>
      <c r="JHX20" s="1"/>
      <c r="JHY20" s="1"/>
      <c r="JHZ20" s="1"/>
      <c r="JIA20" s="1"/>
      <c r="JIB20" s="1"/>
      <c r="JIC20" s="1"/>
      <c r="JID20" s="1"/>
      <c r="JIE20" s="1"/>
      <c r="JIF20" s="1"/>
      <c r="JIG20" s="1"/>
      <c r="JIH20" s="1"/>
      <c r="JII20" s="1"/>
      <c r="JIJ20" s="1"/>
      <c r="JIK20" s="1"/>
      <c r="JIL20" s="1"/>
      <c r="JIM20" s="1"/>
      <c r="JIN20" s="1"/>
      <c r="JIO20" s="1"/>
      <c r="JIP20" s="1"/>
      <c r="JIQ20" s="1"/>
      <c r="JIR20" s="1"/>
      <c r="JIS20" s="1"/>
      <c r="JIT20" s="1"/>
      <c r="JIU20" s="1"/>
      <c r="JIV20" s="1"/>
      <c r="JIW20" s="1"/>
      <c r="JIX20" s="1"/>
      <c r="JIY20" s="1"/>
      <c r="JIZ20" s="1"/>
      <c r="JJA20" s="1"/>
      <c r="JJB20" s="1"/>
      <c r="JJC20" s="1"/>
      <c r="JJD20" s="1"/>
      <c r="JJE20" s="1"/>
      <c r="JJF20" s="1"/>
      <c r="JJG20" s="1"/>
      <c r="JJH20" s="1"/>
      <c r="JJI20" s="1"/>
      <c r="JJJ20" s="1"/>
      <c r="JJK20" s="1"/>
      <c r="JJL20" s="1"/>
      <c r="JJM20" s="1"/>
      <c r="JJN20" s="1"/>
      <c r="JJO20" s="1"/>
      <c r="JJP20" s="1"/>
      <c r="JJQ20" s="1"/>
      <c r="JJR20" s="1"/>
      <c r="JJS20" s="1"/>
      <c r="JJT20" s="1"/>
      <c r="JJU20" s="1"/>
      <c r="JJV20" s="1"/>
      <c r="JJW20" s="1"/>
      <c r="JJX20" s="1"/>
      <c r="JJY20" s="1"/>
      <c r="JJZ20" s="1"/>
      <c r="JKA20" s="1"/>
      <c r="JKB20" s="1"/>
      <c r="JKC20" s="1"/>
      <c r="JKD20" s="1"/>
      <c r="JKE20" s="1"/>
      <c r="JKF20" s="1"/>
      <c r="JKG20" s="1"/>
      <c r="JKH20" s="1"/>
      <c r="JKI20" s="1"/>
      <c r="JKJ20" s="1"/>
      <c r="JKK20" s="1"/>
      <c r="JKL20" s="1"/>
      <c r="JKM20" s="1"/>
      <c r="JKN20" s="1"/>
      <c r="JKO20" s="1"/>
      <c r="JKP20" s="1"/>
      <c r="JKQ20" s="1"/>
      <c r="JKR20" s="1"/>
      <c r="JKS20" s="1"/>
      <c r="JKT20" s="1"/>
      <c r="JKU20" s="1"/>
      <c r="JKV20" s="1"/>
      <c r="JKW20" s="1"/>
      <c r="JKX20" s="1"/>
      <c r="JKY20" s="1"/>
      <c r="JKZ20" s="1"/>
      <c r="JLA20" s="1"/>
      <c r="JLB20" s="1"/>
      <c r="JLC20" s="1"/>
      <c r="JLD20" s="1"/>
      <c r="JLE20" s="1"/>
      <c r="JLF20" s="1"/>
      <c r="JLG20" s="1"/>
      <c r="JLH20" s="1"/>
      <c r="JLI20" s="1"/>
      <c r="JLJ20" s="1"/>
      <c r="JLK20" s="1"/>
      <c r="JLL20" s="1"/>
      <c r="JLM20" s="1"/>
      <c r="JLN20" s="1"/>
      <c r="JLO20" s="1"/>
      <c r="JLP20" s="1"/>
      <c r="JLQ20" s="1"/>
      <c r="JLR20" s="1"/>
      <c r="JLS20" s="1"/>
      <c r="JLT20" s="1"/>
      <c r="JLU20" s="1"/>
      <c r="JLV20" s="1"/>
      <c r="JLW20" s="1"/>
      <c r="JLX20" s="1"/>
      <c r="JLY20" s="1"/>
      <c r="JLZ20" s="1"/>
      <c r="JMA20" s="1"/>
      <c r="JMB20" s="1"/>
      <c r="JMC20" s="1"/>
      <c r="JMD20" s="1"/>
      <c r="JME20" s="1"/>
      <c r="JMF20" s="1"/>
      <c r="JMG20" s="1"/>
      <c r="JMH20" s="1"/>
      <c r="JMI20" s="1"/>
      <c r="JMJ20" s="1"/>
      <c r="JMK20" s="1"/>
      <c r="JML20" s="1"/>
      <c r="JMM20" s="1"/>
      <c r="JMN20" s="1"/>
      <c r="JMO20" s="1"/>
      <c r="JMP20" s="1"/>
      <c r="JMQ20" s="1"/>
      <c r="JMR20" s="1"/>
      <c r="JMS20" s="1"/>
      <c r="JMT20" s="1"/>
      <c r="JMU20" s="1"/>
      <c r="JMV20" s="1"/>
      <c r="JMW20" s="1"/>
      <c r="JMX20" s="1"/>
      <c r="JMY20" s="1"/>
      <c r="JMZ20" s="1"/>
      <c r="JNA20" s="1"/>
      <c r="JNB20" s="1"/>
      <c r="JNC20" s="1"/>
      <c r="JND20" s="1"/>
      <c r="JNE20" s="1"/>
      <c r="JNF20" s="1"/>
      <c r="JNG20" s="1"/>
      <c r="JNH20" s="1"/>
      <c r="JNI20" s="1"/>
      <c r="JNJ20" s="1"/>
      <c r="JNK20" s="1"/>
      <c r="JNL20" s="1"/>
      <c r="JNM20" s="1"/>
      <c r="JNN20" s="1"/>
      <c r="JNO20" s="1"/>
      <c r="JNP20" s="1"/>
      <c r="JNQ20" s="1"/>
      <c r="JNR20" s="1"/>
      <c r="JNS20" s="1"/>
      <c r="JNT20" s="1"/>
      <c r="JNU20" s="1"/>
      <c r="JNV20" s="1"/>
      <c r="JNW20" s="1"/>
      <c r="JNX20" s="1"/>
      <c r="JNY20" s="1"/>
      <c r="JNZ20" s="1"/>
      <c r="JOA20" s="1"/>
      <c r="JOB20" s="1"/>
      <c r="JOC20" s="1"/>
      <c r="JOD20" s="1"/>
      <c r="JOE20" s="1"/>
      <c r="JOF20" s="1"/>
      <c r="JOG20" s="1"/>
      <c r="JOH20" s="1"/>
      <c r="JOI20" s="1"/>
      <c r="JOJ20" s="1"/>
      <c r="JOK20" s="1"/>
      <c r="JOL20" s="1"/>
      <c r="JOM20" s="1"/>
      <c r="JON20" s="1"/>
      <c r="JOO20" s="1"/>
      <c r="JOP20" s="1"/>
      <c r="JOQ20" s="1"/>
      <c r="JOR20" s="1"/>
      <c r="JOS20" s="1"/>
      <c r="JOT20" s="1"/>
      <c r="JOU20" s="1"/>
      <c r="JOV20" s="1"/>
      <c r="JOW20" s="1"/>
      <c r="JOX20" s="1"/>
      <c r="JOY20" s="1"/>
      <c r="JOZ20" s="1"/>
      <c r="JPA20" s="1"/>
      <c r="JPB20" s="1"/>
      <c r="JPC20" s="1"/>
      <c r="JPD20" s="1"/>
      <c r="JPE20" s="1"/>
      <c r="JPF20" s="1"/>
      <c r="JPG20" s="1"/>
      <c r="JPH20" s="1"/>
      <c r="JPI20" s="1"/>
      <c r="JPJ20" s="1"/>
      <c r="JPK20" s="1"/>
      <c r="JPL20" s="1"/>
      <c r="JPM20" s="1"/>
      <c r="JPN20" s="1"/>
      <c r="JPO20" s="1"/>
      <c r="JPP20" s="1"/>
      <c r="JPQ20" s="1"/>
      <c r="JPR20" s="1"/>
      <c r="JPS20" s="1"/>
      <c r="JPT20" s="1"/>
      <c r="JPU20" s="1"/>
      <c r="JPV20" s="1"/>
      <c r="JPW20" s="1"/>
      <c r="JPX20" s="1"/>
      <c r="JPY20" s="1"/>
      <c r="JPZ20" s="1"/>
      <c r="JQA20" s="1"/>
      <c r="JQB20" s="1"/>
      <c r="JQC20" s="1"/>
      <c r="JQD20" s="1"/>
      <c r="JQE20" s="1"/>
      <c r="JQF20" s="1"/>
      <c r="JQG20" s="1"/>
      <c r="JQH20" s="1"/>
      <c r="JQI20" s="1"/>
      <c r="JQJ20" s="1"/>
      <c r="JQK20" s="1"/>
      <c r="JQL20" s="1"/>
      <c r="JQM20" s="1"/>
      <c r="JQN20" s="1"/>
      <c r="JQO20" s="1"/>
      <c r="JQP20" s="1"/>
      <c r="JQQ20" s="1"/>
      <c r="JQR20" s="1"/>
      <c r="JQS20" s="1"/>
      <c r="JQT20" s="1"/>
      <c r="JQU20" s="1"/>
      <c r="JQV20" s="1"/>
      <c r="JQW20" s="1"/>
      <c r="JQX20" s="1"/>
      <c r="JQY20" s="1"/>
      <c r="JQZ20" s="1"/>
      <c r="JRA20" s="1"/>
      <c r="JRB20" s="1"/>
      <c r="JRC20" s="1"/>
      <c r="JRD20" s="1"/>
      <c r="JRE20" s="1"/>
      <c r="JRF20" s="1"/>
      <c r="JRG20" s="1"/>
      <c r="JRH20" s="1"/>
      <c r="JRI20" s="1"/>
      <c r="JRJ20" s="1"/>
      <c r="JRK20" s="1"/>
      <c r="JRL20" s="1"/>
      <c r="JRM20" s="1"/>
      <c r="JRN20" s="1"/>
      <c r="JRO20" s="1"/>
      <c r="JRP20" s="1"/>
      <c r="JRQ20" s="1"/>
      <c r="JRR20" s="1"/>
      <c r="JRS20" s="1"/>
      <c r="JRT20" s="1"/>
      <c r="JRU20" s="1"/>
      <c r="JRV20" s="1"/>
      <c r="JRW20" s="1"/>
      <c r="JRX20" s="1"/>
      <c r="JRY20" s="1"/>
      <c r="JRZ20" s="1"/>
      <c r="JSA20" s="1"/>
      <c r="JSB20" s="1"/>
      <c r="JSC20" s="1"/>
      <c r="JSD20" s="1"/>
      <c r="JSE20" s="1"/>
      <c r="JSF20" s="1"/>
      <c r="JSG20" s="1"/>
      <c r="JSH20" s="1"/>
      <c r="JSI20" s="1"/>
      <c r="JSJ20" s="1"/>
      <c r="JSK20" s="1"/>
      <c r="JSL20" s="1"/>
      <c r="JSM20" s="1"/>
      <c r="JSN20" s="1"/>
      <c r="JSO20" s="1"/>
      <c r="JSP20" s="1"/>
      <c r="JSQ20" s="1"/>
      <c r="JSR20" s="1"/>
      <c r="JSS20" s="1"/>
      <c r="JST20" s="1"/>
      <c r="JSU20" s="1"/>
      <c r="JSV20" s="1"/>
      <c r="JSW20" s="1"/>
      <c r="JSX20" s="1"/>
      <c r="JSY20" s="1"/>
      <c r="JSZ20" s="1"/>
      <c r="JTA20" s="1"/>
      <c r="JTB20" s="1"/>
      <c r="JTC20" s="1"/>
      <c r="JTD20" s="1"/>
      <c r="JTE20" s="1"/>
      <c r="JTF20" s="1"/>
      <c r="JTG20" s="1"/>
      <c r="JTH20" s="1"/>
      <c r="JTI20" s="1"/>
      <c r="JTJ20" s="1"/>
      <c r="JTK20" s="1"/>
      <c r="JTL20" s="1"/>
      <c r="JTM20" s="1"/>
      <c r="JTN20" s="1"/>
      <c r="JTO20" s="1"/>
      <c r="JTP20" s="1"/>
      <c r="JTQ20" s="1"/>
      <c r="JTR20" s="1"/>
      <c r="JTS20" s="1"/>
      <c r="JTT20" s="1"/>
      <c r="JTU20" s="1"/>
      <c r="JTV20" s="1"/>
      <c r="JTW20" s="1"/>
      <c r="JTX20" s="1"/>
      <c r="JTY20" s="1"/>
      <c r="JTZ20" s="1"/>
      <c r="JUA20" s="1"/>
      <c r="JUB20" s="1"/>
      <c r="JUC20" s="1"/>
      <c r="JUD20" s="1"/>
      <c r="JUE20" s="1"/>
      <c r="JUF20" s="1"/>
      <c r="JUG20" s="1"/>
      <c r="JUH20" s="1"/>
      <c r="JUI20" s="1"/>
      <c r="JUJ20" s="1"/>
      <c r="JUK20" s="1"/>
      <c r="JUL20" s="1"/>
      <c r="JUM20" s="1"/>
      <c r="JUN20" s="1"/>
      <c r="JUO20" s="1"/>
      <c r="JUP20" s="1"/>
      <c r="JUQ20" s="1"/>
      <c r="JUR20" s="1"/>
      <c r="JUS20" s="1"/>
      <c r="JUT20" s="1"/>
      <c r="JUU20" s="1"/>
      <c r="JUV20" s="1"/>
      <c r="JUW20" s="1"/>
      <c r="JUX20" s="1"/>
      <c r="JUY20" s="1"/>
      <c r="JUZ20" s="1"/>
      <c r="JVA20" s="1"/>
      <c r="JVB20" s="1"/>
      <c r="JVC20" s="1"/>
      <c r="JVD20" s="1"/>
      <c r="JVE20" s="1"/>
      <c r="JVF20" s="1"/>
      <c r="JVG20" s="1"/>
      <c r="JVH20" s="1"/>
      <c r="JVI20" s="1"/>
      <c r="JVJ20" s="1"/>
      <c r="JVK20" s="1"/>
      <c r="JVL20" s="1"/>
      <c r="JVM20" s="1"/>
      <c r="JVN20" s="1"/>
      <c r="JVO20" s="1"/>
      <c r="JVP20" s="1"/>
      <c r="JVQ20" s="1"/>
      <c r="JVR20" s="1"/>
      <c r="JVS20" s="1"/>
      <c r="JVT20" s="1"/>
      <c r="JVU20" s="1"/>
      <c r="JVV20" s="1"/>
      <c r="JVW20" s="1"/>
      <c r="JVX20" s="1"/>
      <c r="JVY20" s="1"/>
      <c r="JVZ20" s="1"/>
      <c r="JWA20" s="1"/>
      <c r="JWB20" s="1"/>
      <c r="JWC20" s="1"/>
      <c r="JWD20" s="1"/>
      <c r="JWE20" s="1"/>
      <c r="JWF20" s="1"/>
      <c r="JWG20" s="1"/>
      <c r="JWH20" s="1"/>
      <c r="JWI20" s="1"/>
      <c r="JWJ20" s="1"/>
      <c r="JWK20" s="1"/>
      <c r="JWL20" s="1"/>
      <c r="JWM20" s="1"/>
      <c r="JWN20" s="1"/>
      <c r="JWO20" s="1"/>
      <c r="JWP20" s="1"/>
      <c r="JWQ20" s="1"/>
      <c r="JWR20" s="1"/>
      <c r="JWS20" s="1"/>
      <c r="JWT20" s="1"/>
      <c r="JWU20" s="1"/>
      <c r="JWV20" s="1"/>
      <c r="JWW20" s="1"/>
      <c r="JWX20" s="1"/>
      <c r="JWY20" s="1"/>
      <c r="JWZ20" s="1"/>
      <c r="JXA20" s="1"/>
      <c r="JXB20" s="1"/>
      <c r="JXC20" s="1"/>
      <c r="JXD20" s="1"/>
      <c r="JXE20" s="1"/>
      <c r="JXF20" s="1"/>
      <c r="JXG20" s="1"/>
      <c r="JXH20" s="1"/>
      <c r="JXI20" s="1"/>
      <c r="JXJ20" s="1"/>
      <c r="JXK20" s="1"/>
      <c r="JXL20" s="1"/>
      <c r="JXM20" s="1"/>
      <c r="JXN20" s="1"/>
      <c r="JXO20" s="1"/>
      <c r="JXP20" s="1"/>
      <c r="JXQ20" s="1"/>
      <c r="JXR20" s="1"/>
      <c r="JXS20" s="1"/>
      <c r="JXT20" s="1"/>
      <c r="JXU20" s="1"/>
      <c r="JXV20" s="1"/>
      <c r="JXW20" s="1"/>
      <c r="JXX20" s="1"/>
      <c r="JXY20" s="1"/>
      <c r="JXZ20" s="1"/>
      <c r="JYA20" s="1"/>
      <c r="JYB20" s="1"/>
      <c r="JYC20" s="1"/>
      <c r="JYD20" s="1"/>
      <c r="JYE20" s="1"/>
      <c r="JYF20" s="1"/>
      <c r="JYG20" s="1"/>
      <c r="JYH20" s="1"/>
      <c r="JYI20" s="1"/>
      <c r="JYJ20" s="1"/>
      <c r="JYK20" s="1"/>
      <c r="JYL20" s="1"/>
      <c r="JYM20" s="1"/>
      <c r="JYN20" s="1"/>
      <c r="JYO20" s="1"/>
      <c r="JYP20" s="1"/>
      <c r="JYQ20" s="1"/>
      <c r="JYR20" s="1"/>
      <c r="JYS20" s="1"/>
      <c r="JYT20" s="1"/>
      <c r="JYU20" s="1"/>
      <c r="JYV20" s="1"/>
      <c r="JYW20" s="1"/>
      <c r="JYX20" s="1"/>
      <c r="JYY20" s="1"/>
      <c r="JYZ20" s="1"/>
      <c r="JZA20" s="1"/>
      <c r="JZB20" s="1"/>
      <c r="JZC20" s="1"/>
      <c r="JZD20" s="1"/>
      <c r="JZE20" s="1"/>
      <c r="JZF20" s="1"/>
      <c r="JZG20" s="1"/>
      <c r="JZH20" s="1"/>
      <c r="JZI20" s="1"/>
      <c r="JZJ20" s="1"/>
      <c r="JZK20" s="1"/>
      <c r="JZL20" s="1"/>
      <c r="JZM20" s="1"/>
      <c r="JZN20" s="1"/>
      <c r="JZO20" s="1"/>
      <c r="JZP20" s="1"/>
      <c r="JZQ20" s="1"/>
      <c r="JZR20" s="1"/>
      <c r="JZS20" s="1"/>
      <c r="JZT20" s="1"/>
      <c r="JZU20" s="1"/>
      <c r="JZV20" s="1"/>
      <c r="JZW20" s="1"/>
      <c r="JZX20" s="1"/>
      <c r="JZY20" s="1"/>
      <c r="JZZ20" s="1"/>
      <c r="KAA20" s="1"/>
      <c r="KAB20" s="1"/>
      <c r="KAC20" s="1"/>
      <c r="KAD20" s="1"/>
      <c r="KAE20" s="1"/>
      <c r="KAF20" s="1"/>
      <c r="KAG20" s="1"/>
      <c r="KAH20" s="1"/>
      <c r="KAI20" s="1"/>
      <c r="KAJ20" s="1"/>
      <c r="KAK20" s="1"/>
      <c r="KAL20" s="1"/>
      <c r="KAM20" s="1"/>
      <c r="KAN20" s="1"/>
      <c r="KAO20" s="1"/>
      <c r="KAP20" s="1"/>
      <c r="KAQ20" s="1"/>
      <c r="KAR20" s="1"/>
      <c r="KAS20" s="1"/>
      <c r="KAT20" s="1"/>
      <c r="KAU20" s="1"/>
      <c r="KAV20" s="1"/>
      <c r="KAW20" s="1"/>
      <c r="KAX20" s="1"/>
      <c r="KAY20" s="1"/>
      <c r="KAZ20" s="1"/>
      <c r="KBA20" s="1"/>
      <c r="KBB20" s="1"/>
      <c r="KBC20" s="1"/>
      <c r="KBD20" s="1"/>
      <c r="KBE20" s="1"/>
      <c r="KBF20" s="1"/>
      <c r="KBG20" s="1"/>
      <c r="KBH20" s="1"/>
      <c r="KBI20" s="1"/>
      <c r="KBJ20" s="1"/>
      <c r="KBK20" s="1"/>
      <c r="KBL20" s="1"/>
      <c r="KBM20" s="1"/>
      <c r="KBN20" s="1"/>
      <c r="KBO20" s="1"/>
      <c r="KBP20" s="1"/>
      <c r="KBQ20" s="1"/>
      <c r="KBR20" s="1"/>
      <c r="KBS20" s="1"/>
      <c r="KBT20" s="1"/>
      <c r="KBU20" s="1"/>
      <c r="KBV20" s="1"/>
      <c r="KBW20" s="1"/>
      <c r="KBX20" s="1"/>
      <c r="KBY20" s="1"/>
      <c r="KBZ20" s="1"/>
      <c r="KCA20" s="1"/>
      <c r="KCB20" s="1"/>
      <c r="KCC20" s="1"/>
      <c r="KCD20" s="1"/>
      <c r="KCE20" s="1"/>
      <c r="KCF20" s="1"/>
      <c r="KCG20" s="1"/>
      <c r="KCH20" s="1"/>
      <c r="KCI20" s="1"/>
      <c r="KCJ20" s="1"/>
      <c r="KCK20" s="1"/>
      <c r="KCL20" s="1"/>
      <c r="KCM20" s="1"/>
      <c r="KCN20" s="1"/>
      <c r="KCO20" s="1"/>
      <c r="KCP20" s="1"/>
      <c r="KCQ20" s="1"/>
      <c r="KCR20" s="1"/>
      <c r="KCS20" s="1"/>
      <c r="KCT20" s="1"/>
      <c r="KCU20" s="1"/>
      <c r="KCV20" s="1"/>
      <c r="KCW20" s="1"/>
      <c r="KCX20" s="1"/>
      <c r="KCY20" s="1"/>
      <c r="KCZ20" s="1"/>
      <c r="KDA20" s="1"/>
      <c r="KDB20" s="1"/>
      <c r="KDC20" s="1"/>
      <c r="KDD20" s="1"/>
      <c r="KDE20" s="1"/>
      <c r="KDF20" s="1"/>
      <c r="KDG20" s="1"/>
      <c r="KDH20" s="1"/>
      <c r="KDI20" s="1"/>
      <c r="KDJ20" s="1"/>
      <c r="KDK20" s="1"/>
      <c r="KDL20" s="1"/>
      <c r="KDM20" s="1"/>
      <c r="KDN20" s="1"/>
      <c r="KDO20" s="1"/>
      <c r="KDP20" s="1"/>
      <c r="KDQ20" s="1"/>
      <c r="KDR20" s="1"/>
      <c r="KDS20" s="1"/>
      <c r="KDT20" s="1"/>
      <c r="KDU20" s="1"/>
      <c r="KDV20" s="1"/>
      <c r="KDW20" s="1"/>
      <c r="KDX20" s="1"/>
      <c r="KDY20" s="1"/>
      <c r="KDZ20" s="1"/>
      <c r="KEA20" s="1"/>
      <c r="KEB20" s="1"/>
      <c r="KEC20" s="1"/>
      <c r="KED20" s="1"/>
      <c r="KEE20" s="1"/>
      <c r="KEF20" s="1"/>
      <c r="KEG20" s="1"/>
      <c r="KEH20" s="1"/>
      <c r="KEI20" s="1"/>
      <c r="KEJ20" s="1"/>
      <c r="KEK20" s="1"/>
      <c r="KEL20" s="1"/>
      <c r="KEM20" s="1"/>
      <c r="KEN20" s="1"/>
      <c r="KEO20" s="1"/>
      <c r="KEP20" s="1"/>
      <c r="KEQ20" s="1"/>
      <c r="KER20" s="1"/>
      <c r="KES20" s="1"/>
      <c r="KET20" s="1"/>
      <c r="KEU20" s="1"/>
      <c r="KEV20" s="1"/>
      <c r="KEW20" s="1"/>
      <c r="KEX20" s="1"/>
      <c r="KEY20" s="1"/>
      <c r="KEZ20" s="1"/>
      <c r="KFA20" s="1"/>
      <c r="KFB20" s="1"/>
      <c r="KFC20" s="1"/>
      <c r="KFD20" s="1"/>
      <c r="KFE20" s="1"/>
      <c r="KFF20" s="1"/>
      <c r="KFG20" s="1"/>
      <c r="KFH20" s="1"/>
      <c r="KFI20" s="1"/>
      <c r="KFJ20" s="1"/>
      <c r="KFK20" s="1"/>
      <c r="KFL20" s="1"/>
      <c r="KFM20" s="1"/>
      <c r="KFN20" s="1"/>
      <c r="KFO20" s="1"/>
      <c r="KFP20" s="1"/>
      <c r="KFQ20" s="1"/>
      <c r="KFR20" s="1"/>
      <c r="KFS20" s="1"/>
      <c r="KFT20" s="1"/>
      <c r="KFU20" s="1"/>
      <c r="KFV20" s="1"/>
      <c r="KFW20" s="1"/>
      <c r="KFX20" s="1"/>
      <c r="KFY20" s="1"/>
      <c r="KFZ20" s="1"/>
      <c r="KGA20" s="1"/>
      <c r="KGB20" s="1"/>
      <c r="KGC20" s="1"/>
      <c r="KGD20" s="1"/>
      <c r="KGE20" s="1"/>
      <c r="KGF20" s="1"/>
      <c r="KGG20" s="1"/>
      <c r="KGH20" s="1"/>
      <c r="KGI20" s="1"/>
      <c r="KGJ20" s="1"/>
      <c r="KGK20" s="1"/>
      <c r="KGL20" s="1"/>
      <c r="KGM20" s="1"/>
      <c r="KGN20" s="1"/>
      <c r="KGO20" s="1"/>
      <c r="KGP20" s="1"/>
      <c r="KGQ20" s="1"/>
      <c r="KGR20" s="1"/>
      <c r="KGS20" s="1"/>
      <c r="KGT20" s="1"/>
      <c r="KGU20" s="1"/>
      <c r="KGV20" s="1"/>
      <c r="KGW20" s="1"/>
      <c r="KGX20" s="1"/>
      <c r="KGY20" s="1"/>
      <c r="KGZ20" s="1"/>
      <c r="KHA20" s="1"/>
      <c r="KHB20" s="1"/>
      <c r="KHC20" s="1"/>
      <c r="KHD20" s="1"/>
      <c r="KHE20" s="1"/>
      <c r="KHF20" s="1"/>
      <c r="KHG20" s="1"/>
      <c r="KHH20" s="1"/>
      <c r="KHI20" s="1"/>
      <c r="KHJ20" s="1"/>
      <c r="KHK20" s="1"/>
      <c r="KHL20" s="1"/>
      <c r="KHM20" s="1"/>
      <c r="KHN20" s="1"/>
      <c r="KHO20" s="1"/>
      <c r="KHP20" s="1"/>
      <c r="KHQ20" s="1"/>
      <c r="KHR20" s="1"/>
      <c r="KHS20" s="1"/>
      <c r="KHT20" s="1"/>
      <c r="KHU20" s="1"/>
      <c r="KHV20" s="1"/>
      <c r="KHW20" s="1"/>
      <c r="KHX20" s="1"/>
      <c r="KHY20" s="1"/>
      <c r="KHZ20" s="1"/>
      <c r="KIA20" s="1"/>
      <c r="KIB20" s="1"/>
      <c r="KIC20" s="1"/>
      <c r="KID20" s="1"/>
      <c r="KIE20" s="1"/>
      <c r="KIF20" s="1"/>
      <c r="KIG20" s="1"/>
      <c r="KIH20" s="1"/>
      <c r="KII20" s="1"/>
      <c r="KIJ20" s="1"/>
      <c r="KIK20" s="1"/>
      <c r="KIL20" s="1"/>
      <c r="KIM20" s="1"/>
      <c r="KIN20" s="1"/>
      <c r="KIO20" s="1"/>
      <c r="KIP20" s="1"/>
      <c r="KIQ20" s="1"/>
      <c r="KIR20" s="1"/>
      <c r="KIS20" s="1"/>
      <c r="KIT20" s="1"/>
      <c r="KIU20" s="1"/>
      <c r="KIV20" s="1"/>
      <c r="KIW20" s="1"/>
      <c r="KIX20" s="1"/>
      <c r="KIY20" s="1"/>
      <c r="KIZ20" s="1"/>
      <c r="KJA20" s="1"/>
      <c r="KJB20" s="1"/>
      <c r="KJC20" s="1"/>
      <c r="KJD20" s="1"/>
      <c r="KJE20" s="1"/>
      <c r="KJF20" s="1"/>
      <c r="KJG20" s="1"/>
      <c r="KJH20" s="1"/>
      <c r="KJI20" s="1"/>
      <c r="KJJ20" s="1"/>
      <c r="KJK20" s="1"/>
      <c r="KJL20" s="1"/>
      <c r="KJM20" s="1"/>
      <c r="KJN20" s="1"/>
      <c r="KJO20" s="1"/>
      <c r="KJP20" s="1"/>
      <c r="KJQ20" s="1"/>
      <c r="KJR20" s="1"/>
      <c r="KJS20" s="1"/>
      <c r="KJT20" s="1"/>
      <c r="KJU20" s="1"/>
      <c r="KJV20" s="1"/>
      <c r="KJW20" s="1"/>
      <c r="KJX20" s="1"/>
      <c r="KJY20" s="1"/>
      <c r="KJZ20" s="1"/>
      <c r="KKA20" s="1"/>
      <c r="KKB20" s="1"/>
      <c r="KKC20" s="1"/>
      <c r="KKD20" s="1"/>
      <c r="KKE20" s="1"/>
      <c r="KKF20" s="1"/>
      <c r="KKG20" s="1"/>
      <c r="KKH20" s="1"/>
      <c r="KKI20" s="1"/>
      <c r="KKJ20" s="1"/>
      <c r="KKK20" s="1"/>
      <c r="KKL20" s="1"/>
      <c r="KKM20" s="1"/>
      <c r="KKN20" s="1"/>
      <c r="KKO20" s="1"/>
      <c r="KKP20" s="1"/>
      <c r="KKQ20" s="1"/>
      <c r="KKR20" s="1"/>
      <c r="KKS20" s="1"/>
      <c r="KKT20" s="1"/>
      <c r="KKU20" s="1"/>
      <c r="KKV20" s="1"/>
      <c r="KKW20" s="1"/>
      <c r="KKX20" s="1"/>
      <c r="KKY20" s="1"/>
      <c r="KKZ20" s="1"/>
      <c r="KLA20" s="1"/>
      <c r="KLB20" s="1"/>
      <c r="KLC20" s="1"/>
      <c r="KLD20" s="1"/>
      <c r="KLE20" s="1"/>
      <c r="KLF20" s="1"/>
      <c r="KLG20" s="1"/>
      <c r="KLH20" s="1"/>
      <c r="KLI20" s="1"/>
      <c r="KLJ20" s="1"/>
      <c r="KLK20" s="1"/>
      <c r="KLL20" s="1"/>
      <c r="KLM20" s="1"/>
      <c r="KLN20" s="1"/>
      <c r="KLO20" s="1"/>
      <c r="KLP20" s="1"/>
      <c r="KLQ20" s="1"/>
      <c r="KLR20" s="1"/>
      <c r="KLS20" s="1"/>
      <c r="KLT20" s="1"/>
      <c r="KLU20" s="1"/>
      <c r="KLV20" s="1"/>
      <c r="KLW20" s="1"/>
      <c r="KLX20" s="1"/>
      <c r="KLY20" s="1"/>
      <c r="KLZ20" s="1"/>
      <c r="KMA20" s="1"/>
      <c r="KMB20" s="1"/>
      <c r="KMC20" s="1"/>
      <c r="KMD20" s="1"/>
      <c r="KME20" s="1"/>
      <c r="KMF20" s="1"/>
      <c r="KMG20" s="1"/>
      <c r="KMH20" s="1"/>
      <c r="KMI20" s="1"/>
      <c r="KMJ20" s="1"/>
      <c r="KMK20" s="1"/>
      <c r="KML20" s="1"/>
      <c r="KMM20" s="1"/>
      <c r="KMN20" s="1"/>
      <c r="KMO20" s="1"/>
      <c r="KMP20" s="1"/>
      <c r="KMQ20" s="1"/>
      <c r="KMR20" s="1"/>
      <c r="KMS20" s="1"/>
      <c r="KMT20" s="1"/>
      <c r="KMU20" s="1"/>
      <c r="KMV20" s="1"/>
      <c r="KMW20" s="1"/>
      <c r="KMX20" s="1"/>
      <c r="KMY20" s="1"/>
      <c r="KMZ20" s="1"/>
      <c r="KNA20" s="1"/>
      <c r="KNB20" s="1"/>
      <c r="KNC20" s="1"/>
      <c r="KND20" s="1"/>
      <c r="KNE20" s="1"/>
      <c r="KNF20" s="1"/>
      <c r="KNG20" s="1"/>
      <c r="KNH20" s="1"/>
      <c r="KNI20" s="1"/>
      <c r="KNJ20" s="1"/>
      <c r="KNK20" s="1"/>
      <c r="KNL20" s="1"/>
      <c r="KNM20" s="1"/>
      <c r="KNN20" s="1"/>
      <c r="KNO20" s="1"/>
      <c r="KNP20" s="1"/>
      <c r="KNQ20" s="1"/>
      <c r="KNR20" s="1"/>
      <c r="KNS20" s="1"/>
      <c r="KNT20" s="1"/>
      <c r="KNU20" s="1"/>
      <c r="KNV20" s="1"/>
      <c r="KNW20" s="1"/>
      <c r="KNX20" s="1"/>
      <c r="KNY20" s="1"/>
      <c r="KNZ20" s="1"/>
      <c r="KOA20" s="1"/>
      <c r="KOB20" s="1"/>
      <c r="KOC20" s="1"/>
      <c r="KOD20" s="1"/>
      <c r="KOE20" s="1"/>
      <c r="KOF20" s="1"/>
      <c r="KOG20" s="1"/>
      <c r="KOH20" s="1"/>
      <c r="KOI20" s="1"/>
      <c r="KOJ20" s="1"/>
      <c r="KOK20" s="1"/>
      <c r="KOL20" s="1"/>
      <c r="KOM20" s="1"/>
      <c r="KON20" s="1"/>
      <c r="KOO20" s="1"/>
      <c r="KOP20" s="1"/>
      <c r="KOQ20" s="1"/>
      <c r="KOR20" s="1"/>
      <c r="KOS20" s="1"/>
      <c r="KOT20" s="1"/>
      <c r="KOU20" s="1"/>
      <c r="KOV20" s="1"/>
      <c r="KOW20" s="1"/>
      <c r="KOX20" s="1"/>
      <c r="KOY20" s="1"/>
      <c r="KOZ20" s="1"/>
      <c r="KPA20" s="1"/>
      <c r="KPB20" s="1"/>
      <c r="KPC20" s="1"/>
      <c r="KPD20" s="1"/>
      <c r="KPE20" s="1"/>
      <c r="KPF20" s="1"/>
      <c r="KPG20" s="1"/>
      <c r="KPH20" s="1"/>
      <c r="KPI20" s="1"/>
      <c r="KPJ20" s="1"/>
      <c r="KPK20" s="1"/>
      <c r="KPL20" s="1"/>
      <c r="KPM20" s="1"/>
      <c r="KPN20" s="1"/>
      <c r="KPO20" s="1"/>
      <c r="KPP20" s="1"/>
      <c r="KPQ20" s="1"/>
      <c r="KPR20" s="1"/>
      <c r="KPS20" s="1"/>
      <c r="KPT20" s="1"/>
      <c r="KPU20" s="1"/>
      <c r="KPV20" s="1"/>
      <c r="KPW20" s="1"/>
      <c r="KPX20" s="1"/>
      <c r="KPY20" s="1"/>
      <c r="KPZ20" s="1"/>
      <c r="KQA20" s="1"/>
      <c r="KQB20" s="1"/>
      <c r="KQC20" s="1"/>
      <c r="KQD20" s="1"/>
      <c r="KQE20" s="1"/>
      <c r="KQF20" s="1"/>
      <c r="KQG20" s="1"/>
      <c r="KQH20" s="1"/>
      <c r="KQI20" s="1"/>
      <c r="KQJ20" s="1"/>
      <c r="KQK20" s="1"/>
      <c r="KQL20" s="1"/>
      <c r="KQM20" s="1"/>
      <c r="KQN20" s="1"/>
      <c r="KQO20" s="1"/>
      <c r="KQP20" s="1"/>
      <c r="KQQ20" s="1"/>
      <c r="KQR20" s="1"/>
      <c r="KQS20" s="1"/>
      <c r="KQT20" s="1"/>
      <c r="KQU20" s="1"/>
      <c r="KQV20" s="1"/>
      <c r="KQW20" s="1"/>
      <c r="KQX20" s="1"/>
      <c r="KQY20" s="1"/>
      <c r="KQZ20" s="1"/>
      <c r="KRA20" s="1"/>
      <c r="KRB20" s="1"/>
      <c r="KRC20" s="1"/>
      <c r="KRD20" s="1"/>
      <c r="KRE20" s="1"/>
      <c r="KRF20" s="1"/>
      <c r="KRG20" s="1"/>
      <c r="KRH20" s="1"/>
      <c r="KRI20" s="1"/>
      <c r="KRJ20" s="1"/>
      <c r="KRK20" s="1"/>
      <c r="KRL20" s="1"/>
      <c r="KRM20" s="1"/>
      <c r="KRN20" s="1"/>
      <c r="KRO20" s="1"/>
      <c r="KRP20" s="1"/>
      <c r="KRQ20" s="1"/>
      <c r="KRR20" s="1"/>
      <c r="KRS20" s="1"/>
      <c r="KRT20" s="1"/>
      <c r="KRU20" s="1"/>
      <c r="KRV20" s="1"/>
      <c r="KRW20" s="1"/>
      <c r="KRX20" s="1"/>
      <c r="KRY20" s="1"/>
      <c r="KRZ20" s="1"/>
      <c r="KSA20" s="1"/>
      <c r="KSB20" s="1"/>
      <c r="KSC20" s="1"/>
      <c r="KSD20" s="1"/>
      <c r="KSE20" s="1"/>
      <c r="KSF20" s="1"/>
      <c r="KSG20" s="1"/>
      <c r="KSH20" s="1"/>
      <c r="KSI20" s="1"/>
      <c r="KSJ20" s="1"/>
      <c r="KSK20" s="1"/>
      <c r="KSL20" s="1"/>
      <c r="KSM20" s="1"/>
      <c r="KSN20" s="1"/>
      <c r="KSO20" s="1"/>
      <c r="KSP20" s="1"/>
      <c r="KSQ20" s="1"/>
      <c r="KSR20" s="1"/>
      <c r="KSS20" s="1"/>
      <c r="KST20" s="1"/>
      <c r="KSU20" s="1"/>
      <c r="KSV20" s="1"/>
      <c r="KSW20" s="1"/>
      <c r="KSX20" s="1"/>
      <c r="KSY20" s="1"/>
      <c r="KSZ20" s="1"/>
      <c r="KTA20" s="1"/>
      <c r="KTB20" s="1"/>
      <c r="KTC20" s="1"/>
      <c r="KTD20" s="1"/>
      <c r="KTE20" s="1"/>
      <c r="KTF20" s="1"/>
      <c r="KTG20" s="1"/>
      <c r="KTH20" s="1"/>
      <c r="KTI20" s="1"/>
      <c r="KTJ20" s="1"/>
      <c r="KTK20" s="1"/>
      <c r="KTL20" s="1"/>
      <c r="KTM20" s="1"/>
      <c r="KTN20" s="1"/>
      <c r="KTO20" s="1"/>
      <c r="KTP20" s="1"/>
      <c r="KTQ20" s="1"/>
      <c r="KTR20" s="1"/>
      <c r="KTS20" s="1"/>
      <c r="KTT20" s="1"/>
      <c r="KTU20" s="1"/>
      <c r="KTV20" s="1"/>
      <c r="KTW20" s="1"/>
      <c r="KTX20" s="1"/>
      <c r="KTY20" s="1"/>
      <c r="KTZ20" s="1"/>
      <c r="KUA20" s="1"/>
      <c r="KUB20" s="1"/>
      <c r="KUC20" s="1"/>
      <c r="KUD20" s="1"/>
      <c r="KUE20" s="1"/>
      <c r="KUF20" s="1"/>
      <c r="KUG20" s="1"/>
      <c r="KUH20" s="1"/>
      <c r="KUI20" s="1"/>
      <c r="KUJ20" s="1"/>
      <c r="KUK20" s="1"/>
      <c r="KUL20" s="1"/>
      <c r="KUM20" s="1"/>
      <c r="KUN20" s="1"/>
      <c r="KUO20" s="1"/>
      <c r="KUP20" s="1"/>
      <c r="KUQ20" s="1"/>
      <c r="KUR20" s="1"/>
      <c r="KUS20" s="1"/>
      <c r="KUT20" s="1"/>
      <c r="KUU20" s="1"/>
      <c r="KUV20" s="1"/>
      <c r="KUW20" s="1"/>
      <c r="KUX20" s="1"/>
      <c r="KUY20" s="1"/>
      <c r="KUZ20" s="1"/>
      <c r="KVA20" s="1"/>
      <c r="KVB20" s="1"/>
      <c r="KVC20" s="1"/>
      <c r="KVD20" s="1"/>
      <c r="KVE20" s="1"/>
      <c r="KVF20" s="1"/>
      <c r="KVG20" s="1"/>
      <c r="KVH20" s="1"/>
      <c r="KVI20" s="1"/>
      <c r="KVJ20" s="1"/>
      <c r="KVK20" s="1"/>
      <c r="KVL20" s="1"/>
      <c r="KVM20" s="1"/>
      <c r="KVN20" s="1"/>
      <c r="KVO20" s="1"/>
      <c r="KVP20" s="1"/>
      <c r="KVQ20" s="1"/>
      <c r="KVR20" s="1"/>
      <c r="KVS20" s="1"/>
      <c r="KVT20" s="1"/>
      <c r="KVU20" s="1"/>
      <c r="KVV20" s="1"/>
      <c r="KVW20" s="1"/>
      <c r="KVX20" s="1"/>
      <c r="KVY20" s="1"/>
      <c r="KVZ20" s="1"/>
      <c r="KWA20" s="1"/>
      <c r="KWB20" s="1"/>
      <c r="KWC20" s="1"/>
      <c r="KWD20" s="1"/>
      <c r="KWE20" s="1"/>
      <c r="KWF20" s="1"/>
      <c r="KWG20" s="1"/>
      <c r="KWH20" s="1"/>
      <c r="KWI20" s="1"/>
      <c r="KWJ20" s="1"/>
      <c r="KWK20" s="1"/>
      <c r="KWL20" s="1"/>
      <c r="KWM20" s="1"/>
      <c r="KWN20" s="1"/>
      <c r="KWO20" s="1"/>
      <c r="KWP20" s="1"/>
      <c r="KWQ20" s="1"/>
      <c r="KWR20" s="1"/>
      <c r="KWS20" s="1"/>
      <c r="KWT20" s="1"/>
      <c r="KWU20" s="1"/>
      <c r="KWV20" s="1"/>
      <c r="KWW20" s="1"/>
      <c r="KWX20" s="1"/>
      <c r="KWY20" s="1"/>
      <c r="KWZ20" s="1"/>
      <c r="KXA20" s="1"/>
      <c r="KXB20" s="1"/>
      <c r="KXC20" s="1"/>
      <c r="KXD20" s="1"/>
      <c r="KXE20" s="1"/>
      <c r="KXF20" s="1"/>
      <c r="KXG20" s="1"/>
      <c r="KXH20" s="1"/>
      <c r="KXI20" s="1"/>
      <c r="KXJ20" s="1"/>
      <c r="KXK20" s="1"/>
      <c r="KXL20" s="1"/>
      <c r="KXM20" s="1"/>
      <c r="KXN20" s="1"/>
      <c r="KXO20" s="1"/>
      <c r="KXP20" s="1"/>
      <c r="KXQ20" s="1"/>
      <c r="KXR20" s="1"/>
      <c r="KXS20" s="1"/>
      <c r="KXT20" s="1"/>
      <c r="KXU20" s="1"/>
      <c r="KXV20" s="1"/>
      <c r="KXW20" s="1"/>
      <c r="KXX20" s="1"/>
      <c r="KXY20" s="1"/>
      <c r="KXZ20" s="1"/>
      <c r="KYA20" s="1"/>
      <c r="KYB20" s="1"/>
      <c r="KYC20" s="1"/>
      <c r="KYD20" s="1"/>
      <c r="KYE20" s="1"/>
      <c r="KYF20" s="1"/>
      <c r="KYG20" s="1"/>
      <c r="KYH20" s="1"/>
      <c r="KYI20" s="1"/>
      <c r="KYJ20" s="1"/>
      <c r="KYK20" s="1"/>
      <c r="KYL20" s="1"/>
      <c r="KYM20" s="1"/>
      <c r="KYN20" s="1"/>
      <c r="KYO20" s="1"/>
      <c r="KYP20" s="1"/>
      <c r="KYQ20" s="1"/>
      <c r="KYR20" s="1"/>
      <c r="KYS20" s="1"/>
      <c r="KYT20" s="1"/>
      <c r="KYU20" s="1"/>
      <c r="KYV20" s="1"/>
      <c r="KYW20" s="1"/>
      <c r="KYX20" s="1"/>
      <c r="KYY20" s="1"/>
      <c r="KYZ20" s="1"/>
      <c r="KZA20" s="1"/>
      <c r="KZB20" s="1"/>
      <c r="KZC20" s="1"/>
      <c r="KZD20" s="1"/>
      <c r="KZE20" s="1"/>
      <c r="KZF20" s="1"/>
      <c r="KZG20" s="1"/>
      <c r="KZH20" s="1"/>
      <c r="KZI20" s="1"/>
      <c r="KZJ20" s="1"/>
      <c r="KZK20" s="1"/>
      <c r="KZL20" s="1"/>
      <c r="KZM20" s="1"/>
      <c r="KZN20" s="1"/>
      <c r="KZO20" s="1"/>
      <c r="KZP20" s="1"/>
      <c r="KZQ20" s="1"/>
      <c r="KZR20" s="1"/>
      <c r="KZS20" s="1"/>
      <c r="KZT20" s="1"/>
      <c r="KZU20" s="1"/>
      <c r="KZV20" s="1"/>
      <c r="KZW20" s="1"/>
      <c r="KZX20" s="1"/>
      <c r="KZY20" s="1"/>
      <c r="KZZ20" s="1"/>
      <c r="LAA20" s="1"/>
      <c r="LAB20" s="1"/>
      <c r="LAC20" s="1"/>
      <c r="LAD20" s="1"/>
      <c r="LAE20" s="1"/>
      <c r="LAF20" s="1"/>
      <c r="LAG20" s="1"/>
      <c r="LAH20" s="1"/>
      <c r="LAI20" s="1"/>
      <c r="LAJ20" s="1"/>
      <c r="LAK20" s="1"/>
      <c r="LAL20" s="1"/>
      <c r="LAM20" s="1"/>
      <c r="LAN20" s="1"/>
      <c r="LAO20" s="1"/>
      <c r="LAP20" s="1"/>
      <c r="LAQ20" s="1"/>
      <c r="LAR20" s="1"/>
      <c r="LAS20" s="1"/>
      <c r="LAT20" s="1"/>
      <c r="LAU20" s="1"/>
      <c r="LAV20" s="1"/>
      <c r="LAW20" s="1"/>
      <c r="LAX20" s="1"/>
      <c r="LAY20" s="1"/>
      <c r="LAZ20" s="1"/>
      <c r="LBA20" s="1"/>
      <c r="LBB20" s="1"/>
      <c r="LBC20" s="1"/>
      <c r="LBD20" s="1"/>
      <c r="LBE20" s="1"/>
      <c r="LBF20" s="1"/>
      <c r="LBG20" s="1"/>
      <c r="LBH20" s="1"/>
      <c r="LBI20" s="1"/>
      <c r="LBJ20" s="1"/>
      <c r="LBK20" s="1"/>
      <c r="LBL20" s="1"/>
      <c r="LBM20" s="1"/>
      <c r="LBN20" s="1"/>
      <c r="LBO20" s="1"/>
      <c r="LBP20" s="1"/>
      <c r="LBQ20" s="1"/>
      <c r="LBR20" s="1"/>
      <c r="LBS20" s="1"/>
      <c r="LBT20" s="1"/>
      <c r="LBU20" s="1"/>
      <c r="LBV20" s="1"/>
      <c r="LBW20" s="1"/>
      <c r="LBX20" s="1"/>
      <c r="LBY20" s="1"/>
      <c r="LBZ20" s="1"/>
      <c r="LCA20" s="1"/>
      <c r="LCB20" s="1"/>
      <c r="LCC20" s="1"/>
      <c r="LCD20" s="1"/>
      <c r="LCE20" s="1"/>
      <c r="LCF20" s="1"/>
      <c r="LCG20" s="1"/>
      <c r="LCH20" s="1"/>
      <c r="LCI20" s="1"/>
      <c r="LCJ20" s="1"/>
      <c r="LCK20" s="1"/>
      <c r="LCL20" s="1"/>
      <c r="LCM20" s="1"/>
      <c r="LCN20" s="1"/>
      <c r="LCO20" s="1"/>
      <c r="LCP20" s="1"/>
      <c r="LCQ20" s="1"/>
      <c r="LCR20" s="1"/>
      <c r="LCS20" s="1"/>
      <c r="LCT20" s="1"/>
      <c r="LCU20" s="1"/>
      <c r="LCV20" s="1"/>
      <c r="LCW20" s="1"/>
      <c r="LCX20" s="1"/>
      <c r="LCY20" s="1"/>
      <c r="LCZ20" s="1"/>
      <c r="LDA20" s="1"/>
      <c r="LDB20" s="1"/>
      <c r="LDC20" s="1"/>
      <c r="LDD20" s="1"/>
      <c r="LDE20" s="1"/>
      <c r="LDF20" s="1"/>
      <c r="LDG20" s="1"/>
      <c r="LDH20" s="1"/>
      <c r="LDI20" s="1"/>
      <c r="LDJ20" s="1"/>
      <c r="LDK20" s="1"/>
      <c r="LDL20" s="1"/>
      <c r="LDM20" s="1"/>
      <c r="LDN20" s="1"/>
      <c r="LDO20" s="1"/>
      <c r="LDP20" s="1"/>
      <c r="LDQ20" s="1"/>
      <c r="LDR20" s="1"/>
      <c r="LDS20" s="1"/>
      <c r="LDT20" s="1"/>
      <c r="LDU20" s="1"/>
      <c r="LDV20" s="1"/>
      <c r="LDW20" s="1"/>
      <c r="LDX20" s="1"/>
      <c r="LDY20" s="1"/>
      <c r="LDZ20" s="1"/>
      <c r="LEA20" s="1"/>
      <c r="LEB20" s="1"/>
      <c r="LEC20" s="1"/>
      <c r="LED20" s="1"/>
      <c r="LEE20" s="1"/>
      <c r="LEF20" s="1"/>
      <c r="LEG20" s="1"/>
      <c r="LEH20" s="1"/>
      <c r="LEI20" s="1"/>
      <c r="LEJ20" s="1"/>
      <c r="LEK20" s="1"/>
      <c r="LEL20" s="1"/>
      <c r="LEM20" s="1"/>
      <c r="LEN20" s="1"/>
      <c r="LEO20" s="1"/>
      <c r="LEP20" s="1"/>
      <c r="LEQ20" s="1"/>
      <c r="LER20" s="1"/>
      <c r="LES20" s="1"/>
      <c r="LET20" s="1"/>
      <c r="LEU20" s="1"/>
      <c r="LEV20" s="1"/>
      <c r="LEW20" s="1"/>
      <c r="LEX20" s="1"/>
      <c r="LEY20" s="1"/>
      <c r="LEZ20" s="1"/>
      <c r="LFA20" s="1"/>
      <c r="LFB20" s="1"/>
      <c r="LFC20" s="1"/>
      <c r="LFD20" s="1"/>
      <c r="LFE20" s="1"/>
      <c r="LFF20" s="1"/>
      <c r="LFG20" s="1"/>
      <c r="LFH20" s="1"/>
      <c r="LFI20" s="1"/>
      <c r="LFJ20" s="1"/>
      <c r="LFK20" s="1"/>
      <c r="LFL20" s="1"/>
      <c r="LFM20" s="1"/>
      <c r="LFN20" s="1"/>
      <c r="LFO20" s="1"/>
      <c r="LFP20" s="1"/>
      <c r="LFQ20" s="1"/>
      <c r="LFR20" s="1"/>
      <c r="LFS20" s="1"/>
      <c r="LFT20" s="1"/>
      <c r="LFU20" s="1"/>
      <c r="LFV20" s="1"/>
      <c r="LFW20" s="1"/>
      <c r="LFX20" s="1"/>
      <c r="LFY20" s="1"/>
      <c r="LFZ20" s="1"/>
      <c r="LGA20" s="1"/>
      <c r="LGB20" s="1"/>
      <c r="LGC20" s="1"/>
      <c r="LGD20" s="1"/>
      <c r="LGE20" s="1"/>
      <c r="LGF20" s="1"/>
      <c r="LGG20" s="1"/>
      <c r="LGH20" s="1"/>
      <c r="LGI20" s="1"/>
      <c r="LGJ20" s="1"/>
      <c r="LGK20" s="1"/>
      <c r="LGL20" s="1"/>
      <c r="LGM20" s="1"/>
      <c r="LGN20" s="1"/>
      <c r="LGO20" s="1"/>
      <c r="LGP20" s="1"/>
      <c r="LGQ20" s="1"/>
      <c r="LGR20" s="1"/>
      <c r="LGS20" s="1"/>
      <c r="LGT20" s="1"/>
      <c r="LGU20" s="1"/>
      <c r="LGV20" s="1"/>
      <c r="LGW20" s="1"/>
      <c r="LGX20" s="1"/>
      <c r="LGY20" s="1"/>
      <c r="LGZ20" s="1"/>
      <c r="LHA20" s="1"/>
      <c r="LHB20" s="1"/>
      <c r="LHC20" s="1"/>
      <c r="LHD20" s="1"/>
      <c r="LHE20" s="1"/>
      <c r="LHF20" s="1"/>
      <c r="LHG20" s="1"/>
      <c r="LHH20" s="1"/>
      <c r="LHI20" s="1"/>
      <c r="LHJ20" s="1"/>
      <c r="LHK20" s="1"/>
      <c r="LHL20" s="1"/>
      <c r="LHM20" s="1"/>
      <c r="LHN20" s="1"/>
      <c r="LHO20" s="1"/>
      <c r="LHP20" s="1"/>
      <c r="LHQ20" s="1"/>
      <c r="LHR20" s="1"/>
      <c r="LHS20" s="1"/>
      <c r="LHT20" s="1"/>
      <c r="LHU20" s="1"/>
      <c r="LHV20" s="1"/>
      <c r="LHW20" s="1"/>
      <c r="LHX20" s="1"/>
      <c r="LHY20" s="1"/>
      <c r="LHZ20" s="1"/>
      <c r="LIA20" s="1"/>
      <c r="LIB20" s="1"/>
      <c r="LIC20" s="1"/>
      <c r="LID20" s="1"/>
      <c r="LIE20" s="1"/>
      <c r="LIF20" s="1"/>
      <c r="LIG20" s="1"/>
      <c r="LIH20" s="1"/>
      <c r="LII20" s="1"/>
      <c r="LIJ20" s="1"/>
      <c r="LIK20" s="1"/>
      <c r="LIL20" s="1"/>
      <c r="LIM20" s="1"/>
      <c r="LIN20" s="1"/>
      <c r="LIO20" s="1"/>
      <c r="LIP20" s="1"/>
      <c r="LIQ20" s="1"/>
      <c r="LIR20" s="1"/>
      <c r="LIS20" s="1"/>
      <c r="LIT20" s="1"/>
      <c r="LIU20" s="1"/>
      <c r="LIV20" s="1"/>
      <c r="LIW20" s="1"/>
      <c r="LIX20" s="1"/>
      <c r="LIY20" s="1"/>
      <c r="LIZ20" s="1"/>
      <c r="LJA20" s="1"/>
      <c r="LJB20" s="1"/>
      <c r="LJC20" s="1"/>
      <c r="LJD20" s="1"/>
      <c r="LJE20" s="1"/>
      <c r="LJF20" s="1"/>
      <c r="LJG20" s="1"/>
      <c r="LJH20" s="1"/>
      <c r="LJI20" s="1"/>
      <c r="LJJ20" s="1"/>
      <c r="LJK20" s="1"/>
      <c r="LJL20" s="1"/>
      <c r="LJM20" s="1"/>
      <c r="LJN20" s="1"/>
      <c r="LJO20" s="1"/>
      <c r="LJP20" s="1"/>
      <c r="LJQ20" s="1"/>
      <c r="LJR20" s="1"/>
      <c r="LJS20" s="1"/>
      <c r="LJT20" s="1"/>
      <c r="LJU20" s="1"/>
      <c r="LJV20" s="1"/>
      <c r="LJW20" s="1"/>
      <c r="LJX20" s="1"/>
      <c r="LJY20" s="1"/>
      <c r="LJZ20" s="1"/>
      <c r="LKA20" s="1"/>
      <c r="LKB20" s="1"/>
      <c r="LKC20" s="1"/>
      <c r="LKD20" s="1"/>
      <c r="LKE20" s="1"/>
      <c r="LKF20" s="1"/>
      <c r="LKG20" s="1"/>
      <c r="LKH20" s="1"/>
      <c r="LKI20" s="1"/>
      <c r="LKJ20" s="1"/>
      <c r="LKK20" s="1"/>
      <c r="LKL20" s="1"/>
      <c r="LKM20" s="1"/>
      <c r="LKN20" s="1"/>
      <c r="LKO20" s="1"/>
      <c r="LKP20" s="1"/>
      <c r="LKQ20" s="1"/>
      <c r="LKR20" s="1"/>
      <c r="LKS20" s="1"/>
      <c r="LKT20" s="1"/>
      <c r="LKU20" s="1"/>
      <c r="LKV20" s="1"/>
      <c r="LKW20" s="1"/>
      <c r="LKX20" s="1"/>
      <c r="LKY20" s="1"/>
      <c r="LKZ20" s="1"/>
      <c r="LLA20" s="1"/>
      <c r="LLB20" s="1"/>
      <c r="LLC20" s="1"/>
      <c r="LLD20" s="1"/>
      <c r="LLE20" s="1"/>
      <c r="LLF20" s="1"/>
      <c r="LLG20" s="1"/>
      <c r="LLH20" s="1"/>
      <c r="LLI20" s="1"/>
      <c r="LLJ20" s="1"/>
      <c r="LLK20" s="1"/>
      <c r="LLL20" s="1"/>
      <c r="LLM20" s="1"/>
      <c r="LLN20" s="1"/>
      <c r="LLO20" s="1"/>
      <c r="LLP20" s="1"/>
      <c r="LLQ20" s="1"/>
      <c r="LLR20" s="1"/>
      <c r="LLS20" s="1"/>
      <c r="LLT20" s="1"/>
      <c r="LLU20" s="1"/>
      <c r="LLV20" s="1"/>
      <c r="LLW20" s="1"/>
      <c r="LLX20" s="1"/>
      <c r="LLY20" s="1"/>
      <c r="LLZ20" s="1"/>
      <c r="LMA20" s="1"/>
      <c r="LMB20" s="1"/>
      <c r="LMC20" s="1"/>
      <c r="LMD20" s="1"/>
      <c r="LME20" s="1"/>
      <c r="LMF20" s="1"/>
      <c r="LMG20" s="1"/>
      <c r="LMH20" s="1"/>
      <c r="LMI20" s="1"/>
      <c r="LMJ20" s="1"/>
      <c r="LMK20" s="1"/>
      <c r="LML20" s="1"/>
      <c r="LMM20" s="1"/>
      <c r="LMN20" s="1"/>
      <c r="LMO20" s="1"/>
      <c r="LMP20" s="1"/>
      <c r="LMQ20" s="1"/>
      <c r="LMR20" s="1"/>
      <c r="LMS20" s="1"/>
      <c r="LMT20" s="1"/>
      <c r="LMU20" s="1"/>
      <c r="LMV20" s="1"/>
      <c r="LMW20" s="1"/>
      <c r="LMX20" s="1"/>
      <c r="LMY20" s="1"/>
      <c r="LMZ20" s="1"/>
      <c r="LNA20" s="1"/>
      <c r="LNB20" s="1"/>
      <c r="LNC20" s="1"/>
      <c r="LND20" s="1"/>
      <c r="LNE20" s="1"/>
      <c r="LNF20" s="1"/>
      <c r="LNG20" s="1"/>
      <c r="LNH20" s="1"/>
      <c r="LNI20" s="1"/>
      <c r="LNJ20" s="1"/>
      <c r="LNK20" s="1"/>
      <c r="LNL20" s="1"/>
      <c r="LNM20" s="1"/>
      <c r="LNN20" s="1"/>
      <c r="LNO20" s="1"/>
      <c r="LNP20" s="1"/>
      <c r="LNQ20" s="1"/>
      <c r="LNR20" s="1"/>
      <c r="LNS20" s="1"/>
      <c r="LNT20" s="1"/>
      <c r="LNU20" s="1"/>
      <c r="LNV20" s="1"/>
      <c r="LNW20" s="1"/>
      <c r="LNX20" s="1"/>
      <c r="LNY20" s="1"/>
      <c r="LNZ20" s="1"/>
      <c r="LOA20" s="1"/>
      <c r="LOB20" s="1"/>
      <c r="LOC20" s="1"/>
      <c r="LOD20" s="1"/>
      <c r="LOE20" s="1"/>
      <c r="LOF20" s="1"/>
      <c r="LOG20" s="1"/>
      <c r="LOH20" s="1"/>
      <c r="LOI20" s="1"/>
      <c r="LOJ20" s="1"/>
      <c r="LOK20" s="1"/>
      <c r="LOL20" s="1"/>
      <c r="LOM20" s="1"/>
      <c r="LON20" s="1"/>
      <c r="LOO20" s="1"/>
      <c r="LOP20" s="1"/>
      <c r="LOQ20" s="1"/>
      <c r="LOR20" s="1"/>
      <c r="LOS20" s="1"/>
      <c r="LOT20" s="1"/>
      <c r="LOU20" s="1"/>
      <c r="LOV20" s="1"/>
      <c r="LOW20" s="1"/>
      <c r="LOX20" s="1"/>
      <c r="LOY20" s="1"/>
      <c r="LOZ20" s="1"/>
      <c r="LPA20" s="1"/>
      <c r="LPB20" s="1"/>
      <c r="LPC20" s="1"/>
      <c r="LPD20" s="1"/>
      <c r="LPE20" s="1"/>
      <c r="LPF20" s="1"/>
      <c r="LPG20" s="1"/>
      <c r="LPH20" s="1"/>
      <c r="LPI20" s="1"/>
      <c r="LPJ20" s="1"/>
      <c r="LPK20" s="1"/>
      <c r="LPL20" s="1"/>
      <c r="LPM20" s="1"/>
      <c r="LPN20" s="1"/>
      <c r="LPO20" s="1"/>
      <c r="LPP20" s="1"/>
      <c r="LPQ20" s="1"/>
      <c r="LPR20" s="1"/>
      <c r="LPS20" s="1"/>
      <c r="LPT20" s="1"/>
      <c r="LPU20" s="1"/>
      <c r="LPV20" s="1"/>
      <c r="LPW20" s="1"/>
      <c r="LPX20" s="1"/>
      <c r="LPY20" s="1"/>
      <c r="LPZ20" s="1"/>
      <c r="LQA20" s="1"/>
      <c r="LQB20" s="1"/>
      <c r="LQC20" s="1"/>
      <c r="LQD20" s="1"/>
      <c r="LQE20" s="1"/>
      <c r="LQF20" s="1"/>
      <c r="LQG20" s="1"/>
      <c r="LQH20" s="1"/>
      <c r="LQI20" s="1"/>
      <c r="LQJ20" s="1"/>
      <c r="LQK20" s="1"/>
      <c r="LQL20" s="1"/>
      <c r="LQM20" s="1"/>
      <c r="LQN20" s="1"/>
      <c r="LQO20" s="1"/>
      <c r="LQP20" s="1"/>
      <c r="LQQ20" s="1"/>
      <c r="LQR20" s="1"/>
      <c r="LQS20" s="1"/>
      <c r="LQT20" s="1"/>
      <c r="LQU20" s="1"/>
      <c r="LQV20" s="1"/>
      <c r="LQW20" s="1"/>
      <c r="LQX20" s="1"/>
      <c r="LQY20" s="1"/>
      <c r="LQZ20" s="1"/>
      <c r="LRA20" s="1"/>
      <c r="LRB20" s="1"/>
      <c r="LRC20" s="1"/>
      <c r="LRD20" s="1"/>
      <c r="LRE20" s="1"/>
      <c r="LRF20" s="1"/>
      <c r="LRG20" s="1"/>
      <c r="LRH20" s="1"/>
      <c r="LRI20" s="1"/>
      <c r="LRJ20" s="1"/>
      <c r="LRK20" s="1"/>
      <c r="LRL20" s="1"/>
      <c r="LRM20" s="1"/>
      <c r="LRN20" s="1"/>
      <c r="LRO20" s="1"/>
      <c r="LRP20" s="1"/>
      <c r="LRQ20" s="1"/>
      <c r="LRR20" s="1"/>
      <c r="LRS20" s="1"/>
      <c r="LRT20" s="1"/>
      <c r="LRU20" s="1"/>
      <c r="LRV20" s="1"/>
      <c r="LRW20" s="1"/>
      <c r="LRX20" s="1"/>
      <c r="LRY20" s="1"/>
      <c r="LRZ20" s="1"/>
      <c r="LSA20" s="1"/>
      <c r="LSB20" s="1"/>
      <c r="LSC20" s="1"/>
      <c r="LSD20" s="1"/>
      <c r="LSE20" s="1"/>
      <c r="LSF20" s="1"/>
      <c r="LSG20" s="1"/>
      <c r="LSH20" s="1"/>
      <c r="LSI20" s="1"/>
      <c r="LSJ20" s="1"/>
      <c r="LSK20" s="1"/>
      <c r="LSL20" s="1"/>
      <c r="LSM20" s="1"/>
      <c r="LSN20" s="1"/>
      <c r="LSO20" s="1"/>
      <c r="LSP20" s="1"/>
      <c r="LSQ20" s="1"/>
      <c r="LSR20" s="1"/>
      <c r="LSS20" s="1"/>
      <c r="LST20" s="1"/>
      <c r="LSU20" s="1"/>
      <c r="LSV20" s="1"/>
      <c r="LSW20" s="1"/>
      <c r="LSX20" s="1"/>
      <c r="LSY20" s="1"/>
      <c r="LSZ20" s="1"/>
      <c r="LTA20" s="1"/>
      <c r="LTB20" s="1"/>
      <c r="LTC20" s="1"/>
      <c r="LTD20" s="1"/>
      <c r="LTE20" s="1"/>
      <c r="LTF20" s="1"/>
      <c r="LTG20" s="1"/>
      <c r="LTH20" s="1"/>
      <c r="LTI20" s="1"/>
      <c r="LTJ20" s="1"/>
      <c r="LTK20" s="1"/>
      <c r="LTL20" s="1"/>
      <c r="LTM20" s="1"/>
      <c r="LTN20" s="1"/>
      <c r="LTO20" s="1"/>
      <c r="LTP20" s="1"/>
      <c r="LTQ20" s="1"/>
      <c r="LTR20" s="1"/>
      <c r="LTS20" s="1"/>
      <c r="LTT20" s="1"/>
      <c r="LTU20" s="1"/>
      <c r="LTV20" s="1"/>
      <c r="LTW20" s="1"/>
      <c r="LTX20" s="1"/>
      <c r="LTY20" s="1"/>
      <c r="LTZ20" s="1"/>
      <c r="LUA20" s="1"/>
      <c r="LUB20" s="1"/>
      <c r="LUC20" s="1"/>
      <c r="LUD20" s="1"/>
      <c r="LUE20" s="1"/>
      <c r="LUF20" s="1"/>
      <c r="LUG20" s="1"/>
      <c r="LUH20" s="1"/>
      <c r="LUI20" s="1"/>
      <c r="LUJ20" s="1"/>
      <c r="LUK20" s="1"/>
      <c r="LUL20" s="1"/>
      <c r="LUM20" s="1"/>
      <c r="LUN20" s="1"/>
      <c r="LUO20" s="1"/>
      <c r="LUP20" s="1"/>
      <c r="LUQ20" s="1"/>
      <c r="LUR20" s="1"/>
      <c r="LUS20" s="1"/>
      <c r="LUT20" s="1"/>
      <c r="LUU20" s="1"/>
      <c r="LUV20" s="1"/>
      <c r="LUW20" s="1"/>
      <c r="LUX20" s="1"/>
      <c r="LUY20" s="1"/>
      <c r="LUZ20" s="1"/>
      <c r="LVA20" s="1"/>
      <c r="LVB20" s="1"/>
      <c r="LVC20" s="1"/>
      <c r="LVD20" s="1"/>
      <c r="LVE20" s="1"/>
      <c r="LVF20" s="1"/>
      <c r="LVG20" s="1"/>
      <c r="LVH20" s="1"/>
      <c r="LVI20" s="1"/>
      <c r="LVJ20" s="1"/>
      <c r="LVK20" s="1"/>
      <c r="LVL20" s="1"/>
      <c r="LVM20" s="1"/>
      <c r="LVN20" s="1"/>
      <c r="LVO20" s="1"/>
      <c r="LVP20" s="1"/>
      <c r="LVQ20" s="1"/>
      <c r="LVR20" s="1"/>
      <c r="LVS20" s="1"/>
      <c r="LVT20" s="1"/>
      <c r="LVU20" s="1"/>
      <c r="LVV20" s="1"/>
      <c r="LVW20" s="1"/>
      <c r="LVX20" s="1"/>
      <c r="LVY20" s="1"/>
      <c r="LVZ20" s="1"/>
      <c r="LWA20" s="1"/>
      <c r="LWB20" s="1"/>
      <c r="LWC20" s="1"/>
      <c r="LWD20" s="1"/>
      <c r="LWE20" s="1"/>
      <c r="LWF20" s="1"/>
      <c r="LWG20" s="1"/>
      <c r="LWH20" s="1"/>
      <c r="LWI20" s="1"/>
      <c r="LWJ20" s="1"/>
      <c r="LWK20" s="1"/>
      <c r="LWL20" s="1"/>
      <c r="LWM20" s="1"/>
      <c r="LWN20" s="1"/>
      <c r="LWO20" s="1"/>
      <c r="LWP20" s="1"/>
      <c r="LWQ20" s="1"/>
      <c r="LWR20" s="1"/>
      <c r="LWS20" s="1"/>
      <c r="LWT20" s="1"/>
      <c r="LWU20" s="1"/>
      <c r="LWV20" s="1"/>
      <c r="LWW20" s="1"/>
      <c r="LWX20" s="1"/>
      <c r="LWY20" s="1"/>
      <c r="LWZ20" s="1"/>
      <c r="LXA20" s="1"/>
      <c r="LXB20" s="1"/>
      <c r="LXC20" s="1"/>
      <c r="LXD20" s="1"/>
      <c r="LXE20" s="1"/>
      <c r="LXF20" s="1"/>
      <c r="LXG20" s="1"/>
      <c r="LXH20" s="1"/>
      <c r="LXI20" s="1"/>
      <c r="LXJ20" s="1"/>
      <c r="LXK20" s="1"/>
      <c r="LXL20" s="1"/>
      <c r="LXM20" s="1"/>
      <c r="LXN20" s="1"/>
      <c r="LXO20" s="1"/>
      <c r="LXP20" s="1"/>
      <c r="LXQ20" s="1"/>
      <c r="LXR20" s="1"/>
      <c r="LXS20" s="1"/>
      <c r="LXT20" s="1"/>
      <c r="LXU20" s="1"/>
      <c r="LXV20" s="1"/>
      <c r="LXW20" s="1"/>
      <c r="LXX20" s="1"/>
      <c r="LXY20" s="1"/>
      <c r="LXZ20" s="1"/>
      <c r="LYA20" s="1"/>
      <c r="LYB20" s="1"/>
      <c r="LYC20" s="1"/>
      <c r="LYD20" s="1"/>
      <c r="LYE20" s="1"/>
      <c r="LYF20" s="1"/>
      <c r="LYG20" s="1"/>
      <c r="LYH20" s="1"/>
      <c r="LYI20" s="1"/>
      <c r="LYJ20" s="1"/>
      <c r="LYK20" s="1"/>
      <c r="LYL20" s="1"/>
      <c r="LYM20" s="1"/>
      <c r="LYN20" s="1"/>
      <c r="LYO20" s="1"/>
      <c r="LYP20" s="1"/>
      <c r="LYQ20" s="1"/>
      <c r="LYR20" s="1"/>
      <c r="LYS20" s="1"/>
      <c r="LYT20" s="1"/>
      <c r="LYU20" s="1"/>
      <c r="LYV20" s="1"/>
      <c r="LYW20" s="1"/>
      <c r="LYX20" s="1"/>
      <c r="LYY20" s="1"/>
      <c r="LYZ20" s="1"/>
      <c r="LZA20" s="1"/>
      <c r="LZB20" s="1"/>
      <c r="LZC20" s="1"/>
      <c r="LZD20" s="1"/>
      <c r="LZE20" s="1"/>
      <c r="LZF20" s="1"/>
      <c r="LZG20" s="1"/>
      <c r="LZH20" s="1"/>
      <c r="LZI20" s="1"/>
      <c r="LZJ20" s="1"/>
      <c r="LZK20" s="1"/>
      <c r="LZL20" s="1"/>
      <c r="LZM20" s="1"/>
      <c r="LZN20" s="1"/>
      <c r="LZO20" s="1"/>
      <c r="LZP20" s="1"/>
      <c r="LZQ20" s="1"/>
      <c r="LZR20" s="1"/>
      <c r="LZS20" s="1"/>
      <c r="LZT20" s="1"/>
      <c r="LZU20" s="1"/>
      <c r="LZV20" s="1"/>
      <c r="LZW20" s="1"/>
      <c r="LZX20" s="1"/>
      <c r="LZY20" s="1"/>
      <c r="LZZ20" s="1"/>
      <c r="MAA20" s="1"/>
      <c r="MAB20" s="1"/>
      <c r="MAC20" s="1"/>
      <c r="MAD20" s="1"/>
      <c r="MAE20" s="1"/>
      <c r="MAF20" s="1"/>
      <c r="MAG20" s="1"/>
      <c r="MAH20" s="1"/>
      <c r="MAI20" s="1"/>
      <c r="MAJ20" s="1"/>
      <c r="MAK20" s="1"/>
      <c r="MAL20" s="1"/>
      <c r="MAM20" s="1"/>
      <c r="MAN20" s="1"/>
      <c r="MAO20" s="1"/>
      <c r="MAP20" s="1"/>
      <c r="MAQ20" s="1"/>
      <c r="MAR20" s="1"/>
      <c r="MAS20" s="1"/>
      <c r="MAT20" s="1"/>
      <c r="MAU20" s="1"/>
      <c r="MAV20" s="1"/>
      <c r="MAW20" s="1"/>
      <c r="MAX20" s="1"/>
      <c r="MAY20" s="1"/>
      <c r="MAZ20" s="1"/>
      <c r="MBA20" s="1"/>
      <c r="MBB20" s="1"/>
      <c r="MBC20" s="1"/>
      <c r="MBD20" s="1"/>
      <c r="MBE20" s="1"/>
      <c r="MBF20" s="1"/>
      <c r="MBG20" s="1"/>
      <c r="MBH20" s="1"/>
      <c r="MBI20" s="1"/>
      <c r="MBJ20" s="1"/>
      <c r="MBK20" s="1"/>
      <c r="MBL20" s="1"/>
      <c r="MBM20" s="1"/>
      <c r="MBN20" s="1"/>
      <c r="MBO20" s="1"/>
      <c r="MBP20" s="1"/>
      <c r="MBQ20" s="1"/>
      <c r="MBR20" s="1"/>
      <c r="MBS20" s="1"/>
      <c r="MBT20" s="1"/>
      <c r="MBU20" s="1"/>
      <c r="MBV20" s="1"/>
      <c r="MBW20" s="1"/>
      <c r="MBX20" s="1"/>
      <c r="MBY20" s="1"/>
      <c r="MBZ20" s="1"/>
      <c r="MCA20" s="1"/>
      <c r="MCB20" s="1"/>
      <c r="MCC20" s="1"/>
      <c r="MCD20" s="1"/>
      <c r="MCE20" s="1"/>
      <c r="MCF20" s="1"/>
      <c r="MCG20" s="1"/>
      <c r="MCH20" s="1"/>
      <c r="MCI20" s="1"/>
      <c r="MCJ20" s="1"/>
      <c r="MCK20" s="1"/>
      <c r="MCL20" s="1"/>
      <c r="MCM20" s="1"/>
      <c r="MCN20" s="1"/>
      <c r="MCO20" s="1"/>
      <c r="MCP20" s="1"/>
      <c r="MCQ20" s="1"/>
      <c r="MCR20" s="1"/>
      <c r="MCS20" s="1"/>
      <c r="MCT20" s="1"/>
      <c r="MCU20" s="1"/>
      <c r="MCV20" s="1"/>
      <c r="MCW20" s="1"/>
      <c r="MCX20" s="1"/>
      <c r="MCY20" s="1"/>
      <c r="MCZ20" s="1"/>
      <c r="MDA20" s="1"/>
      <c r="MDB20" s="1"/>
      <c r="MDC20" s="1"/>
      <c r="MDD20" s="1"/>
      <c r="MDE20" s="1"/>
      <c r="MDF20" s="1"/>
      <c r="MDG20" s="1"/>
      <c r="MDH20" s="1"/>
      <c r="MDI20" s="1"/>
      <c r="MDJ20" s="1"/>
      <c r="MDK20" s="1"/>
      <c r="MDL20" s="1"/>
      <c r="MDM20" s="1"/>
      <c r="MDN20" s="1"/>
      <c r="MDO20" s="1"/>
      <c r="MDP20" s="1"/>
      <c r="MDQ20" s="1"/>
      <c r="MDR20" s="1"/>
      <c r="MDS20" s="1"/>
      <c r="MDT20" s="1"/>
      <c r="MDU20" s="1"/>
      <c r="MDV20" s="1"/>
      <c r="MDW20" s="1"/>
      <c r="MDX20" s="1"/>
      <c r="MDY20" s="1"/>
      <c r="MDZ20" s="1"/>
      <c r="MEA20" s="1"/>
      <c r="MEB20" s="1"/>
      <c r="MEC20" s="1"/>
      <c r="MED20" s="1"/>
      <c r="MEE20" s="1"/>
      <c r="MEF20" s="1"/>
      <c r="MEG20" s="1"/>
      <c r="MEH20" s="1"/>
      <c r="MEI20" s="1"/>
      <c r="MEJ20" s="1"/>
      <c r="MEK20" s="1"/>
      <c r="MEL20" s="1"/>
      <c r="MEM20" s="1"/>
      <c r="MEN20" s="1"/>
      <c r="MEO20" s="1"/>
      <c r="MEP20" s="1"/>
      <c r="MEQ20" s="1"/>
      <c r="MER20" s="1"/>
      <c r="MES20" s="1"/>
      <c r="MET20" s="1"/>
      <c r="MEU20" s="1"/>
      <c r="MEV20" s="1"/>
      <c r="MEW20" s="1"/>
      <c r="MEX20" s="1"/>
      <c r="MEY20" s="1"/>
      <c r="MEZ20" s="1"/>
      <c r="MFA20" s="1"/>
      <c r="MFB20" s="1"/>
      <c r="MFC20" s="1"/>
      <c r="MFD20" s="1"/>
      <c r="MFE20" s="1"/>
      <c r="MFF20" s="1"/>
      <c r="MFG20" s="1"/>
      <c r="MFH20" s="1"/>
      <c r="MFI20" s="1"/>
      <c r="MFJ20" s="1"/>
      <c r="MFK20" s="1"/>
      <c r="MFL20" s="1"/>
      <c r="MFM20" s="1"/>
      <c r="MFN20" s="1"/>
      <c r="MFO20" s="1"/>
      <c r="MFP20" s="1"/>
      <c r="MFQ20" s="1"/>
      <c r="MFR20" s="1"/>
      <c r="MFS20" s="1"/>
      <c r="MFT20" s="1"/>
      <c r="MFU20" s="1"/>
      <c r="MFV20" s="1"/>
      <c r="MFW20" s="1"/>
      <c r="MFX20" s="1"/>
      <c r="MFY20" s="1"/>
      <c r="MFZ20" s="1"/>
      <c r="MGA20" s="1"/>
      <c r="MGB20" s="1"/>
      <c r="MGC20" s="1"/>
      <c r="MGD20" s="1"/>
      <c r="MGE20" s="1"/>
      <c r="MGF20" s="1"/>
      <c r="MGG20" s="1"/>
      <c r="MGH20" s="1"/>
      <c r="MGI20" s="1"/>
      <c r="MGJ20" s="1"/>
      <c r="MGK20" s="1"/>
      <c r="MGL20" s="1"/>
      <c r="MGM20" s="1"/>
      <c r="MGN20" s="1"/>
      <c r="MGO20" s="1"/>
      <c r="MGP20" s="1"/>
      <c r="MGQ20" s="1"/>
      <c r="MGR20" s="1"/>
      <c r="MGS20" s="1"/>
      <c r="MGT20" s="1"/>
      <c r="MGU20" s="1"/>
      <c r="MGV20" s="1"/>
      <c r="MGW20" s="1"/>
      <c r="MGX20" s="1"/>
      <c r="MGY20" s="1"/>
      <c r="MGZ20" s="1"/>
      <c r="MHA20" s="1"/>
      <c r="MHB20" s="1"/>
      <c r="MHC20" s="1"/>
      <c r="MHD20" s="1"/>
      <c r="MHE20" s="1"/>
      <c r="MHF20" s="1"/>
      <c r="MHG20" s="1"/>
      <c r="MHH20" s="1"/>
      <c r="MHI20" s="1"/>
      <c r="MHJ20" s="1"/>
      <c r="MHK20" s="1"/>
      <c r="MHL20" s="1"/>
      <c r="MHM20" s="1"/>
      <c r="MHN20" s="1"/>
      <c r="MHO20" s="1"/>
      <c r="MHP20" s="1"/>
      <c r="MHQ20" s="1"/>
      <c r="MHR20" s="1"/>
      <c r="MHS20" s="1"/>
      <c r="MHT20" s="1"/>
      <c r="MHU20" s="1"/>
      <c r="MHV20" s="1"/>
      <c r="MHW20" s="1"/>
      <c r="MHX20" s="1"/>
      <c r="MHY20" s="1"/>
      <c r="MHZ20" s="1"/>
      <c r="MIA20" s="1"/>
      <c r="MIB20" s="1"/>
      <c r="MIC20" s="1"/>
      <c r="MID20" s="1"/>
      <c r="MIE20" s="1"/>
      <c r="MIF20" s="1"/>
      <c r="MIG20" s="1"/>
      <c r="MIH20" s="1"/>
      <c r="MII20" s="1"/>
      <c r="MIJ20" s="1"/>
      <c r="MIK20" s="1"/>
      <c r="MIL20" s="1"/>
      <c r="MIM20" s="1"/>
      <c r="MIN20" s="1"/>
      <c r="MIO20" s="1"/>
      <c r="MIP20" s="1"/>
      <c r="MIQ20" s="1"/>
      <c r="MIR20" s="1"/>
      <c r="MIS20" s="1"/>
      <c r="MIT20" s="1"/>
      <c r="MIU20" s="1"/>
      <c r="MIV20" s="1"/>
      <c r="MIW20" s="1"/>
      <c r="MIX20" s="1"/>
      <c r="MIY20" s="1"/>
      <c r="MIZ20" s="1"/>
      <c r="MJA20" s="1"/>
      <c r="MJB20" s="1"/>
      <c r="MJC20" s="1"/>
      <c r="MJD20" s="1"/>
      <c r="MJE20" s="1"/>
      <c r="MJF20" s="1"/>
      <c r="MJG20" s="1"/>
      <c r="MJH20" s="1"/>
      <c r="MJI20" s="1"/>
      <c r="MJJ20" s="1"/>
      <c r="MJK20" s="1"/>
      <c r="MJL20" s="1"/>
      <c r="MJM20" s="1"/>
      <c r="MJN20" s="1"/>
      <c r="MJO20" s="1"/>
      <c r="MJP20" s="1"/>
      <c r="MJQ20" s="1"/>
      <c r="MJR20" s="1"/>
      <c r="MJS20" s="1"/>
      <c r="MJT20" s="1"/>
      <c r="MJU20" s="1"/>
      <c r="MJV20" s="1"/>
      <c r="MJW20" s="1"/>
      <c r="MJX20" s="1"/>
      <c r="MJY20" s="1"/>
      <c r="MJZ20" s="1"/>
      <c r="MKA20" s="1"/>
      <c r="MKB20" s="1"/>
      <c r="MKC20" s="1"/>
      <c r="MKD20" s="1"/>
      <c r="MKE20" s="1"/>
      <c r="MKF20" s="1"/>
      <c r="MKG20" s="1"/>
      <c r="MKH20" s="1"/>
      <c r="MKI20" s="1"/>
      <c r="MKJ20" s="1"/>
      <c r="MKK20" s="1"/>
      <c r="MKL20" s="1"/>
      <c r="MKM20" s="1"/>
      <c r="MKN20" s="1"/>
      <c r="MKO20" s="1"/>
      <c r="MKP20" s="1"/>
      <c r="MKQ20" s="1"/>
      <c r="MKR20" s="1"/>
      <c r="MKS20" s="1"/>
      <c r="MKT20" s="1"/>
      <c r="MKU20" s="1"/>
      <c r="MKV20" s="1"/>
      <c r="MKW20" s="1"/>
      <c r="MKX20" s="1"/>
      <c r="MKY20" s="1"/>
      <c r="MKZ20" s="1"/>
      <c r="MLA20" s="1"/>
      <c r="MLB20" s="1"/>
      <c r="MLC20" s="1"/>
      <c r="MLD20" s="1"/>
      <c r="MLE20" s="1"/>
      <c r="MLF20" s="1"/>
      <c r="MLG20" s="1"/>
      <c r="MLH20" s="1"/>
      <c r="MLI20" s="1"/>
      <c r="MLJ20" s="1"/>
      <c r="MLK20" s="1"/>
      <c r="MLL20" s="1"/>
      <c r="MLM20" s="1"/>
      <c r="MLN20" s="1"/>
      <c r="MLO20" s="1"/>
      <c r="MLP20" s="1"/>
      <c r="MLQ20" s="1"/>
      <c r="MLR20" s="1"/>
      <c r="MLS20" s="1"/>
      <c r="MLT20" s="1"/>
      <c r="MLU20" s="1"/>
      <c r="MLV20" s="1"/>
      <c r="MLW20" s="1"/>
      <c r="MLX20" s="1"/>
      <c r="MLY20" s="1"/>
      <c r="MLZ20" s="1"/>
      <c r="MMA20" s="1"/>
      <c r="MMB20" s="1"/>
      <c r="MMC20" s="1"/>
      <c r="MMD20" s="1"/>
      <c r="MME20" s="1"/>
      <c r="MMF20" s="1"/>
      <c r="MMG20" s="1"/>
      <c r="MMH20" s="1"/>
      <c r="MMI20" s="1"/>
      <c r="MMJ20" s="1"/>
      <c r="MMK20" s="1"/>
      <c r="MML20" s="1"/>
      <c r="MMM20" s="1"/>
      <c r="MMN20" s="1"/>
      <c r="MMO20" s="1"/>
      <c r="MMP20" s="1"/>
      <c r="MMQ20" s="1"/>
      <c r="MMR20" s="1"/>
      <c r="MMS20" s="1"/>
      <c r="MMT20" s="1"/>
      <c r="MMU20" s="1"/>
      <c r="MMV20" s="1"/>
      <c r="MMW20" s="1"/>
      <c r="MMX20" s="1"/>
      <c r="MMY20" s="1"/>
      <c r="MMZ20" s="1"/>
      <c r="MNA20" s="1"/>
      <c r="MNB20" s="1"/>
      <c r="MNC20" s="1"/>
      <c r="MND20" s="1"/>
      <c r="MNE20" s="1"/>
      <c r="MNF20" s="1"/>
      <c r="MNG20" s="1"/>
      <c r="MNH20" s="1"/>
      <c r="MNI20" s="1"/>
      <c r="MNJ20" s="1"/>
      <c r="MNK20" s="1"/>
      <c r="MNL20" s="1"/>
      <c r="MNM20" s="1"/>
      <c r="MNN20" s="1"/>
      <c r="MNO20" s="1"/>
      <c r="MNP20" s="1"/>
      <c r="MNQ20" s="1"/>
      <c r="MNR20" s="1"/>
      <c r="MNS20" s="1"/>
      <c r="MNT20" s="1"/>
      <c r="MNU20" s="1"/>
      <c r="MNV20" s="1"/>
      <c r="MNW20" s="1"/>
      <c r="MNX20" s="1"/>
      <c r="MNY20" s="1"/>
      <c r="MNZ20" s="1"/>
      <c r="MOA20" s="1"/>
      <c r="MOB20" s="1"/>
      <c r="MOC20" s="1"/>
      <c r="MOD20" s="1"/>
      <c r="MOE20" s="1"/>
      <c r="MOF20" s="1"/>
      <c r="MOG20" s="1"/>
      <c r="MOH20" s="1"/>
      <c r="MOI20" s="1"/>
      <c r="MOJ20" s="1"/>
      <c r="MOK20" s="1"/>
      <c r="MOL20" s="1"/>
      <c r="MOM20" s="1"/>
      <c r="MON20" s="1"/>
      <c r="MOO20" s="1"/>
      <c r="MOP20" s="1"/>
      <c r="MOQ20" s="1"/>
      <c r="MOR20" s="1"/>
      <c r="MOS20" s="1"/>
      <c r="MOT20" s="1"/>
      <c r="MOU20" s="1"/>
      <c r="MOV20" s="1"/>
      <c r="MOW20" s="1"/>
      <c r="MOX20" s="1"/>
      <c r="MOY20" s="1"/>
      <c r="MOZ20" s="1"/>
      <c r="MPA20" s="1"/>
      <c r="MPB20" s="1"/>
      <c r="MPC20" s="1"/>
      <c r="MPD20" s="1"/>
      <c r="MPE20" s="1"/>
      <c r="MPF20" s="1"/>
      <c r="MPG20" s="1"/>
      <c r="MPH20" s="1"/>
      <c r="MPI20" s="1"/>
      <c r="MPJ20" s="1"/>
      <c r="MPK20" s="1"/>
      <c r="MPL20" s="1"/>
      <c r="MPM20" s="1"/>
      <c r="MPN20" s="1"/>
      <c r="MPO20" s="1"/>
      <c r="MPP20" s="1"/>
      <c r="MPQ20" s="1"/>
      <c r="MPR20" s="1"/>
      <c r="MPS20" s="1"/>
      <c r="MPT20" s="1"/>
      <c r="MPU20" s="1"/>
      <c r="MPV20" s="1"/>
      <c r="MPW20" s="1"/>
      <c r="MPX20" s="1"/>
      <c r="MPY20" s="1"/>
      <c r="MPZ20" s="1"/>
      <c r="MQA20" s="1"/>
      <c r="MQB20" s="1"/>
      <c r="MQC20" s="1"/>
      <c r="MQD20" s="1"/>
      <c r="MQE20" s="1"/>
      <c r="MQF20" s="1"/>
      <c r="MQG20" s="1"/>
      <c r="MQH20" s="1"/>
      <c r="MQI20" s="1"/>
      <c r="MQJ20" s="1"/>
      <c r="MQK20" s="1"/>
      <c r="MQL20" s="1"/>
      <c r="MQM20" s="1"/>
      <c r="MQN20" s="1"/>
      <c r="MQO20" s="1"/>
      <c r="MQP20" s="1"/>
      <c r="MQQ20" s="1"/>
      <c r="MQR20" s="1"/>
      <c r="MQS20" s="1"/>
      <c r="MQT20" s="1"/>
      <c r="MQU20" s="1"/>
      <c r="MQV20" s="1"/>
      <c r="MQW20" s="1"/>
      <c r="MQX20" s="1"/>
      <c r="MQY20" s="1"/>
      <c r="MQZ20" s="1"/>
      <c r="MRA20" s="1"/>
      <c r="MRB20" s="1"/>
      <c r="MRC20" s="1"/>
      <c r="MRD20" s="1"/>
      <c r="MRE20" s="1"/>
      <c r="MRF20" s="1"/>
      <c r="MRG20" s="1"/>
      <c r="MRH20" s="1"/>
      <c r="MRI20" s="1"/>
      <c r="MRJ20" s="1"/>
      <c r="MRK20" s="1"/>
      <c r="MRL20" s="1"/>
      <c r="MRM20" s="1"/>
      <c r="MRN20" s="1"/>
      <c r="MRO20" s="1"/>
      <c r="MRP20" s="1"/>
      <c r="MRQ20" s="1"/>
      <c r="MRR20" s="1"/>
      <c r="MRS20" s="1"/>
      <c r="MRT20" s="1"/>
      <c r="MRU20" s="1"/>
      <c r="MRV20" s="1"/>
      <c r="MRW20" s="1"/>
      <c r="MRX20" s="1"/>
      <c r="MRY20" s="1"/>
      <c r="MRZ20" s="1"/>
      <c r="MSA20" s="1"/>
      <c r="MSB20" s="1"/>
      <c r="MSC20" s="1"/>
      <c r="MSD20" s="1"/>
      <c r="MSE20" s="1"/>
      <c r="MSF20" s="1"/>
      <c r="MSG20" s="1"/>
      <c r="MSH20" s="1"/>
      <c r="MSI20" s="1"/>
      <c r="MSJ20" s="1"/>
      <c r="MSK20" s="1"/>
      <c r="MSL20" s="1"/>
      <c r="MSM20" s="1"/>
      <c r="MSN20" s="1"/>
      <c r="MSO20" s="1"/>
      <c r="MSP20" s="1"/>
      <c r="MSQ20" s="1"/>
      <c r="MSR20" s="1"/>
      <c r="MSS20" s="1"/>
      <c r="MST20" s="1"/>
      <c r="MSU20" s="1"/>
      <c r="MSV20" s="1"/>
      <c r="MSW20" s="1"/>
      <c r="MSX20" s="1"/>
      <c r="MSY20" s="1"/>
      <c r="MSZ20" s="1"/>
      <c r="MTA20" s="1"/>
      <c r="MTB20" s="1"/>
      <c r="MTC20" s="1"/>
      <c r="MTD20" s="1"/>
      <c r="MTE20" s="1"/>
      <c r="MTF20" s="1"/>
      <c r="MTG20" s="1"/>
      <c r="MTH20" s="1"/>
      <c r="MTI20" s="1"/>
      <c r="MTJ20" s="1"/>
      <c r="MTK20" s="1"/>
      <c r="MTL20" s="1"/>
      <c r="MTM20" s="1"/>
      <c r="MTN20" s="1"/>
      <c r="MTO20" s="1"/>
      <c r="MTP20" s="1"/>
      <c r="MTQ20" s="1"/>
      <c r="MTR20" s="1"/>
      <c r="MTS20" s="1"/>
      <c r="MTT20" s="1"/>
      <c r="MTU20" s="1"/>
      <c r="MTV20" s="1"/>
      <c r="MTW20" s="1"/>
      <c r="MTX20" s="1"/>
      <c r="MTY20" s="1"/>
      <c r="MTZ20" s="1"/>
      <c r="MUA20" s="1"/>
      <c r="MUB20" s="1"/>
      <c r="MUC20" s="1"/>
      <c r="MUD20" s="1"/>
      <c r="MUE20" s="1"/>
      <c r="MUF20" s="1"/>
      <c r="MUG20" s="1"/>
      <c r="MUH20" s="1"/>
      <c r="MUI20" s="1"/>
      <c r="MUJ20" s="1"/>
      <c r="MUK20" s="1"/>
      <c r="MUL20" s="1"/>
      <c r="MUM20" s="1"/>
      <c r="MUN20" s="1"/>
      <c r="MUO20" s="1"/>
      <c r="MUP20" s="1"/>
      <c r="MUQ20" s="1"/>
      <c r="MUR20" s="1"/>
      <c r="MUS20" s="1"/>
      <c r="MUT20" s="1"/>
      <c r="MUU20" s="1"/>
      <c r="MUV20" s="1"/>
      <c r="MUW20" s="1"/>
      <c r="MUX20" s="1"/>
      <c r="MUY20" s="1"/>
      <c r="MUZ20" s="1"/>
      <c r="MVA20" s="1"/>
      <c r="MVB20" s="1"/>
      <c r="MVC20" s="1"/>
      <c r="MVD20" s="1"/>
      <c r="MVE20" s="1"/>
      <c r="MVF20" s="1"/>
      <c r="MVG20" s="1"/>
      <c r="MVH20" s="1"/>
      <c r="MVI20" s="1"/>
      <c r="MVJ20" s="1"/>
      <c r="MVK20" s="1"/>
      <c r="MVL20" s="1"/>
      <c r="MVM20" s="1"/>
      <c r="MVN20" s="1"/>
      <c r="MVO20" s="1"/>
      <c r="MVP20" s="1"/>
      <c r="MVQ20" s="1"/>
      <c r="MVR20" s="1"/>
      <c r="MVS20" s="1"/>
      <c r="MVT20" s="1"/>
      <c r="MVU20" s="1"/>
      <c r="MVV20" s="1"/>
      <c r="MVW20" s="1"/>
      <c r="MVX20" s="1"/>
      <c r="MVY20" s="1"/>
      <c r="MVZ20" s="1"/>
      <c r="MWA20" s="1"/>
      <c r="MWB20" s="1"/>
      <c r="MWC20" s="1"/>
      <c r="MWD20" s="1"/>
      <c r="MWE20" s="1"/>
      <c r="MWF20" s="1"/>
      <c r="MWG20" s="1"/>
      <c r="MWH20" s="1"/>
      <c r="MWI20" s="1"/>
      <c r="MWJ20" s="1"/>
      <c r="MWK20" s="1"/>
      <c r="MWL20" s="1"/>
      <c r="MWM20" s="1"/>
      <c r="MWN20" s="1"/>
      <c r="MWO20" s="1"/>
      <c r="MWP20" s="1"/>
      <c r="MWQ20" s="1"/>
      <c r="MWR20" s="1"/>
      <c r="MWS20" s="1"/>
      <c r="MWT20" s="1"/>
      <c r="MWU20" s="1"/>
      <c r="MWV20" s="1"/>
      <c r="MWW20" s="1"/>
      <c r="MWX20" s="1"/>
      <c r="MWY20" s="1"/>
      <c r="MWZ20" s="1"/>
      <c r="MXA20" s="1"/>
      <c r="MXB20" s="1"/>
      <c r="MXC20" s="1"/>
      <c r="MXD20" s="1"/>
      <c r="MXE20" s="1"/>
      <c r="MXF20" s="1"/>
      <c r="MXG20" s="1"/>
      <c r="MXH20" s="1"/>
      <c r="MXI20" s="1"/>
      <c r="MXJ20" s="1"/>
      <c r="MXK20" s="1"/>
      <c r="MXL20" s="1"/>
      <c r="MXM20" s="1"/>
      <c r="MXN20" s="1"/>
      <c r="MXO20" s="1"/>
      <c r="MXP20" s="1"/>
      <c r="MXQ20" s="1"/>
      <c r="MXR20" s="1"/>
      <c r="MXS20" s="1"/>
      <c r="MXT20" s="1"/>
      <c r="MXU20" s="1"/>
      <c r="MXV20" s="1"/>
      <c r="MXW20" s="1"/>
      <c r="MXX20" s="1"/>
      <c r="MXY20" s="1"/>
      <c r="MXZ20" s="1"/>
      <c r="MYA20" s="1"/>
      <c r="MYB20" s="1"/>
      <c r="MYC20" s="1"/>
      <c r="MYD20" s="1"/>
      <c r="MYE20" s="1"/>
      <c r="MYF20" s="1"/>
      <c r="MYG20" s="1"/>
      <c r="MYH20" s="1"/>
      <c r="MYI20" s="1"/>
      <c r="MYJ20" s="1"/>
      <c r="MYK20" s="1"/>
      <c r="MYL20" s="1"/>
      <c r="MYM20" s="1"/>
      <c r="MYN20" s="1"/>
      <c r="MYO20" s="1"/>
      <c r="MYP20" s="1"/>
      <c r="MYQ20" s="1"/>
      <c r="MYR20" s="1"/>
      <c r="MYS20" s="1"/>
      <c r="MYT20" s="1"/>
      <c r="MYU20" s="1"/>
      <c r="MYV20" s="1"/>
      <c r="MYW20" s="1"/>
      <c r="MYX20" s="1"/>
      <c r="MYY20" s="1"/>
      <c r="MYZ20" s="1"/>
      <c r="MZA20" s="1"/>
      <c r="MZB20" s="1"/>
      <c r="MZC20" s="1"/>
      <c r="MZD20" s="1"/>
      <c r="MZE20" s="1"/>
      <c r="MZF20" s="1"/>
      <c r="MZG20" s="1"/>
      <c r="MZH20" s="1"/>
      <c r="MZI20" s="1"/>
      <c r="MZJ20" s="1"/>
      <c r="MZK20" s="1"/>
      <c r="MZL20" s="1"/>
      <c r="MZM20" s="1"/>
      <c r="MZN20" s="1"/>
      <c r="MZO20" s="1"/>
      <c r="MZP20" s="1"/>
      <c r="MZQ20" s="1"/>
      <c r="MZR20" s="1"/>
      <c r="MZS20" s="1"/>
      <c r="MZT20" s="1"/>
      <c r="MZU20" s="1"/>
      <c r="MZV20" s="1"/>
      <c r="MZW20" s="1"/>
      <c r="MZX20" s="1"/>
      <c r="MZY20" s="1"/>
      <c r="MZZ20" s="1"/>
      <c r="NAA20" s="1"/>
      <c r="NAB20" s="1"/>
      <c r="NAC20" s="1"/>
      <c r="NAD20" s="1"/>
      <c r="NAE20" s="1"/>
      <c r="NAF20" s="1"/>
      <c r="NAG20" s="1"/>
      <c r="NAH20" s="1"/>
      <c r="NAI20" s="1"/>
      <c r="NAJ20" s="1"/>
      <c r="NAK20" s="1"/>
      <c r="NAL20" s="1"/>
      <c r="NAM20" s="1"/>
      <c r="NAN20" s="1"/>
      <c r="NAO20" s="1"/>
      <c r="NAP20" s="1"/>
      <c r="NAQ20" s="1"/>
      <c r="NAR20" s="1"/>
      <c r="NAS20" s="1"/>
      <c r="NAT20" s="1"/>
      <c r="NAU20" s="1"/>
      <c r="NAV20" s="1"/>
      <c r="NAW20" s="1"/>
      <c r="NAX20" s="1"/>
      <c r="NAY20" s="1"/>
      <c r="NAZ20" s="1"/>
      <c r="NBA20" s="1"/>
      <c r="NBB20" s="1"/>
      <c r="NBC20" s="1"/>
      <c r="NBD20" s="1"/>
      <c r="NBE20" s="1"/>
      <c r="NBF20" s="1"/>
      <c r="NBG20" s="1"/>
      <c r="NBH20" s="1"/>
      <c r="NBI20" s="1"/>
      <c r="NBJ20" s="1"/>
      <c r="NBK20" s="1"/>
      <c r="NBL20" s="1"/>
      <c r="NBM20" s="1"/>
      <c r="NBN20" s="1"/>
      <c r="NBO20" s="1"/>
      <c r="NBP20" s="1"/>
      <c r="NBQ20" s="1"/>
      <c r="NBR20" s="1"/>
      <c r="NBS20" s="1"/>
      <c r="NBT20" s="1"/>
      <c r="NBU20" s="1"/>
      <c r="NBV20" s="1"/>
      <c r="NBW20" s="1"/>
      <c r="NBX20" s="1"/>
      <c r="NBY20" s="1"/>
      <c r="NBZ20" s="1"/>
      <c r="NCA20" s="1"/>
      <c r="NCB20" s="1"/>
      <c r="NCC20" s="1"/>
      <c r="NCD20" s="1"/>
      <c r="NCE20" s="1"/>
      <c r="NCF20" s="1"/>
      <c r="NCG20" s="1"/>
      <c r="NCH20" s="1"/>
      <c r="NCI20" s="1"/>
      <c r="NCJ20" s="1"/>
      <c r="NCK20" s="1"/>
      <c r="NCL20" s="1"/>
      <c r="NCM20" s="1"/>
      <c r="NCN20" s="1"/>
      <c r="NCO20" s="1"/>
      <c r="NCP20" s="1"/>
      <c r="NCQ20" s="1"/>
      <c r="NCR20" s="1"/>
      <c r="NCS20" s="1"/>
      <c r="NCT20" s="1"/>
      <c r="NCU20" s="1"/>
      <c r="NCV20" s="1"/>
      <c r="NCW20" s="1"/>
      <c r="NCX20" s="1"/>
      <c r="NCY20" s="1"/>
      <c r="NCZ20" s="1"/>
      <c r="NDA20" s="1"/>
      <c r="NDB20" s="1"/>
      <c r="NDC20" s="1"/>
      <c r="NDD20" s="1"/>
      <c r="NDE20" s="1"/>
      <c r="NDF20" s="1"/>
      <c r="NDG20" s="1"/>
      <c r="NDH20" s="1"/>
      <c r="NDI20" s="1"/>
      <c r="NDJ20" s="1"/>
      <c r="NDK20" s="1"/>
      <c r="NDL20" s="1"/>
      <c r="NDM20" s="1"/>
      <c r="NDN20" s="1"/>
      <c r="NDO20" s="1"/>
      <c r="NDP20" s="1"/>
      <c r="NDQ20" s="1"/>
      <c r="NDR20" s="1"/>
      <c r="NDS20" s="1"/>
      <c r="NDT20" s="1"/>
      <c r="NDU20" s="1"/>
      <c r="NDV20" s="1"/>
      <c r="NDW20" s="1"/>
      <c r="NDX20" s="1"/>
      <c r="NDY20" s="1"/>
      <c r="NDZ20" s="1"/>
      <c r="NEA20" s="1"/>
      <c r="NEB20" s="1"/>
      <c r="NEC20" s="1"/>
      <c r="NED20" s="1"/>
      <c r="NEE20" s="1"/>
      <c r="NEF20" s="1"/>
      <c r="NEG20" s="1"/>
      <c r="NEH20" s="1"/>
      <c r="NEI20" s="1"/>
      <c r="NEJ20" s="1"/>
      <c r="NEK20" s="1"/>
      <c r="NEL20" s="1"/>
      <c r="NEM20" s="1"/>
      <c r="NEN20" s="1"/>
      <c r="NEO20" s="1"/>
      <c r="NEP20" s="1"/>
      <c r="NEQ20" s="1"/>
      <c r="NER20" s="1"/>
      <c r="NES20" s="1"/>
      <c r="NET20" s="1"/>
      <c r="NEU20" s="1"/>
      <c r="NEV20" s="1"/>
      <c r="NEW20" s="1"/>
      <c r="NEX20" s="1"/>
      <c r="NEY20" s="1"/>
      <c r="NEZ20" s="1"/>
      <c r="NFA20" s="1"/>
      <c r="NFB20" s="1"/>
      <c r="NFC20" s="1"/>
      <c r="NFD20" s="1"/>
      <c r="NFE20" s="1"/>
      <c r="NFF20" s="1"/>
      <c r="NFG20" s="1"/>
      <c r="NFH20" s="1"/>
      <c r="NFI20" s="1"/>
      <c r="NFJ20" s="1"/>
      <c r="NFK20" s="1"/>
      <c r="NFL20" s="1"/>
      <c r="NFM20" s="1"/>
      <c r="NFN20" s="1"/>
      <c r="NFO20" s="1"/>
      <c r="NFP20" s="1"/>
      <c r="NFQ20" s="1"/>
      <c r="NFR20" s="1"/>
      <c r="NFS20" s="1"/>
      <c r="NFT20" s="1"/>
      <c r="NFU20" s="1"/>
      <c r="NFV20" s="1"/>
      <c r="NFW20" s="1"/>
      <c r="NFX20" s="1"/>
      <c r="NFY20" s="1"/>
      <c r="NFZ20" s="1"/>
      <c r="NGA20" s="1"/>
      <c r="NGB20" s="1"/>
      <c r="NGC20" s="1"/>
      <c r="NGD20" s="1"/>
      <c r="NGE20" s="1"/>
      <c r="NGF20" s="1"/>
      <c r="NGG20" s="1"/>
      <c r="NGH20" s="1"/>
      <c r="NGI20" s="1"/>
      <c r="NGJ20" s="1"/>
      <c r="NGK20" s="1"/>
      <c r="NGL20" s="1"/>
      <c r="NGM20" s="1"/>
      <c r="NGN20" s="1"/>
      <c r="NGO20" s="1"/>
      <c r="NGP20" s="1"/>
      <c r="NGQ20" s="1"/>
      <c r="NGR20" s="1"/>
      <c r="NGS20" s="1"/>
      <c r="NGT20" s="1"/>
      <c r="NGU20" s="1"/>
      <c r="NGV20" s="1"/>
      <c r="NGW20" s="1"/>
      <c r="NGX20" s="1"/>
      <c r="NGY20" s="1"/>
      <c r="NGZ20" s="1"/>
      <c r="NHA20" s="1"/>
      <c r="NHB20" s="1"/>
      <c r="NHC20" s="1"/>
      <c r="NHD20" s="1"/>
      <c r="NHE20" s="1"/>
      <c r="NHF20" s="1"/>
      <c r="NHG20" s="1"/>
      <c r="NHH20" s="1"/>
      <c r="NHI20" s="1"/>
      <c r="NHJ20" s="1"/>
      <c r="NHK20" s="1"/>
      <c r="NHL20" s="1"/>
      <c r="NHM20" s="1"/>
      <c r="NHN20" s="1"/>
      <c r="NHO20" s="1"/>
      <c r="NHP20" s="1"/>
      <c r="NHQ20" s="1"/>
      <c r="NHR20" s="1"/>
      <c r="NHS20" s="1"/>
      <c r="NHT20" s="1"/>
      <c r="NHU20" s="1"/>
      <c r="NHV20" s="1"/>
      <c r="NHW20" s="1"/>
      <c r="NHX20" s="1"/>
      <c r="NHY20" s="1"/>
      <c r="NHZ20" s="1"/>
      <c r="NIA20" s="1"/>
      <c r="NIB20" s="1"/>
      <c r="NIC20" s="1"/>
      <c r="NID20" s="1"/>
      <c r="NIE20" s="1"/>
      <c r="NIF20" s="1"/>
      <c r="NIG20" s="1"/>
      <c r="NIH20" s="1"/>
      <c r="NII20" s="1"/>
      <c r="NIJ20" s="1"/>
      <c r="NIK20" s="1"/>
      <c r="NIL20" s="1"/>
      <c r="NIM20" s="1"/>
      <c r="NIN20" s="1"/>
      <c r="NIO20" s="1"/>
      <c r="NIP20" s="1"/>
      <c r="NIQ20" s="1"/>
      <c r="NIR20" s="1"/>
      <c r="NIS20" s="1"/>
      <c r="NIT20" s="1"/>
      <c r="NIU20" s="1"/>
      <c r="NIV20" s="1"/>
      <c r="NIW20" s="1"/>
      <c r="NIX20" s="1"/>
      <c r="NIY20" s="1"/>
      <c r="NIZ20" s="1"/>
      <c r="NJA20" s="1"/>
      <c r="NJB20" s="1"/>
      <c r="NJC20" s="1"/>
      <c r="NJD20" s="1"/>
      <c r="NJE20" s="1"/>
      <c r="NJF20" s="1"/>
      <c r="NJG20" s="1"/>
      <c r="NJH20" s="1"/>
      <c r="NJI20" s="1"/>
      <c r="NJJ20" s="1"/>
      <c r="NJK20" s="1"/>
      <c r="NJL20" s="1"/>
      <c r="NJM20" s="1"/>
      <c r="NJN20" s="1"/>
      <c r="NJO20" s="1"/>
      <c r="NJP20" s="1"/>
      <c r="NJQ20" s="1"/>
      <c r="NJR20" s="1"/>
      <c r="NJS20" s="1"/>
      <c r="NJT20" s="1"/>
      <c r="NJU20" s="1"/>
      <c r="NJV20" s="1"/>
      <c r="NJW20" s="1"/>
      <c r="NJX20" s="1"/>
      <c r="NJY20" s="1"/>
      <c r="NJZ20" s="1"/>
      <c r="NKA20" s="1"/>
      <c r="NKB20" s="1"/>
      <c r="NKC20" s="1"/>
      <c r="NKD20" s="1"/>
      <c r="NKE20" s="1"/>
      <c r="NKF20" s="1"/>
      <c r="NKG20" s="1"/>
      <c r="NKH20" s="1"/>
      <c r="NKI20" s="1"/>
      <c r="NKJ20" s="1"/>
      <c r="NKK20" s="1"/>
      <c r="NKL20" s="1"/>
      <c r="NKM20" s="1"/>
      <c r="NKN20" s="1"/>
      <c r="NKO20" s="1"/>
      <c r="NKP20" s="1"/>
      <c r="NKQ20" s="1"/>
      <c r="NKR20" s="1"/>
      <c r="NKS20" s="1"/>
      <c r="NKT20" s="1"/>
      <c r="NKU20" s="1"/>
      <c r="NKV20" s="1"/>
      <c r="NKW20" s="1"/>
      <c r="NKX20" s="1"/>
      <c r="NKY20" s="1"/>
      <c r="NKZ20" s="1"/>
      <c r="NLA20" s="1"/>
      <c r="NLB20" s="1"/>
      <c r="NLC20" s="1"/>
      <c r="NLD20" s="1"/>
      <c r="NLE20" s="1"/>
      <c r="NLF20" s="1"/>
      <c r="NLG20" s="1"/>
      <c r="NLH20" s="1"/>
      <c r="NLI20" s="1"/>
      <c r="NLJ20" s="1"/>
      <c r="NLK20" s="1"/>
      <c r="NLL20" s="1"/>
      <c r="NLM20" s="1"/>
      <c r="NLN20" s="1"/>
      <c r="NLO20" s="1"/>
      <c r="NLP20" s="1"/>
      <c r="NLQ20" s="1"/>
      <c r="NLR20" s="1"/>
      <c r="NLS20" s="1"/>
      <c r="NLT20" s="1"/>
      <c r="NLU20" s="1"/>
      <c r="NLV20" s="1"/>
      <c r="NLW20" s="1"/>
      <c r="NLX20" s="1"/>
      <c r="NLY20" s="1"/>
      <c r="NLZ20" s="1"/>
      <c r="NMA20" s="1"/>
      <c r="NMB20" s="1"/>
      <c r="NMC20" s="1"/>
      <c r="NMD20" s="1"/>
      <c r="NME20" s="1"/>
      <c r="NMF20" s="1"/>
      <c r="NMG20" s="1"/>
      <c r="NMH20" s="1"/>
      <c r="NMI20" s="1"/>
      <c r="NMJ20" s="1"/>
      <c r="NMK20" s="1"/>
      <c r="NML20" s="1"/>
      <c r="NMM20" s="1"/>
      <c r="NMN20" s="1"/>
      <c r="NMO20" s="1"/>
      <c r="NMP20" s="1"/>
      <c r="NMQ20" s="1"/>
      <c r="NMR20" s="1"/>
      <c r="NMS20" s="1"/>
      <c r="NMT20" s="1"/>
      <c r="NMU20" s="1"/>
      <c r="NMV20" s="1"/>
      <c r="NMW20" s="1"/>
      <c r="NMX20" s="1"/>
      <c r="NMY20" s="1"/>
      <c r="NMZ20" s="1"/>
      <c r="NNA20" s="1"/>
      <c r="NNB20" s="1"/>
      <c r="NNC20" s="1"/>
      <c r="NND20" s="1"/>
      <c r="NNE20" s="1"/>
      <c r="NNF20" s="1"/>
      <c r="NNG20" s="1"/>
      <c r="NNH20" s="1"/>
      <c r="NNI20" s="1"/>
      <c r="NNJ20" s="1"/>
      <c r="NNK20" s="1"/>
      <c r="NNL20" s="1"/>
      <c r="NNM20" s="1"/>
      <c r="NNN20" s="1"/>
      <c r="NNO20" s="1"/>
      <c r="NNP20" s="1"/>
      <c r="NNQ20" s="1"/>
      <c r="NNR20" s="1"/>
      <c r="NNS20" s="1"/>
      <c r="NNT20" s="1"/>
      <c r="NNU20" s="1"/>
      <c r="NNV20" s="1"/>
      <c r="NNW20" s="1"/>
      <c r="NNX20" s="1"/>
      <c r="NNY20" s="1"/>
      <c r="NNZ20" s="1"/>
      <c r="NOA20" s="1"/>
      <c r="NOB20" s="1"/>
      <c r="NOC20" s="1"/>
      <c r="NOD20" s="1"/>
      <c r="NOE20" s="1"/>
      <c r="NOF20" s="1"/>
      <c r="NOG20" s="1"/>
      <c r="NOH20" s="1"/>
      <c r="NOI20" s="1"/>
      <c r="NOJ20" s="1"/>
      <c r="NOK20" s="1"/>
      <c r="NOL20" s="1"/>
      <c r="NOM20" s="1"/>
      <c r="NON20" s="1"/>
      <c r="NOO20" s="1"/>
      <c r="NOP20" s="1"/>
      <c r="NOQ20" s="1"/>
      <c r="NOR20" s="1"/>
      <c r="NOS20" s="1"/>
      <c r="NOT20" s="1"/>
      <c r="NOU20" s="1"/>
      <c r="NOV20" s="1"/>
      <c r="NOW20" s="1"/>
      <c r="NOX20" s="1"/>
      <c r="NOY20" s="1"/>
      <c r="NOZ20" s="1"/>
      <c r="NPA20" s="1"/>
      <c r="NPB20" s="1"/>
      <c r="NPC20" s="1"/>
      <c r="NPD20" s="1"/>
      <c r="NPE20" s="1"/>
      <c r="NPF20" s="1"/>
      <c r="NPG20" s="1"/>
      <c r="NPH20" s="1"/>
      <c r="NPI20" s="1"/>
      <c r="NPJ20" s="1"/>
      <c r="NPK20" s="1"/>
      <c r="NPL20" s="1"/>
      <c r="NPM20" s="1"/>
      <c r="NPN20" s="1"/>
      <c r="NPO20" s="1"/>
      <c r="NPP20" s="1"/>
      <c r="NPQ20" s="1"/>
      <c r="NPR20" s="1"/>
      <c r="NPS20" s="1"/>
      <c r="NPT20" s="1"/>
      <c r="NPU20" s="1"/>
      <c r="NPV20" s="1"/>
      <c r="NPW20" s="1"/>
      <c r="NPX20" s="1"/>
      <c r="NPY20" s="1"/>
      <c r="NPZ20" s="1"/>
      <c r="NQA20" s="1"/>
      <c r="NQB20" s="1"/>
      <c r="NQC20" s="1"/>
      <c r="NQD20" s="1"/>
      <c r="NQE20" s="1"/>
      <c r="NQF20" s="1"/>
      <c r="NQG20" s="1"/>
      <c r="NQH20" s="1"/>
      <c r="NQI20" s="1"/>
      <c r="NQJ20" s="1"/>
      <c r="NQK20" s="1"/>
      <c r="NQL20" s="1"/>
      <c r="NQM20" s="1"/>
      <c r="NQN20" s="1"/>
      <c r="NQO20" s="1"/>
      <c r="NQP20" s="1"/>
      <c r="NQQ20" s="1"/>
      <c r="NQR20" s="1"/>
      <c r="NQS20" s="1"/>
      <c r="NQT20" s="1"/>
      <c r="NQU20" s="1"/>
      <c r="NQV20" s="1"/>
      <c r="NQW20" s="1"/>
      <c r="NQX20" s="1"/>
      <c r="NQY20" s="1"/>
      <c r="NQZ20" s="1"/>
      <c r="NRA20" s="1"/>
      <c r="NRB20" s="1"/>
      <c r="NRC20" s="1"/>
      <c r="NRD20" s="1"/>
      <c r="NRE20" s="1"/>
      <c r="NRF20" s="1"/>
      <c r="NRG20" s="1"/>
      <c r="NRH20" s="1"/>
      <c r="NRI20" s="1"/>
      <c r="NRJ20" s="1"/>
      <c r="NRK20" s="1"/>
      <c r="NRL20" s="1"/>
      <c r="NRM20" s="1"/>
      <c r="NRN20" s="1"/>
      <c r="NRO20" s="1"/>
      <c r="NRP20" s="1"/>
      <c r="NRQ20" s="1"/>
      <c r="NRR20" s="1"/>
      <c r="NRS20" s="1"/>
      <c r="NRT20" s="1"/>
      <c r="NRU20" s="1"/>
      <c r="NRV20" s="1"/>
      <c r="NRW20" s="1"/>
      <c r="NRX20" s="1"/>
      <c r="NRY20" s="1"/>
      <c r="NRZ20" s="1"/>
      <c r="NSA20" s="1"/>
      <c r="NSB20" s="1"/>
      <c r="NSC20" s="1"/>
      <c r="NSD20" s="1"/>
      <c r="NSE20" s="1"/>
      <c r="NSF20" s="1"/>
      <c r="NSG20" s="1"/>
      <c r="NSH20" s="1"/>
      <c r="NSI20" s="1"/>
      <c r="NSJ20" s="1"/>
      <c r="NSK20" s="1"/>
      <c r="NSL20" s="1"/>
      <c r="NSM20" s="1"/>
      <c r="NSN20" s="1"/>
      <c r="NSO20" s="1"/>
      <c r="NSP20" s="1"/>
      <c r="NSQ20" s="1"/>
      <c r="NSR20" s="1"/>
      <c r="NSS20" s="1"/>
      <c r="NST20" s="1"/>
      <c r="NSU20" s="1"/>
      <c r="NSV20" s="1"/>
      <c r="NSW20" s="1"/>
      <c r="NSX20" s="1"/>
      <c r="NSY20" s="1"/>
      <c r="NSZ20" s="1"/>
      <c r="NTA20" s="1"/>
      <c r="NTB20" s="1"/>
      <c r="NTC20" s="1"/>
      <c r="NTD20" s="1"/>
      <c r="NTE20" s="1"/>
      <c r="NTF20" s="1"/>
      <c r="NTG20" s="1"/>
      <c r="NTH20" s="1"/>
      <c r="NTI20" s="1"/>
      <c r="NTJ20" s="1"/>
      <c r="NTK20" s="1"/>
      <c r="NTL20" s="1"/>
      <c r="NTM20" s="1"/>
      <c r="NTN20" s="1"/>
      <c r="NTO20" s="1"/>
      <c r="NTP20" s="1"/>
      <c r="NTQ20" s="1"/>
      <c r="NTR20" s="1"/>
      <c r="NTS20" s="1"/>
      <c r="NTT20" s="1"/>
      <c r="NTU20" s="1"/>
      <c r="NTV20" s="1"/>
      <c r="NTW20" s="1"/>
      <c r="NTX20" s="1"/>
      <c r="NTY20" s="1"/>
      <c r="NTZ20" s="1"/>
      <c r="NUA20" s="1"/>
      <c r="NUB20" s="1"/>
      <c r="NUC20" s="1"/>
      <c r="NUD20" s="1"/>
      <c r="NUE20" s="1"/>
      <c r="NUF20" s="1"/>
      <c r="NUG20" s="1"/>
      <c r="NUH20" s="1"/>
      <c r="NUI20" s="1"/>
      <c r="NUJ20" s="1"/>
      <c r="NUK20" s="1"/>
      <c r="NUL20" s="1"/>
      <c r="NUM20" s="1"/>
      <c r="NUN20" s="1"/>
      <c r="NUO20" s="1"/>
      <c r="NUP20" s="1"/>
      <c r="NUQ20" s="1"/>
      <c r="NUR20" s="1"/>
      <c r="NUS20" s="1"/>
      <c r="NUT20" s="1"/>
      <c r="NUU20" s="1"/>
      <c r="NUV20" s="1"/>
      <c r="NUW20" s="1"/>
      <c r="NUX20" s="1"/>
      <c r="NUY20" s="1"/>
      <c r="NUZ20" s="1"/>
      <c r="NVA20" s="1"/>
      <c r="NVB20" s="1"/>
      <c r="NVC20" s="1"/>
      <c r="NVD20" s="1"/>
      <c r="NVE20" s="1"/>
      <c r="NVF20" s="1"/>
      <c r="NVG20" s="1"/>
      <c r="NVH20" s="1"/>
      <c r="NVI20" s="1"/>
      <c r="NVJ20" s="1"/>
      <c r="NVK20" s="1"/>
      <c r="NVL20" s="1"/>
      <c r="NVM20" s="1"/>
      <c r="NVN20" s="1"/>
      <c r="NVO20" s="1"/>
      <c r="NVP20" s="1"/>
      <c r="NVQ20" s="1"/>
      <c r="NVR20" s="1"/>
      <c r="NVS20" s="1"/>
      <c r="NVT20" s="1"/>
      <c r="NVU20" s="1"/>
      <c r="NVV20" s="1"/>
      <c r="NVW20" s="1"/>
      <c r="NVX20" s="1"/>
      <c r="NVY20" s="1"/>
      <c r="NVZ20" s="1"/>
      <c r="NWA20" s="1"/>
      <c r="NWB20" s="1"/>
      <c r="NWC20" s="1"/>
      <c r="NWD20" s="1"/>
      <c r="NWE20" s="1"/>
      <c r="NWF20" s="1"/>
      <c r="NWG20" s="1"/>
      <c r="NWH20" s="1"/>
      <c r="NWI20" s="1"/>
      <c r="NWJ20" s="1"/>
      <c r="NWK20" s="1"/>
      <c r="NWL20" s="1"/>
      <c r="NWM20" s="1"/>
      <c r="NWN20" s="1"/>
      <c r="NWO20" s="1"/>
      <c r="NWP20" s="1"/>
      <c r="NWQ20" s="1"/>
      <c r="NWR20" s="1"/>
      <c r="NWS20" s="1"/>
      <c r="NWT20" s="1"/>
      <c r="NWU20" s="1"/>
      <c r="NWV20" s="1"/>
      <c r="NWW20" s="1"/>
      <c r="NWX20" s="1"/>
      <c r="NWY20" s="1"/>
      <c r="NWZ20" s="1"/>
      <c r="NXA20" s="1"/>
      <c r="NXB20" s="1"/>
      <c r="NXC20" s="1"/>
      <c r="NXD20" s="1"/>
      <c r="NXE20" s="1"/>
      <c r="NXF20" s="1"/>
      <c r="NXG20" s="1"/>
      <c r="NXH20" s="1"/>
      <c r="NXI20" s="1"/>
      <c r="NXJ20" s="1"/>
      <c r="NXK20" s="1"/>
      <c r="NXL20" s="1"/>
      <c r="NXM20" s="1"/>
      <c r="NXN20" s="1"/>
      <c r="NXO20" s="1"/>
      <c r="NXP20" s="1"/>
      <c r="NXQ20" s="1"/>
      <c r="NXR20" s="1"/>
      <c r="NXS20" s="1"/>
      <c r="NXT20" s="1"/>
      <c r="NXU20" s="1"/>
      <c r="NXV20" s="1"/>
      <c r="NXW20" s="1"/>
      <c r="NXX20" s="1"/>
      <c r="NXY20" s="1"/>
      <c r="NXZ20" s="1"/>
      <c r="NYA20" s="1"/>
      <c r="NYB20" s="1"/>
      <c r="NYC20" s="1"/>
      <c r="NYD20" s="1"/>
      <c r="NYE20" s="1"/>
      <c r="NYF20" s="1"/>
      <c r="NYG20" s="1"/>
      <c r="NYH20" s="1"/>
      <c r="NYI20" s="1"/>
      <c r="NYJ20" s="1"/>
      <c r="NYK20" s="1"/>
      <c r="NYL20" s="1"/>
      <c r="NYM20" s="1"/>
      <c r="NYN20" s="1"/>
      <c r="NYO20" s="1"/>
      <c r="NYP20" s="1"/>
      <c r="NYQ20" s="1"/>
      <c r="NYR20" s="1"/>
      <c r="NYS20" s="1"/>
      <c r="NYT20" s="1"/>
      <c r="NYU20" s="1"/>
      <c r="NYV20" s="1"/>
      <c r="NYW20" s="1"/>
      <c r="NYX20" s="1"/>
      <c r="NYY20" s="1"/>
      <c r="NYZ20" s="1"/>
      <c r="NZA20" s="1"/>
      <c r="NZB20" s="1"/>
      <c r="NZC20" s="1"/>
      <c r="NZD20" s="1"/>
      <c r="NZE20" s="1"/>
      <c r="NZF20" s="1"/>
      <c r="NZG20" s="1"/>
      <c r="NZH20" s="1"/>
      <c r="NZI20" s="1"/>
      <c r="NZJ20" s="1"/>
      <c r="NZK20" s="1"/>
      <c r="NZL20" s="1"/>
      <c r="NZM20" s="1"/>
      <c r="NZN20" s="1"/>
      <c r="NZO20" s="1"/>
      <c r="NZP20" s="1"/>
      <c r="NZQ20" s="1"/>
      <c r="NZR20" s="1"/>
      <c r="NZS20" s="1"/>
      <c r="NZT20" s="1"/>
      <c r="NZU20" s="1"/>
      <c r="NZV20" s="1"/>
      <c r="NZW20" s="1"/>
      <c r="NZX20" s="1"/>
      <c r="NZY20" s="1"/>
      <c r="NZZ20" s="1"/>
      <c r="OAA20" s="1"/>
      <c r="OAB20" s="1"/>
      <c r="OAC20" s="1"/>
      <c r="OAD20" s="1"/>
      <c r="OAE20" s="1"/>
      <c r="OAF20" s="1"/>
      <c r="OAG20" s="1"/>
      <c r="OAH20" s="1"/>
      <c r="OAI20" s="1"/>
      <c r="OAJ20" s="1"/>
      <c r="OAK20" s="1"/>
      <c r="OAL20" s="1"/>
      <c r="OAM20" s="1"/>
      <c r="OAN20" s="1"/>
      <c r="OAO20" s="1"/>
      <c r="OAP20" s="1"/>
      <c r="OAQ20" s="1"/>
      <c r="OAR20" s="1"/>
      <c r="OAS20" s="1"/>
      <c r="OAT20" s="1"/>
      <c r="OAU20" s="1"/>
      <c r="OAV20" s="1"/>
      <c r="OAW20" s="1"/>
      <c r="OAX20" s="1"/>
      <c r="OAY20" s="1"/>
      <c r="OAZ20" s="1"/>
      <c r="OBA20" s="1"/>
      <c r="OBB20" s="1"/>
      <c r="OBC20" s="1"/>
      <c r="OBD20" s="1"/>
      <c r="OBE20" s="1"/>
      <c r="OBF20" s="1"/>
      <c r="OBG20" s="1"/>
      <c r="OBH20" s="1"/>
      <c r="OBI20" s="1"/>
      <c r="OBJ20" s="1"/>
      <c r="OBK20" s="1"/>
      <c r="OBL20" s="1"/>
      <c r="OBM20" s="1"/>
      <c r="OBN20" s="1"/>
      <c r="OBO20" s="1"/>
      <c r="OBP20" s="1"/>
      <c r="OBQ20" s="1"/>
      <c r="OBR20" s="1"/>
      <c r="OBS20" s="1"/>
      <c r="OBT20" s="1"/>
      <c r="OBU20" s="1"/>
      <c r="OBV20" s="1"/>
      <c r="OBW20" s="1"/>
      <c r="OBX20" s="1"/>
      <c r="OBY20" s="1"/>
      <c r="OBZ20" s="1"/>
      <c r="OCA20" s="1"/>
      <c r="OCB20" s="1"/>
      <c r="OCC20" s="1"/>
      <c r="OCD20" s="1"/>
      <c r="OCE20" s="1"/>
      <c r="OCF20" s="1"/>
      <c r="OCG20" s="1"/>
      <c r="OCH20" s="1"/>
      <c r="OCI20" s="1"/>
      <c r="OCJ20" s="1"/>
      <c r="OCK20" s="1"/>
      <c r="OCL20" s="1"/>
      <c r="OCM20" s="1"/>
      <c r="OCN20" s="1"/>
      <c r="OCO20" s="1"/>
      <c r="OCP20" s="1"/>
      <c r="OCQ20" s="1"/>
      <c r="OCR20" s="1"/>
      <c r="OCS20" s="1"/>
      <c r="OCT20" s="1"/>
      <c r="OCU20" s="1"/>
      <c r="OCV20" s="1"/>
      <c r="OCW20" s="1"/>
      <c r="OCX20" s="1"/>
      <c r="OCY20" s="1"/>
      <c r="OCZ20" s="1"/>
      <c r="ODA20" s="1"/>
      <c r="ODB20" s="1"/>
      <c r="ODC20" s="1"/>
      <c r="ODD20" s="1"/>
      <c r="ODE20" s="1"/>
      <c r="ODF20" s="1"/>
      <c r="ODG20" s="1"/>
      <c r="ODH20" s="1"/>
      <c r="ODI20" s="1"/>
      <c r="ODJ20" s="1"/>
      <c r="ODK20" s="1"/>
      <c r="ODL20" s="1"/>
      <c r="ODM20" s="1"/>
      <c r="ODN20" s="1"/>
      <c r="ODO20" s="1"/>
      <c r="ODP20" s="1"/>
      <c r="ODQ20" s="1"/>
      <c r="ODR20" s="1"/>
      <c r="ODS20" s="1"/>
      <c r="ODT20" s="1"/>
      <c r="ODU20" s="1"/>
      <c r="ODV20" s="1"/>
      <c r="ODW20" s="1"/>
      <c r="ODX20" s="1"/>
      <c r="ODY20" s="1"/>
      <c r="ODZ20" s="1"/>
      <c r="OEA20" s="1"/>
      <c r="OEB20" s="1"/>
      <c r="OEC20" s="1"/>
      <c r="OED20" s="1"/>
      <c r="OEE20" s="1"/>
      <c r="OEF20" s="1"/>
      <c r="OEG20" s="1"/>
      <c r="OEH20" s="1"/>
      <c r="OEI20" s="1"/>
      <c r="OEJ20" s="1"/>
      <c r="OEK20" s="1"/>
      <c r="OEL20" s="1"/>
      <c r="OEM20" s="1"/>
      <c r="OEN20" s="1"/>
      <c r="OEO20" s="1"/>
      <c r="OEP20" s="1"/>
      <c r="OEQ20" s="1"/>
      <c r="OER20" s="1"/>
      <c r="OES20" s="1"/>
      <c r="OET20" s="1"/>
      <c r="OEU20" s="1"/>
      <c r="OEV20" s="1"/>
      <c r="OEW20" s="1"/>
      <c r="OEX20" s="1"/>
      <c r="OEY20" s="1"/>
      <c r="OEZ20" s="1"/>
      <c r="OFA20" s="1"/>
      <c r="OFB20" s="1"/>
      <c r="OFC20" s="1"/>
      <c r="OFD20" s="1"/>
      <c r="OFE20" s="1"/>
      <c r="OFF20" s="1"/>
      <c r="OFG20" s="1"/>
      <c r="OFH20" s="1"/>
      <c r="OFI20" s="1"/>
      <c r="OFJ20" s="1"/>
      <c r="OFK20" s="1"/>
      <c r="OFL20" s="1"/>
      <c r="OFM20" s="1"/>
      <c r="OFN20" s="1"/>
      <c r="OFO20" s="1"/>
      <c r="OFP20" s="1"/>
      <c r="OFQ20" s="1"/>
      <c r="OFR20" s="1"/>
      <c r="OFS20" s="1"/>
      <c r="OFT20" s="1"/>
      <c r="OFU20" s="1"/>
      <c r="OFV20" s="1"/>
      <c r="OFW20" s="1"/>
      <c r="OFX20" s="1"/>
      <c r="OFY20" s="1"/>
      <c r="OFZ20" s="1"/>
      <c r="OGA20" s="1"/>
      <c r="OGB20" s="1"/>
      <c r="OGC20" s="1"/>
      <c r="OGD20" s="1"/>
      <c r="OGE20" s="1"/>
      <c r="OGF20" s="1"/>
      <c r="OGG20" s="1"/>
      <c r="OGH20" s="1"/>
      <c r="OGI20" s="1"/>
      <c r="OGJ20" s="1"/>
      <c r="OGK20" s="1"/>
      <c r="OGL20" s="1"/>
      <c r="OGM20" s="1"/>
      <c r="OGN20" s="1"/>
      <c r="OGO20" s="1"/>
      <c r="OGP20" s="1"/>
      <c r="OGQ20" s="1"/>
      <c r="OGR20" s="1"/>
      <c r="OGS20" s="1"/>
      <c r="OGT20" s="1"/>
      <c r="OGU20" s="1"/>
      <c r="OGV20" s="1"/>
      <c r="OGW20" s="1"/>
      <c r="OGX20" s="1"/>
      <c r="OGY20" s="1"/>
      <c r="OGZ20" s="1"/>
      <c r="OHA20" s="1"/>
      <c r="OHB20" s="1"/>
      <c r="OHC20" s="1"/>
      <c r="OHD20" s="1"/>
      <c r="OHE20" s="1"/>
      <c r="OHF20" s="1"/>
      <c r="OHG20" s="1"/>
      <c r="OHH20" s="1"/>
      <c r="OHI20" s="1"/>
      <c r="OHJ20" s="1"/>
      <c r="OHK20" s="1"/>
      <c r="OHL20" s="1"/>
      <c r="OHM20" s="1"/>
      <c r="OHN20" s="1"/>
      <c r="OHO20" s="1"/>
      <c r="OHP20" s="1"/>
      <c r="OHQ20" s="1"/>
      <c r="OHR20" s="1"/>
      <c r="OHS20" s="1"/>
      <c r="OHT20" s="1"/>
      <c r="OHU20" s="1"/>
      <c r="OHV20" s="1"/>
      <c r="OHW20" s="1"/>
      <c r="OHX20" s="1"/>
      <c r="OHY20" s="1"/>
      <c r="OHZ20" s="1"/>
      <c r="OIA20" s="1"/>
      <c r="OIB20" s="1"/>
      <c r="OIC20" s="1"/>
      <c r="OID20" s="1"/>
      <c r="OIE20" s="1"/>
      <c r="OIF20" s="1"/>
      <c r="OIG20" s="1"/>
      <c r="OIH20" s="1"/>
      <c r="OII20" s="1"/>
      <c r="OIJ20" s="1"/>
      <c r="OIK20" s="1"/>
      <c r="OIL20" s="1"/>
      <c r="OIM20" s="1"/>
      <c r="OIN20" s="1"/>
      <c r="OIO20" s="1"/>
      <c r="OIP20" s="1"/>
      <c r="OIQ20" s="1"/>
      <c r="OIR20" s="1"/>
      <c r="OIS20" s="1"/>
      <c r="OIT20" s="1"/>
      <c r="OIU20" s="1"/>
      <c r="OIV20" s="1"/>
      <c r="OIW20" s="1"/>
      <c r="OIX20" s="1"/>
      <c r="OIY20" s="1"/>
      <c r="OIZ20" s="1"/>
      <c r="OJA20" s="1"/>
      <c r="OJB20" s="1"/>
      <c r="OJC20" s="1"/>
      <c r="OJD20" s="1"/>
      <c r="OJE20" s="1"/>
      <c r="OJF20" s="1"/>
      <c r="OJG20" s="1"/>
      <c r="OJH20" s="1"/>
      <c r="OJI20" s="1"/>
      <c r="OJJ20" s="1"/>
      <c r="OJK20" s="1"/>
      <c r="OJL20" s="1"/>
      <c r="OJM20" s="1"/>
      <c r="OJN20" s="1"/>
      <c r="OJO20" s="1"/>
      <c r="OJP20" s="1"/>
      <c r="OJQ20" s="1"/>
      <c r="OJR20" s="1"/>
      <c r="OJS20" s="1"/>
      <c r="OJT20" s="1"/>
      <c r="OJU20" s="1"/>
      <c r="OJV20" s="1"/>
      <c r="OJW20" s="1"/>
      <c r="OJX20" s="1"/>
      <c r="OJY20" s="1"/>
      <c r="OJZ20" s="1"/>
      <c r="OKA20" s="1"/>
      <c r="OKB20" s="1"/>
      <c r="OKC20" s="1"/>
      <c r="OKD20" s="1"/>
      <c r="OKE20" s="1"/>
      <c r="OKF20" s="1"/>
      <c r="OKG20" s="1"/>
      <c r="OKH20" s="1"/>
      <c r="OKI20" s="1"/>
      <c r="OKJ20" s="1"/>
      <c r="OKK20" s="1"/>
      <c r="OKL20" s="1"/>
      <c r="OKM20" s="1"/>
      <c r="OKN20" s="1"/>
      <c r="OKO20" s="1"/>
      <c r="OKP20" s="1"/>
      <c r="OKQ20" s="1"/>
      <c r="OKR20" s="1"/>
      <c r="OKS20" s="1"/>
      <c r="OKT20" s="1"/>
      <c r="OKU20" s="1"/>
      <c r="OKV20" s="1"/>
      <c r="OKW20" s="1"/>
      <c r="OKX20" s="1"/>
      <c r="OKY20" s="1"/>
      <c r="OKZ20" s="1"/>
      <c r="OLA20" s="1"/>
      <c r="OLB20" s="1"/>
      <c r="OLC20" s="1"/>
      <c r="OLD20" s="1"/>
      <c r="OLE20" s="1"/>
      <c r="OLF20" s="1"/>
      <c r="OLG20" s="1"/>
      <c r="OLH20" s="1"/>
      <c r="OLI20" s="1"/>
      <c r="OLJ20" s="1"/>
      <c r="OLK20" s="1"/>
      <c r="OLL20" s="1"/>
      <c r="OLM20" s="1"/>
      <c r="OLN20" s="1"/>
      <c r="OLO20" s="1"/>
      <c r="OLP20" s="1"/>
      <c r="OLQ20" s="1"/>
      <c r="OLR20" s="1"/>
      <c r="OLS20" s="1"/>
      <c r="OLT20" s="1"/>
      <c r="OLU20" s="1"/>
      <c r="OLV20" s="1"/>
      <c r="OLW20" s="1"/>
      <c r="OLX20" s="1"/>
      <c r="OLY20" s="1"/>
      <c r="OLZ20" s="1"/>
      <c r="OMA20" s="1"/>
      <c r="OMB20" s="1"/>
      <c r="OMC20" s="1"/>
      <c r="OMD20" s="1"/>
      <c r="OME20" s="1"/>
      <c r="OMF20" s="1"/>
      <c r="OMG20" s="1"/>
      <c r="OMH20" s="1"/>
      <c r="OMI20" s="1"/>
      <c r="OMJ20" s="1"/>
      <c r="OMK20" s="1"/>
      <c r="OML20" s="1"/>
      <c r="OMM20" s="1"/>
      <c r="OMN20" s="1"/>
      <c r="OMO20" s="1"/>
      <c r="OMP20" s="1"/>
      <c r="OMQ20" s="1"/>
      <c r="OMR20" s="1"/>
      <c r="OMS20" s="1"/>
      <c r="OMT20" s="1"/>
      <c r="OMU20" s="1"/>
      <c r="OMV20" s="1"/>
      <c r="OMW20" s="1"/>
      <c r="OMX20" s="1"/>
      <c r="OMY20" s="1"/>
      <c r="OMZ20" s="1"/>
      <c r="ONA20" s="1"/>
      <c r="ONB20" s="1"/>
      <c r="ONC20" s="1"/>
      <c r="OND20" s="1"/>
      <c r="ONE20" s="1"/>
      <c r="ONF20" s="1"/>
      <c r="ONG20" s="1"/>
      <c r="ONH20" s="1"/>
      <c r="ONI20" s="1"/>
      <c r="ONJ20" s="1"/>
      <c r="ONK20" s="1"/>
      <c r="ONL20" s="1"/>
      <c r="ONM20" s="1"/>
      <c r="ONN20" s="1"/>
      <c r="ONO20" s="1"/>
      <c r="ONP20" s="1"/>
      <c r="ONQ20" s="1"/>
      <c r="ONR20" s="1"/>
      <c r="ONS20" s="1"/>
      <c r="ONT20" s="1"/>
      <c r="ONU20" s="1"/>
      <c r="ONV20" s="1"/>
      <c r="ONW20" s="1"/>
      <c r="ONX20" s="1"/>
      <c r="ONY20" s="1"/>
      <c r="ONZ20" s="1"/>
      <c r="OOA20" s="1"/>
      <c r="OOB20" s="1"/>
      <c r="OOC20" s="1"/>
      <c r="OOD20" s="1"/>
      <c r="OOE20" s="1"/>
      <c r="OOF20" s="1"/>
      <c r="OOG20" s="1"/>
      <c r="OOH20" s="1"/>
      <c r="OOI20" s="1"/>
      <c r="OOJ20" s="1"/>
      <c r="OOK20" s="1"/>
      <c r="OOL20" s="1"/>
      <c r="OOM20" s="1"/>
      <c r="OON20" s="1"/>
      <c r="OOO20" s="1"/>
      <c r="OOP20" s="1"/>
      <c r="OOQ20" s="1"/>
      <c r="OOR20" s="1"/>
      <c r="OOS20" s="1"/>
      <c r="OOT20" s="1"/>
      <c r="OOU20" s="1"/>
      <c r="OOV20" s="1"/>
      <c r="OOW20" s="1"/>
      <c r="OOX20" s="1"/>
      <c r="OOY20" s="1"/>
      <c r="OOZ20" s="1"/>
      <c r="OPA20" s="1"/>
      <c r="OPB20" s="1"/>
      <c r="OPC20" s="1"/>
      <c r="OPD20" s="1"/>
      <c r="OPE20" s="1"/>
      <c r="OPF20" s="1"/>
      <c r="OPG20" s="1"/>
      <c r="OPH20" s="1"/>
      <c r="OPI20" s="1"/>
      <c r="OPJ20" s="1"/>
      <c r="OPK20" s="1"/>
      <c r="OPL20" s="1"/>
      <c r="OPM20" s="1"/>
      <c r="OPN20" s="1"/>
      <c r="OPO20" s="1"/>
      <c r="OPP20" s="1"/>
      <c r="OPQ20" s="1"/>
      <c r="OPR20" s="1"/>
      <c r="OPS20" s="1"/>
      <c r="OPT20" s="1"/>
      <c r="OPU20" s="1"/>
      <c r="OPV20" s="1"/>
      <c r="OPW20" s="1"/>
      <c r="OPX20" s="1"/>
      <c r="OPY20" s="1"/>
      <c r="OPZ20" s="1"/>
      <c r="OQA20" s="1"/>
      <c r="OQB20" s="1"/>
      <c r="OQC20" s="1"/>
      <c r="OQD20" s="1"/>
      <c r="OQE20" s="1"/>
      <c r="OQF20" s="1"/>
      <c r="OQG20" s="1"/>
      <c r="OQH20" s="1"/>
      <c r="OQI20" s="1"/>
      <c r="OQJ20" s="1"/>
      <c r="OQK20" s="1"/>
      <c r="OQL20" s="1"/>
      <c r="OQM20" s="1"/>
      <c r="OQN20" s="1"/>
      <c r="OQO20" s="1"/>
      <c r="OQP20" s="1"/>
      <c r="OQQ20" s="1"/>
      <c r="OQR20" s="1"/>
      <c r="OQS20" s="1"/>
      <c r="OQT20" s="1"/>
      <c r="OQU20" s="1"/>
      <c r="OQV20" s="1"/>
      <c r="OQW20" s="1"/>
      <c r="OQX20" s="1"/>
      <c r="OQY20" s="1"/>
      <c r="OQZ20" s="1"/>
      <c r="ORA20" s="1"/>
      <c r="ORB20" s="1"/>
      <c r="ORC20" s="1"/>
      <c r="ORD20" s="1"/>
      <c r="ORE20" s="1"/>
      <c r="ORF20" s="1"/>
      <c r="ORG20" s="1"/>
      <c r="ORH20" s="1"/>
      <c r="ORI20" s="1"/>
      <c r="ORJ20" s="1"/>
      <c r="ORK20" s="1"/>
      <c r="ORL20" s="1"/>
      <c r="ORM20" s="1"/>
      <c r="ORN20" s="1"/>
      <c r="ORO20" s="1"/>
      <c r="ORP20" s="1"/>
      <c r="ORQ20" s="1"/>
      <c r="ORR20" s="1"/>
      <c r="ORS20" s="1"/>
      <c r="ORT20" s="1"/>
      <c r="ORU20" s="1"/>
      <c r="ORV20" s="1"/>
      <c r="ORW20" s="1"/>
      <c r="ORX20" s="1"/>
      <c r="ORY20" s="1"/>
      <c r="ORZ20" s="1"/>
      <c r="OSA20" s="1"/>
      <c r="OSB20" s="1"/>
      <c r="OSC20" s="1"/>
      <c r="OSD20" s="1"/>
      <c r="OSE20" s="1"/>
      <c r="OSF20" s="1"/>
      <c r="OSG20" s="1"/>
      <c r="OSH20" s="1"/>
      <c r="OSI20" s="1"/>
      <c r="OSJ20" s="1"/>
      <c r="OSK20" s="1"/>
      <c r="OSL20" s="1"/>
      <c r="OSM20" s="1"/>
      <c r="OSN20" s="1"/>
      <c r="OSO20" s="1"/>
      <c r="OSP20" s="1"/>
      <c r="OSQ20" s="1"/>
      <c r="OSR20" s="1"/>
      <c r="OSS20" s="1"/>
      <c r="OST20" s="1"/>
      <c r="OSU20" s="1"/>
      <c r="OSV20" s="1"/>
      <c r="OSW20" s="1"/>
      <c r="OSX20" s="1"/>
      <c r="OSY20" s="1"/>
      <c r="OSZ20" s="1"/>
      <c r="OTA20" s="1"/>
      <c r="OTB20" s="1"/>
      <c r="OTC20" s="1"/>
      <c r="OTD20" s="1"/>
      <c r="OTE20" s="1"/>
      <c r="OTF20" s="1"/>
      <c r="OTG20" s="1"/>
      <c r="OTH20" s="1"/>
      <c r="OTI20" s="1"/>
      <c r="OTJ20" s="1"/>
      <c r="OTK20" s="1"/>
      <c r="OTL20" s="1"/>
      <c r="OTM20" s="1"/>
      <c r="OTN20" s="1"/>
      <c r="OTO20" s="1"/>
      <c r="OTP20" s="1"/>
      <c r="OTQ20" s="1"/>
      <c r="OTR20" s="1"/>
      <c r="OTS20" s="1"/>
      <c r="OTT20" s="1"/>
      <c r="OTU20" s="1"/>
      <c r="OTV20" s="1"/>
      <c r="OTW20" s="1"/>
      <c r="OTX20" s="1"/>
      <c r="OTY20" s="1"/>
      <c r="OTZ20" s="1"/>
      <c r="OUA20" s="1"/>
      <c r="OUB20" s="1"/>
      <c r="OUC20" s="1"/>
      <c r="OUD20" s="1"/>
      <c r="OUE20" s="1"/>
      <c r="OUF20" s="1"/>
      <c r="OUG20" s="1"/>
      <c r="OUH20" s="1"/>
      <c r="OUI20" s="1"/>
      <c r="OUJ20" s="1"/>
      <c r="OUK20" s="1"/>
      <c r="OUL20" s="1"/>
      <c r="OUM20" s="1"/>
      <c r="OUN20" s="1"/>
      <c r="OUO20" s="1"/>
      <c r="OUP20" s="1"/>
      <c r="OUQ20" s="1"/>
      <c r="OUR20" s="1"/>
      <c r="OUS20" s="1"/>
      <c r="OUT20" s="1"/>
      <c r="OUU20" s="1"/>
      <c r="OUV20" s="1"/>
      <c r="OUW20" s="1"/>
      <c r="OUX20" s="1"/>
      <c r="OUY20" s="1"/>
      <c r="OUZ20" s="1"/>
      <c r="OVA20" s="1"/>
      <c r="OVB20" s="1"/>
      <c r="OVC20" s="1"/>
      <c r="OVD20" s="1"/>
      <c r="OVE20" s="1"/>
      <c r="OVF20" s="1"/>
      <c r="OVG20" s="1"/>
      <c r="OVH20" s="1"/>
      <c r="OVI20" s="1"/>
      <c r="OVJ20" s="1"/>
      <c r="OVK20" s="1"/>
      <c r="OVL20" s="1"/>
      <c r="OVM20" s="1"/>
      <c r="OVN20" s="1"/>
      <c r="OVO20" s="1"/>
      <c r="OVP20" s="1"/>
      <c r="OVQ20" s="1"/>
      <c r="OVR20" s="1"/>
      <c r="OVS20" s="1"/>
      <c r="OVT20" s="1"/>
      <c r="OVU20" s="1"/>
      <c r="OVV20" s="1"/>
      <c r="OVW20" s="1"/>
      <c r="OVX20" s="1"/>
      <c r="OVY20" s="1"/>
      <c r="OVZ20" s="1"/>
      <c r="OWA20" s="1"/>
      <c r="OWB20" s="1"/>
      <c r="OWC20" s="1"/>
      <c r="OWD20" s="1"/>
      <c r="OWE20" s="1"/>
      <c r="OWF20" s="1"/>
      <c r="OWG20" s="1"/>
      <c r="OWH20" s="1"/>
      <c r="OWI20" s="1"/>
      <c r="OWJ20" s="1"/>
      <c r="OWK20" s="1"/>
      <c r="OWL20" s="1"/>
      <c r="OWM20" s="1"/>
      <c r="OWN20" s="1"/>
      <c r="OWO20" s="1"/>
      <c r="OWP20" s="1"/>
      <c r="OWQ20" s="1"/>
      <c r="OWR20" s="1"/>
      <c r="OWS20" s="1"/>
      <c r="OWT20" s="1"/>
      <c r="OWU20" s="1"/>
      <c r="OWV20" s="1"/>
      <c r="OWW20" s="1"/>
      <c r="OWX20" s="1"/>
      <c r="OWY20" s="1"/>
      <c r="OWZ20" s="1"/>
      <c r="OXA20" s="1"/>
      <c r="OXB20" s="1"/>
      <c r="OXC20" s="1"/>
      <c r="OXD20" s="1"/>
      <c r="OXE20" s="1"/>
      <c r="OXF20" s="1"/>
      <c r="OXG20" s="1"/>
      <c r="OXH20" s="1"/>
      <c r="OXI20" s="1"/>
      <c r="OXJ20" s="1"/>
      <c r="OXK20" s="1"/>
      <c r="OXL20" s="1"/>
      <c r="OXM20" s="1"/>
      <c r="OXN20" s="1"/>
      <c r="OXO20" s="1"/>
      <c r="OXP20" s="1"/>
      <c r="OXQ20" s="1"/>
      <c r="OXR20" s="1"/>
      <c r="OXS20" s="1"/>
      <c r="OXT20" s="1"/>
      <c r="OXU20" s="1"/>
      <c r="OXV20" s="1"/>
      <c r="OXW20" s="1"/>
      <c r="OXX20" s="1"/>
      <c r="OXY20" s="1"/>
      <c r="OXZ20" s="1"/>
      <c r="OYA20" s="1"/>
      <c r="OYB20" s="1"/>
      <c r="OYC20" s="1"/>
      <c r="OYD20" s="1"/>
      <c r="OYE20" s="1"/>
      <c r="OYF20" s="1"/>
      <c r="OYG20" s="1"/>
      <c r="OYH20" s="1"/>
      <c r="OYI20" s="1"/>
      <c r="OYJ20" s="1"/>
      <c r="OYK20" s="1"/>
      <c r="OYL20" s="1"/>
      <c r="OYM20" s="1"/>
      <c r="OYN20" s="1"/>
      <c r="OYO20" s="1"/>
      <c r="OYP20" s="1"/>
      <c r="OYQ20" s="1"/>
      <c r="OYR20" s="1"/>
      <c r="OYS20" s="1"/>
      <c r="OYT20" s="1"/>
      <c r="OYU20" s="1"/>
      <c r="OYV20" s="1"/>
      <c r="OYW20" s="1"/>
      <c r="OYX20" s="1"/>
      <c r="OYY20" s="1"/>
      <c r="OYZ20" s="1"/>
      <c r="OZA20" s="1"/>
      <c r="OZB20" s="1"/>
      <c r="OZC20" s="1"/>
      <c r="OZD20" s="1"/>
      <c r="OZE20" s="1"/>
      <c r="OZF20" s="1"/>
      <c r="OZG20" s="1"/>
      <c r="OZH20" s="1"/>
      <c r="OZI20" s="1"/>
      <c r="OZJ20" s="1"/>
      <c r="OZK20" s="1"/>
      <c r="OZL20" s="1"/>
      <c r="OZM20" s="1"/>
      <c r="OZN20" s="1"/>
      <c r="OZO20" s="1"/>
      <c r="OZP20" s="1"/>
      <c r="OZQ20" s="1"/>
      <c r="OZR20" s="1"/>
      <c r="OZS20" s="1"/>
      <c r="OZT20" s="1"/>
      <c r="OZU20" s="1"/>
      <c r="OZV20" s="1"/>
      <c r="OZW20" s="1"/>
      <c r="OZX20" s="1"/>
      <c r="OZY20" s="1"/>
      <c r="OZZ20" s="1"/>
      <c r="PAA20" s="1"/>
      <c r="PAB20" s="1"/>
      <c r="PAC20" s="1"/>
      <c r="PAD20" s="1"/>
      <c r="PAE20" s="1"/>
      <c r="PAF20" s="1"/>
      <c r="PAG20" s="1"/>
      <c r="PAH20" s="1"/>
      <c r="PAI20" s="1"/>
      <c r="PAJ20" s="1"/>
      <c r="PAK20" s="1"/>
      <c r="PAL20" s="1"/>
      <c r="PAM20" s="1"/>
      <c r="PAN20" s="1"/>
      <c r="PAO20" s="1"/>
      <c r="PAP20" s="1"/>
      <c r="PAQ20" s="1"/>
      <c r="PAR20" s="1"/>
      <c r="PAS20" s="1"/>
      <c r="PAT20" s="1"/>
      <c r="PAU20" s="1"/>
      <c r="PAV20" s="1"/>
      <c r="PAW20" s="1"/>
      <c r="PAX20" s="1"/>
      <c r="PAY20" s="1"/>
      <c r="PAZ20" s="1"/>
      <c r="PBA20" s="1"/>
      <c r="PBB20" s="1"/>
      <c r="PBC20" s="1"/>
      <c r="PBD20" s="1"/>
      <c r="PBE20" s="1"/>
      <c r="PBF20" s="1"/>
      <c r="PBG20" s="1"/>
      <c r="PBH20" s="1"/>
      <c r="PBI20" s="1"/>
      <c r="PBJ20" s="1"/>
      <c r="PBK20" s="1"/>
      <c r="PBL20" s="1"/>
      <c r="PBM20" s="1"/>
      <c r="PBN20" s="1"/>
      <c r="PBO20" s="1"/>
      <c r="PBP20" s="1"/>
      <c r="PBQ20" s="1"/>
      <c r="PBR20" s="1"/>
      <c r="PBS20" s="1"/>
      <c r="PBT20" s="1"/>
      <c r="PBU20" s="1"/>
      <c r="PBV20" s="1"/>
      <c r="PBW20" s="1"/>
      <c r="PBX20" s="1"/>
      <c r="PBY20" s="1"/>
      <c r="PBZ20" s="1"/>
      <c r="PCA20" s="1"/>
      <c r="PCB20" s="1"/>
      <c r="PCC20" s="1"/>
      <c r="PCD20" s="1"/>
      <c r="PCE20" s="1"/>
      <c r="PCF20" s="1"/>
      <c r="PCG20" s="1"/>
      <c r="PCH20" s="1"/>
      <c r="PCI20" s="1"/>
      <c r="PCJ20" s="1"/>
      <c r="PCK20" s="1"/>
      <c r="PCL20" s="1"/>
      <c r="PCM20" s="1"/>
      <c r="PCN20" s="1"/>
      <c r="PCO20" s="1"/>
      <c r="PCP20" s="1"/>
      <c r="PCQ20" s="1"/>
      <c r="PCR20" s="1"/>
      <c r="PCS20" s="1"/>
      <c r="PCT20" s="1"/>
      <c r="PCU20" s="1"/>
      <c r="PCV20" s="1"/>
      <c r="PCW20" s="1"/>
      <c r="PCX20" s="1"/>
      <c r="PCY20" s="1"/>
      <c r="PCZ20" s="1"/>
      <c r="PDA20" s="1"/>
      <c r="PDB20" s="1"/>
      <c r="PDC20" s="1"/>
      <c r="PDD20" s="1"/>
      <c r="PDE20" s="1"/>
      <c r="PDF20" s="1"/>
      <c r="PDG20" s="1"/>
      <c r="PDH20" s="1"/>
      <c r="PDI20" s="1"/>
      <c r="PDJ20" s="1"/>
      <c r="PDK20" s="1"/>
      <c r="PDL20" s="1"/>
      <c r="PDM20" s="1"/>
      <c r="PDN20" s="1"/>
      <c r="PDO20" s="1"/>
      <c r="PDP20" s="1"/>
      <c r="PDQ20" s="1"/>
      <c r="PDR20" s="1"/>
      <c r="PDS20" s="1"/>
      <c r="PDT20" s="1"/>
      <c r="PDU20" s="1"/>
      <c r="PDV20" s="1"/>
      <c r="PDW20" s="1"/>
      <c r="PDX20" s="1"/>
      <c r="PDY20" s="1"/>
      <c r="PDZ20" s="1"/>
      <c r="PEA20" s="1"/>
      <c r="PEB20" s="1"/>
      <c r="PEC20" s="1"/>
      <c r="PED20" s="1"/>
      <c r="PEE20" s="1"/>
      <c r="PEF20" s="1"/>
      <c r="PEG20" s="1"/>
      <c r="PEH20" s="1"/>
      <c r="PEI20" s="1"/>
      <c r="PEJ20" s="1"/>
      <c r="PEK20" s="1"/>
      <c r="PEL20" s="1"/>
      <c r="PEM20" s="1"/>
      <c r="PEN20" s="1"/>
      <c r="PEO20" s="1"/>
      <c r="PEP20" s="1"/>
      <c r="PEQ20" s="1"/>
      <c r="PER20" s="1"/>
      <c r="PES20" s="1"/>
      <c r="PET20" s="1"/>
      <c r="PEU20" s="1"/>
      <c r="PEV20" s="1"/>
      <c r="PEW20" s="1"/>
      <c r="PEX20" s="1"/>
      <c r="PEY20" s="1"/>
      <c r="PEZ20" s="1"/>
      <c r="PFA20" s="1"/>
      <c r="PFB20" s="1"/>
      <c r="PFC20" s="1"/>
      <c r="PFD20" s="1"/>
      <c r="PFE20" s="1"/>
      <c r="PFF20" s="1"/>
      <c r="PFG20" s="1"/>
      <c r="PFH20" s="1"/>
      <c r="PFI20" s="1"/>
      <c r="PFJ20" s="1"/>
      <c r="PFK20" s="1"/>
      <c r="PFL20" s="1"/>
      <c r="PFM20" s="1"/>
      <c r="PFN20" s="1"/>
      <c r="PFO20" s="1"/>
      <c r="PFP20" s="1"/>
      <c r="PFQ20" s="1"/>
      <c r="PFR20" s="1"/>
      <c r="PFS20" s="1"/>
      <c r="PFT20" s="1"/>
      <c r="PFU20" s="1"/>
      <c r="PFV20" s="1"/>
      <c r="PFW20" s="1"/>
      <c r="PFX20" s="1"/>
      <c r="PFY20" s="1"/>
      <c r="PFZ20" s="1"/>
      <c r="PGA20" s="1"/>
      <c r="PGB20" s="1"/>
      <c r="PGC20" s="1"/>
      <c r="PGD20" s="1"/>
      <c r="PGE20" s="1"/>
      <c r="PGF20" s="1"/>
      <c r="PGG20" s="1"/>
      <c r="PGH20" s="1"/>
      <c r="PGI20" s="1"/>
      <c r="PGJ20" s="1"/>
      <c r="PGK20" s="1"/>
      <c r="PGL20" s="1"/>
      <c r="PGM20" s="1"/>
      <c r="PGN20" s="1"/>
      <c r="PGO20" s="1"/>
      <c r="PGP20" s="1"/>
      <c r="PGQ20" s="1"/>
      <c r="PGR20" s="1"/>
      <c r="PGS20" s="1"/>
      <c r="PGT20" s="1"/>
      <c r="PGU20" s="1"/>
      <c r="PGV20" s="1"/>
      <c r="PGW20" s="1"/>
      <c r="PGX20" s="1"/>
      <c r="PGY20" s="1"/>
      <c r="PGZ20" s="1"/>
      <c r="PHA20" s="1"/>
      <c r="PHB20" s="1"/>
      <c r="PHC20" s="1"/>
      <c r="PHD20" s="1"/>
      <c r="PHE20" s="1"/>
      <c r="PHF20" s="1"/>
      <c r="PHG20" s="1"/>
      <c r="PHH20" s="1"/>
      <c r="PHI20" s="1"/>
      <c r="PHJ20" s="1"/>
      <c r="PHK20" s="1"/>
      <c r="PHL20" s="1"/>
      <c r="PHM20" s="1"/>
      <c r="PHN20" s="1"/>
      <c r="PHO20" s="1"/>
      <c r="PHP20" s="1"/>
      <c r="PHQ20" s="1"/>
      <c r="PHR20" s="1"/>
      <c r="PHS20" s="1"/>
      <c r="PHT20" s="1"/>
      <c r="PHU20" s="1"/>
      <c r="PHV20" s="1"/>
      <c r="PHW20" s="1"/>
      <c r="PHX20" s="1"/>
      <c r="PHY20" s="1"/>
      <c r="PHZ20" s="1"/>
      <c r="PIA20" s="1"/>
      <c r="PIB20" s="1"/>
      <c r="PIC20" s="1"/>
      <c r="PID20" s="1"/>
      <c r="PIE20" s="1"/>
      <c r="PIF20" s="1"/>
      <c r="PIG20" s="1"/>
      <c r="PIH20" s="1"/>
      <c r="PII20" s="1"/>
      <c r="PIJ20" s="1"/>
      <c r="PIK20" s="1"/>
      <c r="PIL20" s="1"/>
      <c r="PIM20" s="1"/>
      <c r="PIN20" s="1"/>
      <c r="PIO20" s="1"/>
      <c r="PIP20" s="1"/>
      <c r="PIQ20" s="1"/>
      <c r="PIR20" s="1"/>
      <c r="PIS20" s="1"/>
      <c r="PIT20" s="1"/>
      <c r="PIU20" s="1"/>
      <c r="PIV20" s="1"/>
      <c r="PIW20" s="1"/>
      <c r="PIX20" s="1"/>
      <c r="PIY20" s="1"/>
      <c r="PIZ20" s="1"/>
      <c r="PJA20" s="1"/>
      <c r="PJB20" s="1"/>
      <c r="PJC20" s="1"/>
      <c r="PJD20" s="1"/>
      <c r="PJE20" s="1"/>
      <c r="PJF20" s="1"/>
      <c r="PJG20" s="1"/>
      <c r="PJH20" s="1"/>
      <c r="PJI20" s="1"/>
      <c r="PJJ20" s="1"/>
      <c r="PJK20" s="1"/>
      <c r="PJL20" s="1"/>
      <c r="PJM20" s="1"/>
      <c r="PJN20" s="1"/>
      <c r="PJO20" s="1"/>
      <c r="PJP20" s="1"/>
      <c r="PJQ20" s="1"/>
      <c r="PJR20" s="1"/>
      <c r="PJS20" s="1"/>
      <c r="PJT20" s="1"/>
      <c r="PJU20" s="1"/>
      <c r="PJV20" s="1"/>
      <c r="PJW20" s="1"/>
      <c r="PJX20" s="1"/>
      <c r="PJY20" s="1"/>
      <c r="PJZ20" s="1"/>
      <c r="PKA20" s="1"/>
      <c r="PKB20" s="1"/>
      <c r="PKC20" s="1"/>
      <c r="PKD20" s="1"/>
      <c r="PKE20" s="1"/>
      <c r="PKF20" s="1"/>
      <c r="PKG20" s="1"/>
      <c r="PKH20" s="1"/>
      <c r="PKI20" s="1"/>
      <c r="PKJ20" s="1"/>
      <c r="PKK20" s="1"/>
      <c r="PKL20" s="1"/>
      <c r="PKM20" s="1"/>
      <c r="PKN20" s="1"/>
      <c r="PKO20" s="1"/>
      <c r="PKP20" s="1"/>
      <c r="PKQ20" s="1"/>
      <c r="PKR20" s="1"/>
      <c r="PKS20" s="1"/>
      <c r="PKT20" s="1"/>
      <c r="PKU20" s="1"/>
      <c r="PKV20" s="1"/>
      <c r="PKW20" s="1"/>
      <c r="PKX20" s="1"/>
      <c r="PKY20" s="1"/>
      <c r="PKZ20" s="1"/>
      <c r="PLA20" s="1"/>
      <c r="PLB20" s="1"/>
      <c r="PLC20" s="1"/>
      <c r="PLD20" s="1"/>
      <c r="PLE20" s="1"/>
      <c r="PLF20" s="1"/>
      <c r="PLG20" s="1"/>
      <c r="PLH20" s="1"/>
      <c r="PLI20" s="1"/>
      <c r="PLJ20" s="1"/>
      <c r="PLK20" s="1"/>
      <c r="PLL20" s="1"/>
      <c r="PLM20" s="1"/>
      <c r="PLN20" s="1"/>
      <c r="PLO20" s="1"/>
      <c r="PLP20" s="1"/>
      <c r="PLQ20" s="1"/>
      <c r="PLR20" s="1"/>
      <c r="PLS20" s="1"/>
      <c r="PLT20" s="1"/>
      <c r="PLU20" s="1"/>
      <c r="PLV20" s="1"/>
      <c r="PLW20" s="1"/>
      <c r="PLX20" s="1"/>
      <c r="PLY20" s="1"/>
      <c r="PLZ20" s="1"/>
      <c r="PMA20" s="1"/>
      <c r="PMB20" s="1"/>
      <c r="PMC20" s="1"/>
      <c r="PMD20" s="1"/>
      <c r="PME20" s="1"/>
      <c r="PMF20" s="1"/>
      <c r="PMG20" s="1"/>
      <c r="PMH20" s="1"/>
      <c r="PMI20" s="1"/>
      <c r="PMJ20" s="1"/>
      <c r="PMK20" s="1"/>
      <c r="PML20" s="1"/>
      <c r="PMM20" s="1"/>
      <c r="PMN20" s="1"/>
      <c r="PMO20" s="1"/>
      <c r="PMP20" s="1"/>
      <c r="PMQ20" s="1"/>
      <c r="PMR20" s="1"/>
      <c r="PMS20" s="1"/>
      <c r="PMT20" s="1"/>
      <c r="PMU20" s="1"/>
      <c r="PMV20" s="1"/>
      <c r="PMW20" s="1"/>
      <c r="PMX20" s="1"/>
      <c r="PMY20" s="1"/>
      <c r="PMZ20" s="1"/>
      <c r="PNA20" s="1"/>
      <c r="PNB20" s="1"/>
      <c r="PNC20" s="1"/>
      <c r="PND20" s="1"/>
      <c r="PNE20" s="1"/>
      <c r="PNF20" s="1"/>
      <c r="PNG20" s="1"/>
      <c r="PNH20" s="1"/>
      <c r="PNI20" s="1"/>
      <c r="PNJ20" s="1"/>
      <c r="PNK20" s="1"/>
      <c r="PNL20" s="1"/>
      <c r="PNM20" s="1"/>
      <c r="PNN20" s="1"/>
      <c r="PNO20" s="1"/>
      <c r="PNP20" s="1"/>
      <c r="PNQ20" s="1"/>
      <c r="PNR20" s="1"/>
      <c r="PNS20" s="1"/>
      <c r="PNT20" s="1"/>
      <c r="PNU20" s="1"/>
      <c r="PNV20" s="1"/>
      <c r="PNW20" s="1"/>
      <c r="PNX20" s="1"/>
      <c r="PNY20" s="1"/>
      <c r="PNZ20" s="1"/>
      <c r="POA20" s="1"/>
      <c r="POB20" s="1"/>
      <c r="POC20" s="1"/>
      <c r="POD20" s="1"/>
      <c r="POE20" s="1"/>
      <c r="POF20" s="1"/>
      <c r="POG20" s="1"/>
      <c r="POH20" s="1"/>
      <c r="POI20" s="1"/>
      <c r="POJ20" s="1"/>
      <c r="POK20" s="1"/>
      <c r="POL20" s="1"/>
      <c r="POM20" s="1"/>
      <c r="PON20" s="1"/>
      <c r="POO20" s="1"/>
      <c r="POP20" s="1"/>
      <c r="POQ20" s="1"/>
      <c r="POR20" s="1"/>
      <c r="POS20" s="1"/>
      <c r="POT20" s="1"/>
      <c r="POU20" s="1"/>
      <c r="POV20" s="1"/>
      <c r="POW20" s="1"/>
      <c r="POX20" s="1"/>
      <c r="POY20" s="1"/>
      <c r="POZ20" s="1"/>
      <c r="PPA20" s="1"/>
      <c r="PPB20" s="1"/>
      <c r="PPC20" s="1"/>
      <c r="PPD20" s="1"/>
      <c r="PPE20" s="1"/>
      <c r="PPF20" s="1"/>
      <c r="PPG20" s="1"/>
      <c r="PPH20" s="1"/>
      <c r="PPI20" s="1"/>
      <c r="PPJ20" s="1"/>
      <c r="PPK20" s="1"/>
      <c r="PPL20" s="1"/>
      <c r="PPM20" s="1"/>
      <c r="PPN20" s="1"/>
      <c r="PPO20" s="1"/>
      <c r="PPP20" s="1"/>
      <c r="PPQ20" s="1"/>
      <c r="PPR20" s="1"/>
      <c r="PPS20" s="1"/>
      <c r="PPT20" s="1"/>
      <c r="PPU20" s="1"/>
      <c r="PPV20" s="1"/>
      <c r="PPW20" s="1"/>
      <c r="PPX20" s="1"/>
      <c r="PPY20" s="1"/>
      <c r="PPZ20" s="1"/>
      <c r="PQA20" s="1"/>
      <c r="PQB20" s="1"/>
      <c r="PQC20" s="1"/>
      <c r="PQD20" s="1"/>
      <c r="PQE20" s="1"/>
      <c r="PQF20" s="1"/>
      <c r="PQG20" s="1"/>
      <c r="PQH20" s="1"/>
      <c r="PQI20" s="1"/>
      <c r="PQJ20" s="1"/>
      <c r="PQK20" s="1"/>
      <c r="PQL20" s="1"/>
      <c r="PQM20" s="1"/>
      <c r="PQN20" s="1"/>
      <c r="PQO20" s="1"/>
      <c r="PQP20" s="1"/>
      <c r="PQQ20" s="1"/>
      <c r="PQR20" s="1"/>
      <c r="PQS20" s="1"/>
      <c r="PQT20" s="1"/>
      <c r="PQU20" s="1"/>
      <c r="PQV20" s="1"/>
      <c r="PQW20" s="1"/>
      <c r="PQX20" s="1"/>
      <c r="PQY20" s="1"/>
      <c r="PQZ20" s="1"/>
      <c r="PRA20" s="1"/>
      <c r="PRB20" s="1"/>
      <c r="PRC20" s="1"/>
      <c r="PRD20" s="1"/>
      <c r="PRE20" s="1"/>
      <c r="PRF20" s="1"/>
      <c r="PRG20" s="1"/>
      <c r="PRH20" s="1"/>
      <c r="PRI20" s="1"/>
      <c r="PRJ20" s="1"/>
      <c r="PRK20" s="1"/>
      <c r="PRL20" s="1"/>
      <c r="PRM20" s="1"/>
      <c r="PRN20" s="1"/>
      <c r="PRO20" s="1"/>
      <c r="PRP20" s="1"/>
      <c r="PRQ20" s="1"/>
      <c r="PRR20" s="1"/>
      <c r="PRS20" s="1"/>
      <c r="PRT20" s="1"/>
      <c r="PRU20" s="1"/>
      <c r="PRV20" s="1"/>
      <c r="PRW20" s="1"/>
      <c r="PRX20" s="1"/>
      <c r="PRY20" s="1"/>
      <c r="PRZ20" s="1"/>
      <c r="PSA20" s="1"/>
      <c r="PSB20" s="1"/>
      <c r="PSC20" s="1"/>
      <c r="PSD20" s="1"/>
      <c r="PSE20" s="1"/>
      <c r="PSF20" s="1"/>
      <c r="PSG20" s="1"/>
      <c r="PSH20" s="1"/>
      <c r="PSI20" s="1"/>
      <c r="PSJ20" s="1"/>
      <c r="PSK20" s="1"/>
      <c r="PSL20" s="1"/>
      <c r="PSM20" s="1"/>
      <c r="PSN20" s="1"/>
      <c r="PSO20" s="1"/>
      <c r="PSP20" s="1"/>
      <c r="PSQ20" s="1"/>
      <c r="PSR20" s="1"/>
      <c r="PSS20" s="1"/>
      <c r="PST20" s="1"/>
      <c r="PSU20" s="1"/>
      <c r="PSV20" s="1"/>
      <c r="PSW20" s="1"/>
      <c r="PSX20" s="1"/>
      <c r="PSY20" s="1"/>
      <c r="PSZ20" s="1"/>
      <c r="PTA20" s="1"/>
      <c r="PTB20" s="1"/>
      <c r="PTC20" s="1"/>
      <c r="PTD20" s="1"/>
      <c r="PTE20" s="1"/>
      <c r="PTF20" s="1"/>
      <c r="PTG20" s="1"/>
      <c r="PTH20" s="1"/>
      <c r="PTI20" s="1"/>
      <c r="PTJ20" s="1"/>
      <c r="PTK20" s="1"/>
      <c r="PTL20" s="1"/>
      <c r="PTM20" s="1"/>
      <c r="PTN20" s="1"/>
      <c r="PTO20" s="1"/>
      <c r="PTP20" s="1"/>
      <c r="PTQ20" s="1"/>
      <c r="PTR20" s="1"/>
      <c r="PTS20" s="1"/>
      <c r="PTT20" s="1"/>
      <c r="PTU20" s="1"/>
      <c r="PTV20" s="1"/>
      <c r="PTW20" s="1"/>
      <c r="PTX20" s="1"/>
      <c r="PTY20" s="1"/>
      <c r="PTZ20" s="1"/>
      <c r="PUA20" s="1"/>
      <c r="PUB20" s="1"/>
      <c r="PUC20" s="1"/>
      <c r="PUD20" s="1"/>
      <c r="PUE20" s="1"/>
      <c r="PUF20" s="1"/>
      <c r="PUG20" s="1"/>
      <c r="PUH20" s="1"/>
      <c r="PUI20" s="1"/>
      <c r="PUJ20" s="1"/>
      <c r="PUK20" s="1"/>
      <c r="PUL20" s="1"/>
      <c r="PUM20" s="1"/>
      <c r="PUN20" s="1"/>
      <c r="PUO20" s="1"/>
      <c r="PUP20" s="1"/>
      <c r="PUQ20" s="1"/>
      <c r="PUR20" s="1"/>
      <c r="PUS20" s="1"/>
      <c r="PUT20" s="1"/>
      <c r="PUU20" s="1"/>
      <c r="PUV20" s="1"/>
      <c r="PUW20" s="1"/>
      <c r="PUX20" s="1"/>
      <c r="PUY20" s="1"/>
      <c r="PUZ20" s="1"/>
      <c r="PVA20" s="1"/>
      <c r="PVB20" s="1"/>
      <c r="PVC20" s="1"/>
      <c r="PVD20" s="1"/>
      <c r="PVE20" s="1"/>
      <c r="PVF20" s="1"/>
      <c r="PVG20" s="1"/>
      <c r="PVH20" s="1"/>
      <c r="PVI20" s="1"/>
      <c r="PVJ20" s="1"/>
      <c r="PVK20" s="1"/>
      <c r="PVL20" s="1"/>
      <c r="PVM20" s="1"/>
      <c r="PVN20" s="1"/>
      <c r="PVO20" s="1"/>
      <c r="PVP20" s="1"/>
      <c r="PVQ20" s="1"/>
      <c r="PVR20" s="1"/>
      <c r="PVS20" s="1"/>
      <c r="PVT20" s="1"/>
      <c r="PVU20" s="1"/>
      <c r="PVV20" s="1"/>
      <c r="PVW20" s="1"/>
      <c r="PVX20" s="1"/>
      <c r="PVY20" s="1"/>
      <c r="PVZ20" s="1"/>
      <c r="PWA20" s="1"/>
      <c r="PWB20" s="1"/>
      <c r="PWC20" s="1"/>
      <c r="PWD20" s="1"/>
      <c r="PWE20" s="1"/>
      <c r="PWF20" s="1"/>
      <c r="PWG20" s="1"/>
      <c r="PWH20" s="1"/>
      <c r="PWI20" s="1"/>
      <c r="PWJ20" s="1"/>
      <c r="PWK20" s="1"/>
      <c r="PWL20" s="1"/>
      <c r="PWM20" s="1"/>
      <c r="PWN20" s="1"/>
      <c r="PWO20" s="1"/>
      <c r="PWP20" s="1"/>
      <c r="PWQ20" s="1"/>
      <c r="PWR20" s="1"/>
      <c r="PWS20" s="1"/>
      <c r="PWT20" s="1"/>
      <c r="PWU20" s="1"/>
      <c r="PWV20" s="1"/>
      <c r="PWW20" s="1"/>
      <c r="PWX20" s="1"/>
      <c r="PWY20" s="1"/>
      <c r="PWZ20" s="1"/>
      <c r="PXA20" s="1"/>
      <c r="PXB20" s="1"/>
      <c r="PXC20" s="1"/>
      <c r="PXD20" s="1"/>
      <c r="PXE20" s="1"/>
      <c r="PXF20" s="1"/>
      <c r="PXG20" s="1"/>
      <c r="PXH20" s="1"/>
      <c r="PXI20" s="1"/>
      <c r="PXJ20" s="1"/>
      <c r="PXK20" s="1"/>
      <c r="PXL20" s="1"/>
      <c r="PXM20" s="1"/>
      <c r="PXN20" s="1"/>
      <c r="PXO20" s="1"/>
      <c r="PXP20" s="1"/>
      <c r="PXQ20" s="1"/>
      <c r="PXR20" s="1"/>
      <c r="PXS20" s="1"/>
      <c r="PXT20" s="1"/>
      <c r="PXU20" s="1"/>
      <c r="PXV20" s="1"/>
      <c r="PXW20" s="1"/>
      <c r="PXX20" s="1"/>
      <c r="PXY20" s="1"/>
      <c r="PXZ20" s="1"/>
      <c r="PYA20" s="1"/>
      <c r="PYB20" s="1"/>
      <c r="PYC20" s="1"/>
      <c r="PYD20" s="1"/>
      <c r="PYE20" s="1"/>
      <c r="PYF20" s="1"/>
      <c r="PYG20" s="1"/>
      <c r="PYH20" s="1"/>
      <c r="PYI20" s="1"/>
      <c r="PYJ20" s="1"/>
      <c r="PYK20" s="1"/>
      <c r="PYL20" s="1"/>
      <c r="PYM20" s="1"/>
      <c r="PYN20" s="1"/>
      <c r="PYO20" s="1"/>
      <c r="PYP20" s="1"/>
      <c r="PYQ20" s="1"/>
      <c r="PYR20" s="1"/>
      <c r="PYS20" s="1"/>
      <c r="PYT20" s="1"/>
      <c r="PYU20" s="1"/>
      <c r="PYV20" s="1"/>
      <c r="PYW20" s="1"/>
      <c r="PYX20" s="1"/>
      <c r="PYY20" s="1"/>
      <c r="PYZ20" s="1"/>
      <c r="PZA20" s="1"/>
      <c r="PZB20" s="1"/>
      <c r="PZC20" s="1"/>
      <c r="PZD20" s="1"/>
      <c r="PZE20" s="1"/>
      <c r="PZF20" s="1"/>
      <c r="PZG20" s="1"/>
      <c r="PZH20" s="1"/>
      <c r="PZI20" s="1"/>
      <c r="PZJ20" s="1"/>
      <c r="PZK20" s="1"/>
      <c r="PZL20" s="1"/>
      <c r="PZM20" s="1"/>
      <c r="PZN20" s="1"/>
      <c r="PZO20" s="1"/>
      <c r="PZP20" s="1"/>
      <c r="PZQ20" s="1"/>
      <c r="PZR20" s="1"/>
      <c r="PZS20" s="1"/>
      <c r="PZT20" s="1"/>
      <c r="PZU20" s="1"/>
      <c r="PZV20" s="1"/>
      <c r="PZW20" s="1"/>
      <c r="PZX20" s="1"/>
      <c r="PZY20" s="1"/>
      <c r="PZZ20" s="1"/>
      <c r="QAA20" s="1"/>
      <c r="QAB20" s="1"/>
      <c r="QAC20" s="1"/>
      <c r="QAD20" s="1"/>
      <c r="QAE20" s="1"/>
      <c r="QAF20" s="1"/>
      <c r="QAG20" s="1"/>
      <c r="QAH20" s="1"/>
      <c r="QAI20" s="1"/>
      <c r="QAJ20" s="1"/>
      <c r="QAK20" s="1"/>
      <c r="QAL20" s="1"/>
      <c r="QAM20" s="1"/>
      <c r="QAN20" s="1"/>
      <c r="QAO20" s="1"/>
      <c r="QAP20" s="1"/>
      <c r="QAQ20" s="1"/>
      <c r="QAR20" s="1"/>
      <c r="QAS20" s="1"/>
      <c r="QAT20" s="1"/>
      <c r="QAU20" s="1"/>
      <c r="QAV20" s="1"/>
      <c r="QAW20" s="1"/>
      <c r="QAX20" s="1"/>
      <c r="QAY20" s="1"/>
      <c r="QAZ20" s="1"/>
      <c r="QBA20" s="1"/>
      <c r="QBB20" s="1"/>
      <c r="QBC20" s="1"/>
      <c r="QBD20" s="1"/>
      <c r="QBE20" s="1"/>
      <c r="QBF20" s="1"/>
      <c r="QBG20" s="1"/>
      <c r="QBH20" s="1"/>
      <c r="QBI20" s="1"/>
      <c r="QBJ20" s="1"/>
      <c r="QBK20" s="1"/>
      <c r="QBL20" s="1"/>
      <c r="QBM20" s="1"/>
      <c r="QBN20" s="1"/>
      <c r="QBO20" s="1"/>
      <c r="QBP20" s="1"/>
      <c r="QBQ20" s="1"/>
      <c r="QBR20" s="1"/>
      <c r="QBS20" s="1"/>
      <c r="QBT20" s="1"/>
      <c r="QBU20" s="1"/>
      <c r="QBV20" s="1"/>
      <c r="QBW20" s="1"/>
      <c r="QBX20" s="1"/>
      <c r="QBY20" s="1"/>
      <c r="QBZ20" s="1"/>
      <c r="QCA20" s="1"/>
      <c r="QCB20" s="1"/>
      <c r="QCC20" s="1"/>
      <c r="QCD20" s="1"/>
      <c r="QCE20" s="1"/>
      <c r="QCF20" s="1"/>
      <c r="QCG20" s="1"/>
      <c r="QCH20" s="1"/>
      <c r="QCI20" s="1"/>
      <c r="QCJ20" s="1"/>
      <c r="QCK20" s="1"/>
      <c r="QCL20" s="1"/>
      <c r="QCM20" s="1"/>
      <c r="QCN20" s="1"/>
      <c r="QCO20" s="1"/>
      <c r="QCP20" s="1"/>
      <c r="QCQ20" s="1"/>
      <c r="QCR20" s="1"/>
      <c r="QCS20" s="1"/>
      <c r="QCT20" s="1"/>
      <c r="QCU20" s="1"/>
      <c r="QCV20" s="1"/>
      <c r="QCW20" s="1"/>
      <c r="QCX20" s="1"/>
      <c r="QCY20" s="1"/>
      <c r="QCZ20" s="1"/>
      <c r="QDA20" s="1"/>
      <c r="QDB20" s="1"/>
      <c r="QDC20" s="1"/>
      <c r="QDD20" s="1"/>
      <c r="QDE20" s="1"/>
      <c r="QDF20" s="1"/>
      <c r="QDG20" s="1"/>
      <c r="QDH20" s="1"/>
      <c r="QDI20" s="1"/>
      <c r="QDJ20" s="1"/>
      <c r="QDK20" s="1"/>
      <c r="QDL20" s="1"/>
      <c r="QDM20" s="1"/>
      <c r="QDN20" s="1"/>
      <c r="QDO20" s="1"/>
      <c r="QDP20" s="1"/>
      <c r="QDQ20" s="1"/>
      <c r="QDR20" s="1"/>
      <c r="QDS20" s="1"/>
      <c r="QDT20" s="1"/>
      <c r="QDU20" s="1"/>
      <c r="QDV20" s="1"/>
      <c r="QDW20" s="1"/>
      <c r="QDX20" s="1"/>
      <c r="QDY20" s="1"/>
      <c r="QDZ20" s="1"/>
      <c r="QEA20" s="1"/>
      <c r="QEB20" s="1"/>
      <c r="QEC20" s="1"/>
      <c r="QED20" s="1"/>
      <c r="QEE20" s="1"/>
      <c r="QEF20" s="1"/>
      <c r="QEG20" s="1"/>
      <c r="QEH20" s="1"/>
      <c r="QEI20" s="1"/>
      <c r="QEJ20" s="1"/>
      <c r="QEK20" s="1"/>
      <c r="QEL20" s="1"/>
      <c r="QEM20" s="1"/>
      <c r="QEN20" s="1"/>
      <c r="QEO20" s="1"/>
      <c r="QEP20" s="1"/>
      <c r="QEQ20" s="1"/>
      <c r="QER20" s="1"/>
      <c r="QES20" s="1"/>
      <c r="QET20" s="1"/>
      <c r="QEU20" s="1"/>
      <c r="QEV20" s="1"/>
      <c r="QEW20" s="1"/>
      <c r="QEX20" s="1"/>
      <c r="QEY20" s="1"/>
      <c r="QEZ20" s="1"/>
      <c r="QFA20" s="1"/>
      <c r="QFB20" s="1"/>
      <c r="QFC20" s="1"/>
      <c r="QFD20" s="1"/>
      <c r="QFE20" s="1"/>
      <c r="QFF20" s="1"/>
      <c r="QFG20" s="1"/>
      <c r="QFH20" s="1"/>
      <c r="QFI20" s="1"/>
      <c r="QFJ20" s="1"/>
      <c r="QFK20" s="1"/>
      <c r="QFL20" s="1"/>
      <c r="QFM20" s="1"/>
      <c r="QFN20" s="1"/>
      <c r="QFO20" s="1"/>
      <c r="QFP20" s="1"/>
      <c r="QFQ20" s="1"/>
      <c r="QFR20" s="1"/>
      <c r="QFS20" s="1"/>
      <c r="QFT20" s="1"/>
      <c r="QFU20" s="1"/>
      <c r="QFV20" s="1"/>
      <c r="QFW20" s="1"/>
      <c r="QFX20" s="1"/>
      <c r="QFY20" s="1"/>
      <c r="QFZ20" s="1"/>
      <c r="QGA20" s="1"/>
      <c r="QGB20" s="1"/>
      <c r="QGC20" s="1"/>
      <c r="QGD20" s="1"/>
      <c r="QGE20" s="1"/>
      <c r="QGF20" s="1"/>
      <c r="QGG20" s="1"/>
      <c r="QGH20" s="1"/>
      <c r="QGI20" s="1"/>
      <c r="QGJ20" s="1"/>
      <c r="QGK20" s="1"/>
      <c r="QGL20" s="1"/>
      <c r="QGM20" s="1"/>
      <c r="QGN20" s="1"/>
      <c r="QGO20" s="1"/>
      <c r="QGP20" s="1"/>
      <c r="QGQ20" s="1"/>
      <c r="QGR20" s="1"/>
      <c r="QGS20" s="1"/>
      <c r="QGT20" s="1"/>
      <c r="QGU20" s="1"/>
      <c r="QGV20" s="1"/>
      <c r="QGW20" s="1"/>
      <c r="QGX20" s="1"/>
      <c r="QGY20" s="1"/>
      <c r="QGZ20" s="1"/>
      <c r="QHA20" s="1"/>
      <c r="QHB20" s="1"/>
      <c r="QHC20" s="1"/>
      <c r="QHD20" s="1"/>
      <c r="QHE20" s="1"/>
      <c r="QHF20" s="1"/>
      <c r="QHG20" s="1"/>
      <c r="QHH20" s="1"/>
      <c r="QHI20" s="1"/>
      <c r="QHJ20" s="1"/>
      <c r="QHK20" s="1"/>
      <c r="QHL20" s="1"/>
      <c r="QHM20" s="1"/>
      <c r="QHN20" s="1"/>
      <c r="QHO20" s="1"/>
      <c r="QHP20" s="1"/>
      <c r="QHQ20" s="1"/>
      <c r="QHR20" s="1"/>
      <c r="QHS20" s="1"/>
      <c r="QHT20" s="1"/>
      <c r="QHU20" s="1"/>
      <c r="QHV20" s="1"/>
      <c r="QHW20" s="1"/>
      <c r="QHX20" s="1"/>
      <c r="QHY20" s="1"/>
      <c r="QHZ20" s="1"/>
      <c r="QIA20" s="1"/>
      <c r="QIB20" s="1"/>
      <c r="QIC20" s="1"/>
      <c r="QID20" s="1"/>
      <c r="QIE20" s="1"/>
      <c r="QIF20" s="1"/>
      <c r="QIG20" s="1"/>
      <c r="QIH20" s="1"/>
      <c r="QII20" s="1"/>
      <c r="QIJ20" s="1"/>
      <c r="QIK20" s="1"/>
      <c r="QIL20" s="1"/>
      <c r="QIM20" s="1"/>
      <c r="QIN20" s="1"/>
      <c r="QIO20" s="1"/>
      <c r="QIP20" s="1"/>
      <c r="QIQ20" s="1"/>
      <c r="QIR20" s="1"/>
      <c r="QIS20" s="1"/>
      <c r="QIT20" s="1"/>
      <c r="QIU20" s="1"/>
      <c r="QIV20" s="1"/>
      <c r="QIW20" s="1"/>
      <c r="QIX20" s="1"/>
      <c r="QIY20" s="1"/>
      <c r="QIZ20" s="1"/>
      <c r="QJA20" s="1"/>
      <c r="QJB20" s="1"/>
      <c r="QJC20" s="1"/>
      <c r="QJD20" s="1"/>
      <c r="QJE20" s="1"/>
      <c r="QJF20" s="1"/>
      <c r="QJG20" s="1"/>
      <c r="QJH20" s="1"/>
      <c r="QJI20" s="1"/>
      <c r="QJJ20" s="1"/>
      <c r="QJK20" s="1"/>
      <c r="QJL20" s="1"/>
      <c r="QJM20" s="1"/>
      <c r="QJN20" s="1"/>
      <c r="QJO20" s="1"/>
      <c r="QJP20" s="1"/>
      <c r="QJQ20" s="1"/>
      <c r="QJR20" s="1"/>
      <c r="QJS20" s="1"/>
      <c r="QJT20" s="1"/>
      <c r="QJU20" s="1"/>
      <c r="QJV20" s="1"/>
      <c r="QJW20" s="1"/>
      <c r="QJX20" s="1"/>
      <c r="QJY20" s="1"/>
      <c r="QJZ20" s="1"/>
      <c r="QKA20" s="1"/>
      <c r="QKB20" s="1"/>
      <c r="QKC20" s="1"/>
      <c r="QKD20" s="1"/>
      <c r="QKE20" s="1"/>
      <c r="QKF20" s="1"/>
      <c r="QKG20" s="1"/>
      <c r="QKH20" s="1"/>
      <c r="QKI20" s="1"/>
      <c r="QKJ20" s="1"/>
      <c r="QKK20" s="1"/>
      <c r="QKL20" s="1"/>
      <c r="QKM20" s="1"/>
      <c r="QKN20" s="1"/>
      <c r="QKO20" s="1"/>
      <c r="QKP20" s="1"/>
      <c r="QKQ20" s="1"/>
      <c r="QKR20" s="1"/>
      <c r="QKS20" s="1"/>
      <c r="QKT20" s="1"/>
      <c r="QKU20" s="1"/>
      <c r="QKV20" s="1"/>
      <c r="QKW20" s="1"/>
      <c r="QKX20" s="1"/>
      <c r="QKY20" s="1"/>
      <c r="QKZ20" s="1"/>
      <c r="QLA20" s="1"/>
      <c r="QLB20" s="1"/>
      <c r="QLC20" s="1"/>
      <c r="QLD20" s="1"/>
      <c r="QLE20" s="1"/>
      <c r="QLF20" s="1"/>
      <c r="QLG20" s="1"/>
      <c r="QLH20" s="1"/>
      <c r="QLI20" s="1"/>
      <c r="QLJ20" s="1"/>
      <c r="QLK20" s="1"/>
      <c r="QLL20" s="1"/>
      <c r="QLM20" s="1"/>
      <c r="QLN20" s="1"/>
      <c r="QLO20" s="1"/>
      <c r="QLP20" s="1"/>
      <c r="QLQ20" s="1"/>
      <c r="QLR20" s="1"/>
      <c r="QLS20" s="1"/>
      <c r="QLT20" s="1"/>
      <c r="QLU20" s="1"/>
      <c r="QLV20" s="1"/>
      <c r="QLW20" s="1"/>
      <c r="QLX20" s="1"/>
      <c r="QLY20" s="1"/>
      <c r="QLZ20" s="1"/>
      <c r="QMA20" s="1"/>
      <c r="QMB20" s="1"/>
      <c r="QMC20" s="1"/>
      <c r="QMD20" s="1"/>
      <c r="QME20" s="1"/>
      <c r="QMF20" s="1"/>
      <c r="QMG20" s="1"/>
      <c r="QMH20" s="1"/>
      <c r="QMI20" s="1"/>
      <c r="QMJ20" s="1"/>
      <c r="QMK20" s="1"/>
      <c r="QML20" s="1"/>
      <c r="QMM20" s="1"/>
      <c r="QMN20" s="1"/>
      <c r="QMO20" s="1"/>
      <c r="QMP20" s="1"/>
      <c r="QMQ20" s="1"/>
      <c r="QMR20" s="1"/>
      <c r="QMS20" s="1"/>
      <c r="QMT20" s="1"/>
      <c r="QMU20" s="1"/>
      <c r="QMV20" s="1"/>
      <c r="QMW20" s="1"/>
      <c r="QMX20" s="1"/>
      <c r="QMY20" s="1"/>
      <c r="QMZ20" s="1"/>
      <c r="QNA20" s="1"/>
      <c r="QNB20" s="1"/>
      <c r="QNC20" s="1"/>
      <c r="QND20" s="1"/>
      <c r="QNE20" s="1"/>
      <c r="QNF20" s="1"/>
      <c r="QNG20" s="1"/>
      <c r="QNH20" s="1"/>
      <c r="QNI20" s="1"/>
      <c r="QNJ20" s="1"/>
      <c r="QNK20" s="1"/>
      <c r="QNL20" s="1"/>
      <c r="QNM20" s="1"/>
      <c r="QNN20" s="1"/>
      <c r="QNO20" s="1"/>
      <c r="QNP20" s="1"/>
      <c r="QNQ20" s="1"/>
      <c r="QNR20" s="1"/>
      <c r="QNS20" s="1"/>
      <c r="QNT20" s="1"/>
      <c r="QNU20" s="1"/>
      <c r="QNV20" s="1"/>
      <c r="QNW20" s="1"/>
      <c r="QNX20" s="1"/>
      <c r="QNY20" s="1"/>
      <c r="QNZ20" s="1"/>
      <c r="QOA20" s="1"/>
      <c r="QOB20" s="1"/>
      <c r="QOC20" s="1"/>
      <c r="QOD20" s="1"/>
      <c r="QOE20" s="1"/>
      <c r="QOF20" s="1"/>
      <c r="QOG20" s="1"/>
      <c r="QOH20" s="1"/>
      <c r="QOI20" s="1"/>
      <c r="QOJ20" s="1"/>
      <c r="QOK20" s="1"/>
      <c r="QOL20" s="1"/>
      <c r="QOM20" s="1"/>
      <c r="QON20" s="1"/>
      <c r="QOO20" s="1"/>
      <c r="QOP20" s="1"/>
      <c r="QOQ20" s="1"/>
      <c r="QOR20" s="1"/>
      <c r="QOS20" s="1"/>
      <c r="QOT20" s="1"/>
      <c r="QOU20" s="1"/>
      <c r="QOV20" s="1"/>
      <c r="QOW20" s="1"/>
      <c r="QOX20" s="1"/>
      <c r="QOY20" s="1"/>
      <c r="QOZ20" s="1"/>
      <c r="QPA20" s="1"/>
      <c r="QPB20" s="1"/>
      <c r="QPC20" s="1"/>
      <c r="QPD20" s="1"/>
      <c r="QPE20" s="1"/>
      <c r="QPF20" s="1"/>
      <c r="QPG20" s="1"/>
      <c r="QPH20" s="1"/>
      <c r="QPI20" s="1"/>
      <c r="QPJ20" s="1"/>
      <c r="QPK20" s="1"/>
      <c r="QPL20" s="1"/>
      <c r="QPM20" s="1"/>
      <c r="QPN20" s="1"/>
      <c r="QPO20" s="1"/>
      <c r="QPP20" s="1"/>
      <c r="QPQ20" s="1"/>
      <c r="QPR20" s="1"/>
      <c r="QPS20" s="1"/>
      <c r="QPT20" s="1"/>
      <c r="QPU20" s="1"/>
      <c r="QPV20" s="1"/>
      <c r="QPW20" s="1"/>
      <c r="QPX20" s="1"/>
      <c r="QPY20" s="1"/>
      <c r="QPZ20" s="1"/>
      <c r="QQA20" s="1"/>
      <c r="QQB20" s="1"/>
      <c r="QQC20" s="1"/>
      <c r="QQD20" s="1"/>
      <c r="QQE20" s="1"/>
      <c r="QQF20" s="1"/>
      <c r="QQG20" s="1"/>
      <c r="QQH20" s="1"/>
      <c r="QQI20" s="1"/>
      <c r="QQJ20" s="1"/>
      <c r="QQK20" s="1"/>
      <c r="QQL20" s="1"/>
      <c r="QQM20" s="1"/>
      <c r="QQN20" s="1"/>
      <c r="QQO20" s="1"/>
      <c r="QQP20" s="1"/>
      <c r="QQQ20" s="1"/>
      <c r="QQR20" s="1"/>
      <c r="QQS20" s="1"/>
      <c r="QQT20" s="1"/>
      <c r="QQU20" s="1"/>
      <c r="QQV20" s="1"/>
      <c r="QQW20" s="1"/>
      <c r="QQX20" s="1"/>
      <c r="QQY20" s="1"/>
      <c r="QQZ20" s="1"/>
      <c r="QRA20" s="1"/>
      <c r="QRB20" s="1"/>
      <c r="QRC20" s="1"/>
      <c r="QRD20" s="1"/>
      <c r="QRE20" s="1"/>
      <c r="QRF20" s="1"/>
      <c r="QRG20" s="1"/>
      <c r="QRH20" s="1"/>
      <c r="QRI20" s="1"/>
      <c r="QRJ20" s="1"/>
      <c r="QRK20" s="1"/>
      <c r="QRL20" s="1"/>
      <c r="QRM20" s="1"/>
      <c r="QRN20" s="1"/>
      <c r="QRO20" s="1"/>
      <c r="QRP20" s="1"/>
      <c r="QRQ20" s="1"/>
      <c r="QRR20" s="1"/>
      <c r="QRS20" s="1"/>
      <c r="QRT20" s="1"/>
      <c r="QRU20" s="1"/>
      <c r="QRV20" s="1"/>
      <c r="QRW20" s="1"/>
      <c r="QRX20" s="1"/>
      <c r="QRY20" s="1"/>
      <c r="QRZ20" s="1"/>
      <c r="QSA20" s="1"/>
      <c r="QSB20" s="1"/>
      <c r="QSC20" s="1"/>
      <c r="QSD20" s="1"/>
      <c r="QSE20" s="1"/>
      <c r="QSF20" s="1"/>
      <c r="QSG20" s="1"/>
      <c r="QSH20" s="1"/>
      <c r="QSI20" s="1"/>
      <c r="QSJ20" s="1"/>
      <c r="QSK20" s="1"/>
      <c r="QSL20" s="1"/>
      <c r="QSM20" s="1"/>
      <c r="QSN20" s="1"/>
      <c r="QSO20" s="1"/>
      <c r="QSP20" s="1"/>
      <c r="QSQ20" s="1"/>
      <c r="QSR20" s="1"/>
      <c r="QSS20" s="1"/>
      <c r="QST20" s="1"/>
      <c r="QSU20" s="1"/>
      <c r="QSV20" s="1"/>
      <c r="QSW20" s="1"/>
      <c r="QSX20" s="1"/>
      <c r="QSY20" s="1"/>
      <c r="QSZ20" s="1"/>
      <c r="QTA20" s="1"/>
      <c r="QTB20" s="1"/>
      <c r="QTC20" s="1"/>
      <c r="QTD20" s="1"/>
      <c r="QTE20" s="1"/>
      <c r="QTF20" s="1"/>
      <c r="QTG20" s="1"/>
      <c r="QTH20" s="1"/>
      <c r="QTI20" s="1"/>
      <c r="QTJ20" s="1"/>
      <c r="QTK20" s="1"/>
      <c r="QTL20" s="1"/>
      <c r="QTM20" s="1"/>
      <c r="QTN20" s="1"/>
      <c r="QTO20" s="1"/>
      <c r="QTP20" s="1"/>
      <c r="QTQ20" s="1"/>
      <c r="QTR20" s="1"/>
      <c r="QTS20" s="1"/>
      <c r="QTT20" s="1"/>
      <c r="QTU20" s="1"/>
      <c r="QTV20" s="1"/>
      <c r="QTW20" s="1"/>
      <c r="QTX20" s="1"/>
      <c r="QTY20" s="1"/>
      <c r="QTZ20" s="1"/>
      <c r="QUA20" s="1"/>
      <c r="QUB20" s="1"/>
      <c r="QUC20" s="1"/>
      <c r="QUD20" s="1"/>
      <c r="QUE20" s="1"/>
      <c r="QUF20" s="1"/>
      <c r="QUG20" s="1"/>
      <c r="QUH20" s="1"/>
      <c r="QUI20" s="1"/>
      <c r="QUJ20" s="1"/>
      <c r="QUK20" s="1"/>
      <c r="QUL20" s="1"/>
      <c r="QUM20" s="1"/>
      <c r="QUN20" s="1"/>
      <c r="QUO20" s="1"/>
      <c r="QUP20" s="1"/>
      <c r="QUQ20" s="1"/>
      <c r="QUR20" s="1"/>
      <c r="QUS20" s="1"/>
      <c r="QUT20" s="1"/>
      <c r="QUU20" s="1"/>
      <c r="QUV20" s="1"/>
      <c r="QUW20" s="1"/>
      <c r="QUX20" s="1"/>
      <c r="QUY20" s="1"/>
      <c r="QUZ20" s="1"/>
      <c r="QVA20" s="1"/>
      <c r="QVB20" s="1"/>
      <c r="QVC20" s="1"/>
      <c r="QVD20" s="1"/>
      <c r="QVE20" s="1"/>
      <c r="QVF20" s="1"/>
      <c r="QVG20" s="1"/>
      <c r="QVH20" s="1"/>
      <c r="QVI20" s="1"/>
      <c r="QVJ20" s="1"/>
      <c r="QVK20" s="1"/>
      <c r="QVL20" s="1"/>
      <c r="QVM20" s="1"/>
      <c r="QVN20" s="1"/>
      <c r="QVO20" s="1"/>
      <c r="QVP20" s="1"/>
      <c r="QVQ20" s="1"/>
      <c r="QVR20" s="1"/>
      <c r="QVS20" s="1"/>
      <c r="QVT20" s="1"/>
      <c r="QVU20" s="1"/>
      <c r="QVV20" s="1"/>
      <c r="QVW20" s="1"/>
      <c r="QVX20" s="1"/>
      <c r="QVY20" s="1"/>
      <c r="QVZ20" s="1"/>
      <c r="QWA20" s="1"/>
      <c r="QWB20" s="1"/>
      <c r="QWC20" s="1"/>
      <c r="QWD20" s="1"/>
      <c r="QWE20" s="1"/>
      <c r="QWF20" s="1"/>
      <c r="QWG20" s="1"/>
      <c r="QWH20" s="1"/>
      <c r="QWI20" s="1"/>
      <c r="QWJ20" s="1"/>
      <c r="QWK20" s="1"/>
      <c r="QWL20" s="1"/>
      <c r="QWM20" s="1"/>
      <c r="QWN20" s="1"/>
      <c r="QWO20" s="1"/>
      <c r="QWP20" s="1"/>
      <c r="QWQ20" s="1"/>
      <c r="QWR20" s="1"/>
      <c r="QWS20" s="1"/>
      <c r="QWT20" s="1"/>
      <c r="QWU20" s="1"/>
      <c r="QWV20" s="1"/>
      <c r="QWW20" s="1"/>
      <c r="QWX20" s="1"/>
      <c r="QWY20" s="1"/>
      <c r="QWZ20" s="1"/>
      <c r="QXA20" s="1"/>
      <c r="QXB20" s="1"/>
      <c r="QXC20" s="1"/>
      <c r="QXD20" s="1"/>
      <c r="QXE20" s="1"/>
      <c r="QXF20" s="1"/>
      <c r="QXG20" s="1"/>
      <c r="QXH20" s="1"/>
      <c r="QXI20" s="1"/>
      <c r="QXJ20" s="1"/>
      <c r="QXK20" s="1"/>
      <c r="QXL20" s="1"/>
      <c r="QXM20" s="1"/>
      <c r="QXN20" s="1"/>
      <c r="QXO20" s="1"/>
      <c r="QXP20" s="1"/>
      <c r="QXQ20" s="1"/>
      <c r="QXR20" s="1"/>
      <c r="QXS20" s="1"/>
      <c r="QXT20" s="1"/>
      <c r="QXU20" s="1"/>
      <c r="QXV20" s="1"/>
      <c r="QXW20" s="1"/>
      <c r="QXX20" s="1"/>
      <c r="QXY20" s="1"/>
      <c r="QXZ20" s="1"/>
      <c r="QYA20" s="1"/>
      <c r="QYB20" s="1"/>
      <c r="QYC20" s="1"/>
      <c r="QYD20" s="1"/>
      <c r="QYE20" s="1"/>
      <c r="QYF20" s="1"/>
      <c r="QYG20" s="1"/>
      <c r="QYH20" s="1"/>
      <c r="QYI20" s="1"/>
      <c r="QYJ20" s="1"/>
      <c r="QYK20" s="1"/>
      <c r="QYL20" s="1"/>
      <c r="QYM20" s="1"/>
      <c r="QYN20" s="1"/>
      <c r="QYO20" s="1"/>
      <c r="QYP20" s="1"/>
      <c r="QYQ20" s="1"/>
      <c r="QYR20" s="1"/>
      <c r="QYS20" s="1"/>
      <c r="QYT20" s="1"/>
      <c r="QYU20" s="1"/>
      <c r="QYV20" s="1"/>
      <c r="QYW20" s="1"/>
      <c r="QYX20" s="1"/>
      <c r="QYY20" s="1"/>
      <c r="QYZ20" s="1"/>
      <c r="QZA20" s="1"/>
      <c r="QZB20" s="1"/>
      <c r="QZC20" s="1"/>
      <c r="QZD20" s="1"/>
      <c r="QZE20" s="1"/>
      <c r="QZF20" s="1"/>
      <c r="QZG20" s="1"/>
      <c r="QZH20" s="1"/>
      <c r="QZI20" s="1"/>
      <c r="QZJ20" s="1"/>
      <c r="QZK20" s="1"/>
      <c r="QZL20" s="1"/>
      <c r="QZM20" s="1"/>
      <c r="QZN20" s="1"/>
      <c r="QZO20" s="1"/>
      <c r="QZP20" s="1"/>
      <c r="QZQ20" s="1"/>
      <c r="QZR20" s="1"/>
      <c r="QZS20" s="1"/>
      <c r="QZT20" s="1"/>
      <c r="QZU20" s="1"/>
      <c r="QZV20" s="1"/>
      <c r="QZW20" s="1"/>
      <c r="QZX20" s="1"/>
      <c r="QZY20" s="1"/>
      <c r="QZZ20" s="1"/>
      <c r="RAA20" s="1"/>
      <c r="RAB20" s="1"/>
      <c r="RAC20" s="1"/>
      <c r="RAD20" s="1"/>
      <c r="RAE20" s="1"/>
      <c r="RAF20" s="1"/>
      <c r="RAG20" s="1"/>
      <c r="RAH20" s="1"/>
      <c r="RAI20" s="1"/>
      <c r="RAJ20" s="1"/>
      <c r="RAK20" s="1"/>
      <c r="RAL20" s="1"/>
      <c r="RAM20" s="1"/>
      <c r="RAN20" s="1"/>
      <c r="RAO20" s="1"/>
      <c r="RAP20" s="1"/>
      <c r="RAQ20" s="1"/>
      <c r="RAR20" s="1"/>
      <c r="RAS20" s="1"/>
      <c r="RAT20" s="1"/>
      <c r="RAU20" s="1"/>
      <c r="RAV20" s="1"/>
      <c r="RAW20" s="1"/>
      <c r="RAX20" s="1"/>
      <c r="RAY20" s="1"/>
      <c r="RAZ20" s="1"/>
      <c r="RBA20" s="1"/>
      <c r="RBB20" s="1"/>
      <c r="RBC20" s="1"/>
      <c r="RBD20" s="1"/>
      <c r="RBE20" s="1"/>
      <c r="RBF20" s="1"/>
      <c r="RBG20" s="1"/>
      <c r="RBH20" s="1"/>
      <c r="RBI20" s="1"/>
      <c r="RBJ20" s="1"/>
      <c r="RBK20" s="1"/>
      <c r="RBL20" s="1"/>
      <c r="RBM20" s="1"/>
      <c r="RBN20" s="1"/>
      <c r="RBO20" s="1"/>
      <c r="RBP20" s="1"/>
      <c r="RBQ20" s="1"/>
      <c r="RBR20" s="1"/>
      <c r="RBS20" s="1"/>
      <c r="RBT20" s="1"/>
      <c r="RBU20" s="1"/>
      <c r="RBV20" s="1"/>
      <c r="RBW20" s="1"/>
      <c r="RBX20" s="1"/>
      <c r="RBY20" s="1"/>
      <c r="RBZ20" s="1"/>
      <c r="RCA20" s="1"/>
      <c r="RCB20" s="1"/>
      <c r="RCC20" s="1"/>
      <c r="RCD20" s="1"/>
      <c r="RCE20" s="1"/>
      <c r="RCF20" s="1"/>
      <c r="RCG20" s="1"/>
      <c r="RCH20" s="1"/>
      <c r="RCI20" s="1"/>
      <c r="RCJ20" s="1"/>
      <c r="RCK20" s="1"/>
      <c r="RCL20" s="1"/>
      <c r="RCM20" s="1"/>
      <c r="RCN20" s="1"/>
      <c r="RCO20" s="1"/>
      <c r="RCP20" s="1"/>
      <c r="RCQ20" s="1"/>
      <c r="RCR20" s="1"/>
      <c r="RCS20" s="1"/>
      <c r="RCT20" s="1"/>
      <c r="RCU20" s="1"/>
      <c r="RCV20" s="1"/>
      <c r="RCW20" s="1"/>
      <c r="RCX20" s="1"/>
      <c r="RCY20" s="1"/>
      <c r="RCZ20" s="1"/>
      <c r="RDA20" s="1"/>
      <c r="RDB20" s="1"/>
      <c r="RDC20" s="1"/>
      <c r="RDD20" s="1"/>
      <c r="RDE20" s="1"/>
      <c r="RDF20" s="1"/>
      <c r="RDG20" s="1"/>
      <c r="RDH20" s="1"/>
      <c r="RDI20" s="1"/>
      <c r="RDJ20" s="1"/>
      <c r="RDK20" s="1"/>
      <c r="RDL20" s="1"/>
      <c r="RDM20" s="1"/>
      <c r="RDN20" s="1"/>
      <c r="RDO20" s="1"/>
      <c r="RDP20" s="1"/>
      <c r="RDQ20" s="1"/>
      <c r="RDR20" s="1"/>
      <c r="RDS20" s="1"/>
      <c r="RDT20" s="1"/>
      <c r="RDU20" s="1"/>
      <c r="RDV20" s="1"/>
      <c r="RDW20" s="1"/>
      <c r="RDX20" s="1"/>
      <c r="RDY20" s="1"/>
      <c r="RDZ20" s="1"/>
      <c r="REA20" s="1"/>
      <c r="REB20" s="1"/>
      <c r="REC20" s="1"/>
      <c r="RED20" s="1"/>
      <c r="REE20" s="1"/>
      <c r="REF20" s="1"/>
      <c r="REG20" s="1"/>
      <c r="REH20" s="1"/>
      <c r="REI20" s="1"/>
      <c r="REJ20" s="1"/>
      <c r="REK20" s="1"/>
      <c r="REL20" s="1"/>
      <c r="REM20" s="1"/>
      <c r="REN20" s="1"/>
      <c r="REO20" s="1"/>
      <c r="REP20" s="1"/>
      <c r="REQ20" s="1"/>
      <c r="RER20" s="1"/>
      <c r="RES20" s="1"/>
      <c r="RET20" s="1"/>
      <c r="REU20" s="1"/>
      <c r="REV20" s="1"/>
      <c r="REW20" s="1"/>
      <c r="REX20" s="1"/>
      <c r="REY20" s="1"/>
      <c r="REZ20" s="1"/>
      <c r="RFA20" s="1"/>
      <c r="RFB20" s="1"/>
      <c r="RFC20" s="1"/>
      <c r="RFD20" s="1"/>
      <c r="RFE20" s="1"/>
      <c r="RFF20" s="1"/>
      <c r="RFG20" s="1"/>
      <c r="RFH20" s="1"/>
      <c r="RFI20" s="1"/>
      <c r="RFJ20" s="1"/>
      <c r="RFK20" s="1"/>
      <c r="RFL20" s="1"/>
      <c r="RFM20" s="1"/>
      <c r="RFN20" s="1"/>
      <c r="RFO20" s="1"/>
      <c r="RFP20" s="1"/>
      <c r="RFQ20" s="1"/>
      <c r="RFR20" s="1"/>
      <c r="RFS20" s="1"/>
      <c r="RFT20" s="1"/>
      <c r="RFU20" s="1"/>
      <c r="RFV20" s="1"/>
      <c r="RFW20" s="1"/>
      <c r="RFX20" s="1"/>
      <c r="RFY20" s="1"/>
      <c r="RFZ20" s="1"/>
      <c r="RGA20" s="1"/>
      <c r="RGB20" s="1"/>
      <c r="RGC20" s="1"/>
      <c r="RGD20" s="1"/>
      <c r="RGE20" s="1"/>
      <c r="RGF20" s="1"/>
      <c r="RGG20" s="1"/>
      <c r="RGH20" s="1"/>
      <c r="RGI20" s="1"/>
      <c r="RGJ20" s="1"/>
      <c r="RGK20" s="1"/>
      <c r="RGL20" s="1"/>
      <c r="RGM20" s="1"/>
      <c r="RGN20" s="1"/>
      <c r="RGO20" s="1"/>
      <c r="RGP20" s="1"/>
      <c r="RGQ20" s="1"/>
      <c r="RGR20" s="1"/>
      <c r="RGS20" s="1"/>
      <c r="RGT20" s="1"/>
      <c r="RGU20" s="1"/>
      <c r="RGV20" s="1"/>
      <c r="RGW20" s="1"/>
      <c r="RGX20" s="1"/>
      <c r="RGY20" s="1"/>
      <c r="RGZ20" s="1"/>
      <c r="RHA20" s="1"/>
      <c r="RHB20" s="1"/>
      <c r="RHC20" s="1"/>
      <c r="RHD20" s="1"/>
      <c r="RHE20" s="1"/>
      <c r="RHF20" s="1"/>
      <c r="RHG20" s="1"/>
      <c r="RHH20" s="1"/>
      <c r="RHI20" s="1"/>
      <c r="RHJ20" s="1"/>
      <c r="RHK20" s="1"/>
      <c r="RHL20" s="1"/>
      <c r="RHM20" s="1"/>
      <c r="RHN20" s="1"/>
      <c r="RHO20" s="1"/>
      <c r="RHP20" s="1"/>
      <c r="RHQ20" s="1"/>
      <c r="RHR20" s="1"/>
      <c r="RHS20" s="1"/>
      <c r="RHT20" s="1"/>
      <c r="RHU20" s="1"/>
      <c r="RHV20" s="1"/>
      <c r="RHW20" s="1"/>
      <c r="RHX20" s="1"/>
      <c r="RHY20" s="1"/>
      <c r="RHZ20" s="1"/>
      <c r="RIA20" s="1"/>
      <c r="RIB20" s="1"/>
      <c r="RIC20" s="1"/>
      <c r="RID20" s="1"/>
      <c r="RIE20" s="1"/>
      <c r="RIF20" s="1"/>
      <c r="RIG20" s="1"/>
      <c r="RIH20" s="1"/>
      <c r="RII20" s="1"/>
      <c r="RIJ20" s="1"/>
      <c r="RIK20" s="1"/>
      <c r="RIL20" s="1"/>
      <c r="RIM20" s="1"/>
      <c r="RIN20" s="1"/>
      <c r="RIO20" s="1"/>
      <c r="RIP20" s="1"/>
      <c r="RIQ20" s="1"/>
      <c r="RIR20" s="1"/>
      <c r="RIS20" s="1"/>
      <c r="RIT20" s="1"/>
      <c r="RIU20" s="1"/>
      <c r="RIV20" s="1"/>
      <c r="RIW20" s="1"/>
      <c r="RIX20" s="1"/>
      <c r="RIY20" s="1"/>
      <c r="RIZ20" s="1"/>
      <c r="RJA20" s="1"/>
      <c r="RJB20" s="1"/>
      <c r="RJC20" s="1"/>
      <c r="RJD20" s="1"/>
      <c r="RJE20" s="1"/>
      <c r="RJF20" s="1"/>
      <c r="RJG20" s="1"/>
      <c r="RJH20" s="1"/>
      <c r="RJI20" s="1"/>
      <c r="RJJ20" s="1"/>
      <c r="RJK20" s="1"/>
      <c r="RJL20" s="1"/>
      <c r="RJM20" s="1"/>
      <c r="RJN20" s="1"/>
      <c r="RJO20" s="1"/>
      <c r="RJP20" s="1"/>
      <c r="RJQ20" s="1"/>
      <c r="RJR20" s="1"/>
      <c r="RJS20" s="1"/>
      <c r="RJT20" s="1"/>
      <c r="RJU20" s="1"/>
      <c r="RJV20" s="1"/>
      <c r="RJW20" s="1"/>
      <c r="RJX20" s="1"/>
      <c r="RJY20" s="1"/>
      <c r="RJZ20" s="1"/>
      <c r="RKA20" s="1"/>
      <c r="RKB20" s="1"/>
      <c r="RKC20" s="1"/>
      <c r="RKD20" s="1"/>
      <c r="RKE20" s="1"/>
      <c r="RKF20" s="1"/>
      <c r="RKG20" s="1"/>
      <c r="RKH20" s="1"/>
      <c r="RKI20" s="1"/>
      <c r="RKJ20" s="1"/>
      <c r="RKK20" s="1"/>
      <c r="RKL20" s="1"/>
      <c r="RKM20" s="1"/>
      <c r="RKN20" s="1"/>
      <c r="RKO20" s="1"/>
      <c r="RKP20" s="1"/>
      <c r="RKQ20" s="1"/>
      <c r="RKR20" s="1"/>
      <c r="RKS20" s="1"/>
      <c r="RKT20" s="1"/>
      <c r="RKU20" s="1"/>
      <c r="RKV20" s="1"/>
      <c r="RKW20" s="1"/>
      <c r="RKX20" s="1"/>
      <c r="RKY20" s="1"/>
      <c r="RKZ20" s="1"/>
      <c r="RLA20" s="1"/>
      <c r="RLB20" s="1"/>
      <c r="RLC20" s="1"/>
      <c r="RLD20" s="1"/>
      <c r="RLE20" s="1"/>
      <c r="RLF20" s="1"/>
      <c r="RLG20" s="1"/>
      <c r="RLH20" s="1"/>
      <c r="RLI20" s="1"/>
      <c r="RLJ20" s="1"/>
      <c r="RLK20" s="1"/>
      <c r="RLL20" s="1"/>
      <c r="RLM20" s="1"/>
      <c r="RLN20" s="1"/>
      <c r="RLO20" s="1"/>
      <c r="RLP20" s="1"/>
      <c r="RLQ20" s="1"/>
      <c r="RLR20" s="1"/>
      <c r="RLS20" s="1"/>
      <c r="RLT20" s="1"/>
      <c r="RLU20" s="1"/>
      <c r="RLV20" s="1"/>
      <c r="RLW20" s="1"/>
      <c r="RLX20" s="1"/>
      <c r="RLY20" s="1"/>
      <c r="RLZ20" s="1"/>
      <c r="RMA20" s="1"/>
      <c r="RMB20" s="1"/>
      <c r="RMC20" s="1"/>
      <c r="RMD20" s="1"/>
      <c r="RME20" s="1"/>
      <c r="RMF20" s="1"/>
      <c r="RMG20" s="1"/>
      <c r="RMH20" s="1"/>
      <c r="RMI20" s="1"/>
      <c r="RMJ20" s="1"/>
      <c r="RMK20" s="1"/>
      <c r="RML20" s="1"/>
      <c r="RMM20" s="1"/>
      <c r="RMN20" s="1"/>
      <c r="RMO20" s="1"/>
      <c r="RMP20" s="1"/>
      <c r="RMQ20" s="1"/>
      <c r="RMR20" s="1"/>
      <c r="RMS20" s="1"/>
      <c r="RMT20" s="1"/>
      <c r="RMU20" s="1"/>
      <c r="RMV20" s="1"/>
      <c r="RMW20" s="1"/>
      <c r="RMX20" s="1"/>
      <c r="RMY20" s="1"/>
      <c r="RMZ20" s="1"/>
      <c r="RNA20" s="1"/>
      <c r="RNB20" s="1"/>
      <c r="RNC20" s="1"/>
      <c r="RND20" s="1"/>
      <c r="RNE20" s="1"/>
      <c r="RNF20" s="1"/>
      <c r="RNG20" s="1"/>
      <c r="RNH20" s="1"/>
      <c r="RNI20" s="1"/>
      <c r="RNJ20" s="1"/>
      <c r="RNK20" s="1"/>
      <c r="RNL20" s="1"/>
      <c r="RNM20" s="1"/>
      <c r="RNN20" s="1"/>
      <c r="RNO20" s="1"/>
      <c r="RNP20" s="1"/>
      <c r="RNQ20" s="1"/>
      <c r="RNR20" s="1"/>
      <c r="RNS20" s="1"/>
      <c r="RNT20" s="1"/>
      <c r="RNU20" s="1"/>
      <c r="RNV20" s="1"/>
      <c r="RNW20" s="1"/>
      <c r="RNX20" s="1"/>
      <c r="RNY20" s="1"/>
      <c r="RNZ20" s="1"/>
      <c r="ROA20" s="1"/>
      <c r="ROB20" s="1"/>
      <c r="ROC20" s="1"/>
      <c r="ROD20" s="1"/>
      <c r="ROE20" s="1"/>
      <c r="ROF20" s="1"/>
      <c r="ROG20" s="1"/>
      <c r="ROH20" s="1"/>
      <c r="ROI20" s="1"/>
      <c r="ROJ20" s="1"/>
      <c r="ROK20" s="1"/>
      <c r="ROL20" s="1"/>
      <c r="ROM20" s="1"/>
      <c r="RON20" s="1"/>
      <c r="ROO20" s="1"/>
      <c r="ROP20" s="1"/>
      <c r="ROQ20" s="1"/>
      <c r="ROR20" s="1"/>
      <c r="ROS20" s="1"/>
      <c r="ROT20" s="1"/>
      <c r="ROU20" s="1"/>
      <c r="ROV20" s="1"/>
      <c r="ROW20" s="1"/>
      <c r="ROX20" s="1"/>
      <c r="ROY20" s="1"/>
      <c r="ROZ20" s="1"/>
      <c r="RPA20" s="1"/>
      <c r="RPB20" s="1"/>
      <c r="RPC20" s="1"/>
      <c r="RPD20" s="1"/>
      <c r="RPE20" s="1"/>
      <c r="RPF20" s="1"/>
      <c r="RPG20" s="1"/>
      <c r="RPH20" s="1"/>
      <c r="RPI20" s="1"/>
      <c r="RPJ20" s="1"/>
      <c r="RPK20" s="1"/>
      <c r="RPL20" s="1"/>
      <c r="RPM20" s="1"/>
      <c r="RPN20" s="1"/>
      <c r="RPO20" s="1"/>
      <c r="RPP20" s="1"/>
      <c r="RPQ20" s="1"/>
      <c r="RPR20" s="1"/>
      <c r="RPS20" s="1"/>
      <c r="RPT20" s="1"/>
      <c r="RPU20" s="1"/>
      <c r="RPV20" s="1"/>
      <c r="RPW20" s="1"/>
      <c r="RPX20" s="1"/>
      <c r="RPY20" s="1"/>
      <c r="RPZ20" s="1"/>
      <c r="RQA20" s="1"/>
      <c r="RQB20" s="1"/>
      <c r="RQC20" s="1"/>
      <c r="RQD20" s="1"/>
      <c r="RQE20" s="1"/>
      <c r="RQF20" s="1"/>
      <c r="RQG20" s="1"/>
      <c r="RQH20" s="1"/>
      <c r="RQI20" s="1"/>
      <c r="RQJ20" s="1"/>
      <c r="RQK20" s="1"/>
      <c r="RQL20" s="1"/>
      <c r="RQM20" s="1"/>
      <c r="RQN20" s="1"/>
      <c r="RQO20" s="1"/>
      <c r="RQP20" s="1"/>
      <c r="RQQ20" s="1"/>
      <c r="RQR20" s="1"/>
      <c r="RQS20" s="1"/>
      <c r="RQT20" s="1"/>
      <c r="RQU20" s="1"/>
      <c r="RQV20" s="1"/>
      <c r="RQW20" s="1"/>
      <c r="RQX20" s="1"/>
      <c r="RQY20" s="1"/>
      <c r="RQZ20" s="1"/>
      <c r="RRA20" s="1"/>
      <c r="RRB20" s="1"/>
      <c r="RRC20" s="1"/>
      <c r="RRD20" s="1"/>
      <c r="RRE20" s="1"/>
      <c r="RRF20" s="1"/>
      <c r="RRG20" s="1"/>
      <c r="RRH20" s="1"/>
      <c r="RRI20" s="1"/>
      <c r="RRJ20" s="1"/>
      <c r="RRK20" s="1"/>
      <c r="RRL20" s="1"/>
      <c r="RRM20" s="1"/>
      <c r="RRN20" s="1"/>
      <c r="RRO20" s="1"/>
      <c r="RRP20" s="1"/>
      <c r="RRQ20" s="1"/>
      <c r="RRR20" s="1"/>
      <c r="RRS20" s="1"/>
      <c r="RRT20" s="1"/>
      <c r="RRU20" s="1"/>
      <c r="RRV20" s="1"/>
      <c r="RRW20" s="1"/>
      <c r="RRX20" s="1"/>
      <c r="RRY20" s="1"/>
      <c r="RRZ20" s="1"/>
      <c r="RSA20" s="1"/>
      <c r="RSB20" s="1"/>
      <c r="RSC20" s="1"/>
      <c r="RSD20" s="1"/>
      <c r="RSE20" s="1"/>
      <c r="RSF20" s="1"/>
      <c r="RSG20" s="1"/>
      <c r="RSH20" s="1"/>
      <c r="RSI20" s="1"/>
      <c r="RSJ20" s="1"/>
      <c r="RSK20" s="1"/>
      <c r="RSL20" s="1"/>
      <c r="RSM20" s="1"/>
      <c r="RSN20" s="1"/>
      <c r="RSO20" s="1"/>
      <c r="RSP20" s="1"/>
      <c r="RSQ20" s="1"/>
      <c r="RSR20" s="1"/>
      <c r="RSS20" s="1"/>
      <c r="RST20" s="1"/>
      <c r="RSU20" s="1"/>
      <c r="RSV20" s="1"/>
      <c r="RSW20" s="1"/>
      <c r="RSX20" s="1"/>
      <c r="RSY20" s="1"/>
      <c r="RSZ20" s="1"/>
      <c r="RTA20" s="1"/>
      <c r="RTB20" s="1"/>
      <c r="RTC20" s="1"/>
      <c r="RTD20" s="1"/>
      <c r="RTE20" s="1"/>
      <c r="RTF20" s="1"/>
      <c r="RTG20" s="1"/>
      <c r="RTH20" s="1"/>
      <c r="RTI20" s="1"/>
      <c r="RTJ20" s="1"/>
      <c r="RTK20" s="1"/>
      <c r="RTL20" s="1"/>
      <c r="RTM20" s="1"/>
      <c r="RTN20" s="1"/>
      <c r="RTO20" s="1"/>
      <c r="RTP20" s="1"/>
      <c r="RTQ20" s="1"/>
      <c r="RTR20" s="1"/>
      <c r="RTS20" s="1"/>
      <c r="RTT20" s="1"/>
      <c r="RTU20" s="1"/>
      <c r="RTV20" s="1"/>
      <c r="RTW20" s="1"/>
      <c r="RTX20" s="1"/>
      <c r="RTY20" s="1"/>
      <c r="RTZ20" s="1"/>
      <c r="RUA20" s="1"/>
      <c r="RUB20" s="1"/>
      <c r="RUC20" s="1"/>
      <c r="RUD20" s="1"/>
      <c r="RUE20" s="1"/>
      <c r="RUF20" s="1"/>
      <c r="RUG20" s="1"/>
      <c r="RUH20" s="1"/>
      <c r="RUI20" s="1"/>
      <c r="RUJ20" s="1"/>
      <c r="RUK20" s="1"/>
      <c r="RUL20" s="1"/>
      <c r="RUM20" s="1"/>
      <c r="RUN20" s="1"/>
      <c r="RUO20" s="1"/>
      <c r="RUP20" s="1"/>
      <c r="RUQ20" s="1"/>
      <c r="RUR20" s="1"/>
      <c r="RUS20" s="1"/>
      <c r="RUT20" s="1"/>
      <c r="RUU20" s="1"/>
      <c r="RUV20" s="1"/>
      <c r="RUW20" s="1"/>
      <c r="RUX20" s="1"/>
      <c r="RUY20" s="1"/>
      <c r="RUZ20" s="1"/>
      <c r="RVA20" s="1"/>
      <c r="RVB20" s="1"/>
      <c r="RVC20" s="1"/>
      <c r="RVD20" s="1"/>
      <c r="RVE20" s="1"/>
      <c r="RVF20" s="1"/>
      <c r="RVG20" s="1"/>
      <c r="RVH20" s="1"/>
      <c r="RVI20" s="1"/>
      <c r="RVJ20" s="1"/>
      <c r="RVK20" s="1"/>
      <c r="RVL20" s="1"/>
      <c r="RVM20" s="1"/>
      <c r="RVN20" s="1"/>
      <c r="RVO20" s="1"/>
      <c r="RVP20" s="1"/>
      <c r="RVQ20" s="1"/>
      <c r="RVR20" s="1"/>
      <c r="RVS20" s="1"/>
      <c r="RVT20" s="1"/>
      <c r="RVU20" s="1"/>
      <c r="RVV20" s="1"/>
      <c r="RVW20" s="1"/>
      <c r="RVX20" s="1"/>
      <c r="RVY20" s="1"/>
      <c r="RVZ20" s="1"/>
      <c r="RWA20" s="1"/>
      <c r="RWB20" s="1"/>
      <c r="RWC20" s="1"/>
      <c r="RWD20" s="1"/>
      <c r="RWE20" s="1"/>
      <c r="RWF20" s="1"/>
      <c r="RWG20" s="1"/>
      <c r="RWH20" s="1"/>
      <c r="RWI20" s="1"/>
      <c r="RWJ20" s="1"/>
      <c r="RWK20" s="1"/>
      <c r="RWL20" s="1"/>
      <c r="RWM20" s="1"/>
      <c r="RWN20" s="1"/>
      <c r="RWO20" s="1"/>
      <c r="RWP20" s="1"/>
      <c r="RWQ20" s="1"/>
      <c r="RWR20" s="1"/>
      <c r="RWS20" s="1"/>
      <c r="RWT20" s="1"/>
      <c r="RWU20" s="1"/>
      <c r="RWV20" s="1"/>
      <c r="RWW20" s="1"/>
      <c r="RWX20" s="1"/>
      <c r="RWY20" s="1"/>
      <c r="RWZ20" s="1"/>
      <c r="RXA20" s="1"/>
      <c r="RXB20" s="1"/>
      <c r="RXC20" s="1"/>
      <c r="RXD20" s="1"/>
      <c r="RXE20" s="1"/>
      <c r="RXF20" s="1"/>
      <c r="RXG20" s="1"/>
      <c r="RXH20" s="1"/>
      <c r="RXI20" s="1"/>
      <c r="RXJ20" s="1"/>
      <c r="RXK20" s="1"/>
      <c r="RXL20" s="1"/>
      <c r="RXM20" s="1"/>
      <c r="RXN20" s="1"/>
      <c r="RXO20" s="1"/>
      <c r="RXP20" s="1"/>
      <c r="RXQ20" s="1"/>
      <c r="RXR20" s="1"/>
      <c r="RXS20" s="1"/>
      <c r="RXT20" s="1"/>
      <c r="RXU20" s="1"/>
      <c r="RXV20" s="1"/>
      <c r="RXW20" s="1"/>
      <c r="RXX20" s="1"/>
      <c r="RXY20" s="1"/>
      <c r="RXZ20" s="1"/>
      <c r="RYA20" s="1"/>
      <c r="RYB20" s="1"/>
      <c r="RYC20" s="1"/>
      <c r="RYD20" s="1"/>
      <c r="RYE20" s="1"/>
      <c r="RYF20" s="1"/>
      <c r="RYG20" s="1"/>
      <c r="RYH20" s="1"/>
      <c r="RYI20" s="1"/>
      <c r="RYJ20" s="1"/>
      <c r="RYK20" s="1"/>
      <c r="RYL20" s="1"/>
      <c r="RYM20" s="1"/>
      <c r="RYN20" s="1"/>
      <c r="RYO20" s="1"/>
      <c r="RYP20" s="1"/>
      <c r="RYQ20" s="1"/>
      <c r="RYR20" s="1"/>
      <c r="RYS20" s="1"/>
      <c r="RYT20" s="1"/>
      <c r="RYU20" s="1"/>
      <c r="RYV20" s="1"/>
      <c r="RYW20" s="1"/>
      <c r="RYX20" s="1"/>
      <c r="RYY20" s="1"/>
      <c r="RYZ20" s="1"/>
      <c r="RZA20" s="1"/>
      <c r="RZB20" s="1"/>
      <c r="RZC20" s="1"/>
      <c r="RZD20" s="1"/>
      <c r="RZE20" s="1"/>
      <c r="RZF20" s="1"/>
      <c r="RZG20" s="1"/>
      <c r="RZH20" s="1"/>
      <c r="RZI20" s="1"/>
      <c r="RZJ20" s="1"/>
      <c r="RZK20" s="1"/>
      <c r="RZL20" s="1"/>
      <c r="RZM20" s="1"/>
      <c r="RZN20" s="1"/>
      <c r="RZO20" s="1"/>
      <c r="RZP20" s="1"/>
      <c r="RZQ20" s="1"/>
      <c r="RZR20" s="1"/>
      <c r="RZS20" s="1"/>
      <c r="RZT20" s="1"/>
      <c r="RZU20" s="1"/>
      <c r="RZV20" s="1"/>
      <c r="RZW20" s="1"/>
      <c r="RZX20" s="1"/>
      <c r="RZY20" s="1"/>
      <c r="RZZ20" s="1"/>
      <c r="SAA20" s="1"/>
      <c r="SAB20" s="1"/>
      <c r="SAC20" s="1"/>
      <c r="SAD20" s="1"/>
      <c r="SAE20" s="1"/>
      <c r="SAF20" s="1"/>
      <c r="SAG20" s="1"/>
      <c r="SAH20" s="1"/>
      <c r="SAI20" s="1"/>
      <c r="SAJ20" s="1"/>
      <c r="SAK20" s="1"/>
      <c r="SAL20" s="1"/>
      <c r="SAM20" s="1"/>
      <c r="SAN20" s="1"/>
      <c r="SAO20" s="1"/>
      <c r="SAP20" s="1"/>
      <c r="SAQ20" s="1"/>
      <c r="SAR20" s="1"/>
      <c r="SAS20" s="1"/>
      <c r="SAT20" s="1"/>
      <c r="SAU20" s="1"/>
      <c r="SAV20" s="1"/>
      <c r="SAW20" s="1"/>
      <c r="SAX20" s="1"/>
      <c r="SAY20" s="1"/>
      <c r="SAZ20" s="1"/>
      <c r="SBA20" s="1"/>
      <c r="SBB20" s="1"/>
      <c r="SBC20" s="1"/>
      <c r="SBD20" s="1"/>
      <c r="SBE20" s="1"/>
      <c r="SBF20" s="1"/>
      <c r="SBG20" s="1"/>
      <c r="SBH20" s="1"/>
      <c r="SBI20" s="1"/>
      <c r="SBJ20" s="1"/>
      <c r="SBK20" s="1"/>
      <c r="SBL20" s="1"/>
      <c r="SBM20" s="1"/>
      <c r="SBN20" s="1"/>
      <c r="SBO20" s="1"/>
      <c r="SBP20" s="1"/>
      <c r="SBQ20" s="1"/>
      <c r="SBR20" s="1"/>
      <c r="SBS20" s="1"/>
      <c r="SBT20" s="1"/>
      <c r="SBU20" s="1"/>
      <c r="SBV20" s="1"/>
      <c r="SBW20" s="1"/>
      <c r="SBX20" s="1"/>
      <c r="SBY20" s="1"/>
      <c r="SBZ20" s="1"/>
      <c r="SCA20" s="1"/>
      <c r="SCB20" s="1"/>
      <c r="SCC20" s="1"/>
      <c r="SCD20" s="1"/>
      <c r="SCE20" s="1"/>
      <c r="SCF20" s="1"/>
      <c r="SCG20" s="1"/>
      <c r="SCH20" s="1"/>
      <c r="SCI20" s="1"/>
      <c r="SCJ20" s="1"/>
      <c r="SCK20" s="1"/>
      <c r="SCL20" s="1"/>
      <c r="SCM20" s="1"/>
      <c r="SCN20" s="1"/>
      <c r="SCO20" s="1"/>
      <c r="SCP20" s="1"/>
      <c r="SCQ20" s="1"/>
      <c r="SCR20" s="1"/>
      <c r="SCS20" s="1"/>
      <c r="SCT20" s="1"/>
      <c r="SCU20" s="1"/>
      <c r="SCV20" s="1"/>
      <c r="SCW20" s="1"/>
      <c r="SCX20" s="1"/>
      <c r="SCY20" s="1"/>
      <c r="SCZ20" s="1"/>
      <c r="SDA20" s="1"/>
      <c r="SDB20" s="1"/>
      <c r="SDC20" s="1"/>
      <c r="SDD20" s="1"/>
      <c r="SDE20" s="1"/>
      <c r="SDF20" s="1"/>
      <c r="SDG20" s="1"/>
      <c r="SDH20" s="1"/>
      <c r="SDI20" s="1"/>
      <c r="SDJ20" s="1"/>
      <c r="SDK20" s="1"/>
      <c r="SDL20" s="1"/>
      <c r="SDM20" s="1"/>
      <c r="SDN20" s="1"/>
      <c r="SDO20" s="1"/>
      <c r="SDP20" s="1"/>
      <c r="SDQ20" s="1"/>
      <c r="SDR20" s="1"/>
      <c r="SDS20" s="1"/>
      <c r="SDT20" s="1"/>
      <c r="SDU20" s="1"/>
      <c r="SDV20" s="1"/>
      <c r="SDW20" s="1"/>
      <c r="SDX20" s="1"/>
      <c r="SDY20" s="1"/>
      <c r="SDZ20" s="1"/>
      <c r="SEA20" s="1"/>
      <c r="SEB20" s="1"/>
      <c r="SEC20" s="1"/>
      <c r="SED20" s="1"/>
      <c r="SEE20" s="1"/>
      <c r="SEF20" s="1"/>
      <c r="SEG20" s="1"/>
      <c r="SEH20" s="1"/>
      <c r="SEI20" s="1"/>
      <c r="SEJ20" s="1"/>
      <c r="SEK20" s="1"/>
      <c r="SEL20" s="1"/>
      <c r="SEM20" s="1"/>
      <c r="SEN20" s="1"/>
      <c r="SEO20" s="1"/>
      <c r="SEP20" s="1"/>
      <c r="SEQ20" s="1"/>
      <c r="SER20" s="1"/>
      <c r="SES20" s="1"/>
      <c r="SET20" s="1"/>
      <c r="SEU20" s="1"/>
      <c r="SEV20" s="1"/>
      <c r="SEW20" s="1"/>
      <c r="SEX20" s="1"/>
      <c r="SEY20" s="1"/>
      <c r="SEZ20" s="1"/>
      <c r="SFA20" s="1"/>
      <c r="SFB20" s="1"/>
      <c r="SFC20" s="1"/>
      <c r="SFD20" s="1"/>
      <c r="SFE20" s="1"/>
      <c r="SFF20" s="1"/>
      <c r="SFG20" s="1"/>
      <c r="SFH20" s="1"/>
      <c r="SFI20" s="1"/>
      <c r="SFJ20" s="1"/>
      <c r="SFK20" s="1"/>
      <c r="SFL20" s="1"/>
      <c r="SFM20" s="1"/>
      <c r="SFN20" s="1"/>
      <c r="SFO20" s="1"/>
      <c r="SFP20" s="1"/>
      <c r="SFQ20" s="1"/>
      <c r="SFR20" s="1"/>
      <c r="SFS20" s="1"/>
      <c r="SFT20" s="1"/>
      <c r="SFU20" s="1"/>
      <c r="SFV20" s="1"/>
      <c r="SFW20" s="1"/>
      <c r="SFX20" s="1"/>
      <c r="SFY20" s="1"/>
      <c r="SFZ20" s="1"/>
      <c r="SGA20" s="1"/>
      <c r="SGB20" s="1"/>
      <c r="SGC20" s="1"/>
      <c r="SGD20" s="1"/>
      <c r="SGE20" s="1"/>
      <c r="SGF20" s="1"/>
      <c r="SGG20" s="1"/>
      <c r="SGH20" s="1"/>
      <c r="SGI20" s="1"/>
      <c r="SGJ20" s="1"/>
      <c r="SGK20" s="1"/>
      <c r="SGL20" s="1"/>
      <c r="SGM20" s="1"/>
      <c r="SGN20" s="1"/>
      <c r="SGO20" s="1"/>
      <c r="SGP20" s="1"/>
      <c r="SGQ20" s="1"/>
      <c r="SGR20" s="1"/>
      <c r="SGS20" s="1"/>
      <c r="SGT20" s="1"/>
      <c r="SGU20" s="1"/>
      <c r="SGV20" s="1"/>
      <c r="SGW20" s="1"/>
      <c r="SGX20" s="1"/>
      <c r="SGY20" s="1"/>
      <c r="SGZ20" s="1"/>
      <c r="SHA20" s="1"/>
      <c r="SHB20" s="1"/>
      <c r="SHC20" s="1"/>
      <c r="SHD20" s="1"/>
      <c r="SHE20" s="1"/>
      <c r="SHF20" s="1"/>
      <c r="SHG20" s="1"/>
      <c r="SHH20" s="1"/>
      <c r="SHI20" s="1"/>
      <c r="SHJ20" s="1"/>
      <c r="SHK20" s="1"/>
      <c r="SHL20" s="1"/>
      <c r="SHM20" s="1"/>
      <c r="SHN20" s="1"/>
      <c r="SHO20" s="1"/>
      <c r="SHP20" s="1"/>
      <c r="SHQ20" s="1"/>
      <c r="SHR20" s="1"/>
      <c r="SHS20" s="1"/>
      <c r="SHT20" s="1"/>
      <c r="SHU20" s="1"/>
      <c r="SHV20" s="1"/>
      <c r="SHW20" s="1"/>
      <c r="SHX20" s="1"/>
      <c r="SHY20" s="1"/>
      <c r="SHZ20" s="1"/>
      <c r="SIA20" s="1"/>
      <c r="SIB20" s="1"/>
      <c r="SIC20" s="1"/>
      <c r="SID20" s="1"/>
      <c r="SIE20" s="1"/>
      <c r="SIF20" s="1"/>
      <c r="SIG20" s="1"/>
      <c r="SIH20" s="1"/>
      <c r="SII20" s="1"/>
      <c r="SIJ20" s="1"/>
      <c r="SIK20" s="1"/>
      <c r="SIL20" s="1"/>
      <c r="SIM20" s="1"/>
      <c r="SIN20" s="1"/>
      <c r="SIO20" s="1"/>
      <c r="SIP20" s="1"/>
      <c r="SIQ20" s="1"/>
      <c r="SIR20" s="1"/>
      <c r="SIS20" s="1"/>
      <c r="SIT20" s="1"/>
      <c r="SIU20" s="1"/>
      <c r="SIV20" s="1"/>
      <c r="SIW20" s="1"/>
      <c r="SIX20" s="1"/>
      <c r="SIY20" s="1"/>
      <c r="SIZ20" s="1"/>
      <c r="SJA20" s="1"/>
      <c r="SJB20" s="1"/>
      <c r="SJC20" s="1"/>
      <c r="SJD20" s="1"/>
      <c r="SJE20" s="1"/>
      <c r="SJF20" s="1"/>
      <c r="SJG20" s="1"/>
      <c r="SJH20" s="1"/>
      <c r="SJI20" s="1"/>
      <c r="SJJ20" s="1"/>
      <c r="SJK20" s="1"/>
      <c r="SJL20" s="1"/>
      <c r="SJM20" s="1"/>
      <c r="SJN20" s="1"/>
      <c r="SJO20" s="1"/>
      <c r="SJP20" s="1"/>
      <c r="SJQ20" s="1"/>
      <c r="SJR20" s="1"/>
      <c r="SJS20" s="1"/>
      <c r="SJT20" s="1"/>
      <c r="SJU20" s="1"/>
      <c r="SJV20" s="1"/>
      <c r="SJW20" s="1"/>
      <c r="SJX20" s="1"/>
      <c r="SJY20" s="1"/>
      <c r="SJZ20" s="1"/>
      <c r="SKA20" s="1"/>
      <c r="SKB20" s="1"/>
      <c r="SKC20" s="1"/>
      <c r="SKD20" s="1"/>
      <c r="SKE20" s="1"/>
      <c r="SKF20" s="1"/>
      <c r="SKG20" s="1"/>
      <c r="SKH20" s="1"/>
      <c r="SKI20" s="1"/>
      <c r="SKJ20" s="1"/>
      <c r="SKK20" s="1"/>
      <c r="SKL20" s="1"/>
      <c r="SKM20" s="1"/>
      <c r="SKN20" s="1"/>
      <c r="SKO20" s="1"/>
      <c r="SKP20" s="1"/>
      <c r="SKQ20" s="1"/>
      <c r="SKR20" s="1"/>
      <c r="SKS20" s="1"/>
      <c r="SKT20" s="1"/>
      <c r="SKU20" s="1"/>
      <c r="SKV20" s="1"/>
      <c r="SKW20" s="1"/>
      <c r="SKX20" s="1"/>
      <c r="SKY20" s="1"/>
      <c r="SKZ20" s="1"/>
      <c r="SLA20" s="1"/>
      <c r="SLB20" s="1"/>
      <c r="SLC20" s="1"/>
      <c r="SLD20" s="1"/>
      <c r="SLE20" s="1"/>
      <c r="SLF20" s="1"/>
      <c r="SLG20" s="1"/>
      <c r="SLH20" s="1"/>
      <c r="SLI20" s="1"/>
      <c r="SLJ20" s="1"/>
      <c r="SLK20" s="1"/>
      <c r="SLL20" s="1"/>
      <c r="SLM20" s="1"/>
      <c r="SLN20" s="1"/>
      <c r="SLO20" s="1"/>
      <c r="SLP20" s="1"/>
      <c r="SLQ20" s="1"/>
      <c r="SLR20" s="1"/>
      <c r="SLS20" s="1"/>
      <c r="SLT20" s="1"/>
      <c r="SLU20" s="1"/>
      <c r="SLV20" s="1"/>
      <c r="SLW20" s="1"/>
      <c r="SLX20" s="1"/>
      <c r="SLY20" s="1"/>
      <c r="SLZ20" s="1"/>
      <c r="SMA20" s="1"/>
      <c r="SMB20" s="1"/>
      <c r="SMC20" s="1"/>
      <c r="SMD20" s="1"/>
      <c r="SME20" s="1"/>
      <c r="SMF20" s="1"/>
      <c r="SMG20" s="1"/>
      <c r="SMH20" s="1"/>
      <c r="SMI20" s="1"/>
      <c r="SMJ20" s="1"/>
      <c r="SMK20" s="1"/>
      <c r="SML20" s="1"/>
      <c r="SMM20" s="1"/>
      <c r="SMN20" s="1"/>
      <c r="SMO20" s="1"/>
      <c r="SMP20" s="1"/>
      <c r="SMQ20" s="1"/>
      <c r="SMR20" s="1"/>
      <c r="SMS20" s="1"/>
      <c r="SMT20" s="1"/>
      <c r="SMU20" s="1"/>
      <c r="SMV20" s="1"/>
      <c r="SMW20" s="1"/>
      <c r="SMX20" s="1"/>
      <c r="SMY20" s="1"/>
      <c r="SMZ20" s="1"/>
      <c r="SNA20" s="1"/>
      <c r="SNB20" s="1"/>
      <c r="SNC20" s="1"/>
      <c r="SND20" s="1"/>
      <c r="SNE20" s="1"/>
      <c r="SNF20" s="1"/>
      <c r="SNG20" s="1"/>
      <c r="SNH20" s="1"/>
      <c r="SNI20" s="1"/>
      <c r="SNJ20" s="1"/>
      <c r="SNK20" s="1"/>
      <c r="SNL20" s="1"/>
      <c r="SNM20" s="1"/>
      <c r="SNN20" s="1"/>
      <c r="SNO20" s="1"/>
      <c r="SNP20" s="1"/>
      <c r="SNQ20" s="1"/>
      <c r="SNR20" s="1"/>
      <c r="SNS20" s="1"/>
      <c r="SNT20" s="1"/>
      <c r="SNU20" s="1"/>
      <c r="SNV20" s="1"/>
      <c r="SNW20" s="1"/>
      <c r="SNX20" s="1"/>
      <c r="SNY20" s="1"/>
      <c r="SNZ20" s="1"/>
      <c r="SOA20" s="1"/>
      <c r="SOB20" s="1"/>
      <c r="SOC20" s="1"/>
      <c r="SOD20" s="1"/>
      <c r="SOE20" s="1"/>
      <c r="SOF20" s="1"/>
      <c r="SOG20" s="1"/>
      <c r="SOH20" s="1"/>
      <c r="SOI20" s="1"/>
      <c r="SOJ20" s="1"/>
      <c r="SOK20" s="1"/>
      <c r="SOL20" s="1"/>
      <c r="SOM20" s="1"/>
      <c r="SON20" s="1"/>
      <c r="SOO20" s="1"/>
      <c r="SOP20" s="1"/>
      <c r="SOQ20" s="1"/>
      <c r="SOR20" s="1"/>
      <c r="SOS20" s="1"/>
      <c r="SOT20" s="1"/>
      <c r="SOU20" s="1"/>
      <c r="SOV20" s="1"/>
      <c r="SOW20" s="1"/>
      <c r="SOX20" s="1"/>
      <c r="SOY20" s="1"/>
      <c r="SOZ20" s="1"/>
      <c r="SPA20" s="1"/>
      <c r="SPB20" s="1"/>
      <c r="SPC20" s="1"/>
      <c r="SPD20" s="1"/>
      <c r="SPE20" s="1"/>
      <c r="SPF20" s="1"/>
      <c r="SPG20" s="1"/>
      <c r="SPH20" s="1"/>
      <c r="SPI20" s="1"/>
      <c r="SPJ20" s="1"/>
      <c r="SPK20" s="1"/>
      <c r="SPL20" s="1"/>
      <c r="SPM20" s="1"/>
      <c r="SPN20" s="1"/>
      <c r="SPO20" s="1"/>
      <c r="SPP20" s="1"/>
      <c r="SPQ20" s="1"/>
      <c r="SPR20" s="1"/>
      <c r="SPS20" s="1"/>
      <c r="SPT20" s="1"/>
      <c r="SPU20" s="1"/>
      <c r="SPV20" s="1"/>
      <c r="SPW20" s="1"/>
      <c r="SPX20" s="1"/>
      <c r="SPY20" s="1"/>
      <c r="SPZ20" s="1"/>
      <c r="SQA20" s="1"/>
      <c r="SQB20" s="1"/>
      <c r="SQC20" s="1"/>
      <c r="SQD20" s="1"/>
      <c r="SQE20" s="1"/>
      <c r="SQF20" s="1"/>
      <c r="SQG20" s="1"/>
      <c r="SQH20" s="1"/>
      <c r="SQI20" s="1"/>
      <c r="SQJ20" s="1"/>
      <c r="SQK20" s="1"/>
      <c r="SQL20" s="1"/>
      <c r="SQM20" s="1"/>
      <c r="SQN20" s="1"/>
      <c r="SQO20" s="1"/>
      <c r="SQP20" s="1"/>
      <c r="SQQ20" s="1"/>
      <c r="SQR20" s="1"/>
      <c r="SQS20" s="1"/>
      <c r="SQT20" s="1"/>
      <c r="SQU20" s="1"/>
      <c r="SQV20" s="1"/>
      <c r="SQW20" s="1"/>
      <c r="SQX20" s="1"/>
      <c r="SQY20" s="1"/>
      <c r="SQZ20" s="1"/>
      <c r="SRA20" s="1"/>
      <c r="SRB20" s="1"/>
      <c r="SRC20" s="1"/>
      <c r="SRD20" s="1"/>
      <c r="SRE20" s="1"/>
      <c r="SRF20" s="1"/>
      <c r="SRG20" s="1"/>
      <c r="SRH20" s="1"/>
      <c r="SRI20" s="1"/>
      <c r="SRJ20" s="1"/>
      <c r="SRK20" s="1"/>
      <c r="SRL20" s="1"/>
      <c r="SRM20" s="1"/>
      <c r="SRN20" s="1"/>
      <c r="SRO20" s="1"/>
      <c r="SRP20" s="1"/>
      <c r="SRQ20" s="1"/>
      <c r="SRR20" s="1"/>
      <c r="SRS20" s="1"/>
      <c r="SRT20" s="1"/>
      <c r="SRU20" s="1"/>
      <c r="SRV20" s="1"/>
      <c r="SRW20" s="1"/>
      <c r="SRX20" s="1"/>
      <c r="SRY20" s="1"/>
      <c r="SRZ20" s="1"/>
      <c r="SSA20" s="1"/>
      <c r="SSB20" s="1"/>
      <c r="SSC20" s="1"/>
      <c r="SSD20" s="1"/>
      <c r="SSE20" s="1"/>
      <c r="SSF20" s="1"/>
      <c r="SSG20" s="1"/>
      <c r="SSH20" s="1"/>
      <c r="SSI20" s="1"/>
      <c r="SSJ20" s="1"/>
      <c r="SSK20" s="1"/>
      <c r="SSL20" s="1"/>
      <c r="SSM20" s="1"/>
      <c r="SSN20" s="1"/>
      <c r="SSO20" s="1"/>
      <c r="SSP20" s="1"/>
      <c r="SSQ20" s="1"/>
      <c r="SSR20" s="1"/>
      <c r="SSS20" s="1"/>
      <c r="SST20" s="1"/>
      <c r="SSU20" s="1"/>
      <c r="SSV20" s="1"/>
      <c r="SSW20" s="1"/>
      <c r="SSX20" s="1"/>
      <c r="SSY20" s="1"/>
      <c r="SSZ20" s="1"/>
      <c r="STA20" s="1"/>
      <c r="STB20" s="1"/>
      <c r="STC20" s="1"/>
      <c r="STD20" s="1"/>
      <c r="STE20" s="1"/>
      <c r="STF20" s="1"/>
      <c r="STG20" s="1"/>
      <c r="STH20" s="1"/>
      <c r="STI20" s="1"/>
      <c r="STJ20" s="1"/>
      <c r="STK20" s="1"/>
      <c r="STL20" s="1"/>
      <c r="STM20" s="1"/>
      <c r="STN20" s="1"/>
      <c r="STO20" s="1"/>
      <c r="STP20" s="1"/>
      <c r="STQ20" s="1"/>
      <c r="STR20" s="1"/>
      <c r="STS20" s="1"/>
      <c r="STT20" s="1"/>
      <c r="STU20" s="1"/>
      <c r="STV20" s="1"/>
      <c r="STW20" s="1"/>
      <c r="STX20" s="1"/>
      <c r="STY20" s="1"/>
      <c r="STZ20" s="1"/>
      <c r="SUA20" s="1"/>
      <c r="SUB20" s="1"/>
      <c r="SUC20" s="1"/>
      <c r="SUD20" s="1"/>
      <c r="SUE20" s="1"/>
      <c r="SUF20" s="1"/>
      <c r="SUG20" s="1"/>
      <c r="SUH20" s="1"/>
      <c r="SUI20" s="1"/>
      <c r="SUJ20" s="1"/>
      <c r="SUK20" s="1"/>
      <c r="SUL20" s="1"/>
      <c r="SUM20" s="1"/>
      <c r="SUN20" s="1"/>
      <c r="SUO20" s="1"/>
      <c r="SUP20" s="1"/>
      <c r="SUQ20" s="1"/>
      <c r="SUR20" s="1"/>
      <c r="SUS20" s="1"/>
      <c r="SUT20" s="1"/>
      <c r="SUU20" s="1"/>
      <c r="SUV20" s="1"/>
      <c r="SUW20" s="1"/>
      <c r="SUX20" s="1"/>
      <c r="SUY20" s="1"/>
      <c r="SUZ20" s="1"/>
      <c r="SVA20" s="1"/>
      <c r="SVB20" s="1"/>
      <c r="SVC20" s="1"/>
      <c r="SVD20" s="1"/>
      <c r="SVE20" s="1"/>
      <c r="SVF20" s="1"/>
      <c r="SVG20" s="1"/>
      <c r="SVH20" s="1"/>
      <c r="SVI20" s="1"/>
      <c r="SVJ20" s="1"/>
      <c r="SVK20" s="1"/>
      <c r="SVL20" s="1"/>
      <c r="SVM20" s="1"/>
      <c r="SVN20" s="1"/>
      <c r="SVO20" s="1"/>
      <c r="SVP20" s="1"/>
      <c r="SVQ20" s="1"/>
      <c r="SVR20" s="1"/>
      <c r="SVS20" s="1"/>
      <c r="SVT20" s="1"/>
      <c r="SVU20" s="1"/>
      <c r="SVV20" s="1"/>
      <c r="SVW20" s="1"/>
      <c r="SVX20" s="1"/>
      <c r="SVY20" s="1"/>
      <c r="SVZ20" s="1"/>
      <c r="SWA20" s="1"/>
      <c r="SWB20" s="1"/>
      <c r="SWC20" s="1"/>
      <c r="SWD20" s="1"/>
      <c r="SWE20" s="1"/>
      <c r="SWF20" s="1"/>
      <c r="SWG20" s="1"/>
      <c r="SWH20" s="1"/>
      <c r="SWI20" s="1"/>
      <c r="SWJ20" s="1"/>
      <c r="SWK20" s="1"/>
      <c r="SWL20" s="1"/>
      <c r="SWM20" s="1"/>
      <c r="SWN20" s="1"/>
      <c r="SWO20" s="1"/>
      <c r="SWP20" s="1"/>
      <c r="SWQ20" s="1"/>
      <c r="SWR20" s="1"/>
      <c r="SWS20" s="1"/>
      <c r="SWT20" s="1"/>
      <c r="SWU20" s="1"/>
      <c r="SWV20" s="1"/>
      <c r="SWW20" s="1"/>
      <c r="SWX20" s="1"/>
      <c r="SWY20" s="1"/>
      <c r="SWZ20" s="1"/>
      <c r="SXA20" s="1"/>
      <c r="SXB20" s="1"/>
      <c r="SXC20" s="1"/>
      <c r="SXD20" s="1"/>
      <c r="SXE20" s="1"/>
      <c r="SXF20" s="1"/>
      <c r="SXG20" s="1"/>
      <c r="SXH20" s="1"/>
      <c r="SXI20" s="1"/>
      <c r="SXJ20" s="1"/>
      <c r="SXK20" s="1"/>
      <c r="SXL20" s="1"/>
      <c r="SXM20" s="1"/>
      <c r="SXN20" s="1"/>
      <c r="SXO20" s="1"/>
      <c r="SXP20" s="1"/>
      <c r="SXQ20" s="1"/>
      <c r="SXR20" s="1"/>
      <c r="SXS20" s="1"/>
      <c r="SXT20" s="1"/>
      <c r="SXU20" s="1"/>
      <c r="SXV20" s="1"/>
      <c r="SXW20" s="1"/>
      <c r="SXX20" s="1"/>
      <c r="SXY20" s="1"/>
      <c r="SXZ20" s="1"/>
      <c r="SYA20" s="1"/>
      <c r="SYB20" s="1"/>
      <c r="SYC20" s="1"/>
      <c r="SYD20" s="1"/>
      <c r="SYE20" s="1"/>
      <c r="SYF20" s="1"/>
      <c r="SYG20" s="1"/>
      <c r="SYH20" s="1"/>
      <c r="SYI20" s="1"/>
      <c r="SYJ20" s="1"/>
      <c r="SYK20" s="1"/>
      <c r="SYL20" s="1"/>
      <c r="SYM20" s="1"/>
      <c r="SYN20" s="1"/>
      <c r="SYO20" s="1"/>
      <c r="SYP20" s="1"/>
      <c r="SYQ20" s="1"/>
      <c r="SYR20" s="1"/>
      <c r="SYS20" s="1"/>
      <c r="SYT20" s="1"/>
      <c r="SYU20" s="1"/>
      <c r="SYV20" s="1"/>
      <c r="SYW20" s="1"/>
      <c r="SYX20" s="1"/>
      <c r="SYY20" s="1"/>
      <c r="SYZ20" s="1"/>
      <c r="SZA20" s="1"/>
      <c r="SZB20" s="1"/>
      <c r="SZC20" s="1"/>
      <c r="SZD20" s="1"/>
      <c r="SZE20" s="1"/>
      <c r="SZF20" s="1"/>
      <c r="SZG20" s="1"/>
      <c r="SZH20" s="1"/>
      <c r="SZI20" s="1"/>
      <c r="SZJ20" s="1"/>
      <c r="SZK20" s="1"/>
      <c r="SZL20" s="1"/>
      <c r="SZM20" s="1"/>
      <c r="SZN20" s="1"/>
      <c r="SZO20" s="1"/>
      <c r="SZP20" s="1"/>
      <c r="SZQ20" s="1"/>
      <c r="SZR20" s="1"/>
      <c r="SZS20" s="1"/>
      <c r="SZT20" s="1"/>
      <c r="SZU20" s="1"/>
      <c r="SZV20" s="1"/>
      <c r="SZW20" s="1"/>
      <c r="SZX20" s="1"/>
      <c r="SZY20" s="1"/>
      <c r="SZZ20" s="1"/>
      <c r="TAA20" s="1"/>
      <c r="TAB20" s="1"/>
      <c r="TAC20" s="1"/>
      <c r="TAD20" s="1"/>
      <c r="TAE20" s="1"/>
      <c r="TAF20" s="1"/>
      <c r="TAG20" s="1"/>
      <c r="TAH20" s="1"/>
      <c r="TAI20" s="1"/>
      <c r="TAJ20" s="1"/>
      <c r="TAK20" s="1"/>
      <c r="TAL20" s="1"/>
      <c r="TAM20" s="1"/>
      <c r="TAN20" s="1"/>
      <c r="TAO20" s="1"/>
      <c r="TAP20" s="1"/>
      <c r="TAQ20" s="1"/>
      <c r="TAR20" s="1"/>
      <c r="TAS20" s="1"/>
      <c r="TAT20" s="1"/>
      <c r="TAU20" s="1"/>
      <c r="TAV20" s="1"/>
      <c r="TAW20" s="1"/>
      <c r="TAX20" s="1"/>
      <c r="TAY20" s="1"/>
      <c r="TAZ20" s="1"/>
      <c r="TBA20" s="1"/>
      <c r="TBB20" s="1"/>
      <c r="TBC20" s="1"/>
      <c r="TBD20" s="1"/>
      <c r="TBE20" s="1"/>
      <c r="TBF20" s="1"/>
      <c r="TBG20" s="1"/>
      <c r="TBH20" s="1"/>
      <c r="TBI20" s="1"/>
      <c r="TBJ20" s="1"/>
      <c r="TBK20" s="1"/>
      <c r="TBL20" s="1"/>
      <c r="TBM20" s="1"/>
      <c r="TBN20" s="1"/>
      <c r="TBO20" s="1"/>
      <c r="TBP20" s="1"/>
      <c r="TBQ20" s="1"/>
      <c r="TBR20" s="1"/>
      <c r="TBS20" s="1"/>
      <c r="TBT20" s="1"/>
      <c r="TBU20" s="1"/>
      <c r="TBV20" s="1"/>
      <c r="TBW20" s="1"/>
      <c r="TBX20" s="1"/>
      <c r="TBY20" s="1"/>
      <c r="TBZ20" s="1"/>
      <c r="TCA20" s="1"/>
      <c r="TCB20" s="1"/>
      <c r="TCC20" s="1"/>
      <c r="TCD20" s="1"/>
      <c r="TCE20" s="1"/>
      <c r="TCF20" s="1"/>
      <c r="TCG20" s="1"/>
      <c r="TCH20" s="1"/>
      <c r="TCI20" s="1"/>
      <c r="TCJ20" s="1"/>
      <c r="TCK20" s="1"/>
      <c r="TCL20" s="1"/>
      <c r="TCM20" s="1"/>
      <c r="TCN20" s="1"/>
      <c r="TCO20" s="1"/>
      <c r="TCP20" s="1"/>
      <c r="TCQ20" s="1"/>
      <c r="TCR20" s="1"/>
      <c r="TCS20" s="1"/>
      <c r="TCT20" s="1"/>
      <c r="TCU20" s="1"/>
      <c r="TCV20" s="1"/>
      <c r="TCW20" s="1"/>
      <c r="TCX20" s="1"/>
      <c r="TCY20" s="1"/>
      <c r="TCZ20" s="1"/>
      <c r="TDA20" s="1"/>
      <c r="TDB20" s="1"/>
      <c r="TDC20" s="1"/>
      <c r="TDD20" s="1"/>
      <c r="TDE20" s="1"/>
      <c r="TDF20" s="1"/>
      <c r="TDG20" s="1"/>
      <c r="TDH20" s="1"/>
      <c r="TDI20" s="1"/>
      <c r="TDJ20" s="1"/>
      <c r="TDK20" s="1"/>
      <c r="TDL20" s="1"/>
      <c r="TDM20" s="1"/>
      <c r="TDN20" s="1"/>
      <c r="TDO20" s="1"/>
      <c r="TDP20" s="1"/>
      <c r="TDQ20" s="1"/>
      <c r="TDR20" s="1"/>
      <c r="TDS20" s="1"/>
      <c r="TDT20" s="1"/>
      <c r="TDU20" s="1"/>
      <c r="TDV20" s="1"/>
      <c r="TDW20" s="1"/>
      <c r="TDX20" s="1"/>
      <c r="TDY20" s="1"/>
      <c r="TDZ20" s="1"/>
      <c r="TEA20" s="1"/>
      <c r="TEB20" s="1"/>
      <c r="TEC20" s="1"/>
      <c r="TED20" s="1"/>
      <c r="TEE20" s="1"/>
      <c r="TEF20" s="1"/>
      <c r="TEG20" s="1"/>
      <c r="TEH20" s="1"/>
      <c r="TEI20" s="1"/>
      <c r="TEJ20" s="1"/>
      <c r="TEK20" s="1"/>
      <c r="TEL20" s="1"/>
      <c r="TEM20" s="1"/>
      <c r="TEN20" s="1"/>
      <c r="TEO20" s="1"/>
      <c r="TEP20" s="1"/>
      <c r="TEQ20" s="1"/>
      <c r="TER20" s="1"/>
      <c r="TES20" s="1"/>
      <c r="TET20" s="1"/>
      <c r="TEU20" s="1"/>
      <c r="TEV20" s="1"/>
      <c r="TEW20" s="1"/>
      <c r="TEX20" s="1"/>
      <c r="TEY20" s="1"/>
      <c r="TEZ20" s="1"/>
      <c r="TFA20" s="1"/>
      <c r="TFB20" s="1"/>
      <c r="TFC20" s="1"/>
      <c r="TFD20" s="1"/>
      <c r="TFE20" s="1"/>
      <c r="TFF20" s="1"/>
      <c r="TFG20" s="1"/>
      <c r="TFH20" s="1"/>
      <c r="TFI20" s="1"/>
      <c r="TFJ20" s="1"/>
      <c r="TFK20" s="1"/>
      <c r="TFL20" s="1"/>
      <c r="TFM20" s="1"/>
      <c r="TFN20" s="1"/>
      <c r="TFO20" s="1"/>
      <c r="TFP20" s="1"/>
      <c r="TFQ20" s="1"/>
      <c r="TFR20" s="1"/>
      <c r="TFS20" s="1"/>
      <c r="TFT20" s="1"/>
      <c r="TFU20" s="1"/>
      <c r="TFV20" s="1"/>
      <c r="TFW20" s="1"/>
      <c r="TFX20" s="1"/>
      <c r="TFY20" s="1"/>
      <c r="TFZ20" s="1"/>
      <c r="TGA20" s="1"/>
      <c r="TGB20" s="1"/>
      <c r="TGC20" s="1"/>
      <c r="TGD20" s="1"/>
      <c r="TGE20" s="1"/>
      <c r="TGF20" s="1"/>
      <c r="TGG20" s="1"/>
      <c r="TGH20" s="1"/>
      <c r="TGI20" s="1"/>
      <c r="TGJ20" s="1"/>
      <c r="TGK20" s="1"/>
      <c r="TGL20" s="1"/>
      <c r="TGM20" s="1"/>
      <c r="TGN20" s="1"/>
      <c r="TGO20" s="1"/>
      <c r="TGP20" s="1"/>
      <c r="TGQ20" s="1"/>
      <c r="TGR20" s="1"/>
      <c r="TGS20" s="1"/>
      <c r="TGT20" s="1"/>
      <c r="TGU20" s="1"/>
      <c r="TGV20" s="1"/>
      <c r="TGW20" s="1"/>
      <c r="TGX20" s="1"/>
      <c r="TGY20" s="1"/>
      <c r="TGZ20" s="1"/>
      <c r="THA20" s="1"/>
      <c r="THB20" s="1"/>
      <c r="THC20" s="1"/>
      <c r="THD20" s="1"/>
      <c r="THE20" s="1"/>
      <c r="THF20" s="1"/>
      <c r="THG20" s="1"/>
      <c r="THH20" s="1"/>
      <c r="THI20" s="1"/>
      <c r="THJ20" s="1"/>
      <c r="THK20" s="1"/>
      <c r="THL20" s="1"/>
      <c r="THM20" s="1"/>
      <c r="THN20" s="1"/>
      <c r="THO20" s="1"/>
      <c r="THP20" s="1"/>
      <c r="THQ20" s="1"/>
      <c r="THR20" s="1"/>
      <c r="THS20" s="1"/>
      <c r="THT20" s="1"/>
      <c r="THU20" s="1"/>
      <c r="THV20" s="1"/>
      <c r="THW20" s="1"/>
      <c r="THX20" s="1"/>
      <c r="THY20" s="1"/>
      <c r="THZ20" s="1"/>
      <c r="TIA20" s="1"/>
      <c r="TIB20" s="1"/>
      <c r="TIC20" s="1"/>
      <c r="TID20" s="1"/>
      <c r="TIE20" s="1"/>
      <c r="TIF20" s="1"/>
      <c r="TIG20" s="1"/>
      <c r="TIH20" s="1"/>
      <c r="TII20" s="1"/>
      <c r="TIJ20" s="1"/>
      <c r="TIK20" s="1"/>
      <c r="TIL20" s="1"/>
      <c r="TIM20" s="1"/>
      <c r="TIN20" s="1"/>
      <c r="TIO20" s="1"/>
      <c r="TIP20" s="1"/>
      <c r="TIQ20" s="1"/>
      <c r="TIR20" s="1"/>
      <c r="TIS20" s="1"/>
      <c r="TIT20" s="1"/>
      <c r="TIU20" s="1"/>
      <c r="TIV20" s="1"/>
      <c r="TIW20" s="1"/>
      <c r="TIX20" s="1"/>
      <c r="TIY20" s="1"/>
      <c r="TIZ20" s="1"/>
      <c r="TJA20" s="1"/>
      <c r="TJB20" s="1"/>
      <c r="TJC20" s="1"/>
      <c r="TJD20" s="1"/>
      <c r="TJE20" s="1"/>
      <c r="TJF20" s="1"/>
      <c r="TJG20" s="1"/>
      <c r="TJH20" s="1"/>
      <c r="TJI20" s="1"/>
      <c r="TJJ20" s="1"/>
      <c r="TJK20" s="1"/>
      <c r="TJL20" s="1"/>
      <c r="TJM20" s="1"/>
      <c r="TJN20" s="1"/>
      <c r="TJO20" s="1"/>
      <c r="TJP20" s="1"/>
      <c r="TJQ20" s="1"/>
      <c r="TJR20" s="1"/>
      <c r="TJS20" s="1"/>
      <c r="TJT20" s="1"/>
      <c r="TJU20" s="1"/>
      <c r="TJV20" s="1"/>
      <c r="TJW20" s="1"/>
      <c r="TJX20" s="1"/>
      <c r="TJY20" s="1"/>
      <c r="TJZ20" s="1"/>
      <c r="TKA20" s="1"/>
      <c r="TKB20" s="1"/>
      <c r="TKC20" s="1"/>
      <c r="TKD20" s="1"/>
      <c r="TKE20" s="1"/>
      <c r="TKF20" s="1"/>
      <c r="TKG20" s="1"/>
      <c r="TKH20" s="1"/>
      <c r="TKI20" s="1"/>
      <c r="TKJ20" s="1"/>
      <c r="TKK20" s="1"/>
      <c r="TKL20" s="1"/>
      <c r="TKM20" s="1"/>
      <c r="TKN20" s="1"/>
      <c r="TKO20" s="1"/>
      <c r="TKP20" s="1"/>
      <c r="TKQ20" s="1"/>
      <c r="TKR20" s="1"/>
      <c r="TKS20" s="1"/>
      <c r="TKT20" s="1"/>
      <c r="TKU20" s="1"/>
      <c r="TKV20" s="1"/>
      <c r="TKW20" s="1"/>
      <c r="TKX20" s="1"/>
      <c r="TKY20" s="1"/>
      <c r="TKZ20" s="1"/>
      <c r="TLA20" s="1"/>
      <c r="TLB20" s="1"/>
      <c r="TLC20" s="1"/>
      <c r="TLD20" s="1"/>
      <c r="TLE20" s="1"/>
      <c r="TLF20" s="1"/>
      <c r="TLG20" s="1"/>
      <c r="TLH20" s="1"/>
      <c r="TLI20" s="1"/>
      <c r="TLJ20" s="1"/>
      <c r="TLK20" s="1"/>
      <c r="TLL20" s="1"/>
      <c r="TLM20" s="1"/>
      <c r="TLN20" s="1"/>
      <c r="TLO20" s="1"/>
      <c r="TLP20" s="1"/>
      <c r="TLQ20" s="1"/>
      <c r="TLR20" s="1"/>
      <c r="TLS20" s="1"/>
      <c r="TLT20" s="1"/>
      <c r="TLU20" s="1"/>
      <c r="TLV20" s="1"/>
      <c r="TLW20" s="1"/>
      <c r="TLX20" s="1"/>
      <c r="TLY20" s="1"/>
      <c r="TLZ20" s="1"/>
      <c r="TMA20" s="1"/>
      <c r="TMB20" s="1"/>
      <c r="TMC20" s="1"/>
      <c r="TMD20" s="1"/>
      <c r="TME20" s="1"/>
      <c r="TMF20" s="1"/>
      <c r="TMG20" s="1"/>
      <c r="TMH20" s="1"/>
      <c r="TMI20" s="1"/>
      <c r="TMJ20" s="1"/>
      <c r="TMK20" s="1"/>
      <c r="TML20" s="1"/>
      <c r="TMM20" s="1"/>
      <c r="TMN20" s="1"/>
      <c r="TMO20" s="1"/>
      <c r="TMP20" s="1"/>
      <c r="TMQ20" s="1"/>
      <c r="TMR20" s="1"/>
      <c r="TMS20" s="1"/>
      <c r="TMT20" s="1"/>
      <c r="TMU20" s="1"/>
      <c r="TMV20" s="1"/>
      <c r="TMW20" s="1"/>
      <c r="TMX20" s="1"/>
      <c r="TMY20" s="1"/>
      <c r="TMZ20" s="1"/>
      <c r="TNA20" s="1"/>
      <c r="TNB20" s="1"/>
      <c r="TNC20" s="1"/>
      <c r="TND20" s="1"/>
      <c r="TNE20" s="1"/>
      <c r="TNF20" s="1"/>
      <c r="TNG20" s="1"/>
      <c r="TNH20" s="1"/>
      <c r="TNI20" s="1"/>
      <c r="TNJ20" s="1"/>
      <c r="TNK20" s="1"/>
      <c r="TNL20" s="1"/>
      <c r="TNM20" s="1"/>
      <c r="TNN20" s="1"/>
      <c r="TNO20" s="1"/>
      <c r="TNP20" s="1"/>
      <c r="TNQ20" s="1"/>
      <c r="TNR20" s="1"/>
      <c r="TNS20" s="1"/>
      <c r="TNT20" s="1"/>
      <c r="TNU20" s="1"/>
      <c r="TNV20" s="1"/>
      <c r="TNW20" s="1"/>
      <c r="TNX20" s="1"/>
      <c r="TNY20" s="1"/>
      <c r="TNZ20" s="1"/>
      <c r="TOA20" s="1"/>
      <c r="TOB20" s="1"/>
      <c r="TOC20" s="1"/>
      <c r="TOD20" s="1"/>
      <c r="TOE20" s="1"/>
      <c r="TOF20" s="1"/>
      <c r="TOG20" s="1"/>
      <c r="TOH20" s="1"/>
      <c r="TOI20" s="1"/>
      <c r="TOJ20" s="1"/>
      <c r="TOK20" s="1"/>
      <c r="TOL20" s="1"/>
      <c r="TOM20" s="1"/>
      <c r="TON20" s="1"/>
      <c r="TOO20" s="1"/>
      <c r="TOP20" s="1"/>
      <c r="TOQ20" s="1"/>
      <c r="TOR20" s="1"/>
      <c r="TOS20" s="1"/>
      <c r="TOT20" s="1"/>
      <c r="TOU20" s="1"/>
      <c r="TOV20" s="1"/>
      <c r="TOW20" s="1"/>
      <c r="TOX20" s="1"/>
      <c r="TOY20" s="1"/>
      <c r="TOZ20" s="1"/>
      <c r="TPA20" s="1"/>
      <c r="TPB20" s="1"/>
      <c r="TPC20" s="1"/>
      <c r="TPD20" s="1"/>
      <c r="TPE20" s="1"/>
      <c r="TPF20" s="1"/>
      <c r="TPG20" s="1"/>
      <c r="TPH20" s="1"/>
      <c r="TPI20" s="1"/>
      <c r="TPJ20" s="1"/>
      <c r="TPK20" s="1"/>
      <c r="TPL20" s="1"/>
      <c r="TPM20" s="1"/>
      <c r="TPN20" s="1"/>
      <c r="TPO20" s="1"/>
      <c r="TPP20" s="1"/>
      <c r="TPQ20" s="1"/>
      <c r="TPR20" s="1"/>
      <c r="TPS20" s="1"/>
      <c r="TPT20" s="1"/>
      <c r="TPU20" s="1"/>
      <c r="TPV20" s="1"/>
      <c r="TPW20" s="1"/>
      <c r="TPX20" s="1"/>
      <c r="TPY20" s="1"/>
      <c r="TPZ20" s="1"/>
      <c r="TQA20" s="1"/>
      <c r="TQB20" s="1"/>
      <c r="TQC20" s="1"/>
      <c r="TQD20" s="1"/>
      <c r="TQE20" s="1"/>
      <c r="TQF20" s="1"/>
      <c r="TQG20" s="1"/>
      <c r="TQH20" s="1"/>
      <c r="TQI20" s="1"/>
      <c r="TQJ20" s="1"/>
      <c r="TQK20" s="1"/>
      <c r="TQL20" s="1"/>
      <c r="TQM20" s="1"/>
      <c r="TQN20" s="1"/>
      <c r="TQO20" s="1"/>
      <c r="TQP20" s="1"/>
      <c r="TQQ20" s="1"/>
      <c r="TQR20" s="1"/>
      <c r="TQS20" s="1"/>
      <c r="TQT20" s="1"/>
      <c r="TQU20" s="1"/>
      <c r="TQV20" s="1"/>
      <c r="TQW20" s="1"/>
      <c r="TQX20" s="1"/>
      <c r="TQY20" s="1"/>
      <c r="TQZ20" s="1"/>
      <c r="TRA20" s="1"/>
      <c r="TRB20" s="1"/>
      <c r="TRC20" s="1"/>
      <c r="TRD20" s="1"/>
      <c r="TRE20" s="1"/>
      <c r="TRF20" s="1"/>
      <c r="TRG20" s="1"/>
      <c r="TRH20" s="1"/>
      <c r="TRI20" s="1"/>
      <c r="TRJ20" s="1"/>
      <c r="TRK20" s="1"/>
      <c r="TRL20" s="1"/>
      <c r="TRM20" s="1"/>
      <c r="TRN20" s="1"/>
      <c r="TRO20" s="1"/>
      <c r="TRP20" s="1"/>
      <c r="TRQ20" s="1"/>
      <c r="TRR20" s="1"/>
      <c r="TRS20" s="1"/>
      <c r="TRT20" s="1"/>
      <c r="TRU20" s="1"/>
      <c r="TRV20" s="1"/>
      <c r="TRW20" s="1"/>
      <c r="TRX20" s="1"/>
      <c r="TRY20" s="1"/>
      <c r="TRZ20" s="1"/>
      <c r="TSA20" s="1"/>
      <c r="TSB20" s="1"/>
      <c r="TSC20" s="1"/>
      <c r="TSD20" s="1"/>
      <c r="TSE20" s="1"/>
      <c r="TSF20" s="1"/>
      <c r="TSG20" s="1"/>
      <c r="TSH20" s="1"/>
      <c r="TSI20" s="1"/>
      <c r="TSJ20" s="1"/>
      <c r="TSK20" s="1"/>
      <c r="TSL20" s="1"/>
      <c r="TSM20" s="1"/>
      <c r="TSN20" s="1"/>
      <c r="TSO20" s="1"/>
      <c r="TSP20" s="1"/>
      <c r="TSQ20" s="1"/>
      <c r="TSR20" s="1"/>
      <c r="TSS20" s="1"/>
      <c r="TST20" s="1"/>
      <c r="TSU20" s="1"/>
      <c r="TSV20" s="1"/>
      <c r="TSW20" s="1"/>
      <c r="TSX20" s="1"/>
      <c r="TSY20" s="1"/>
      <c r="TSZ20" s="1"/>
      <c r="TTA20" s="1"/>
      <c r="TTB20" s="1"/>
      <c r="TTC20" s="1"/>
      <c r="TTD20" s="1"/>
      <c r="TTE20" s="1"/>
      <c r="TTF20" s="1"/>
      <c r="TTG20" s="1"/>
      <c r="TTH20" s="1"/>
      <c r="TTI20" s="1"/>
      <c r="TTJ20" s="1"/>
      <c r="TTK20" s="1"/>
      <c r="TTL20" s="1"/>
      <c r="TTM20" s="1"/>
      <c r="TTN20" s="1"/>
      <c r="TTO20" s="1"/>
      <c r="TTP20" s="1"/>
      <c r="TTQ20" s="1"/>
      <c r="TTR20" s="1"/>
      <c r="TTS20" s="1"/>
      <c r="TTT20" s="1"/>
      <c r="TTU20" s="1"/>
      <c r="TTV20" s="1"/>
      <c r="TTW20" s="1"/>
      <c r="TTX20" s="1"/>
      <c r="TTY20" s="1"/>
      <c r="TTZ20" s="1"/>
      <c r="TUA20" s="1"/>
      <c r="TUB20" s="1"/>
      <c r="TUC20" s="1"/>
      <c r="TUD20" s="1"/>
      <c r="TUE20" s="1"/>
      <c r="TUF20" s="1"/>
      <c r="TUG20" s="1"/>
      <c r="TUH20" s="1"/>
      <c r="TUI20" s="1"/>
      <c r="TUJ20" s="1"/>
      <c r="TUK20" s="1"/>
      <c r="TUL20" s="1"/>
      <c r="TUM20" s="1"/>
      <c r="TUN20" s="1"/>
      <c r="TUO20" s="1"/>
      <c r="TUP20" s="1"/>
      <c r="TUQ20" s="1"/>
      <c r="TUR20" s="1"/>
      <c r="TUS20" s="1"/>
      <c r="TUT20" s="1"/>
      <c r="TUU20" s="1"/>
      <c r="TUV20" s="1"/>
      <c r="TUW20" s="1"/>
      <c r="TUX20" s="1"/>
      <c r="TUY20" s="1"/>
      <c r="TUZ20" s="1"/>
      <c r="TVA20" s="1"/>
      <c r="TVB20" s="1"/>
      <c r="TVC20" s="1"/>
      <c r="TVD20" s="1"/>
      <c r="TVE20" s="1"/>
      <c r="TVF20" s="1"/>
      <c r="TVG20" s="1"/>
      <c r="TVH20" s="1"/>
      <c r="TVI20" s="1"/>
      <c r="TVJ20" s="1"/>
      <c r="TVK20" s="1"/>
      <c r="TVL20" s="1"/>
      <c r="TVM20" s="1"/>
      <c r="TVN20" s="1"/>
      <c r="TVO20" s="1"/>
      <c r="TVP20" s="1"/>
      <c r="TVQ20" s="1"/>
      <c r="TVR20" s="1"/>
      <c r="TVS20" s="1"/>
      <c r="TVT20" s="1"/>
      <c r="TVU20" s="1"/>
      <c r="TVV20" s="1"/>
      <c r="TVW20" s="1"/>
      <c r="TVX20" s="1"/>
      <c r="TVY20" s="1"/>
      <c r="TVZ20" s="1"/>
      <c r="TWA20" s="1"/>
      <c r="TWB20" s="1"/>
      <c r="TWC20" s="1"/>
      <c r="TWD20" s="1"/>
      <c r="TWE20" s="1"/>
      <c r="TWF20" s="1"/>
      <c r="TWG20" s="1"/>
      <c r="TWH20" s="1"/>
      <c r="TWI20" s="1"/>
      <c r="TWJ20" s="1"/>
      <c r="TWK20" s="1"/>
      <c r="TWL20" s="1"/>
      <c r="TWM20" s="1"/>
      <c r="TWN20" s="1"/>
      <c r="TWO20" s="1"/>
      <c r="TWP20" s="1"/>
      <c r="TWQ20" s="1"/>
      <c r="TWR20" s="1"/>
      <c r="TWS20" s="1"/>
      <c r="TWT20" s="1"/>
      <c r="TWU20" s="1"/>
      <c r="TWV20" s="1"/>
      <c r="TWW20" s="1"/>
      <c r="TWX20" s="1"/>
      <c r="TWY20" s="1"/>
      <c r="TWZ20" s="1"/>
      <c r="TXA20" s="1"/>
      <c r="TXB20" s="1"/>
      <c r="TXC20" s="1"/>
      <c r="TXD20" s="1"/>
      <c r="TXE20" s="1"/>
      <c r="TXF20" s="1"/>
      <c r="TXG20" s="1"/>
      <c r="TXH20" s="1"/>
      <c r="TXI20" s="1"/>
      <c r="TXJ20" s="1"/>
      <c r="TXK20" s="1"/>
      <c r="TXL20" s="1"/>
      <c r="TXM20" s="1"/>
      <c r="TXN20" s="1"/>
      <c r="TXO20" s="1"/>
      <c r="TXP20" s="1"/>
      <c r="TXQ20" s="1"/>
      <c r="TXR20" s="1"/>
      <c r="TXS20" s="1"/>
      <c r="TXT20" s="1"/>
      <c r="TXU20" s="1"/>
      <c r="TXV20" s="1"/>
      <c r="TXW20" s="1"/>
      <c r="TXX20" s="1"/>
      <c r="TXY20" s="1"/>
      <c r="TXZ20" s="1"/>
      <c r="TYA20" s="1"/>
      <c r="TYB20" s="1"/>
      <c r="TYC20" s="1"/>
      <c r="TYD20" s="1"/>
      <c r="TYE20" s="1"/>
      <c r="TYF20" s="1"/>
      <c r="TYG20" s="1"/>
      <c r="TYH20" s="1"/>
      <c r="TYI20" s="1"/>
      <c r="TYJ20" s="1"/>
      <c r="TYK20" s="1"/>
      <c r="TYL20" s="1"/>
      <c r="TYM20" s="1"/>
      <c r="TYN20" s="1"/>
      <c r="TYO20" s="1"/>
      <c r="TYP20" s="1"/>
      <c r="TYQ20" s="1"/>
      <c r="TYR20" s="1"/>
      <c r="TYS20" s="1"/>
      <c r="TYT20" s="1"/>
      <c r="TYU20" s="1"/>
      <c r="TYV20" s="1"/>
      <c r="TYW20" s="1"/>
      <c r="TYX20" s="1"/>
      <c r="TYY20" s="1"/>
      <c r="TYZ20" s="1"/>
      <c r="TZA20" s="1"/>
      <c r="TZB20" s="1"/>
      <c r="TZC20" s="1"/>
      <c r="TZD20" s="1"/>
      <c r="TZE20" s="1"/>
      <c r="TZF20" s="1"/>
      <c r="TZG20" s="1"/>
      <c r="TZH20" s="1"/>
      <c r="TZI20" s="1"/>
      <c r="TZJ20" s="1"/>
      <c r="TZK20" s="1"/>
      <c r="TZL20" s="1"/>
      <c r="TZM20" s="1"/>
      <c r="TZN20" s="1"/>
      <c r="TZO20" s="1"/>
      <c r="TZP20" s="1"/>
      <c r="TZQ20" s="1"/>
      <c r="TZR20" s="1"/>
      <c r="TZS20" s="1"/>
      <c r="TZT20" s="1"/>
      <c r="TZU20" s="1"/>
      <c r="TZV20" s="1"/>
      <c r="TZW20" s="1"/>
      <c r="TZX20" s="1"/>
      <c r="TZY20" s="1"/>
      <c r="TZZ20" s="1"/>
      <c r="UAA20" s="1"/>
      <c r="UAB20" s="1"/>
      <c r="UAC20" s="1"/>
      <c r="UAD20" s="1"/>
      <c r="UAE20" s="1"/>
      <c r="UAF20" s="1"/>
      <c r="UAG20" s="1"/>
      <c r="UAH20" s="1"/>
      <c r="UAI20" s="1"/>
      <c r="UAJ20" s="1"/>
      <c r="UAK20" s="1"/>
      <c r="UAL20" s="1"/>
      <c r="UAM20" s="1"/>
      <c r="UAN20" s="1"/>
      <c r="UAO20" s="1"/>
      <c r="UAP20" s="1"/>
      <c r="UAQ20" s="1"/>
      <c r="UAR20" s="1"/>
      <c r="UAS20" s="1"/>
      <c r="UAT20" s="1"/>
      <c r="UAU20" s="1"/>
      <c r="UAV20" s="1"/>
      <c r="UAW20" s="1"/>
      <c r="UAX20" s="1"/>
      <c r="UAY20" s="1"/>
      <c r="UAZ20" s="1"/>
      <c r="UBA20" s="1"/>
      <c r="UBB20" s="1"/>
      <c r="UBC20" s="1"/>
      <c r="UBD20" s="1"/>
      <c r="UBE20" s="1"/>
      <c r="UBF20" s="1"/>
      <c r="UBG20" s="1"/>
      <c r="UBH20" s="1"/>
      <c r="UBI20" s="1"/>
      <c r="UBJ20" s="1"/>
      <c r="UBK20" s="1"/>
      <c r="UBL20" s="1"/>
      <c r="UBM20" s="1"/>
      <c r="UBN20" s="1"/>
      <c r="UBO20" s="1"/>
      <c r="UBP20" s="1"/>
      <c r="UBQ20" s="1"/>
      <c r="UBR20" s="1"/>
      <c r="UBS20" s="1"/>
      <c r="UBT20" s="1"/>
      <c r="UBU20" s="1"/>
      <c r="UBV20" s="1"/>
      <c r="UBW20" s="1"/>
      <c r="UBX20" s="1"/>
      <c r="UBY20" s="1"/>
      <c r="UBZ20" s="1"/>
      <c r="UCA20" s="1"/>
      <c r="UCB20" s="1"/>
      <c r="UCC20" s="1"/>
      <c r="UCD20" s="1"/>
      <c r="UCE20" s="1"/>
      <c r="UCF20" s="1"/>
      <c r="UCG20" s="1"/>
      <c r="UCH20" s="1"/>
      <c r="UCI20" s="1"/>
      <c r="UCJ20" s="1"/>
      <c r="UCK20" s="1"/>
      <c r="UCL20" s="1"/>
      <c r="UCM20" s="1"/>
      <c r="UCN20" s="1"/>
      <c r="UCO20" s="1"/>
      <c r="UCP20" s="1"/>
      <c r="UCQ20" s="1"/>
      <c r="UCR20" s="1"/>
      <c r="UCS20" s="1"/>
      <c r="UCT20" s="1"/>
      <c r="UCU20" s="1"/>
      <c r="UCV20" s="1"/>
      <c r="UCW20" s="1"/>
      <c r="UCX20" s="1"/>
      <c r="UCY20" s="1"/>
      <c r="UCZ20" s="1"/>
      <c r="UDA20" s="1"/>
      <c r="UDB20" s="1"/>
      <c r="UDC20" s="1"/>
      <c r="UDD20" s="1"/>
      <c r="UDE20" s="1"/>
      <c r="UDF20" s="1"/>
      <c r="UDG20" s="1"/>
      <c r="UDH20" s="1"/>
      <c r="UDI20" s="1"/>
      <c r="UDJ20" s="1"/>
      <c r="UDK20" s="1"/>
      <c r="UDL20" s="1"/>
      <c r="UDM20" s="1"/>
      <c r="UDN20" s="1"/>
      <c r="UDO20" s="1"/>
      <c r="UDP20" s="1"/>
      <c r="UDQ20" s="1"/>
      <c r="UDR20" s="1"/>
      <c r="UDS20" s="1"/>
      <c r="UDT20" s="1"/>
      <c r="UDU20" s="1"/>
      <c r="UDV20" s="1"/>
      <c r="UDW20" s="1"/>
      <c r="UDX20" s="1"/>
      <c r="UDY20" s="1"/>
      <c r="UDZ20" s="1"/>
      <c r="UEA20" s="1"/>
      <c r="UEB20" s="1"/>
      <c r="UEC20" s="1"/>
      <c r="UED20" s="1"/>
      <c r="UEE20" s="1"/>
      <c r="UEF20" s="1"/>
      <c r="UEG20" s="1"/>
      <c r="UEH20" s="1"/>
      <c r="UEI20" s="1"/>
      <c r="UEJ20" s="1"/>
      <c r="UEK20" s="1"/>
      <c r="UEL20" s="1"/>
      <c r="UEM20" s="1"/>
      <c r="UEN20" s="1"/>
      <c r="UEO20" s="1"/>
      <c r="UEP20" s="1"/>
      <c r="UEQ20" s="1"/>
      <c r="UER20" s="1"/>
      <c r="UES20" s="1"/>
      <c r="UET20" s="1"/>
      <c r="UEU20" s="1"/>
      <c r="UEV20" s="1"/>
      <c r="UEW20" s="1"/>
      <c r="UEX20" s="1"/>
      <c r="UEY20" s="1"/>
      <c r="UEZ20" s="1"/>
      <c r="UFA20" s="1"/>
      <c r="UFB20" s="1"/>
      <c r="UFC20" s="1"/>
      <c r="UFD20" s="1"/>
      <c r="UFE20" s="1"/>
      <c r="UFF20" s="1"/>
      <c r="UFG20" s="1"/>
      <c r="UFH20" s="1"/>
      <c r="UFI20" s="1"/>
      <c r="UFJ20" s="1"/>
      <c r="UFK20" s="1"/>
      <c r="UFL20" s="1"/>
      <c r="UFM20" s="1"/>
      <c r="UFN20" s="1"/>
      <c r="UFO20" s="1"/>
      <c r="UFP20" s="1"/>
      <c r="UFQ20" s="1"/>
      <c r="UFR20" s="1"/>
      <c r="UFS20" s="1"/>
      <c r="UFT20" s="1"/>
      <c r="UFU20" s="1"/>
      <c r="UFV20" s="1"/>
      <c r="UFW20" s="1"/>
      <c r="UFX20" s="1"/>
      <c r="UFY20" s="1"/>
      <c r="UFZ20" s="1"/>
      <c r="UGA20" s="1"/>
      <c r="UGB20" s="1"/>
      <c r="UGC20" s="1"/>
      <c r="UGD20" s="1"/>
      <c r="UGE20" s="1"/>
      <c r="UGF20" s="1"/>
      <c r="UGG20" s="1"/>
      <c r="UGH20" s="1"/>
      <c r="UGI20" s="1"/>
      <c r="UGJ20" s="1"/>
      <c r="UGK20" s="1"/>
      <c r="UGL20" s="1"/>
      <c r="UGM20" s="1"/>
      <c r="UGN20" s="1"/>
      <c r="UGO20" s="1"/>
      <c r="UGP20" s="1"/>
      <c r="UGQ20" s="1"/>
      <c r="UGR20" s="1"/>
      <c r="UGS20" s="1"/>
      <c r="UGT20" s="1"/>
      <c r="UGU20" s="1"/>
      <c r="UGV20" s="1"/>
      <c r="UGW20" s="1"/>
      <c r="UGX20" s="1"/>
      <c r="UGY20" s="1"/>
      <c r="UGZ20" s="1"/>
      <c r="UHA20" s="1"/>
      <c r="UHB20" s="1"/>
      <c r="UHC20" s="1"/>
      <c r="UHD20" s="1"/>
      <c r="UHE20" s="1"/>
      <c r="UHF20" s="1"/>
      <c r="UHG20" s="1"/>
      <c r="UHH20" s="1"/>
      <c r="UHI20" s="1"/>
      <c r="UHJ20" s="1"/>
      <c r="UHK20" s="1"/>
      <c r="UHL20" s="1"/>
      <c r="UHM20" s="1"/>
      <c r="UHN20" s="1"/>
      <c r="UHO20" s="1"/>
      <c r="UHP20" s="1"/>
      <c r="UHQ20" s="1"/>
      <c r="UHR20" s="1"/>
      <c r="UHS20" s="1"/>
      <c r="UHT20" s="1"/>
      <c r="UHU20" s="1"/>
      <c r="UHV20" s="1"/>
      <c r="UHW20" s="1"/>
      <c r="UHX20" s="1"/>
      <c r="UHY20" s="1"/>
      <c r="UHZ20" s="1"/>
      <c r="UIA20" s="1"/>
      <c r="UIB20" s="1"/>
      <c r="UIC20" s="1"/>
      <c r="UID20" s="1"/>
      <c r="UIE20" s="1"/>
      <c r="UIF20" s="1"/>
      <c r="UIG20" s="1"/>
      <c r="UIH20" s="1"/>
      <c r="UII20" s="1"/>
      <c r="UIJ20" s="1"/>
      <c r="UIK20" s="1"/>
      <c r="UIL20" s="1"/>
      <c r="UIM20" s="1"/>
      <c r="UIN20" s="1"/>
      <c r="UIO20" s="1"/>
      <c r="UIP20" s="1"/>
      <c r="UIQ20" s="1"/>
      <c r="UIR20" s="1"/>
      <c r="UIS20" s="1"/>
      <c r="UIT20" s="1"/>
      <c r="UIU20" s="1"/>
      <c r="UIV20" s="1"/>
      <c r="UIW20" s="1"/>
      <c r="UIX20" s="1"/>
      <c r="UIY20" s="1"/>
      <c r="UIZ20" s="1"/>
      <c r="UJA20" s="1"/>
      <c r="UJB20" s="1"/>
      <c r="UJC20" s="1"/>
      <c r="UJD20" s="1"/>
      <c r="UJE20" s="1"/>
      <c r="UJF20" s="1"/>
      <c r="UJG20" s="1"/>
      <c r="UJH20" s="1"/>
      <c r="UJI20" s="1"/>
      <c r="UJJ20" s="1"/>
      <c r="UJK20" s="1"/>
      <c r="UJL20" s="1"/>
      <c r="UJM20" s="1"/>
      <c r="UJN20" s="1"/>
      <c r="UJO20" s="1"/>
      <c r="UJP20" s="1"/>
      <c r="UJQ20" s="1"/>
      <c r="UJR20" s="1"/>
      <c r="UJS20" s="1"/>
      <c r="UJT20" s="1"/>
      <c r="UJU20" s="1"/>
      <c r="UJV20" s="1"/>
      <c r="UJW20" s="1"/>
      <c r="UJX20" s="1"/>
      <c r="UJY20" s="1"/>
      <c r="UJZ20" s="1"/>
      <c r="UKA20" s="1"/>
      <c r="UKB20" s="1"/>
      <c r="UKC20" s="1"/>
      <c r="UKD20" s="1"/>
      <c r="UKE20" s="1"/>
      <c r="UKF20" s="1"/>
      <c r="UKG20" s="1"/>
      <c r="UKH20" s="1"/>
      <c r="UKI20" s="1"/>
      <c r="UKJ20" s="1"/>
      <c r="UKK20" s="1"/>
      <c r="UKL20" s="1"/>
      <c r="UKM20" s="1"/>
      <c r="UKN20" s="1"/>
      <c r="UKO20" s="1"/>
      <c r="UKP20" s="1"/>
      <c r="UKQ20" s="1"/>
      <c r="UKR20" s="1"/>
      <c r="UKS20" s="1"/>
      <c r="UKT20" s="1"/>
      <c r="UKU20" s="1"/>
      <c r="UKV20" s="1"/>
      <c r="UKW20" s="1"/>
      <c r="UKX20" s="1"/>
      <c r="UKY20" s="1"/>
      <c r="UKZ20" s="1"/>
      <c r="ULA20" s="1"/>
      <c r="ULB20" s="1"/>
      <c r="ULC20" s="1"/>
      <c r="ULD20" s="1"/>
      <c r="ULE20" s="1"/>
      <c r="ULF20" s="1"/>
      <c r="ULG20" s="1"/>
      <c r="ULH20" s="1"/>
      <c r="ULI20" s="1"/>
      <c r="ULJ20" s="1"/>
      <c r="ULK20" s="1"/>
      <c r="ULL20" s="1"/>
      <c r="ULM20" s="1"/>
      <c r="ULN20" s="1"/>
      <c r="ULO20" s="1"/>
      <c r="ULP20" s="1"/>
      <c r="ULQ20" s="1"/>
      <c r="ULR20" s="1"/>
      <c r="ULS20" s="1"/>
      <c r="ULT20" s="1"/>
      <c r="ULU20" s="1"/>
      <c r="ULV20" s="1"/>
      <c r="ULW20" s="1"/>
      <c r="ULX20" s="1"/>
      <c r="ULY20" s="1"/>
      <c r="ULZ20" s="1"/>
      <c r="UMA20" s="1"/>
      <c r="UMB20" s="1"/>
      <c r="UMC20" s="1"/>
      <c r="UMD20" s="1"/>
      <c r="UME20" s="1"/>
      <c r="UMF20" s="1"/>
      <c r="UMG20" s="1"/>
      <c r="UMH20" s="1"/>
      <c r="UMI20" s="1"/>
      <c r="UMJ20" s="1"/>
      <c r="UMK20" s="1"/>
      <c r="UML20" s="1"/>
      <c r="UMM20" s="1"/>
      <c r="UMN20" s="1"/>
      <c r="UMO20" s="1"/>
      <c r="UMP20" s="1"/>
      <c r="UMQ20" s="1"/>
      <c r="UMR20" s="1"/>
      <c r="UMS20" s="1"/>
      <c r="UMT20" s="1"/>
      <c r="UMU20" s="1"/>
      <c r="UMV20" s="1"/>
      <c r="UMW20" s="1"/>
      <c r="UMX20" s="1"/>
      <c r="UMY20" s="1"/>
      <c r="UMZ20" s="1"/>
      <c r="UNA20" s="1"/>
      <c r="UNB20" s="1"/>
      <c r="UNC20" s="1"/>
      <c r="UND20" s="1"/>
      <c r="UNE20" s="1"/>
      <c r="UNF20" s="1"/>
      <c r="UNG20" s="1"/>
      <c r="UNH20" s="1"/>
      <c r="UNI20" s="1"/>
      <c r="UNJ20" s="1"/>
      <c r="UNK20" s="1"/>
      <c r="UNL20" s="1"/>
      <c r="UNM20" s="1"/>
      <c r="UNN20" s="1"/>
      <c r="UNO20" s="1"/>
      <c r="UNP20" s="1"/>
      <c r="UNQ20" s="1"/>
      <c r="UNR20" s="1"/>
      <c r="UNS20" s="1"/>
      <c r="UNT20" s="1"/>
      <c r="UNU20" s="1"/>
      <c r="UNV20" s="1"/>
      <c r="UNW20" s="1"/>
      <c r="UNX20" s="1"/>
      <c r="UNY20" s="1"/>
      <c r="UNZ20" s="1"/>
      <c r="UOA20" s="1"/>
      <c r="UOB20" s="1"/>
      <c r="UOC20" s="1"/>
      <c r="UOD20" s="1"/>
      <c r="UOE20" s="1"/>
      <c r="UOF20" s="1"/>
      <c r="UOG20" s="1"/>
      <c r="UOH20" s="1"/>
      <c r="UOI20" s="1"/>
      <c r="UOJ20" s="1"/>
      <c r="UOK20" s="1"/>
      <c r="UOL20" s="1"/>
      <c r="UOM20" s="1"/>
      <c r="UON20" s="1"/>
      <c r="UOO20" s="1"/>
      <c r="UOP20" s="1"/>
      <c r="UOQ20" s="1"/>
      <c r="UOR20" s="1"/>
      <c r="UOS20" s="1"/>
      <c r="UOT20" s="1"/>
      <c r="UOU20" s="1"/>
      <c r="UOV20" s="1"/>
      <c r="UOW20" s="1"/>
      <c r="UOX20" s="1"/>
      <c r="UOY20" s="1"/>
      <c r="UOZ20" s="1"/>
      <c r="UPA20" s="1"/>
      <c r="UPB20" s="1"/>
      <c r="UPC20" s="1"/>
      <c r="UPD20" s="1"/>
      <c r="UPE20" s="1"/>
      <c r="UPF20" s="1"/>
      <c r="UPG20" s="1"/>
      <c r="UPH20" s="1"/>
      <c r="UPI20" s="1"/>
      <c r="UPJ20" s="1"/>
      <c r="UPK20" s="1"/>
      <c r="UPL20" s="1"/>
      <c r="UPM20" s="1"/>
      <c r="UPN20" s="1"/>
      <c r="UPO20" s="1"/>
      <c r="UPP20" s="1"/>
      <c r="UPQ20" s="1"/>
      <c r="UPR20" s="1"/>
      <c r="UPS20" s="1"/>
      <c r="UPT20" s="1"/>
      <c r="UPU20" s="1"/>
      <c r="UPV20" s="1"/>
      <c r="UPW20" s="1"/>
      <c r="UPX20" s="1"/>
      <c r="UPY20" s="1"/>
      <c r="UPZ20" s="1"/>
      <c r="UQA20" s="1"/>
      <c r="UQB20" s="1"/>
      <c r="UQC20" s="1"/>
      <c r="UQD20" s="1"/>
      <c r="UQE20" s="1"/>
      <c r="UQF20" s="1"/>
      <c r="UQG20" s="1"/>
      <c r="UQH20" s="1"/>
      <c r="UQI20" s="1"/>
      <c r="UQJ20" s="1"/>
      <c r="UQK20" s="1"/>
      <c r="UQL20" s="1"/>
      <c r="UQM20" s="1"/>
      <c r="UQN20" s="1"/>
      <c r="UQO20" s="1"/>
      <c r="UQP20" s="1"/>
      <c r="UQQ20" s="1"/>
      <c r="UQR20" s="1"/>
      <c r="UQS20" s="1"/>
      <c r="UQT20" s="1"/>
      <c r="UQU20" s="1"/>
      <c r="UQV20" s="1"/>
      <c r="UQW20" s="1"/>
      <c r="UQX20" s="1"/>
      <c r="UQY20" s="1"/>
      <c r="UQZ20" s="1"/>
      <c r="URA20" s="1"/>
      <c r="URB20" s="1"/>
      <c r="URC20" s="1"/>
      <c r="URD20" s="1"/>
      <c r="URE20" s="1"/>
      <c r="URF20" s="1"/>
      <c r="URG20" s="1"/>
      <c r="URH20" s="1"/>
      <c r="URI20" s="1"/>
      <c r="URJ20" s="1"/>
      <c r="URK20" s="1"/>
      <c r="URL20" s="1"/>
      <c r="URM20" s="1"/>
      <c r="URN20" s="1"/>
      <c r="URO20" s="1"/>
      <c r="URP20" s="1"/>
      <c r="URQ20" s="1"/>
      <c r="URR20" s="1"/>
      <c r="URS20" s="1"/>
      <c r="URT20" s="1"/>
      <c r="URU20" s="1"/>
      <c r="URV20" s="1"/>
      <c r="URW20" s="1"/>
      <c r="URX20" s="1"/>
      <c r="URY20" s="1"/>
      <c r="URZ20" s="1"/>
      <c r="USA20" s="1"/>
      <c r="USB20" s="1"/>
      <c r="USC20" s="1"/>
      <c r="USD20" s="1"/>
      <c r="USE20" s="1"/>
      <c r="USF20" s="1"/>
      <c r="USG20" s="1"/>
      <c r="USH20" s="1"/>
      <c r="USI20" s="1"/>
      <c r="USJ20" s="1"/>
      <c r="USK20" s="1"/>
      <c r="USL20" s="1"/>
      <c r="USM20" s="1"/>
      <c r="USN20" s="1"/>
      <c r="USO20" s="1"/>
      <c r="USP20" s="1"/>
      <c r="USQ20" s="1"/>
      <c r="USR20" s="1"/>
      <c r="USS20" s="1"/>
      <c r="UST20" s="1"/>
      <c r="USU20" s="1"/>
      <c r="USV20" s="1"/>
      <c r="USW20" s="1"/>
      <c r="USX20" s="1"/>
      <c r="USY20" s="1"/>
      <c r="USZ20" s="1"/>
      <c r="UTA20" s="1"/>
      <c r="UTB20" s="1"/>
      <c r="UTC20" s="1"/>
      <c r="UTD20" s="1"/>
      <c r="UTE20" s="1"/>
      <c r="UTF20" s="1"/>
      <c r="UTG20" s="1"/>
      <c r="UTH20" s="1"/>
      <c r="UTI20" s="1"/>
      <c r="UTJ20" s="1"/>
      <c r="UTK20" s="1"/>
      <c r="UTL20" s="1"/>
      <c r="UTM20" s="1"/>
      <c r="UTN20" s="1"/>
      <c r="UTO20" s="1"/>
      <c r="UTP20" s="1"/>
      <c r="UTQ20" s="1"/>
      <c r="UTR20" s="1"/>
      <c r="UTS20" s="1"/>
      <c r="UTT20" s="1"/>
      <c r="UTU20" s="1"/>
      <c r="UTV20" s="1"/>
      <c r="UTW20" s="1"/>
      <c r="UTX20" s="1"/>
      <c r="UTY20" s="1"/>
      <c r="UTZ20" s="1"/>
      <c r="UUA20" s="1"/>
      <c r="UUB20" s="1"/>
      <c r="UUC20" s="1"/>
      <c r="UUD20" s="1"/>
      <c r="UUE20" s="1"/>
      <c r="UUF20" s="1"/>
      <c r="UUG20" s="1"/>
      <c r="UUH20" s="1"/>
      <c r="UUI20" s="1"/>
      <c r="UUJ20" s="1"/>
      <c r="UUK20" s="1"/>
      <c r="UUL20" s="1"/>
      <c r="UUM20" s="1"/>
      <c r="UUN20" s="1"/>
      <c r="UUO20" s="1"/>
      <c r="UUP20" s="1"/>
      <c r="UUQ20" s="1"/>
      <c r="UUR20" s="1"/>
      <c r="UUS20" s="1"/>
      <c r="UUT20" s="1"/>
      <c r="UUU20" s="1"/>
      <c r="UUV20" s="1"/>
      <c r="UUW20" s="1"/>
      <c r="UUX20" s="1"/>
      <c r="UUY20" s="1"/>
      <c r="UUZ20" s="1"/>
      <c r="UVA20" s="1"/>
      <c r="UVB20" s="1"/>
      <c r="UVC20" s="1"/>
      <c r="UVD20" s="1"/>
      <c r="UVE20" s="1"/>
      <c r="UVF20" s="1"/>
      <c r="UVG20" s="1"/>
      <c r="UVH20" s="1"/>
      <c r="UVI20" s="1"/>
      <c r="UVJ20" s="1"/>
      <c r="UVK20" s="1"/>
      <c r="UVL20" s="1"/>
      <c r="UVM20" s="1"/>
      <c r="UVN20" s="1"/>
      <c r="UVO20" s="1"/>
      <c r="UVP20" s="1"/>
      <c r="UVQ20" s="1"/>
      <c r="UVR20" s="1"/>
      <c r="UVS20" s="1"/>
      <c r="UVT20" s="1"/>
      <c r="UVU20" s="1"/>
      <c r="UVV20" s="1"/>
      <c r="UVW20" s="1"/>
      <c r="UVX20" s="1"/>
      <c r="UVY20" s="1"/>
      <c r="UVZ20" s="1"/>
      <c r="UWA20" s="1"/>
      <c r="UWB20" s="1"/>
      <c r="UWC20" s="1"/>
      <c r="UWD20" s="1"/>
      <c r="UWE20" s="1"/>
      <c r="UWF20" s="1"/>
      <c r="UWG20" s="1"/>
      <c r="UWH20" s="1"/>
      <c r="UWI20" s="1"/>
      <c r="UWJ20" s="1"/>
      <c r="UWK20" s="1"/>
      <c r="UWL20" s="1"/>
      <c r="UWM20" s="1"/>
      <c r="UWN20" s="1"/>
      <c r="UWO20" s="1"/>
      <c r="UWP20" s="1"/>
      <c r="UWQ20" s="1"/>
      <c r="UWR20" s="1"/>
      <c r="UWS20" s="1"/>
      <c r="UWT20" s="1"/>
      <c r="UWU20" s="1"/>
      <c r="UWV20" s="1"/>
      <c r="UWW20" s="1"/>
      <c r="UWX20" s="1"/>
      <c r="UWY20" s="1"/>
      <c r="UWZ20" s="1"/>
      <c r="UXA20" s="1"/>
      <c r="UXB20" s="1"/>
      <c r="UXC20" s="1"/>
      <c r="UXD20" s="1"/>
      <c r="UXE20" s="1"/>
      <c r="UXF20" s="1"/>
      <c r="UXG20" s="1"/>
      <c r="UXH20" s="1"/>
      <c r="UXI20" s="1"/>
      <c r="UXJ20" s="1"/>
      <c r="UXK20" s="1"/>
      <c r="UXL20" s="1"/>
      <c r="UXM20" s="1"/>
      <c r="UXN20" s="1"/>
      <c r="UXO20" s="1"/>
      <c r="UXP20" s="1"/>
      <c r="UXQ20" s="1"/>
      <c r="UXR20" s="1"/>
      <c r="UXS20" s="1"/>
      <c r="UXT20" s="1"/>
      <c r="UXU20" s="1"/>
      <c r="UXV20" s="1"/>
      <c r="UXW20" s="1"/>
      <c r="UXX20" s="1"/>
      <c r="UXY20" s="1"/>
      <c r="UXZ20" s="1"/>
      <c r="UYA20" s="1"/>
      <c r="UYB20" s="1"/>
      <c r="UYC20" s="1"/>
      <c r="UYD20" s="1"/>
      <c r="UYE20" s="1"/>
      <c r="UYF20" s="1"/>
      <c r="UYG20" s="1"/>
      <c r="UYH20" s="1"/>
      <c r="UYI20" s="1"/>
      <c r="UYJ20" s="1"/>
      <c r="UYK20" s="1"/>
      <c r="UYL20" s="1"/>
      <c r="UYM20" s="1"/>
      <c r="UYN20" s="1"/>
      <c r="UYO20" s="1"/>
      <c r="UYP20" s="1"/>
      <c r="UYQ20" s="1"/>
      <c r="UYR20" s="1"/>
      <c r="UYS20" s="1"/>
      <c r="UYT20" s="1"/>
      <c r="UYU20" s="1"/>
      <c r="UYV20" s="1"/>
      <c r="UYW20" s="1"/>
      <c r="UYX20" s="1"/>
      <c r="UYY20" s="1"/>
      <c r="UYZ20" s="1"/>
      <c r="UZA20" s="1"/>
      <c r="UZB20" s="1"/>
      <c r="UZC20" s="1"/>
      <c r="UZD20" s="1"/>
      <c r="UZE20" s="1"/>
      <c r="UZF20" s="1"/>
      <c r="UZG20" s="1"/>
      <c r="UZH20" s="1"/>
      <c r="UZI20" s="1"/>
      <c r="UZJ20" s="1"/>
      <c r="UZK20" s="1"/>
      <c r="UZL20" s="1"/>
      <c r="UZM20" s="1"/>
      <c r="UZN20" s="1"/>
      <c r="UZO20" s="1"/>
      <c r="UZP20" s="1"/>
      <c r="UZQ20" s="1"/>
      <c r="UZR20" s="1"/>
      <c r="UZS20" s="1"/>
      <c r="UZT20" s="1"/>
      <c r="UZU20" s="1"/>
      <c r="UZV20" s="1"/>
      <c r="UZW20" s="1"/>
      <c r="UZX20" s="1"/>
      <c r="UZY20" s="1"/>
      <c r="UZZ20" s="1"/>
      <c r="VAA20" s="1"/>
      <c r="VAB20" s="1"/>
      <c r="VAC20" s="1"/>
      <c r="VAD20" s="1"/>
      <c r="VAE20" s="1"/>
      <c r="VAF20" s="1"/>
      <c r="VAG20" s="1"/>
      <c r="VAH20" s="1"/>
      <c r="VAI20" s="1"/>
      <c r="VAJ20" s="1"/>
      <c r="VAK20" s="1"/>
      <c r="VAL20" s="1"/>
      <c r="VAM20" s="1"/>
      <c r="VAN20" s="1"/>
      <c r="VAO20" s="1"/>
      <c r="VAP20" s="1"/>
      <c r="VAQ20" s="1"/>
      <c r="VAR20" s="1"/>
      <c r="VAS20" s="1"/>
      <c r="VAT20" s="1"/>
      <c r="VAU20" s="1"/>
      <c r="VAV20" s="1"/>
      <c r="VAW20" s="1"/>
      <c r="VAX20" s="1"/>
      <c r="VAY20" s="1"/>
      <c r="VAZ20" s="1"/>
      <c r="VBA20" s="1"/>
      <c r="VBB20" s="1"/>
      <c r="VBC20" s="1"/>
      <c r="VBD20" s="1"/>
      <c r="VBE20" s="1"/>
      <c r="VBF20" s="1"/>
      <c r="VBG20" s="1"/>
      <c r="VBH20" s="1"/>
      <c r="VBI20" s="1"/>
      <c r="VBJ20" s="1"/>
      <c r="VBK20" s="1"/>
      <c r="VBL20" s="1"/>
      <c r="VBM20" s="1"/>
      <c r="VBN20" s="1"/>
      <c r="VBO20" s="1"/>
      <c r="VBP20" s="1"/>
      <c r="VBQ20" s="1"/>
      <c r="VBR20" s="1"/>
      <c r="VBS20" s="1"/>
      <c r="VBT20" s="1"/>
      <c r="VBU20" s="1"/>
      <c r="VBV20" s="1"/>
      <c r="VBW20" s="1"/>
      <c r="VBX20" s="1"/>
      <c r="VBY20" s="1"/>
      <c r="VBZ20" s="1"/>
      <c r="VCA20" s="1"/>
      <c r="VCB20" s="1"/>
      <c r="VCC20" s="1"/>
      <c r="VCD20" s="1"/>
      <c r="VCE20" s="1"/>
      <c r="VCF20" s="1"/>
      <c r="VCG20" s="1"/>
      <c r="VCH20" s="1"/>
      <c r="VCI20" s="1"/>
      <c r="VCJ20" s="1"/>
      <c r="VCK20" s="1"/>
      <c r="VCL20" s="1"/>
      <c r="VCM20" s="1"/>
      <c r="VCN20" s="1"/>
      <c r="VCO20" s="1"/>
      <c r="VCP20" s="1"/>
      <c r="VCQ20" s="1"/>
      <c r="VCR20" s="1"/>
      <c r="VCS20" s="1"/>
      <c r="VCT20" s="1"/>
      <c r="VCU20" s="1"/>
      <c r="VCV20" s="1"/>
      <c r="VCW20" s="1"/>
      <c r="VCX20" s="1"/>
      <c r="VCY20" s="1"/>
      <c r="VCZ20" s="1"/>
      <c r="VDA20" s="1"/>
      <c r="VDB20" s="1"/>
      <c r="VDC20" s="1"/>
      <c r="VDD20" s="1"/>
      <c r="VDE20" s="1"/>
      <c r="VDF20" s="1"/>
      <c r="VDG20" s="1"/>
      <c r="VDH20" s="1"/>
      <c r="VDI20" s="1"/>
      <c r="VDJ20" s="1"/>
      <c r="VDK20" s="1"/>
      <c r="VDL20" s="1"/>
      <c r="VDM20" s="1"/>
      <c r="VDN20" s="1"/>
      <c r="VDO20" s="1"/>
      <c r="VDP20" s="1"/>
      <c r="VDQ20" s="1"/>
      <c r="VDR20" s="1"/>
      <c r="VDS20" s="1"/>
      <c r="VDT20" s="1"/>
      <c r="VDU20" s="1"/>
      <c r="VDV20" s="1"/>
      <c r="VDW20" s="1"/>
      <c r="VDX20" s="1"/>
      <c r="VDY20" s="1"/>
      <c r="VDZ20" s="1"/>
      <c r="VEA20" s="1"/>
      <c r="VEB20" s="1"/>
      <c r="VEC20" s="1"/>
      <c r="VED20" s="1"/>
      <c r="VEE20" s="1"/>
      <c r="VEF20" s="1"/>
      <c r="VEG20" s="1"/>
      <c r="VEH20" s="1"/>
      <c r="VEI20" s="1"/>
      <c r="VEJ20" s="1"/>
      <c r="VEK20" s="1"/>
      <c r="VEL20" s="1"/>
      <c r="VEM20" s="1"/>
      <c r="VEN20" s="1"/>
      <c r="VEO20" s="1"/>
      <c r="VEP20" s="1"/>
      <c r="VEQ20" s="1"/>
      <c r="VER20" s="1"/>
      <c r="VES20" s="1"/>
      <c r="VET20" s="1"/>
      <c r="VEU20" s="1"/>
      <c r="VEV20" s="1"/>
      <c r="VEW20" s="1"/>
      <c r="VEX20" s="1"/>
      <c r="VEY20" s="1"/>
      <c r="VEZ20" s="1"/>
      <c r="VFA20" s="1"/>
      <c r="VFB20" s="1"/>
      <c r="VFC20" s="1"/>
      <c r="VFD20" s="1"/>
      <c r="VFE20" s="1"/>
      <c r="VFF20" s="1"/>
      <c r="VFG20" s="1"/>
      <c r="VFH20" s="1"/>
      <c r="VFI20" s="1"/>
      <c r="VFJ20" s="1"/>
      <c r="VFK20" s="1"/>
      <c r="VFL20" s="1"/>
      <c r="VFM20" s="1"/>
      <c r="VFN20" s="1"/>
      <c r="VFO20" s="1"/>
      <c r="VFP20" s="1"/>
      <c r="VFQ20" s="1"/>
      <c r="VFR20" s="1"/>
      <c r="VFS20" s="1"/>
      <c r="VFT20" s="1"/>
      <c r="VFU20" s="1"/>
      <c r="VFV20" s="1"/>
      <c r="VFW20" s="1"/>
      <c r="VFX20" s="1"/>
      <c r="VFY20" s="1"/>
      <c r="VFZ20" s="1"/>
      <c r="VGA20" s="1"/>
      <c r="VGB20" s="1"/>
      <c r="VGC20" s="1"/>
      <c r="VGD20" s="1"/>
      <c r="VGE20" s="1"/>
      <c r="VGF20" s="1"/>
      <c r="VGG20" s="1"/>
      <c r="VGH20" s="1"/>
      <c r="VGI20" s="1"/>
      <c r="VGJ20" s="1"/>
      <c r="VGK20" s="1"/>
      <c r="VGL20" s="1"/>
      <c r="VGM20" s="1"/>
      <c r="VGN20" s="1"/>
      <c r="VGO20" s="1"/>
      <c r="VGP20" s="1"/>
      <c r="VGQ20" s="1"/>
      <c r="VGR20" s="1"/>
      <c r="VGS20" s="1"/>
      <c r="VGT20" s="1"/>
      <c r="VGU20" s="1"/>
      <c r="VGV20" s="1"/>
      <c r="VGW20" s="1"/>
      <c r="VGX20" s="1"/>
      <c r="VGY20" s="1"/>
      <c r="VGZ20" s="1"/>
      <c r="VHA20" s="1"/>
      <c r="VHB20" s="1"/>
      <c r="VHC20" s="1"/>
      <c r="VHD20" s="1"/>
      <c r="VHE20" s="1"/>
      <c r="VHF20" s="1"/>
      <c r="VHG20" s="1"/>
      <c r="VHH20" s="1"/>
      <c r="VHI20" s="1"/>
      <c r="VHJ20" s="1"/>
      <c r="VHK20" s="1"/>
      <c r="VHL20" s="1"/>
      <c r="VHM20" s="1"/>
      <c r="VHN20" s="1"/>
      <c r="VHO20" s="1"/>
      <c r="VHP20" s="1"/>
      <c r="VHQ20" s="1"/>
      <c r="VHR20" s="1"/>
      <c r="VHS20" s="1"/>
      <c r="VHT20" s="1"/>
      <c r="VHU20" s="1"/>
      <c r="VHV20" s="1"/>
      <c r="VHW20" s="1"/>
      <c r="VHX20" s="1"/>
      <c r="VHY20" s="1"/>
      <c r="VHZ20" s="1"/>
      <c r="VIA20" s="1"/>
      <c r="VIB20" s="1"/>
      <c r="VIC20" s="1"/>
      <c r="VID20" s="1"/>
      <c r="VIE20" s="1"/>
      <c r="VIF20" s="1"/>
      <c r="VIG20" s="1"/>
      <c r="VIH20" s="1"/>
      <c r="VII20" s="1"/>
      <c r="VIJ20" s="1"/>
      <c r="VIK20" s="1"/>
      <c r="VIL20" s="1"/>
      <c r="VIM20" s="1"/>
      <c r="VIN20" s="1"/>
      <c r="VIO20" s="1"/>
      <c r="VIP20" s="1"/>
      <c r="VIQ20" s="1"/>
      <c r="VIR20" s="1"/>
      <c r="VIS20" s="1"/>
      <c r="VIT20" s="1"/>
      <c r="VIU20" s="1"/>
      <c r="VIV20" s="1"/>
      <c r="VIW20" s="1"/>
      <c r="VIX20" s="1"/>
      <c r="VIY20" s="1"/>
      <c r="VIZ20" s="1"/>
      <c r="VJA20" s="1"/>
      <c r="VJB20" s="1"/>
      <c r="VJC20" s="1"/>
      <c r="VJD20" s="1"/>
      <c r="VJE20" s="1"/>
      <c r="VJF20" s="1"/>
      <c r="VJG20" s="1"/>
      <c r="VJH20" s="1"/>
      <c r="VJI20" s="1"/>
      <c r="VJJ20" s="1"/>
      <c r="VJK20" s="1"/>
      <c r="VJL20" s="1"/>
      <c r="VJM20" s="1"/>
      <c r="VJN20" s="1"/>
      <c r="VJO20" s="1"/>
      <c r="VJP20" s="1"/>
      <c r="VJQ20" s="1"/>
      <c r="VJR20" s="1"/>
      <c r="VJS20" s="1"/>
      <c r="VJT20" s="1"/>
      <c r="VJU20" s="1"/>
      <c r="VJV20" s="1"/>
      <c r="VJW20" s="1"/>
      <c r="VJX20" s="1"/>
      <c r="VJY20" s="1"/>
      <c r="VJZ20" s="1"/>
      <c r="VKA20" s="1"/>
      <c r="VKB20" s="1"/>
      <c r="VKC20" s="1"/>
      <c r="VKD20" s="1"/>
      <c r="VKE20" s="1"/>
      <c r="VKF20" s="1"/>
      <c r="VKG20" s="1"/>
      <c r="VKH20" s="1"/>
      <c r="VKI20" s="1"/>
      <c r="VKJ20" s="1"/>
      <c r="VKK20" s="1"/>
      <c r="VKL20" s="1"/>
      <c r="VKM20" s="1"/>
      <c r="VKN20" s="1"/>
      <c r="VKO20" s="1"/>
      <c r="VKP20" s="1"/>
      <c r="VKQ20" s="1"/>
      <c r="VKR20" s="1"/>
      <c r="VKS20" s="1"/>
      <c r="VKT20" s="1"/>
      <c r="VKU20" s="1"/>
      <c r="VKV20" s="1"/>
      <c r="VKW20" s="1"/>
      <c r="VKX20" s="1"/>
      <c r="VKY20" s="1"/>
      <c r="VKZ20" s="1"/>
      <c r="VLA20" s="1"/>
      <c r="VLB20" s="1"/>
      <c r="VLC20" s="1"/>
      <c r="VLD20" s="1"/>
      <c r="VLE20" s="1"/>
      <c r="VLF20" s="1"/>
      <c r="VLG20" s="1"/>
      <c r="VLH20" s="1"/>
      <c r="VLI20" s="1"/>
      <c r="VLJ20" s="1"/>
      <c r="VLK20" s="1"/>
      <c r="VLL20" s="1"/>
      <c r="VLM20" s="1"/>
      <c r="VLN20" s="1"/>
      <c r="VLO20" s="1"/>
      <c r="VLP20" s="1"/>
      <c r="VLQ20" s="1"/>
      <c r="VLR20" s="1"/>
      <c r="VLS20" s="1"/>
      <c r="VLT20" s="1"/>
      <c r="VLU20" s="1"/>
      <c r="VLV20" s="1"/>
      <c r="VLW20" s="1"/>
      <c r="VLX20" s="1"/>
      <c r="VLY20" s="1"/>
      <c r="VLZ20" s="1"/>
      <c r="VMA20" s="1"/>
      <c r="VMB20" s="1"/>
      <c r="VMC20" s="1"/>
      <c r="VMD20" s="1"/>
      <c r="VME20" s="1"/>
      <c r="VMF20" s="1"/>
      <c r="VMG20" s="1"/>
      <c r="VMH20" s="1"/>
      <c r="VMI20" s="1"/>
      <c r="VMJ20" s="1"/>
      <c r="VMK20" s="1"/>
      <c r="VML20" s="1"/>
      <c r="VMM20" s="1"/>
      <c r="VMN20" s="1"/>
      <c r="VMO20" s="1"/>
      <c r="VMP20" s="1"/>
      <c r="VMQ20" s="1"/>
      <c r="VMR20" s="1"/>
      <c r="VMS20" s="1"/>
      <c r="VMT20" s="1"/>
      <c r="VMU20" s="1"/>
      <c r="VMV20" s="1"/>
      <c r="VMW20" s="1"/>
      <c r="VMX20" s="1"/>
      <c r="VMY20" s="1"/>
      <c r="VMZ20" s="1"/>
      <c r="VNA20" s="1"/>
      <c r="VNB20" s="1"/>
      <c r="VNC20" s="1"/>
      <c r="VND20" s="1"/>
      <c r="VNE20" s="1"/>
      <c r="VNF20" s="1"/>
      <c r="VNG20" s="1"/>
      <c r="VNH20" s="1"/>
      <c r="VNI20" s="1"/>
      <c r="VNJ20" s="1"/>
      <c r="VNK20" s="1"/>
      <c r="VNL20" s="1"/>
      <c r="VNM20" s="1"/>
      <c r="VNN20" s="1"/>
      <c r="VNO20" s="1"/>
      <c r="VNP20" s="1"/>
      <c r="VNQ20" s="1"/>
      <c r="VNR20" s="1"/>
      <c r="VNS20" s="1"/>
      <c r="VNT20" s="1"/>
      <c r="VNU20" s="1"/>
      <c r="VNV20" s="1"/>
      <c r="VNW20" s="1"/>
      <c r="VNX20" s="1"/>
      <c r="VNY20" s="1"/>
      <c r="VNZ20" s="1"/>
      <c r="VOA20" s="1"/>
      <c r="VOB20" s="1"/>
      <c r="VOC20" s="1"/>
      <c r="VOD20" s="1"/>
      <c r="VOE20" s="1"/>
      <c r="VOF20" s="1"/>
      <c r="VOG20" s="1"/>
      <c r="VOH20" s="1"/>
      <c r="VOI20" s="1"/>
      <c r="VOJ20" s="1"/>
      <c r="VOK20" s="1"/>
      <c r="VOL20" s="1"/>
      <c r="VOM20" s="1"/>
      <c r="VON20" s="1"/>
      <c r="VOO20" s="1"/>
      <c r="VOP20" s="1"/>
      <c r="VOQ20" s="1"/>
      <c r="VOR20" s="1"/>
      <c r="VOS20" s="1"/>
      <c r="VOT20" s="1"/>
      <c r="VOU20" s="1"/>
      <c r="VOV20" s="1"/>
      <c r="VOW20" s="1"/>
      <c r="VOX20" s="1"/>
      <c r="VOY20" s="1"/>
      <c r="VOZ20" s="1"/>
      <c r="VPA20" s="1"/>
      <c r="VPB20" s="1"/>
      <c r="VPC20" s="1"/>
      <c r="VPD20" s="1"/>
      <c r="VPE20" s="1"/>
      <c r="VPF20" s="1"/>
      <c r="VPG20" s="1"/>
      <c r="VPH20" s="1"/>
      <c r="VPI20" s="1"/>
      <c r="VPJ20" s="1"/>
      <c r="VPK20" s="1"/>
      <c r="VPL20" s="1"/>
      <c r="VPM20" s="1"/>
      <c r="VPN20" s="1"/>
      <c r="VPO20" s="1"/>
      <c r="VPP20" s="1"/>
      <c r="VPQ20" s="1"/>
      <c r="VPR20" s="1"/>
      <c r="VPS20" s="1"/>
      <c r="VPT20" s="1"/>
      <c r="VPU20" s="1"/>
      <c r="VPV20" s="1"/>
      <c r="VPW20" s="1"/>
      <c r="VPX20" s="1"/>
      <c r="VPY20" s="1"/>
      <c r="VPZ20" s="1"/>
      <c r="VQA20" s="1"/>
      <c r="VQB20" s="1"/>
      <c r="VQC20" s="1"/>
      <c r="VQD20" s="1"/>
      <c r="VQE20" s="1"/>
      <c r="VQF20" s="1"/>
      <c r="VQG20" s="1"/>
      <c r="VQH20" s="1"/>
      <c r="VQI20" s="1"/>
      <c r="VQJ20" s="1"/>
      <c r="VQK20" s="1"/>
      <c r="VQL20" s="1"/>
      <c r="VQM20" s="1"/>
      <c r="VQN20" s="1"/>
      <c r="VQO20" s="1"/>
      <c r="VQP20" s="1"/>
      <c r="VQQ20" s="1"/>
      <c r="VQR20" s="1"/>
      <c r="VQS20" s="1"/>
      <c r="VQT20" s="1"/>
      <c r="VQU20" s="1"/>
      <c r="VQV20" s="1"/>
      <c r="VQW20" s="1"/>
      <c r="VQX20" s="1"/>
      <c r="VQY20" s="1"/>
      <c r="VQZ20" s="1"/>
      <c r="VRA20" s="1"/>
      <c r="VRB20" s="1"/>
      <c r="VRC20" s="1"/>
      <c r="VRD20" s="1"/>
      <c r="VRE20" s="1"/>
      <c r="VRF20" s="1"/>
      <c r="VRG20" s="1"/>
      <c r="VRH20" s="1"/>
      <c r="VRI20" s="1"/>
      <c r="VRJ20" s="1"/>
      <c r="VRK20" s="1"/>
      <c r="VRL20" s="1"/>
      <c r="VRM20" s="1"/>
      <c r="VRN20" s="1"/>
      <c r="VRO20" s="1"/>
      <c r="VRP20" s="1"/>
      <c r="VRQ20" s="1"/>
      <c r="VRR20" s="1"/>
      <c r="VRS20" s="1"/>
      <c r="VRT20" s="1"/>
      <c r="VRU20" s="1"/>
      <c r="VRV20" s="1"/>
      <c r="VRW20" s="1"/>
      <c r="VRX20" s="1"/>
      <c r="VRY20" s="1"/>
      <c r="VRZ20" s="1"/>
      <c r="VSA20" s="1"/>
      <c r="VSB20" s="1"/>
      <c r="VSC20" s="1"/>
      <c r="VSD20" s="1"/>
      <c r="VSE20" s="1"/>
      <c r="VSF20" s="1"/>
      <c r="VSG20" s="1"/>
      <c r="VSH20" s="1"/>
      <c r="VSI20" s="1"/>
      <c r="VSJ20" s="1"/>
      <c r="VSK20" s="1"/>
      <c r="VSL20" s="1"/>
      <c r="VSM20" s="1"/>
      <c r="VSN20" s="1"/>
      <c r="VSO20" s="1"/>
      <c r="VSP20" s="1"/>
      <c r="VSQ20" s="1"/>
      <c r="VSR20" s="1"/>
      <c r="VSS20" s="1"/>
      <c r="VST20" s="1"/>
      <c r="VSU20" s="1"/>
      <c r="VSV20" s="1"/>
      <c r="VSW20" s="1"/>
      <c r="VSX20" s="1"/>
      <c r="VSY20" s="1"/>
      <c r="VSZ20" s="1"/>
      <c r="VTA20" s="1"/>
      <c r="VTB20" s="1"/>
      <c r="VTC20" s="1"/>
      <c r="VTD20" s="1"/>
      <c r="VTE20" s="1"/>
      <c r="VTF20" s="1"/>
      <c r="VTG20" s="1"/>
      <c r="VTH20" s="1"/>
      <c r="VTI20" s="1"/>
      <c r="VTJ20" s="1"/>
      <c r="VTK20" s="1"/>
      <c r="VTL20" s="1"/>
      <c r="VTM20" s="1"/>
      <c r="VTN20" s="1"/>
      <c r="VTO20" s="1"/>
      <c r="VTP20" s="1"/>
      <c r="VTQ20" s="1"/>
      <c r="VTR20" s="1"/>
      <c r="VTS20" s="1"/>
      <c r="VTT20" s="1"/>
      <c r="VTU20" s="1"/>
      <c r="VTV20" s="1"/>
      <c r="VTW20" s="1"/>
      <c r="VTX20" s="1"/>
      <c r="VTY20" s="1"/>
      <c r="VTZ20" s="1"/>
      <c r="VUA20" s="1"/>
      <c r="VUB20" s="1"/>
      <c r="VUC20" s="1"/>
      <c r="VUD20" s="1"/>
      <c r="VUE20" s="1"/>
      <c r="VUF20" s="1"/>
      <c r="VUG20" s="1"/>
      <c r="VUH20" s="1"/>
      <c r="VUI20" s="1"/>
      <c r="VUJ20" s="1"/>
      <c r="VUK20" s="1"/>
      <c r="VUL20" s="1"/>
      <c r="VUM20" s="1"/>
      <c r="VUN20" s="1"/>
      <c r="VUO20" s="1"/>
      <c r="VUP20" s="1"/>
      <c r="VUQ20" s="1"/>
      <c r="VUR20" s="1"/>
      <c r="VUS20" s="1"/>
      <c r="VUT20" s="1"/>
      <c r="VUU20" s="1"/>
      <c r="VUV20" s="1"/>
      <c r="VUW20" s="1"/>
      <c r="VUX20" s="1"/>
      <c r="VUY20" s="1"/>
      <c r="VUZ20" s="1"/>
      <c r="VVA20" s="1"/>
      <c r="VVB20" s="1"/>
      <c r="VVC20" s="1"/>
      <c r="VVD20" s="1"/>
      <c r="VVE20" s="1"/>
      <c r="VVF20" s="1"/>
      <c r="VVG20" s="1"/>
      <c r="VVH20" s="1"/>
      <c r="VVI20" s="1"/>
      <c r="VVJ20" s="1"/>
      <c r="VVK20" s="1"/>
      <c r="VVL20" s="1"/>
      <c r="VVM20" s="1"/>
      <c r="VVN20" s="1"/>
      <c r="VVO20" s="1"/>
      <c r="VVP20" s="1"/>
      <c r="VVQ20" s="1"/>
      <c r="VVR20" s="1"/>
      <c r="VVS20" s="1"/>
      <c r="VVT20" s="1"/>
      <c r="VVU20" s="1"/>
      <c r="VVV20" s="1"/>
      <c r="VVW20" s="1"/>
      <c r="VVX20" s="1"/>
      <c r="VVY20" s="1"/>
      <c r="VVZ20" s="1"/>
      <c r="VWA20" s="1"/>
      <c r="VWB20" s="1"/>
      <c r="VWC20" s="1"/>
      <c r="VWD20" s="1"/>
      <c r="VWE20" s="1"/>
      <c r="VWF20" s="1"/>
      <c r="VWG20" s="1"/>
      <c r="VWH20" s="1"/>
      <c r="VWI20" s="1"/>
      <c r="VWJ20" s="1"/>
      <c r="VWK20" s="1"/>
      <c r="VWL20" s="1"/>
      <c r="VWM20" s="1"/>
      <c r="VWN20" s="1"/>
      <c r="VWO20" s="1"/>
      <c r="VWP20" s="1"/>
      <c r="VWQ20" s="1"/>
      <c r="VWR20" s="1"/>
      <c r="VWS20" s="1"/>
      <c r="VWT20" s="1"/>
      <c r="VWU20" s="1"/>
      <c r="VWV20" s="1"/>
      <c r="VWW20" s="1"/>
      <c r="VWX20" s="1"/>
      <c r="VWY20" s="1"/>
      <c r="VWZ20" s="1"/>
      <c r="VXA20" s="1"/>
      <c r="VXB20" s="1"/>
      <c r="VXC20" s="1"/>
      <c r="VXD20" s="1"/>
      <c r="VXE20" s="1"/>
      <c r="VXF20" s="1"/>
      <c r="VXG20" s="1"/>
      <c r="VXH20" s="1"/>
      <c r="VXI20" s="1"/>
      <c r="VXJ20" s="1"/>
      <c r="VXK20" s="1"/>
      <c r="VXL20" s="1"/>
      <c r="VXM20" s="1"/>
      <c r="VXN20" s="1"/>
      <c r="VXO20" s="1"/>
      <c r="VXP20" s="1"/>
      <c r="VXQ20" s="1"/>
      <c r="VXR20" s="1"/>
      <c r="VXS20" s="1"/>
      <c r="VXT20" s="1"/>
      <c r="VXU20" s="1"/>
      <c r="VXV20" s="1"/>
      <c r="VXW20" s="1"/>
      <c r="VXX20" s="1"/>
      <c r="VXY20" s="1"/>
      <c r="VXZ20" s="1"/>
      <c r="VYA20" s="1"/>
      <c r="VYB20" s="1"/>
      <c r="VYC20" s="1"/>
      <c r="VYD20" s="1"/>
      <c r="VYE20" s="1"/>
      <c r="VYF20" s="1"/>
      <c r="VYG20" s="1"/>
      <c r="VYH20" s="1"/>
      <c r="VYI20" s="1"/>
      <c r="VYJ20" s="1"/>
      <c r="VYK20" s="1"/>
      <c r="VYL20" s="1"/>
      <c r="VYM20" s="1"/>
      <c r="VYN20" s="1"/>
      <c r="VYO20" s="1"/>
      <c r="VYP20" s="1"/>
      <c r="VYQ20" s="1"/>
      <c r="VYR20" s="1"/>
      <c r="VYS20" s="1"/>
      <c r="VYT20" s="1"/>
      <c r="VYU20" s="1"/>
      <c r="VYV20" s="1"/>
      <c r="VYW20" s="1"/>
      <c r="VYX20" s="1"/>
      <c r="VYY20" s="1"/>
      <c r="VYZ20" s="1"/>
      <c r="VZA20" s="1"/>
      <c r="VZB20" s="1"/>
      <c r="VZC20" s="1"/>
      <c r="VZD20" s="1"/>
      <c r="VZE20" s="1"/>
      <c r="VZF20" s="1"/>
      <c r="VZG20" s="1"/>
      <c r="VZH20" s="1"/>
      <c r="VZI20" s="1"/>
      <c r="VZJ20" s="1"/>
      <c r="VZK20" s="1"/>
      <c r="VZL20" s="1"/>
      <c r="VZM20" s="1"/>
      <c r="VZN20" s="1"/>
      <c r="VZO20" s="1"/>
      <c r="VZP20" s="1"/>
      <c r="VZQ20" s="1"/>
      <c r="VZR20" s="1"/>
      <c r="VZS20" s="1"/>
      <c r="VZT20" s="1"/>
      <c r="VZU20" s="1"/>
      <c r="VZV20" s="1"/>
      <c r="VZW20" s="1"/>
      <c r="VZX20" s="1"/>
      <c r="VZY20" s="1"/>
      <c r="VZZ20" s="1"/>
      <c r="WAA20" s="1"/>
      <c r="WAB20" s="1"/>
      <c r="WAC20" s="1"/>
      <c r="WAD20" s="1"/>
      <c r="WAE20" s="1"/>
      <c r="WAF20" s="1"/>
      <c r="WAG20" s="1"/>
      <c r="WAH20" s="1"/>
      <c r="WAI20" s="1"/>
      <c r="WAJ20" s="1"/>
      <c r="WAK20" s="1"/>
      <c r="WAL20" s="1"/>
      <c r="WAM20" s="1"/>
      <c r="WAN20" s="1"/>
      <c r="WAO20" s="1"/>
      <c r="WAP20" s="1"/>
      <c r="WAQ20" s="1"/>
      <c r="WAR20" s="1"/>
      <c r="WAS20" s="1"/>
      <c r="WAT20" s="1"/>
      <c r="WAU20" s="1"/>
      <c r="WAV20" s="1"/>
      <c r="WAW20" s="1"/>
      <c r="WAX20" s="1"/>
      <c r="WAY20" s="1"/>
      <c r="WAZ20" s="1"/>
      <c r="WBA20" s="1"/>
      <c r="WBB20" s="1"/>
      <c r="WBC20" s="1"/>
      <c r="WBD20" s="1"/>
      <c r="WBE20" s="1"/>
      <c r="WBF20" s="1"/>
      <c r="WBG20" s="1"/>
      <c r="WBH20" s="1"/>
      <c r="WBI20" s="1"/>
      <c r="WBJ20" s="1"/>
      <c r="WBK20" s="1"/>
      <c r="WBL20" s="1"/>
      <c r="WBM20" s="1"/>
      <c r="WBN20" s="1"/>
      <c r="WBO20" s="1"/>
      <c r="WBP20" s="1"/>
      <c r="WBQ20" s="1"/>
      <c r="WBR20" s="1"/>
      <c r="WBS20" s="1"/>
      <c r="WBT20" s="1"/>
      <c r="WBU20" s="1"/>
      <c r="WBV20" s="1"/>
      <c r="WBW20" s="1"/>
      <c r="WBX20" s="1"/>
      <c r="WBY20" s="1"/>
      <c r="WBZ20" s="1"/>
      <c r="WCA20" s="1"/>
      <c r="WCB20" s="1"/>
      <c r="WCC20" s="1"/>
      <c r="WCD20" s="1"/>
      <c r="WCE20" s="1"/>
      <c r="WCF20" s="1"/>
      <c r="WCG20" s="1"/>
      <c r="WCH20" s="1"/>
      <c r="WCI20" s="1"/>
      <c r="WCJ20" s="1"/>
      <c r="WCK20" s="1"/>
      <c r="WCL20" s="1"/>
      <c r="WCM20" s="1"/>
      <c r="WCN20" s="1"/>
      <c r="WCO20" s="1"/>
      <c r="WCP20" s="1"/>
      <c r="WCQ20" s="1"/>
      <c r="WCR20" s="1"/>
      <c r="WCS20" s="1"/>
      <c r="WCT20" s="1"/>
      <c r="WCU20" s="1"/>
      <c r="WCV20" s="1"/>
      <c r="WCW20" s="1"/>
      <c r="WCX20" s="1"/>
      <c r="WCY20" s="1"/>
      <c r="WCZ20" s="1"/>
      <c r="WDA20" s="1"/>
      <c r="WDB20" s="1"/>
      <c r="WDC20" s="1"/>
      <c r="WDD20" s="1"/>
      <c r="WDE20" s="1"/>
      <c r="WDF20" s="1"/>
      <c r="WDG20" s="1"/>
      <c r="WDH20" s="1"/>
      <c r="WDI20" s="1"/>
      <c r="WDJ20" s="1"/>
      <c r="WDK20" s="1"/>
      <c r="WDL20" s="1"/>
      <c r="WDM20" s="1"/>
      <c r="WDN20" s="1"/>
      <c r="WDO20" s="1"/>
      <c r="WDP20" s="1"/>
      <c r="WDQ20" s="1"/>
      <c r="WDR20" s="1"/>
      <c r="WDS20" s="1"/>
      <c r="WDT20" s="1"/>
      <c r="WDU20" s="1"/>
      <c r="WDV20" s="1"/>
      <c r="WDW20" s="1"/>
      <c r="WDX20" s="1"/>
      <c r="WDY20" s="1"/>
      <c r="WDZ20" s="1"/>
      <c r="WEA20" s="1"/>
      <c r="WEB20" s="1"/>
      <c r="WEC20" s="1"/>
      <c r="WED20" s="1"/>
      <c r="WEE20" s="1"/>
      <c r="WEF20" s="1"/>
      <c r="WEG20" s="1"/>
      <c r="WEH20" s="1"/>
      <c r="WEI20" s="1"/>
      <c r="WEJ20" s="1"/>
      <c r="WEK20" s="1"/>
      <c r="WEL20" s="1"/>
      <c r="WEM20" s="1"/>
      <c r="WEN20" s="1"/>
      <c r="WEO20" s="1"/>
      <c r="WEP20" s="1"/>
      <c r="WEQ20" s="1"/>
      <c r="WER20" s="1"/>
      <c r="WES20" s="1"/>
      <c r="WET20" s="1"/>
      <c r="WEU20" s="1"/>
      <c r="WEV20" s="1"/>
      <c r="WEW20" s="1"/>
      <c r="WEX20" s="1"/>
      <c r="WEY20" s="1"/>
      <c r="WEZ20" s="1"/>
      <c r="WFA20" s="1"/>
      <c r="WFB20" s="1"/>
      <c r="WFC20" s="1"/>
      <c r="WFD20" s="1"/>
      <c r="WFE20" s="1"/>
      <c r="WFF20" s="1"/>
      <c r="WFG20" s="1"/>
      <c r="WFH20" s="1"/>
      <c r="WFI20" s="1"/>
      <c r="WFJ20" s="1"/>
      <c r="WFK20" s="1"/>
      <c r="WFL20" s="1"/>
      <c r="WFM20" s="1"/>
      <c r="WFN20" s="1"/>
      <c r="WFO20" s="1"/>
      <c r="WFP20" s="1"/>
      <c r="WFQ20" s="1"/>
      <c r="WFR20" s="1"/>
      <c r="WFS20" s="1"/>
      <c r="WFT20" s="1"/>
      <c r="WFU20" s="1"/>
      <c r="WFV20" s="1"/>
      <c r="WFW20" s="1"/>
      <c r="WFX20" s="1"/>
      <c r="WFY20" s="1"/>
      <c r="WFZ20" s="1"/>
      <c r="WGA20" s="1"/>
      <c r="WGB20" s="1"/>
      <c r="WGC20" s="1"/>
      <c r="WGD20" s="1"/>
      <c r="WGE20" s="1"/>
      <c r="WGF20" s="1"/>
      <c r="WGG20" s="1"/>
      <c r="WGH20" s="1"/>
      <c r="WGI20" s="1"/>
      <c r="WGJ20" s="1"/>
      <c r="WGK20" s="1"/>
      <c r="WGL20" s="1"/>
      <c r="WGM20" s="1"/>
      <c r="WGN20" s="1"/>
      <c r="WGO20" s="1"/>
      <c r="WGP20" s="1"/>
      <c r="WGQ20" s="1"/>
      <c r="WGR20" s="1"/>
      <c r="WGS20" s="1"/>
      <c r="WGT20" s="1"/>
      <c r="WGU20" s="1"/>
      <c r="WGV20" s="1"/>
      <c r="WGW20" s="1"/>
      <c r="WGX20" s="1"/>
      <c r="WGY20" s="1"/>
      <c r="WGZ20" s="1"/>
      <c r="WHA20" s="1"/>
      <c r="WHB20" s="1"/>
      <c r="WHC20" s="1"/>
      <c r="WHD20" s="1"/>
      <c r="WHE20" s="1"/>
      <c r="WHF20" s="1"/>
      <c r="WHG20" s="1"/>
      <c r="WHH20" s="1"/>
      <c r="WHI20" s="1"/>
      <c r="WHJ20" s="1"/>
      <c r="WHK20" s="1"/>
      <c r="WHL20" s="1"/>
      <c r="WHM20" s="1"/>
      <c r="WHN20" s="1"/>
      <c r="WHO20" s="1"/>
      <c r="WHP20" s="1"/>
      <c r="WHQ20" s="1"/>
      <c r="WHR20" s="1"/>
      <c r="WHS20" s="1"/>
      <c r="WHT20" s="1"/>
      <c r="WHU20" s="1"/>
      <c r="WHV20" s="1"/>
      <c r="WHW20" s="1"/>
      <c r="WHX20" s="1"/>
      <c r="WHY20" s="1"/>
      <c r="WHZ20" s="1"/>
      <c r="WIA20" s="1"/>
      <c r="WIB20" s="1"/>
      <c r="WIC20" s="1"/>
      <c r="WID20" s="1"/>
      <c r="WIE20" s="1"/>
      <c r="WIF20" s="1"/>
      <c r="WIG20" s="1"/>
      <c r="WIH20" s="1"/>
      <c r="WII20" s="1"/>
      <c r="WIJ20" s="1"/>
      <c r="WIK20" s="1"/>
      <c r="WIL20" s="1"/>
      <c r="WIM20" s="1"/>
      <c r="WIN20" s="1"/>
      <c r="WIO20" s="1"/>
      <c r="WIP20" s="1"/>
      <c r="WIQ20" s="1"/>
      <c r="WIR20" s="1"/>
      <c r="WIS20" s="1"/>
      <c r="WIT20" s="1"/>
      <c r="WIU20" s="1"/>
      <c r="WIV20" s="1"/>
      <c r="WIW20" s="1"/>
      <c r="WIX20" s="1"/>
      <c r="WIY20" s="1"/>
      <c r="WIZ20" s="1"/>
      <c r="WJA20" s="1"/>
      <c r="WJB20" s="1"/>
      <c r="WJC20" s="1"/>
      <c r="WJD20" s="1"/>
      <c r="WJE20" s="1"/>
      <c r="WJF20" s="1"/>
      <c r="WJG20" s="1"/>
      <c r="WJH20" s="1"/>
      <c r="WJI20" s="1"/>
      <c r="WJJ20" s="1"/>
      <c r="WJK20" s="1"/>
      <c r="WJL20" s="1"/>
      <c r="WJM20" s="1"/>
      <c r="WJN20" s="1"/>
      <c r="WJO20" s="1"/>
      <c r="WJP20" s="1"/>
      <c r="WJQ20" s="1"/>
      <c r="WJR20" s="1"/>
      <c r="WJS20" s="1"/>
      <c r="WJT20" s="1"/>
      <c r="WJU20" s="1"/>
      <c r="WJV20" s="1"/>
      <c r="WJW20" s="1"/>
      <c r="WJX20" s="1"/>
      <c r="WJY20" s="1"/>
      <c r="WJZ20" s="1"/>
      <c r="WKA20" s="1"/>
      <c r="WKB20" s="1"/>
      <c r="WKC20" s="1"/>
      <c r="WKD20" s="1"/>
      <c r="WKE20" s="1"/>
      <c r="WKF20" s="1"/>
      <c r="WKG20" s="1"/>
      <c r="WKH20" s="1"/>
      <c r="WKI20" s="1"/>
      <c r="WKJ20" s="1"/>
      <c r="WKK20" s="1"/>
      <c r="WKL20" s="1"/>
      <c r="WKM20" s="1"/>
      <c r="WKN20" s="1"/>
      <c r="WKO20" s="1"/>
      <c r="WKP20" s="1"/>
      <c r="WKQ20" s="1"/>
      <c r="WKR20" s="1"/>
      <c r="WKS20" s="1"/>
      <c r="WKT20" s="1"/>
      <c r="WKU20" s="1"/>
      <c r="WKV20" s="1"/>
      <c r="WKW20" s="1"/>
      <c r="WKX20" s="1"/>
      <c r="WKY20" s="1"/>
      <c r="WKZ20" s="1"/>
      <c r="WLA20" s="1"/>
      <c r="WLB20" s="1"/>
      <c r="WLC20" s="1"/>
      <c r="WLD20" s="1"/>
      <c r="WLE20" s="1"/>
      <c r="WLF20" s="1"/>
      <c r="WLG20" s="1"/>
      <c r="WLH20" s="1"/>
      <c r="WLI20" s="1"/>
      <c r="WLJ20" s="1"/>
      <c r="WLK20" s="1"/>
      <c r="WLL20" s="1"/>
      <c r="WLM20" s="1"/>
      <c r="WLN20" s="1"/>
      <c r="WLO20" s="1"/>
      <c r="WLP20" s="1"/>
      <c r="WLQ20" s="1"/>
      <c r="WLR20" s="1"/>
      <c r="WLS20" s="1"/>
      <c r="WLT20" s="1"/>
      <c r="WLU20" s="1"/>
      <c r="WLV20" s="1"/>
      <c r="WLW20" s="1"/>
      <c r="WLX20" s="1"/>
      <c r="WLY20" s="1"/>
      <c r="WLZ20" s="1"/>
      <c r="WMA20" s="1"/>
      <c r="WMB20" s="1"/>
      <c r="WMC20" s="1"/>
      <c r="WMD20" s="1"/>
      <c r="WME20" s="1"/>
      <c r="WMF20" s="1"/>
      <c r="WMG20" s="1"/>
      <c r="WMH20" s="1"/>
      <c r="WMI20" s="1"/>
      <c r="WMJ20" s="1"/>
      <c r="WMK20" s="1"/>
      <c r="WML20" s="1"/>
      <c r="WMM20" s="1"/>
      <c r="WMN20" s="1"/>
      <c r="WMO20" s="1"/>
      <c r="WMP20" s="1"/>
      <c r="WMQ20" s="1"/>
      <c r="WMR20" s="1"/>
      <c r="WMS20" s="1"/>
      <c r="WMT20" s="1"/>
      <c r="WMU20" s="1"/>
      <c r="WMV20" s="1"/>
      <c r="WMW20" s="1"/>
      <c r="WMX20" s="1"/>
      <c r="WMY20" s="1"/>
      <c r="WMZ20" s="1"/>
      <c r="WNA20" s="1"/>
      <c r="WNB20" s="1"/>
      <c r="WNC20" s="1"/>
      <c r="WND20" s="1"/>
      <c r="WNE20" s="1"/>
      <c r="WNF20" s="1"/>
      <c r="WNG20" s="1"/>
      <c r="WNH20" s="1"/>
      <c r="WNI20" s="1"/>
      <c r="WNJ20" s="1"/>
      <c r="WNK20" s="1"/>
      <c r="WNL20" s="1"/>
      <c r="WNM20" s="1"/>
      <c r="WNN20" s="1"/>
      <c r="WNO20" s="1"/>
      <c r="WNP20" s="1"/>
      <c r="WNQ20" s="1"/>
      <c r="WNR20" s="1"/>
      <c r="WNS20" s="1"/>
      <c r="WNT20" s="1"/>
      <c r="WNU20" s="1"/>
      <c r="WNV20" s="1"/>
      <c r="WNW20" s="1"/>
      <c r="WNX20" s="1"/>
      <c r="WNY20" s="1"/>
      <c r="WNZ20" s="1"/>
      <c r="WOA20" s="1"/>
      <c r="WOB20" s="1"/>
      <c r="WOC20" s="1"/>
      <c r="WOD20" s="1"/>
      <c r="WOE20" s="1"/>
      <c r="WOF20" s="1"/>
      <c r="WOG20" s="1"/>
      <c r="WOH20" s="1"/>
      <c r="WOI20" s="1"/>
      <c r="WOJ20" s="1"/>
      <c r="WOK20" s="1"/>
      <c r="WOL20" s="1"/>
      <c r="WOM20" s="1"/>
      <c r="WON20" s="1"/>
      <c r="WOO20" s="1"/>
      <c r="WOP20" s="1"/>
      <c r="WOQ20" s="1"/>
      <c r="WOR20" s="1"/>
      <c r="WOS20" s="1"/>
      <c r="WOT20" s="1"/>
      <c r="WOU20" s="1"/>
      <c r="WOV20" s="1"/>
      <c r="WOW20" s="1"/>
      <c r="WOX20" s="1"/>
      <c r="WOY20" s="1"/>
      <c r="WOZ20" s="1"/>
      <c r="WPA20" s="1"/>
      <c r="WPB20" s="1"/>
      <c r="WPC20" s="1"/>
      <c r="WPD20" s="1"/>
      <c r="WPE20" s="1"/>
      <c r="WPF20" s="1"/>
      <c r="WPG20" s="1"/>
      <c r="WPH20" s="1"/>
      <c r="WPI20" s="1"/>
      <c r="WPJ20" s="1"/>
      <c r="WPK20" s="1"/>
      <c r="WPL20" s="1"/>
      <c r="WPM20" s="1"/>
      <c r="WPN20" s="1"/>
      <c r="WPO20" s="1"/>
      <c r="WPP20" s="1"/>
      <c r="WPQ20" s="1"/>
      <c r="WPR20" s="1"/>
      <c r="WPS20" s="1"/>
      <c r="WPT20" s="1"/>
      <c r="WPU20" s="1"/>
      <c r="WPV20" s="1"/>
      <c r="WPW20" s="1"/>
      <c r="WPX20" s="1"/>
      <c r="WPY20" s="1"/>
      <c r="WPZ20" s="1"/>
      <c r="WQA20" s="1"/>
      <c r="WQB20" s="1"/>
      <c r="WQC20" s="1"/>
      <c r="WQD20" s="1"/>
      <c r="WQE20" s="1"/>
      <c r="WQF20" s="1"/>
      <c r="WQG20" s="1"/>
      <c r="WQH20" s="1"/>
      <c r="WQI20" s="1"/>
      <c r="WQJ20" s="1"/>
      <c r="WQK20" s="1"/>
      <c r="WQL20" s="1"/>
      <c r="WQM20" s="1"/>
      <c r="WQN20" s="1"/>
      <c r="WQO20" s="1"/>
      <c r="WQP20" s="1"/>
      <c r="WQQ20" s="1"/>
      <c r="WQR20" s="1"/>
      <c r="WQS20" s="1"/>
      <c r="WQT20" s="1"/>
      <c r="WQU20" s="1"/>
      <c r="WQV20" s="1"/>
      <c r="WQW20" s="1"/>
      <c r="WQX20" s="1"/>
      <c r="WQY20" s="1"/>
      <c r="WQZ20" s="1"/>
      <c r="WRA20" s="1"/>
      <c r="WRB20" s="1"/>
      <c r="WRC20" s="1"/>
      <c r="WRD20" s="1"/>
      <c r="WRE20" s="1"/>
      <c r="WRF20" s="1"/>
      <c r="WRG20" s="1"/>
      <c r="WRH20" s="1"/>
      <c r="WRI20" s="1"/>
      <c r="WRJ20" s="1"/>
      <c r="WRK20" s="1"/>
      <c r="WRL20" s="1"/>
      <c r="WRM20" s="1"/>
      <c r="WRN20" s="1"/>
      <c r="WRO20" s="1"/>
      <c r="WRP20" s="1"/>
      <c r="WRQ20" s="1"/>
      <c r="WRR20" s="1"/>
      <c r="WRS20" s="1"/>
      <c r="WRT20" s="1"/>
      <c r="WRU20" s="1"/>
      <c r="WRV20" s="1"/>
      <c r="WRW20" s="1"/>
      <c r="WRX20" s="1"/>
      <c r="WRY20" s="1"/>
      <c r="WRZ20" s="1"/>
      <c r="WSA20" s="1"/>
      <c r="WSB20" s="1"/>
      <c r="WSC20" s="1"/>
      <c r="WSD20" s="1"/>
      <c r="WSE20" s="1"/>
      <c r="WSF20" s="1"/>
      <c r="WSG20" s="1"/>
      <c r="WSH20" s="1"/>
      <c r="WSI20" s="1"/>
      <c r="WSJ20" s="1"/>
      <c r="WSK20" s="1"/>
      <c r="WSL20" s="1"/>
      <c r="WSM20" s="1"/>
      <c r="WSN20" s="1"/>
      <c r="WSO20" s="1"/>
      <c r="WSP20" s="1"/>
      <c r="WSQ20" s="1"/>
      <c r="WSR20" s="1"/>
      <c r="WSS20" s="1"/>
      <c r="WST20" s="1"/>
      <c r="WSU20" s="1"/>
      <c r="WSV20" s="1"/>
      <c r="WSW20" s="1"/>
      <c r="WSX20" s="1"/>
      <c r="WSY20" s="1"/>
      <c r="WSZ20" s="1"/>
      <c r="WTA20" s="1"/>
      <c r="WTB20" s="1"/>
      <c r="WTC20" s="1"/>
      <c r="WTD20" s="1"/>
      <c r="WTE20" s="1"/>
      <c r="WTF20" s="1"/>
      <c r="WTG20" s="1"/>
      <c r="WTH20" s="1"/>
      <c r="WTI20" s="1"/>
      <c r="WTJ20" s="1"/>
      <c r="WTK20" s="1"/>
      <c r="WTL20" s="1"/>
      <c r="WTM20" s="1"/>
      <c r="WTN20" s="1"/>
      <c r="WTO20" s="1"/>
      <c r="WTP20" s="1"/>
      <c r="WTQ20" s="1"/>
      <c r="WTR20" s="1"/>
      <c r="WTS20" s="1"/>
      <c r="WTT20" s="1"/>
      <c r="WTU20" s="1"/>
      <c r="WTV20" s="1"/>
      <c r="WTW20" s="1"/>
      <c r="WTX20" s="1"/>
      <c r="WTY20" s="1"/>
      <c r="WTZ20" s="1"/>
      <c r="WUA20" s="1"/>
      <c r="WUB20" s="1"/>
      <c r="WUC20" s="1"/>
      <c r="WUD20" s="1"/>
      <c r="WUE20" s="1"/>
      <c r="WUF20" s="1"/>
      <c r="WUG20" s="1"/>
      <c r="WUH20" s="1"/>
      <c r="WUI20" s="1"/>
      <c r="WUJ20" s="1"/>
      <c r="WUK20" s="1"/>
      <c r="WUL20" s="1"/>
      <c r="WUM20" s="1"/>
      <c r="WUN20" s="1"/>
      <c r="WUO20" s="1"/>
      <c r="WUP20" s="1"/>
      <c r="WUQ20" s="1"/>
      <c r="WUR20" s="1"/>
      <c r="WUS20" s="1"/>
      <c r="WUT20" s="1"/>
      <c r="WUU20" s="1"/>
      <c r="WUV20" s="1"/>
      <c r="WUW20" s="1"/>
      <c r="WUX20" s="1"/>
      <c r="WUY20" s="1"/>
      <c r="WUZ20" s="1"/>
      <c r="WVA20" s="1"/>
      <c r="WVB20" s="1"/>
      <c r="WVC20" s="1"/>
      <c r="WVD20" s="1"/>
      <c r="WVE20" s="1"/>
      <c r="WVF20" s="1"/>
      <c r="WVG20" s="1"/>
      <c r="WVH20" s="1"/>
      <c r="WVI20" s="1"/>
      <c r="WVJ20" s="1"/>
      <c r="WVK20" s="1"/>
      <c r="WVL20" s="1"/>
      <c r="WVM20" s="1"/>
      <c r="WVN20" s="1"/>
      <c r="WVO20" s="1"/>
      <c r="WVP20" s="1"/>
      <c r="WVQ20" s="1"/>
      <c r="WVR20" s="1"/>
      <c r="WVS20" s="1"/>
      <c r="WVT20" s="1"/>
      <c r="WVU20" s="1"/>
      <c r="WVV20" s="1"/>
      <c r="WVW20" s="1"/>
      <c r="WVX20" s="1"/>
      <c r="WVY20" s="1"/>
      <c r="WVZ20" s="1"/>
      <c r="WWA20" s="1"/>
      <c r="WWB20" s="1"/>
      <c r="WWC20" s="1"/>
      <c r="WWD20" s="1"/>
      <c r="WWE20" s="1"/>
      <c r="WWF20" s="1"/>
      <c r="WWG20" s="1"/>
      <c r="WWH20" s="1"/>
      <c r="WWI20" s="1"/>
      <c r="WWJ20" s="1"/>
      <c r="WWK20" s="1"/>
      <c r="WWL20" s="1"/>
      <c r="WWM20" s="1"/>
      <c r="WWN20" s="1"/>
      <c r="WWO20" s="1"/>
      <c r="WWP20" s="1"/>
      <c r="WWQ20" s="1"/>
      <c r="WWR20" s="1"/>
      <c r="WWS20" s="1"/>
      <c r="WWT20" s="1"/>
      <c r="WWU20" s="1"/>
      <c r="WWV20" s="1"/>
      <c r="WWW20" s="1"/>
      <c r="WWX20" s="1"/>
      <c r="WWY20" s="1"/>
      <c r="WWZ20" s="1"/>
      <c r="WXA20" s="1"/>
      <c r="WXB20" s="1"/>
      <c r="WXC20" s="1"/>
      <c r="WXD20" s="1"/>
      <c r="WXE20" s="1"/>
      <c r="WXF20" s="1"/>
      <c r="WXG20" s="1"/>
      <c r="WXH20" s="1"/>
      <c r="WXI20" s="1"/>
      <c r="WXJ20" s="1"/>
      <c r="WXK20" s="1"/>
      <c r="WXL20" s="1"/>
      <c r="WXM20" s="1"/>
      <c r="WXN20" s="1"/>
      <c r="WXO20" s="1"/>
      <c r="WXP20" s="1"/>
      <c r="WXQ20" s="1"/>
      <c r="WXR20" s="1"/>
      <c r="WXS20" s="1"/>
      <c r="WXT20" s="1"/>
      <c r="WXU20" s="1"/>
      <c r="WXV20" s="1"/>
      <c r="WXW20" s="1"/>
      <c r="WXX20" s="1"/>
      <c r="WXY20" s="1"/>
      <c r="WXZ20" s="1"/>
      <c r="WYA20" s="1"/>
      <c r="WYB20" s="1"/>
      <c r="WYC20" s="1"/>
      <c r="WYD20" s="1"/>
      <c r="WYE20" s="1"/>
      <c r="WYF20" s="1"/>
      <c r="WYG20" s="1"/>
      <c r="WYH20" s="1"/>
      <c r="WYI20" s="1"/>
      <c r="WYJ20" s="1"/>
      <c r="WYK20" s="1"/>
      <c r="WYL20" s="1"/>
      <c r="WYM20" s="1"/>
      <c r="WYN20" s="1"/>
      <c r="WYO20" s="1"/>
      <c r="WYP20" s="1"/>
      <c r="WYQ20" s="1"/>
      <c r="WYR20" s="1"/>
      <c r="WYS20" s="1"/>
      <c r="WYT20" s="1"/>
      <c r="WYU20" s="1"/>
      <c r="WYV20" s="1"/>
      <c r="WYW20" s="1"/>
      <c r="WYX20" s="1"/>
      <c r="WYY20" s="1"/>
      <c r="WYZ20" s="1"/>
      <c r="WZA20" s="1"/>
      <c r="WZB20" s="1"/>
      <c r="WZC20" s="1"/>
      <c r="WZD20" s="1"/>
      <c r="WZE20" s="1"/>
      <c r="WZF20" s="1"/>
      <c r="WZG20" s="1"/>
      <c r="WZH20" s="1"/>
      <c r="WZI20" s="1"/>
      <c r="WZJ20" s="1"/>
      <c r="WZK20" s="1"/>
      <c r="WZL20" s="1"/>
      <c r="WZM20" s="1"/>
      <c r="WZN20" s="1"/>
      <c r="WZO20" s="1"/>
      <c r="WZP20" s="1"/>
      <c r="WZQ20" s="1"/>
      <c r="WZR20" s="1"/>
      <c r="WZS20" s="1"/>
      <c r="WZT20" s="1"/>
      <c r="WZU20" s="1"/>
      <c r="WZV20" s="1"/>
      <c r="WZW20" s="1"/>
      <c r="WZX20" s="1"/>
      <c r="WZY20" s="1"/>
      <c r="WZZ20" s="1"/>
      <c r="XAA20" s="1"/>
      <c r="XAB20" s="1"/>
      <c r="XAC20" s="1"/>
      <c r="XAD20" s="1"/>
      <c r="XAE20" s="1"/>
      <c r="XAF20" s="1"/>
      <c r="XAG20" s="1"/>
      <c r="XAH20" s="1"/>
      <c r="XAI20" s="1"/>
      <c r="XAJ20" s="1"/>
      <c r="XAK20" s="1"/>
      <c r="XAL20" s="1"/>
      <c r="XAM20" s="1"/>
      <c r="XAN20" s="1"/>
      <c r="XAO20" s="1"/>
      <c r="XAP20" s="1"/>
      <c r="XAQ20" s="1"/>
      <c r="XAR20" s="1"/>
      <c r="XAS20" s="1"/>
      <c r="XAT20" s="1"/>
      <c r="XAU20" s="1"/>
      <c r="XAV20" s="1"/>
      <c r="XAW20" s="1"/>
      <c r="XAX20" s="1"/>
      <c r="XAY20" s="1"/>
      <c r="XAZ20" s="1"/>
      <c r="XBA20" s="1"/>
      <c r="XBB20" s="1"/>
      <c r="XBC20" s="1"/>
      <c r="XBD20" s="1"/>
      <c r="XBE20" s="1"/>
      <c r="XBF20" s="1"/>
      <c r="XBG20" s="1"/>
      <c r="XBH20" s="1"/>
      <c r="XBI20" s="1"/>
      <c r="XBJ20" s="1"/>
      <c r="XBK20" s="1"/>
      <c r="XBL20" s="1"/>
      <c r="XBM20" s="1"/>
      <c r="XBN20" s="1"/>
      <c r="XBO20" s="1"/>
      <c r="XBP20" s="1"/>
      <c r="XBQ20" s="1"/>
      <c r="XBR20" s="1"/>
      <c r="XBS20" s="1"/>
      <c r="XBT20" s="1"/>
      <c r="XBU20" s="1"/>
      <c r="XBV20" s="1"/>
      <c r="XBW20" s="1"/>
      <c r="XBX20" s="1"/>
      <c r="XBY20" s="1"/>
      <c r="XBZ20" s="1"/>
      <c r="XCA20" s="1"/>
      <c r="XCB20" s="1"/>
      <c r="XCC20" s="1"/>
      <c r="XCD20" s="1"/>
      <c r="XCE20" s="1"/>
      <c r="XCF20" s="1"/>
      <c r="XCG20" s="1"/>
      <c r="XCH20" s="1"/>
      <c r="XCI20" s="1"/>
      <c r="XCJ20" s="1"/>
      <c r="XCK20" s="1"/>
      <c r="XCL20" s="1"/>
      <c r="XCM20" s="1"/>
      <c r="XCN20" s="1"/>
      <c r="XCO20" s="1"/>
      <c r="XCP20" s="1"/>
      <c r="XCQ20" s="1"/>
      <c r="XCR20" s="1"/>
      <c r="XCS20" s="1"/>
      <c r="XCT20" s="1"/>
      <c r="XCU20" s="1"/>
      <c r="XCV20" s="1"/>
      <c r="XCW20" s="1"/>
      <c r="XCX20" s="1"/>
      <c r="XCY20" s="1"/>
      <c r="XCZ20" s="1"/>
      <c r="XDA20" s="1"/>
      <c r="XDB20" s="1"/>
      <c r="XDC20" s="1"/>
      <c r="XDD20" s="1"/>
      <c r="XDE20" s="1"/>
      <c r="XDF20" s="1"/>
      <c r="XDG20" s="1"/>
      <c r="XDH20" s="1"/>
      <c r="XDI20" s="1"/>
      <c r="XDJ20" s="1"/>
      <c r="XDK20" s="1"/>
      <c r="XDL20" s="1"/>
      <c r="XDM20" s="1"/>
      <c r="XDN20" s="1"/>
      <c r="XDO20" s="1"/>
      <c r="XDP20" s="1"/>
      <c r="XDQ20" s="1"/>
      <c r="XDR20" s="1"/>
      <c r="XDS20" s="1"/>
      <c r="XDT20" s="1"/>
      <c r="XDU20" s="1"/>
      <c r="XDV20" s="1"/>
      <c r="XDW20" s="1"/>
      <c r="XDX20" s="1"/>
      <c r="XDY20" s="1"/>
      <c r="XDZ20" s="1"/>
      <c r="XEA20" s="1"/>
      <c r="XEB20" s="1"/>
      <c r="XEC20" s="1"/>
      <c r="XED20" s="1"/>
      <c r="XEE20" s="1"/>
      <c r="XEF20" s="1"/>
      <c r="XEG20" s="1"/>
      <c r="XEH20" s="1"/>
      <c r="XEI20" s="1"/>
      <c r="XEJ20" s="1"/>
      <c r="XEK20" s="1"/>
      <c r="XEL20" s="1"/>
      <c r="XEM20" s="1"/>
      <c r="XEN20" s="1"/>
      <c r="XEO20" s="1"/>
      <c r="XEP20" s="1"/>
      <c r="XEQ20" s="1"/>
      <c r="XER20" s="1"/>
      <c r="XES20" s="1"/>
      <c r="XET20" s="1"/>
      <c r="XEU20" s="1"/>
      <c r="XEV20" s="1"/>
      <c r="XEW20" s="1"/>
      <c r="XEX20" s="1"/>
      <c r="XEY20" s="1"/>
      <c r="XEZ20" s="1"/>
      <c r="XFA20" s="1"/>
      <c r="XFB20" s="1"/>
      <c r="XFC20" s="1"/>
      <c r="XFD20" s="1"/>
    </row>
    <row r="21" spans="1:16384" x14ac:dyDescent="0.25">
      <c r="A21" s="1"/>
      <c r="B21" s="189" t="s">
        <v>149</v>
      </c>
      <c r="C21" s="117"/>
      <c r="D21" s="91"/>
      <c r="E21" s="232"/>
      <c r="F21" s="1"/>
      <c r="G21" s="72"/>
      <c r="H21" s="1"/>
      <c r="I21" s="1"/>
      <c r="J21" s="1"/>
      <c r="K21" s="1"/>
      <c r="L21" s="1"/>
      <c r="M21" s="1"/>
      <c r="N21" s="1"/>
    </row>
    <row r="22" spans="1:16384" x14ac:dyDescent="0.25">
      <c r="A22" s="1"/>
      <c r="B22" s="138" t="s">
        <v>318</v>
      </c>
      <c r="C22" s="125" t="s">
        <v>152</v>
      </c>
      <c r="D22" s="118">
        <v>0</v>
      </c>
      <c r="E22" s="233"/>
      <c r="F22" s="1"/>
      <c r="G22" s="72"/>
      <c r="H22" s="1"/>
      <c r="I22" s="1"/>
      <c r="J22" s="1"/>
      <c r="K22" s="1"/>
      <c r="L22" s="1"/>
      <c r="M22" s="1"/>
      <c r="N22" s="1"/>
    </row>
    <row r="23" spans="1:16384" x14ac:dyDescent="0.25">
      <c r="A23" s="1"/>
      <c r="B23" s="150" t="s">
        <v>319</v>
      </c>
      <c r="C23" s="125" t="s">
        <v>152</v>
      </c>
      <c r="D23" s="118">
        <v>0</v>
      </c>
      <c r="E23" s="233"/>
      <c r="F23" s="1"/>
      <c r="G23" s="72"/>
      <c r="H23" s="1"/>
      <c r="I23" s="1"/>
      <c r="J23" s="1"/>
      <c r="K23" s="1"/>
      <c r="L23" s="1"/>
      <c r="M23" s="1"/>
      <c r="N23" s="1"/>
    </row>
    <row r="24" spans="1:16384" x14ac:dyDescent="0.25">
      <c r="A24" s="1"/>
      <c r="B24" s="48"/>
      <c r="C24" s="31"/>
      <c r="D24" s="225"/>
      <c r="E24" s="126"/>
      <c r="F24" s="1"/>
      <c r="G24" s="72"/>
      <c r="H24" s="1"/>
      <c r="I24" s="1"/>
      <c r="J24" s="1"/>
      <c r="K24" s="1"/>
      <c r="L24" s="1"/>
      <c r="M24" s="1"/>
      <c r="N24" s="1"/>
    </row>
    <row r="25" spans="1:16384" x14ac:dyDescent="0.25">
      <c r="A25" s="1"/>
      <c r="B25" s="188"/>
      <c r="C25" s="71"/>
      <c r="D25" s="1"/>
      <c r="E25" s="1"/>
      <c r="F25" s="1"/>
      <c r="G25" s="1"/>
      <c r="H25" s="1"/>
      <c r="I25" s="1"/>
      <c r="J25" s="1"/>
      <c r="K25" s="1"/>
      <c r="L25" s="1"/>
      <c r="M25" s="1"/>
      <c r="N25" s="1"/>
    </row>
    <row r="26" spans="1:16384" x14ac:dyDescent="0.25">
      <c r="A26" s="1"/>
      <c r="B26" s="167" t="s">
        <v>145</v>
      </c>
      <c r="C26" s="127"/>
      <c r="D26" s="168" t="s">
        <v>317</v>
      </c>
      <c r="E26" s="168"/>
      <c r="F26" s="1"/>
      <c r="G26" s="1"/>
      <c r="H26" s="1"/>
      <c r="I26" s="1"/>
      <c r="J26" s="1"/>
      <c r="K26" s="1"/>
      <c r="L26" s="1"/>
      <c r="M26" s="1"/>
      <c r="N26" s="1"/>
    </row>
    <row r="27" spans="1:16384" x14ac:dyDescent="0.25">
      <c r="A27" s="1"/>
      <c r="B27" s="188" t="s">
        <v>351</v>
      </c>
      <c r="C27" s="71" t="s">
        <v>150</v>
      </c>
      <c r="D27" s="3">
        <f>D18</f>
        <v>208.97799999999998</v>
      </c>
      <c r="E27" s="1"/>
      <c r="F27" s="1"/>
      <c r="G27" s="1"/>
      <c r="H27" s="1"/>
      <c r="I27" s="1"/>
      <c r="J27" s="1"/>
      <c r="K27" s="1"/>
      <c r="L27" s="1"/>
      <c r="M27" s="1"/>
      <c r="N27" s="1"/>
    </row>
    <row r="28" spans="1:16384" x14ac:dyDescent="0.25">
      <c r="A28" s="4"/>
      <c r="B28" s="190" t="s">
        <v>264</v>
      </c>
      <c r="C28" s="20" t="s">
        <v>150</v>
      </c>
      <c r="D28" s="114">
        <f>D27</f>
        <v>208.97799999999998</v>
      </c>
      <c r="E28" s="114"/>
      <c r="F28" s="4"/>
      <c r="G28" s="4"/>
      <c r="H28" s="4"/>
      <c r="I28" s="4"/>
      <c r="J28" s="4"/>
      <c r="K28" s="4"/>
      <c r="L28" s="4"/>
      <c r="M28" s="4"/>
      <c r="N28" s="4"/>
    </row>
    <row r="29" spans="1:16384" x14ac:dyDescent="0.25">
      <c r="A29" s="1"/>
      <c r="B29" s="188"/>
      <c r="C29" s="71"/>
      <c r="D29" s="1"/>
      <c r="E29" s="1"/>
      <c r="F29" s="1"/>
      <c r="G29" s="1"/>
      <c r="H29" s="1"/>
      <c r="I29" s="1"/>
      <c r="J29" s="1"/>
      <c r="K29" s="1"/>
      <c r="L29" s="1"/>
      <c r="M29" s="1"/>
      <c r="N29" s="1"/>
    </row>
    <row r="30" spans="1:16384" x14ac:dyDescent="0.25">
      <c r="A30" s="1"/>
      <c r="B30" s="167" t="s">
        <v>153</v>
      </c>
      <c r="C30" s="127"/>
      <c r="D30" s="168" t="str">
        <f>D$26</f>
        <v>(Pellet Prj)</v>
      </c>
      <c r="E30" s="168"/>
      <c r="F30" s="1"/>
      <c r="G30" s="1"/>
      <c r="H30" s="1"/>
      <c r="I30" s="1"/>
      <c r="J30" s="1"/>
      <c r="K30" s="1"/>
      <c r="L30" s="1"/>
      <c r="M30" s="1"/>
      <c r="N30" s="1"/>
    </row>
    <row r="31" spans="1:16384" x14ac:dyDescent="0.25">
      <c r="A31" s="1"/>
      <c r="B31" s="188" t="s">
        <v>265</v>
      </c>
      <c r="C31" s="71" t="s">
        <v>172</v>
      </c>
      <c r="D31" s="119">
        <v>0.3</v>
      </c>
      <c r="E31" s="119"/>
      <c r="F31" s="1"/>
      <c r="G31" s="1"/>
      <c r="H31" s="1"/>
      <c r="I31" s="1"/>
      <c r="J31" s="1"/>
      <c r="K31" s="1"/>
      <c r="L31" s="1"/>
      <c r="M31" s="1"/>
      <c r="N31" s="1"/>
    </row>
    <row r="32" spans="1:16384" x14ac:dyDescent="0.25">
      <c r="A32" s="1"/>
      <c r="B32" s="188" t="s">
        <v>266</v>
      </c>
      <c r="C32" s="71" t="s">
        <v>172</v>
      </c>
      <c r="D32" s="119">
        <f>1-D31</f>
        <v>0.7</v>
      </c>
      <c r="E32" s="119"/>
      <c r="F32" s="1"/>
      <c r="G32" s="1"/>
      <c r="H32" s="1"/>
      <c r="I32" s="1"/>
      <c r="J32" s="1"/>
      <c r="K32" s="1"/>
      <c r="L32" s="1"/>
      <c r="M32" s="1"/>
      <c r="N32" s="1"/>
    </row>
    <row r="33" spans="1:14" x14ac:dyDescent="0.25">
      <c r="A33" s="1"/>
      <c r="B33" s="236" t="s">
        <v>0</v>
      </c>
      <c r="C33" s="71" t="s">
        <v>172</v>
      </c>
      <c r="D33" s="237">
        <f>SUM(D31:D32)</f>
        <v>1</v>
      </c>
      <c r="E33" s="131"/>
      <c r="F33" s="1"/>
      <c r="G33" s="1"/>
      <c r="H33" s="1"/>
      <c r="I33" s="1"/>
      <c r="J33" s="1"/>
      <c r="K33" s="1"/>
      <c r="L33" s="1"/>
      <c r="M33" s="1"/>
      <c r="N33" s="1"/>
    </row>
    <row r="34" spans="1:14" x14ac:dyDescent="0.25">
      <c r="A34" s="1"/>
      <c r="B34" s="188" t="s">
        <v>3</v>
      </c>
      <c r="C34" s="71" t="s">
        <v>150</v>
      </c>
      <c r="D34" s="5">
        <f>$D$28*D31</f>
        <v>62.69339999999999</v>
      </c>
      <c r="E34" s="5"/>
      <c r="F34" s="5"/>
      <c r="G34" s="1"/>
      <c r="H34" s="1"/>
      <c r="I34" s="1"/>
      <c r="J34" s="1"/>
      <c r="K34" s="1"/>
      <c r="L34" s="1"/>
      <c r="M34" s="1"/>
      <c r="N34" s="1"/>
    </row>
    <row r="35" spans="1:14" x14ac:dyDescent="0.25">
      <c r="A35" s="1"/>
      <c r="B35" s="188" t="s">
        <v>2</v>
      </c>
      <c r="C35" s="71" t="s">
        <v>150</v>
      </c>
      <c r="D35" s="5">
        <f>$D$28*D32</f>
        <v>146.28459999999998</v>
      </c>
      <c r="E35" s="5"/>
      <c r="F35" s="5"/>
      <c r="G35" s="1"/>
      <c r="H35" s="1"/>
      <c r="I35" s="1"/>
      <c r="J35" s="1"/>
      <c r="K35" s="1"/>
      <c r="L35" s="1"/>
      <c r="M35" s="1"/>
      <c r="N35" s="1"/>
    </row>
    <row r="36" spans="1:14" x14ac:dyDescent="0.25">
      <c r="A36" s="4"/>
      <c r="B36" s="190" t="s">
        <v>154</v>
      </c>
      <c r="C36" s="20"/>
      <c r="D36" s="6">
        <f>D34+D35</f>
        <v>208.97799999999998</v>
      </c>
      <c r="E36" s="6"/>
      <c r="F36" s="5"/>
      <c r="G36" s="4"/>
      <c r="H36" s="4"/>
      <c r="I36" s="4"/>
      <c r="J36" s="4"/>
      <c r="K36" s="4"/>
      <c r="L36" s="4"/>
      <c r="M36" s="4"/>
      <c r="N36" s="4"/>
    </row>
    <row r="37" spans="1:14" x14ac:dyDescent="0.25">
      <c r="A37" s="1"/>
      <c r="B37" s="188"/>
      <c r="C37" s="71"/>
      <c r="D37" s="1"/>
      <c r="E37" s="1"/>
      <c r="F37" s="1"/>
      <c r="G37" s="1"/>
      <c r="H37" s="1"/>
      <c r="I37" s="1"/>
      <c r="J37" s="1"/>
      <c r="K37" s="1"/>
      <c r="L37" s="1"/>
      <c r="M37" s="1"/>
      <c r="N37" s="1"/>
    </row>
    <row r="38" spans="1:14" x14ac:dyDescent="0.25">
      <c r="A38" s="1"/>
      <c r="B38" s="167" t="s">
        <v>362</v>
      </c>
      <c r="C38" s="127"/>
      <c r="D38" s="168" t="str">
        <f>D$26</f>
        <v>(Pellet Prj)</v>
      </c>
      <c r="E38" s="168"/>
      <c r="F38" s="1"/>
      <c r="G38" s="1"/>
      <c r="H38" s="1"/>
      <c r="I38" s="1"/>
      <c r="J38" s="1"/>
      <c r="K38" s="1"/>
      <c r="L38" s="1"/>
      <c r="M38" s="1"/>
      <c r="N38" s="1"/>
    </row>
    <row r="39" spans="1:14" x14ac:dyDescent="0.25">
      <c r="A39" s="1"/>
      <c r="B39" s="188" t="s">
        <v>155</v>
      </c>
      <c r="C39" s="71" t="s">
        <v>150</v>
      </c>
      <c r="D39" s="5">
        <f>D35</f>
        <v>146.28459999999998</v>
      </c>
      <c r="E39" s="5"/>
      <c r="F39" s="1"/>
      <c r="G39" s="1"/>
      <c r="H39" s="1"/>
      <c r="I39" s="1"/>
      <c r="J39" s="1"/>
      <c r="K39" s="1"/>
      <c r="L39" s="1"/>
      <c r="M39" s="1"/>
      <c r="N39" s="1"/>
    </row>
    <row r="40" spans="1:14" x14ac:dyDescent="0.25">
      <c r="A40" s="1"/>
      <c r="B40" s="188" t="s">
        <v>1</v>
      </c>
      <c r="C40" s="71" t="s">
        <v>156</v>
      </c>
      <c r="D40" s="353">
        <v>8.3500000000000005E-2</v>
      </c>
      <c r="E40" s="132"/>
      <c r="F40" s="1"/>
      <c r="G40" s="1"/>
      <c r="H40" s="1"/>
      <c r="I40" s="1"/>
      <c r="J40" s="1"/>
      <c r="K40" s="1"/>
      <c r="L40" s="1"/>
      <c r="M40" s="1"/>
      <c r="N40" s="1"/>
    </row>
    <row r="41" spans="1:14" x14ac:dyDescent="0.25">
      <c r="A41" s="1"/>
      <c r="B41" s="188" t="s">
        <v>157</v>
      </c>
      <c r="C41" s="71" t="s">
        <v>151</v>
      </c>
      <c r="D41" s="133">
        <f>5*80%</f>
        <v>4</v>
      </c>
      <c r="E41" s="133"/>
      <c r="F41" s="1"/>
      <c r="G41" s="1"/>
      <c r="H41" s="1"/>
      <c r="I41" s="1"/>
      <c r="J41" s="1"/>
      <c r="K41" s="1"/>
      <c r="L41" s="1"/>
      <c r="M41" s="1"/>
      <c r="N41" s="1"/>
    </row>
    <row r="42" spans="1:14" x14ac:dyDescent="0.25">
      <c r="A42" s="1"/>
      <c r="B42" s="188"/>
      <c r="C42" s="71"/>
      <c r="D42" s="1"/>
      <c r="E42" s="1"/>
      <c r="F42" s="1"/>
      <c r="G42" s="1"/>
      <c r="H42" s="1"/>
      <c r="I42" s="1"/>
      <c r="J42" s="1"/>
      <c r="K42" s="1"/>
      <c r="L42" s="1"/>
      <c r="M42" s="1"/>
      <c r="N42" s="1"/>
    </row>
    <row r="43" spans="1:14" x14ac:dyDescent="0.25">
      <c r="A43" s="1"/>
      <c r="B43" s="167" t="s">
        <v>296</v>
      </c>
      <c r="C43" s="166"/>
      <c r="D43" s="168" t="str">
        <f>D$26</f>
        <v>(Pellet Prj)</v>
      </c>
      <c r="E43" s="168"/>
      <c r="F43" s="1"/>
      <c r="G43" s="1"/>
      <c r="H43" s="1"/>
      <c r="I43" s="1"/>
      <c r="J43" s="1"/>
      <c r="K43" s="1"/>
      <c r="L43" s="1"/>
      <c r="M43" s="1"/>
      <c r="N43" s="1"/>
    </row>
    <row r="44" spans="1:14" hidden="1" x14ac:dyDescent="0.25">
      <c r="A44" s="1"/>
      <c r="B44" s="188" t="s">
        <v>320</v>
      </c>
      <c r="C44" s="71" t="s">
        <v>168</v>
      </c>
      <c r="D44" s="136">
        <v>0</v>
      </c>
      <c r="E44" s="136"/>
      <c r="F44" s="1"/>
      <c r="G44" s="1"/>
      <c r="H44" s="1"/>
      <c r="I44" s="1"/>
      <c r="J44" s="1"/>
      <c r="K44" s="1"/>
      <c r="L44" s="1"/>
      <c r="M44" s="1"/>
      <c r="N44" s="1"/>
    </row>
    <row r="45" spans="1:14" x14ac:dyDescent="0.25">
      <c r="A45" s="1"/>
      <c r="B45" s="188" t="s">
        <v>352</v>
      </c>
      <c r="C45" s="71" t="s">
        <v>14</v>
      </c>
      <c r="D45" s="119">
        <v>0.95</v>
      </c>
      <c r="E45" s="119"/>
      <c r="F45" s="1"/>
      <c r="G45" s="1"/>
      <c r="H45" s="1"/>
      <c r="I45" s="1"/>
      <c r="J45" s="1"/>
      <c r="K45" s="1"/>
      <c r="L45" s="1"/>
      <c r="M45" s="1"/>
      <c r="N45" s="1"/>
    </row>
    <row r="46" spans="1:14" hidden="1" x14ac:dyDescent="0.25">
      <c r="A46" s="1"/>
      <c r="B46" s="188" t="s">
        <v>169</v>
      </c>
      <c r="C46" s="71" t="s">
        <v>168</v>
      </c>
      <c r="D46" s="136">
        <f>D44*D45</f>
        <v>0</v>
      </c>
      <c r="E46" s="136"/>
      <c r="F46" s="1"/>
      <c r="G46" s="1"/>
      <c r="H46" s="1"/>
      <c r="I46" s="1"/>
      <c r="J46" s="1"/>
      <c r="K46" s="1"/>
      <c r="L46" s="1"/>
      <c r="M46" s="1"/>
      <c r="N46" s="1"/>
    </row>
    <row r="47" spans="1:14" x14ac:dyDescent="0.25">
      <c r="A47" s="1"/>
      <c r="B47" s="188" t="s">
        <v>167</v>
      </c>
      <c r="C47" s="71" t="s">
        <v>170</v>
      </c>
      <c r="D47" s="22">
        <v>300</v>
      </c>
      <c r="E47" s="22"/>
      <c r="F47" s="1"/>
      <c r="G47" s="1"/>
      <c r="H47" s="1"/>
      <c r="I47" s="1"/>
      <c r="J47" s="1"/>
      <c r="K47" s="1"/>
      <c r="L47" s="1"/>
      <c r="M47" s="1"/>
      <c r="N47" s="1"/>
    </row>
    <row r="48" spans="1:14" x14ac:dyDescent="0.25">
      <c r="A48" s="1"/>
      <c r="B48" s="188" t="s">
        <v>309</v>
      </c>
      <c r="C48" s="71" t="s">
        <v>308</v>
      </c>
      <c r="D48" s="22">
        <v>9000</v>
      </c>
      <c r="E48" s="22"/>
      <c r="F48" s="1"/>
      <c r="G48" s="1"/>
      <c r="H48" s="1"/>
      <c r="I48" s="1"/>
      <c r="J48" s="1"/>
      <c r="K48" s="1"/>
      <c r="L48" s="1"/>
      <c r="M48" s="1"/>
      <c r="N48" s="1"/>
    </row>
    <row r="49" spans="1:14" hidden="1" x14ac:dyDescent="0.25">
      <c r="A49" s="1"/>
      <c r="B49" s="188" t="s">
        <v>256</v>
      </c>
      <c r="C49" s="71" t="s">
        <v>172</v>
      </c>
      <c r="D49" s="22"/>
      <c r="E49" s="228"/>
      <c r="F49" s="1"/>
      <c r="G49" s="1"/>
      <c r="H49" s="1"/>
      <c r="I49" s="1"/>
      <c r="J49" s="1"/>
      <c r="K49" s="1"/>
      <c r="L49" s="1"/>
      <c r="M49" s="1"/>
      <c r="N49" s="1"/>
    </row>
    <row r="50" spans="1:14" hidden="1" x14ac:dyDescent="0.25">
      <c r="A50" s="1"/>
      <c r="B50" s="188" t="s">
        <v>257</v>
      </c>
      <c r="C50" s="71" t="s">
        <v>258</v>
      </c>
      <c r="D50" s="22"/>
      <c r="E50" s="22"/>
      <c r="F50" s="1"/>
      <c r="G50" s="1"/>
      <c r="H50" s="1"/>
      <c r="I50" s="1"/>
      <c r="J50" s="1"/>
      <c r="K50" s="1"/>
      <c r="L50" s="1"/>
      <c r="M50" s="1"/>
      <c r="N50" s="1"/>
    </row>
    <row r="51" spans="1:14" hidden="1" x14ac:dyDescent="0.25">
      <c r="A51" s="1"/>
      <c r="B51" s="188" t="s">
        <v>259</v>
      </c>
      <c r="C51" s="71" t="s">
        <v>260</v>
      </c>
      <c r="D51" s="22"/>
      <c r="E51" s="228"/>
      <c r="F51" s="1"/>
      <c r="G51" s="1"/>
      <c r="H51" s="1"/>
      <c r="I51" s="1"/>
      <c r="J51" s="1"/>
      <c r="K51" s="1"/>
      <c r="L51" s="1"/>
      <c r="M51" s="1"/>
      <c r="N51" s="1"/>
    </row>
    <row r="52" spans="1:14" x14ac:dyDescent="0.25">
      <c r="A52" s="351">
        <v>0.03</v>
      </c>
      <c r="B52" s="188" t="s">
        <v>310</v>
      </c>
      <c r="C52" s="71" t="s">
        <v>311</v>
      </c>
      <c r="D52" s="1">
        <v>6500</v>
      </c>
      <c r="E52" s="338">
        <f>+D52</f>
        <v>6500</v>
      </c>
      <c r="F52" s="338">
        <f>E52*(1+$A52)</f>
        <v>6695</v>
      </c>
      <c r="G52" s="338">
        <f>F52*(1+$A52)</f>
        <v>6895.85</v>
      </c>
      <c r="H52" s="338">
        <f t="shared" ref="H52:N52" si="1">G52*(1+$A52)</f>
        <v>7102.7255000000005</v>
      </c>
      <c r="I52" s="338">
        <f t="shared" si="1"/>
        <v>7315.8072650000004</v>
      </c>
      <c r="J52" s="338">
        <f t="shared" si="1"/>
        <v>7535.2814829500003</v>
      </c>
      <c r="K52" s="338">
        <f t="shared" si="1"/>
        <v>7761.3399274385001</v>
      </c>
      <c r="L52" s="338">
        <f t="shared" si="1"/>
        <v>7994.1801252616551</v>
      </c>
      <c r="M52" s="338">
        <f t="shared" si="1"/>
        <v>8234.005529019505</v>
      </c>
      <c r="N52" s="338">
        <f t="shared" si="1"/>
        <v>8481.0256948900897</v>
      </c>
    </row>
    <row r="53" spans="1:14" x14ac:dyDescent="0.25">
      <c r="A53" s="1"/>
      <c r="B53" s="167" t="s">
        <v>171</v>
      </c>
      <c r="C53" s="166"/>
      <c r="D53" s="168" t="str">
        <f>D$26</f>
        <v>(Pellet Prj)</v>
      </c>
      <c r="E53" s="168"/>
      <c r="F53" s="1"/>
      <c r="G53" s="1"/>
      <c r="H53" s="1"/>
      <c r="I53" s="1"/>
      <c r="J53" s="1"/>
      <c r="K53" s="1"/>
      <c r="L53" s="1"/>
      <c r="M53" s="1"/>
      <c r="N53" s="1"/>
    </row>
    <row r="54" spans="1:14" x14ac:dyDescent="0.25">
      <c r="A54" s="1"/>
      <c r="B54" s="188" t="s">
        <v>171</v>
      </c>
      <c r="C54" s="71" t="s">
        <v>172</v>
      </c>
      <c r="D54" s="352">
        <v>0.1275</v>
      </c>
      <c r="E54" s="137"/>
      <c r="F54" s="1"/>
      <c r="G54" s="1"/>
      <c r="H54" s="1"/>
      <c r="I54" s="1"/>
      <c r="J54" s="1"/>
      <c r="K54" s="1"/>
      <c r="L54" s="1"/>
      <c r="M54" s="1"/>
      <c r="N54" s="1"/>
    </row>
    <row r="55" spans="1:14" x14ac:dyDescent="0.25">
      <c r="A55" s="1"/>
      <c r="B55" s="188"/>
      <c r="C55" s="71"/>
      <c r="D55" s="1"/>
      <c r="E55" s="1"/>
      <c r="F55" s="1"/>
      <c r="G55" s="1"/>
      <c r="H55" s="1"/>
      <c r="I55" s="1"/>
      <c r="J55" s="1"/>
      <c r="K55" s="1"/>
      <c r="L55" s="1"/>
      <c r="M55" s="1"/>
      <c r="N55" s="1"/>
    </row>
    <row r="56" spans="1:14" x14ac:dyDescent="0.25">
      <c r="A56" s="1"/>
      <c r="B56" s="167" t="s">
        <v>193</v>
      </c>
      <c r="C56" s="166"/>
      <c r="D56" s="168" t="str">
        <f>D$26</f>
        <v>(Pellet Prj)</v>
      </c>
      <c r="E56" s="168"/>
      <c r="F56" s="1"/>
      <c r="G56" s="1"/>
      <c r="H56" s="1"/>
      <c r="I56" s="1"/>
      <c r="J56" s="1"/>
      <c r="K56" s="1"/>
      <c r="L56" s="1"/>
      <c r="M56" s="1"/>
      <c r="N56" s="1"/>
    </row>
    <row r="57" spans="1:14" x14ac:dyDescent="0.25">
      <c r="A57" s="1"/>
      <c r="B57" s="188" t="s">
        <v>194</v>
      </c>
      <c r="C57" s="71" t="s">
        <v>228</v>
      </c>
      <c r="D57" s="133">
        <f>1*0</f>
        <v>0</v>
      </c>
      <c r="E57" s="133"/>
      <c r="F57" s="1"/>
      <c r="G57" s="1"/>
      <c r="H57" s="1"/>
      <c r="I57" s="1"/>
      <c r="J57" s="1"/>
      <c r="K57" s="1"/>
      <c r="L57" s="1"/>
      <c r="M57" s="1"/>
      <c r="N57" s="1"/>
    </row>
    <row r="58" spans="1:14" x14ac:dyDescent="0.25">
      <c r="A58" s="1"/>
      <c r="B58" s="188" t="s">
        <v>195</v>
      </c>
      <c r="C58" s="71" t="s">
        <v>228</v>
      </c>
      <c r="D58" s="133">
        <v>2</v>
      </c>
      <c r="E58" s="133"/>
      <c r="F58" s="1"/>
      <c r="G58" s="1"/>
      <c r="H58" s="1"/>
      <c r="I58" s="1"/>
      <c r="J58" s="1"/>
      <c r="K58" s="1"/>
      <c r="L58" s="1"/>
      <c r="M58" s="1"/>
      <c r="N58" s="1"/>
    </row>
    <row r="59" spans="1:14" x14ac:dyDescent="0.25">
      <c r="A59" s="1"/>
      <c r="B59" s="188"/>
      <c r="C59" s="179"/>
      <c r="D59" s="183"/>
      <c r="E59" s="183"/>
      <c r="F59" s="1"/>
      <c r="G59" s="1"/>
      <c r="H59" s="1"/>
      <c r="I59" s="1"/>
      <c r="J59" s="1"/>
      <c r="K59" s="1"/>
      <c r="L59" s="1"/>
      <c r="M59" s="1"/>
      <c r="N59" s="1"/>
    </row>
    <row r="60" spans="1:14" x14ac:dyDescent="0.25">
      <c r="A60" s="1"/>
      <c r="B60" s="188" t="s">
        <v>204</v>
      </c>
      <c r="C60" s="179" t="s">
        <v>229</v>
      </c>
      <c r="D60" s="352">
        <v>0.08</v>
      </c>
      <c r="E60" s="137"/>
      <c r="F60" s="1"/>
      <c r="G60" s="1"/>
      <c r="H60" s="1"/>
      <c r="I60" s="1"/>
      <c r="J60" s="1"/>
      <c r="K60" s="1"/>
      <c r="L60" s="1"/>
      <c r="M60" s="1"/>
      <c r="N60" s="1"/>
    </row>
    <row r="61" spans="1:14" x14ac:dyDescent="0.25">
      <c r="A61" s="1"/>
      <c r="B61" s="188"/>
      <c r="C61" s="71"/>
      <c r="D61" s="1"/>
      <c r="E61" s="1"/>
      <c r="F61" s="1"/>
      <c r="G61" s="1"/>
      <c r="H61" s="1"/>
      <c r="I61" s="1"/>
      <c r="J61" s="1"/>
      <c r="K61" s="1"/>
      <c r="L61" s="1"/>
      <c r="M61" s="1"/>
      <c r="N61" s="1"/>
    </row>
    <row r="62" spans="1:14" hidden="1" x14ac:dyDescent="0.25">
      <c r="A62" s="1"/>
      <c r="B62" s="167" t="s">
        <v>196</v>
      </c>
      <c r="C62" s="166"/>
      <c r="D62" s="168" t="str">
        <f>D$26</f>
        <v>(Pellet Prj)</v>
      </c>
      <c r="E62" s="168"/>
      <c r="F62" s="1"/>
      <c r="G62" s="1"/>
      <c r="H62" s="1"/>
      <c r="I62" s="1"/>
      <c r="J62" s="1"/>
      <c r="K62" s="1"/>
      <c r="L62" s="1"/>
      <c r="M62" s="1"/>
      <c r="N62" s="1"/>
    </row>
    <row r="63" spans="1:14" hidden="1" x14ac:dyDescent="0.25">
      <c r="A63" s="8"/>
      <c r="B63" s="191" t="s">
        <v>197</v>
      </c>
      <c r="C63" s="32" t="s">
        <v>192</v>
      </c>
      <c r="D63" s="182">
        <f>D22</f>
        <v>0</v>
      </c>
      <c r="E63" s="313"/>
      <c r="F63" s="32"/>
      <c r="G63" s="8"/>
      <c r="H63" s="8"/>
      <c r="I63" s="8"/>
      <c r="J63" s="1"/>
      <c r="K63" s="1"/>
      <c r="L63" s="1"/>
      <c r="M63" s="1"/>
      <c r="N63" s="1"/>
    </row>
    <row r="64" spans="1:14" hidden="1" x14ac:dyDescent="0.25">
      <c r="A64" s="8"/>
      <c r="B64" s="48" t="s">
        <v>198</v>
      </c>
      <c r="C64" s="32" t="s">
        <v>192</v>
      </c>
      <c r="D64" s="304">
        <f>D23</f>
        <v>0</v>
      </c>
      <c r="E64" s="310"/>
      <c r="F64" s="8"/>
      <c r="G64" s="8"/>
      <c r="H64" s="8"/>
      <c r="I64" s="8"/>
      <c r="J64" s="1"/>
      <c r="K64" s="1"/>
      <c r="L64" s="1"/>
      <c r="M64" s="1"/>
      <c r="N64" s="1"/>
    </row>
    <row r="65" spans="1:14" hidden="1" x14ac:dyDescent="0.25">
      <c r="A65" s="8"/>
      <c r="B65" s="191" t="s">
        <v>200</v>
      </c>
      <c r="C65" s="32" t="s">
        <v>201</v>
      </c>
      <c r="D65" s="305">
        <v>0.03</v>
      </c>
      <c r="E65" s="305"/>
      <c r="F65" s="10"/>
      <c r="G65" s="8"/>
      <c r="H65" s="8"/>
      <c r="I65" s="8"/>
      <c r="J65" s="1"/>
      <c r="K65" s="1"/>
      <c r="L65" s="1"/>
      <c r="M65" s="1"/>
      <c r="N65" s="1"/>
    </row>
    <row r="66" spans="1:14" hidden="1" x14ac:dyDescent="0.25">
      <c r="A66" s="180"/>
      <c r="B66" s="238" t="s">
        <v>353</v>
      </c>
      <c r="C66" s="177" t="s">
        <v>354</v>
      </c>
      <c r="D66" s="306"/>
      <c r="E66" s="306"/>
      <c r="F66" s="224"/>
      <c r="G66" s="191"/>
      <c r="H66" s="191"/>
      <c r="I66" s="191"/>
      <c r="J66" s="72"/>
      <c r="K66" s="72"/>
      <c r="L66" s="72"/>
      <c r="M66" s="72"/>
      <c r="N66" s="72"/>
    </row>
    <row r="67" spans="1:14" hidden="1" x14ac:dyDescent="0.25">
      <c r="A67" s="180"/>
      <c r="B67" s="192" t="s">
        <v>355</v>
      </c>
      <c r="C67" s="177" t="s">
        <v>267</v>
      </c>
      <c r="D67" s="307">
        <v>0</v>
      </c>
      <c r="E67" s="308"/>
      <c r="F67" s="224"/>
      <c r="G67" s="191"/>
      <c r="H67" s="191"/>
      <c r="I67" s="191"/>
      <c r="J67" s="72"/>
      <c r="K67" s="72"/>
      <c r="L67" s="72"/>
      <c r="M67" s="72"/>
      <c r="N67" s="72"/>
    </row>
    <row r="68" spans="1:14" hidden="1" x14ac:dyDescent="0.25">
      <c r="A68" s="180"/>
      <c r="B68" s="192" t="s">
        <v>356</v>
      </c>
      <c r="C68" s="177" t="s">
        <v>267</v>
      </c>
      <c r="D68" s="307"/>
      <c r="E68" s="308"/>
      <c r="F68" s="224"/>
      <c r="G68" s="191"/>
      <c r="H68" s="191"/>
      <c r="I68" s="191"/>
      <c r="J68" s="72"/>
      <c r="K68" s="72"/>
      <c r="L68" s="72"/>
      <c r="M68" s="72"/>
      <c r="N68" s="72"/>
    </row>
    <row r="69" spans="1:14" hidden="1" x14ac:dyDescent="0.25">
      <c r="A69" s="180"/>
      <c r="B69" s="72"/>
      <c r="C69" s="177"/>
      <c r="D69" s="309"/>
      <c r="E69" s="308"/>
      <c r="F69" s="224"/>
      <c r="G69" s="191"/>
      <c r="H69" s="191"/>
      <c r="I69" s="191"/>
      <c r="J69" s="72"/>
      <c r="K69" s="72"/>
      <c r="L69" s="72"/>
      <c r="M69" s="72"/>
      <c r="N69" s="72"/>
    </row>
    <row r="70" spans="1:14" hidden="1" x14ac:dyDescent="0.25">
      <c r="A70" s="8"/>
      <c r="B70" s="181" t="s">
        <v>230</v>
      </c>
      <c r="C70" s="32" t="s">
        <v>172</v>
      </c>
      <c r="D70" s="305">
        <v>0</v>
      </c>
      <c r="E70" s="305"/>
      <c r="F70" s="8"/>
      <c r="G70" s="8"/>
      <c r="H70" s="8"/>
      <c r="I70" s="8"/>
      <c r="J70" s="1"/>
      <c r="K70" s="1"/>
      <c r="L70" s="1"/>
      <c r="M70" s="1"/>
      <c r="N70" s="1"/>
    </row>
    <row r="71" spans="1:14" hidden="1" x14ac:dyDescent="0.25">
      <c r="A71" s="8"/>
      <c r="B71" s="181" t="s">
        <v>199</v>
      </c>
      <c r="C71" s="32"/>
      <c r="D71" s="305">
        <v>0.18</v>
      </c>
      <c r="E71" s="305"/>
      <c r="F71" s="178"/>
      <c r="G71" s="8"/>
      <c r="H71" s="8"/>
      <c r="I71" s="8"/>
      <c r="J71" s="1"/>
      <c r="K71" s="1"/>
      <c r="L71" s="1"/>
      <c r="M71" s="1"/>
      <c r="N71" s="1"/>
    </row>
    <row r="72" spans="1:14" hidden="1" x14ac:dyDescent="0.25">
      <c r="A72" s="1"/>
      <c r="B72" s="188"/>
      <c r="C72" s="71"/>
      <c r="D72" s="1"/>
      <c r="E72" s="1"/>
      <c r="F72" s="1"/>
      <c r="G72" s="1"/>
      <c r="H72" s="1"/>
      <c r="I72" s="1"/>
      <c r="J72" s="1"/>
      <c r="K72" s="1"/>
      <c r="L72" s="1"/>
      <c r="M72" s="1"/>
      <c r="N72" s="1"/>
    </row>
    <row r="73" spans="1:14" x14ac:dyDescent="0.25">
      <c r="A73" s="1"/>
      <c r="B73" s="193" t="s">
        <v>184</v>
      </c>
      <c r="C73" s="153" t="s">
        <v>321</v>
      </c>
      <c r="D73" s="153"/>
      <c r="E73" s="153"/>
      <c r="F73" s="168"/>
      <c r="G73" s="1"/>
      <c r="H73" s="1"/>
      <c r="I73" s="1"/>
      <c r="J73" s="1"/>
      <c r="K73" s="1"/>
      <c r="L73" s="1"/>
      <c r="M73" s="1"/>
      <c r="N73" s="1"/>
    </row>
    <row r="74" spans="1:14" x14ac:dyDescent="0.25">
      <c r="A74" s="1"/>
      <c r="B74" s="194" t="s">
        <v>191</v>
      </c>
      <c r="C74" s="154">
        <v>10</v>
      </c>
      <c r="D74" s="154"/>
      <c r="E74" s="154"/>
      <c r="F74" s="154"/>
      <c r="G74" s="1"/>
      <c r="H74" s="1"/>
      <c r="I74" s="1"/>
      <c r="J74" s="1"/>
      <c r="K74" s="1"/>
      <c r="L74" s="1"/>
      <c r="M74" s="1"/>
      <c r="N74" s="1"/>
    </row>
    <row r="75" spans="1:14" x14ac:dyDescent="0.25">
      <c r="A75" s="1"/>
      <c r="B75" s="194" t="s">
        <v>186</v>
      </c>
      <c r="C75" s="154">
        <v>9</v>
      </c>
      <c r="D75" s="154"/>
      <c r="E75" s="154"/>
      <c r="F75" s="154"/>
      <c r="G75" s="1"/>
      <c r="H75" s="1"/>
      <c r="I75" s="1"/>
      <c r="J75" s="1"/>
      <c r="K75" s="1"/>
      <c r="L75" s="1"/>
      <c r="M75" s="1"/>
      <c r="N75" s="1"/>
    </row>
    <row r="76" spans="1:14" x14ac:dyDescent="0.25">
      <c r="A76" s="1"/>
      <c r="B76" s="195" t="s">
        <v>182</v>
      </c>
      <c r="C76" s="155">
        <f>C74-C75</f>
        <v>1</v>
      </c>
      <c r="D76" s="155"/>
      <c r="E76" s="155"/>
      <c r="F76" s="155"/>
      <c r="G76" s="1"/>
      <c r="H76" s="1"/>
      <c r="I76" s="1"/>
      <c r="J76" s="1"/>
      <c r="K76" s="1"/>
      <c r="L76" s="1"/>
      <c r="M76" s="1"/>
      <c r="N76" s="1"/>
    </row>
    <row r="77" spans="1:14" x14ac:dyDescent="0.25">
      <c r="A77" s="1"/>
      <c r="B77" s="33" t="s">
        <v>183</v>
      </c>
      <c r="C77" s="156">
        <f>Assumption!$D$32</f>
        <v>0.7</v>
      </c>
      <c r="D77" s="156"/>
      <c r="E77" s="156"/>
      <c r="F77" s="156"/>
      <c r="G77" s="1"/>
      <c r="H77" s="1"/>
      <c r="I77" s="1"/>
      <c r="J77" s="1"/>
      <c r="K77" s="1"/>
      <c r="L77" s="1"/>
      <c r="M77" s="1"/>
      <c r="N77" s="1"/>
    </row>
    <row r="78" spans="1:14" x14ac:dyDescent="0.25">
      <c r="A78" s="1"/>
      <c r="B78" s="194" t="s">
        <v>187</v>
      </c>
      <c r="C78" s="156">
        <v>0.95</v>
      </c>
      <c r="D78" s="157"/>
      <c r="E78" s="157"/>
      <c r="F78" s="230"/>
      <c r="G78" s="1"/>
      <c r="H78" s="1"/>
      <c r="I78" s="1"/>
      <c r="J78" s="1"/>
      <c r="K78" s="1"/>
      <c r="L78" s="1"/>
      <c r="M78" s="1"/>
      <c r="N78" s="1"/>
    </row>
    <row r="79" spans="1:14" x14ac:dyDescent="0.25">
      <c r="A79" s="1"/>
      <c r="B79" s="196" t="s">
        <v>188</v>
      </c>
      <c r="C79" s="71"/>
      <c r="D79" s="71"/>
      <c r="E79" s="71"/>
      <c r="F79" s="71"/>
      <c r="G79" s="1"/>
      <c r="H79" s="1"/>
      <c r="I79" s="1"/>
      <c r="J79" s="1"/>
      <c r="K79" s="1"/>
      <c r="L79" s="1"/>
      <c r="M79" s="1"/>
      <c r="N79" s="1"/>
    </row>
    <row r="80" spans="1:14" x14ac:dyDescent="0.25">
      <c r="A80" s="1"/>
      <c r="B80" s="196" t="s">
        <v>189</v>
      </c>
      <c r="C80" s="152">
        <f>C78/C74</f>
        <v>9.5000000000000001E-2</v>
      </c>
      <c r="D80" s="152"/>
      <c r="E80" s="152"/>
      <c r="F80" s="152"/>
      <c r="G80" s="1"/>
      <c r="H80" s="1"/>
      <c r="I80" s="1"/>
      <c r="J80" s="1"/>
      <c r="K80" s="1"/>
      <c r="L80" s="1"/>
      <c r="M80" s="1"/>
      <c r="N80" s="1"/>
    </row>
    <row r="81" spans="1:14" x14ac:dyDescent="0.25">
      <c r="A81" s="1"/>
      <c r="B81" s="196" t="s">
        <v>190</v>
      </c>
      <c r="C81" s="152">
        <f>C78/C74</f>
        <v>9.5000000000000001E-2</v>
      </c>
      <c r="D81" s="152"/>
      <c r="E81" s="152"/>
      <c r="F81" s="152"/>
      <c r="G81" s="1"/>
      <c r="H81" s="1"/>
      <c r="I81" s="1"/>
      <c r="J81" s="1"/>
      <c r="K81" s="1"/>
      <c r="L81" s="1"/>
      <c r="M81" s="1"/>
      <c r="N81" s="1"/>
    </row>
    <row r="82" spans="1:14" x14ac:dyDescent="0.25">
      <c r="A82" s="1"/>
      <c r="B82" s="188"/>
      <c r="C82" s="152"/>
      <c r="D82" s="1"/>
      <c r="E82" s="1"/>
      <c r="F82" s="1"/>
      <c r="G82" s="1"/>
      <c r="H82" s="1"/>
      <c r="I82" s="1"/>
      <c r="J82" s="1"/>
      <c r="K82" s="1"/>
      <c r="L82" s="1"/>
      <c r="M82" s="1"/>
      <c r="N82" s="1"/>
    </row>
    <row r="83" spans="1:14" x14ac:dyDescent="0.25">
      <c r="A83" s="1"/>
      <c r="B83" s="193" t="s">
        <v>210</v>
      </c>
      <c r="C83" s="153" t="s">
        <v>4</v>
      </c>
      <c r="D83" s="153" t="s">
        <v>138</v>
      </c>
      <c r="E83" s="153" t="s">
        <v>6</v>
      </c>
      <c r="F83" s="1"/>
      <c r="G83" s="1"/>
      <c r="H83" s="1"/>
      <c r="I83" s="1"/>
      <c r="J83" s="1"/>
      <c r="K83" s="1"/>
      <c r="L83" s="1"/>
      <c r="M83" s="1"/>
      <c r="N83" s="1"/>
    </row>
    <row r="84" spans="1:14" x14ac:dyDescent="0.25">
      <c r="A84" s="1"/>
      <c r="B84" s="194" t="s">
        <v>322</v>
      </c>
      <c r="C84" s="61">
        <v>10</v>
      </c>
      <c r="D84" s="161">
        <f>1/C84</f>
        <v>0.1</v>
      </c>
      <c r="E84" s="162">
        <v>0.95</v>
      </c>
      <c r="F84" s="357" t="s">
        <v>291</v>
      </c>
      <c r="G84" s="357"/>
      <c r="H84" s="357"/>
      <c r="I84" s="357"/>
      <c r="J84" s="357"/>
      <c r="K84" s="357"/>
      <c r="L84" s="1"/>
      <c r="M84" s="1"/>
      <c r="N84" s="1"/>
    </row>
    <row r="85" spans="1:14" hidden="1" x14ac:dyDescent="0.25">
      <c r="A85" s="1"/>
      <c r="B85" s="196" t="s">
        <v>211</v>
      </c>
      <c r="C85" s="61" t="e">
        <f>#REF!</f>
        <v>#REF!</v>
      </c>
      <c r="D85" s="161" t="e">
        <f>1/C85</f>
        <v>#REF!</v>
      </c>
      <c r="E85" s="162">
        <v>1</v>
      </c>
      <c r="F85" s="1"/>
      <c r="G85" s="1"/>
      <c r="H85" s="1"/>
      <c r="I85" s="1"/>
      <c r="J85" s="1"/>
      <c r="K85" s="1"/>
      <c r="L85" s="1"/>
      <c r="M85" s="1"/>
      <c r="N85" s="1"/>
    </row>
    <row r="86" spans="1:14" hidden="1" x14ac:dyDescent="0.25">
      <c r="A86" s="1"/>
      <c r="B86" s="194" t="s">
        <v>185</v>
      </c>
      <c r="C86" s="61" t="e">
        <f>#REF!</f>
        <v>#REF!</v>
      </c>
      <c r="D86" s="161" t="e">
        <f>1/C86</f>
        <v>#REF!</v>
      </c>
      <c r="E86" s="162">
        <v>1</v>
      </c>
      <c r="F86" s="1"/>
      <c r="G86" s="1"/>
      <c r="H86" s="1"/>
      <c r="I86" s="1"/>
      <c r="J86" s="1"/>
      <c r="K86" s="1"/>
      <c r="L86" s="1"/>
      <c r="M86" s="1"/>
      <c r="N86" s="1"/>
    </row>
    <row r="87" spans="1:14" hidden="1" x14ac:dyDescent="0.25">
      <c r="A87" s="1"/>
      <c r="B87" s="194" t="s">
        <v>262</v>
      </c>
      <c r="C87" s="61" t="e">
        <f>Assumption!#REF!</f>
        <v>#REF!</v>
      </c>
      <c r="D87" s="161" t="e">
        <f>1/C87</f>
        <v>#REF!</v>
      </c>
      <c r="E87" s="162">
        <v>0.95</v>
      </c>
      <c r="F87" s="1"/>
      <c r="G87" s="1"/>
      <c r="H87" s="1"/>
      <c r="I87" s="1"/>
      <c r="J87" s="1"/>
      <c r="K87" s="1"/>
      <c r="L87" s="1"/>
      <c r="M87" s="1"/>
      <c r="N87" s="1"/>
    </row>
    <row r="88" spans="1:14" x14ac:dyDescent="0.25">
      <c r="A88" s="1"/>
      <c r="B88" s="188"/>
      <c r="C88" s="71"/>
      <c r="D88" s="1"/>
      <c r="E88" s="1"/>
      <c r="F88" s="1"/>
      <c r="G88" s="1"/>
      <c r="H88" s="1"/>
      <c r="I88" s="1"/>
      <c r="J88" s="1"/>
      <c r="K88" s="1"/>
      <c r="L88" s="1"/>
      <c r="M88" s="1"/>
      <c r="N88" s="1"/>
    </row>
    <row r="89" spans="1:14" x14ac:dyDescent="0.25">
      <c r="A89" s="1"/>
      <c r="B89" s="193" t="s">
        <v>218</v>
      </c>
      <c r="C89" s="153"/>
      <c r="D89" s="153" t="s">
        <v>138</v>
      </c>
      <c r="E89" s="128"/>
      <c r="F89" s="1"/>
      <c r="G89" s="1"/>
      <c r="H89" s="1"/>
      <c r="I89" s="1"/>
      <c r="J89" s="1"/>
      <c r="K89" s="1"/>
      <c r="L89" s="1"/>
      <c r="M89" s="1"/>
      <c r="N89" s="1"/>
    </row>
    <row r="90" spans="1:14" x14ac:dyDescent="0.25">
      <c r="A90" s="1"/>
      <c r="B90" s="194" t="str">
        <f>B84</f>
        <v>Pellet Prj</v>
      </c>
      <c r="C90" s="61"/>
      <c r="D90" s="331">
        <v>0.15</v>
      </c>
      <c r="E90" s="1"/>
      <c r="F90" s="1"/>
      <c r="G90" s="1"/>
      <c r="H90" s="1"/>
      <c r="I90" s="1"/>
      <c r="J90" s="1"/>
      <c r="K90" s="1"/>
      <c r="L90" s="1"/>
      <c r="M90" s="1"/>
      <c r="N90" s="1"/>
    </row>
    <row r="91" spans="1:14" x14ac:dyDescent="0.25">
      <c r="A91" s="1"/>
      <c r="B91" s="188"/>
      <c r="C91" s="356" t="str">
        <f>$D$56</f>
        <v>(Pellet Prj)</v>
      </c>
      <c r="D91" s="356"/>
      <c r="E91" s="356"/>
      <c r="F91" s="356"/>
      <c r="G91" s="1"/>
      <c r="H91" s="1"/>
      <c r="I91" s="1"/>
      <c r="J91" s="1"/>
      <c r="K91" s="1"/>
      <c r="L91" s="1"/>
      <c r="M91" s="1"/>
      <c r="N91" s="1"/>
    </row>
    <row r="92" spans="1:14" x14ac:dyDescent="0.25">
      <c r="A92" s="1"/>
      <c r="B92" s="193" t="s">
        <v>222</v>
      </c>
      <c r="C92" s="153" t="s">
        <v>224</v>
      </c>
      <c r="D92" s="153" t="s">
        <v>223</v>
      </c>
      <c r="E92" s="153"/>
      <c r="F92" s="153"/>
      <c r="G92" s="1"/>
      <c r="H92" s="1"/>
      <c r="I92" s="1"/>
      <c r="J92" s="1"/>
      <c r="K92" s="1"/>
      <c r="L92" s="1"/>
      <c r="M92" s="1"/>
      <c r="N92" s="1"/>
    </row>
    <row r="93" spans="1:14" x14ac:dyDescent="0.25">
      <c r="A93" s="2"/>
      <c r="B93" s="196" t="s">
        <v>101</v>
      </c>
      <c r="C93" s="185">
        <v>0.15</v>
      </c>
      <c r="D93" s="185">
        <v>0.3</v>
      </c>
      <c r="E93" s="226"/>
      <c r="F93" s="185"/>
      <c r="G93" s="1"/>
      <c r="H93" s="1"/>
      <c r="I93" s="1"/>
      <c r="J93" s="1"/>
      <c r="K93" s="1"/>
      <c r="L93" s="1"/>
      <c r="M93" s="1"/>
      <c r="N93" s="1"/>
    </row>
    <row r="94" spans="1:14" x14ac:dyDescent="0.25">
      <c r="A94" s="2"/>
      <c r="B94" s="196" t="s">
        <v>102</v>
      </c>
      <c r="C94" s="185">
        <v>0.12</v>
      </c>
      <c r="D94" s="185">
        <v>0.12</v>
      </c>
      <c r="E94" s="226"/>
      <c r="F94" s="185"/>
      <c r="G94" s="1"/>
      <c r="H94" s="1"/>
      <c r="I94" s="1"/>
      <c r="J94" s="1"/>
      <c r="K94" s="1"/>
      <c r="L94" s="1"/>
      <c r="M94" s="1"/>
      <c r="N94" s="1"/>
    </row>
    <row r="95" spans="1:14" x14ac:dyDescent="0.25">
      <c r="A95" s="2"/>
      <c r="B95" s="196" t="s">
        <v>103</v>
      </c>
      <c r="C95" s="185">
        <v>0.04</v>
      </c>
      <c r="D95" s="185">
        <v>0.04</v>
      </c>
      <c r="E95" s="226"/>
      <c r="F95" s="185"/>
      <c r="G95" s="1"/>
      <c r="H95" s="1"/>
      <c r="I95" s="1"/>
      <c r="J95" s="1"/>
      <c r="K95" s="1"/>
      <c r="L95" s="1"/>
      <c r="M95" s="1"/>
      <c r="N95" s="1"/>
    </row>
    <row r="96" spans="1:14" x14ac:dyDescent="0.25">
      <c r="A96" s="46"/>
      <c r="B96" s="24" t="s">
        <v>62</v>
      </c>
      <c r="C96" s="67">
        <f>C93*(1+C94)*(1+C95)</f>
        <v>0.17472000000000001</v>
      </c>
      <c r="D96" s="67">
        <f>D93*(1+D94)*(1+D95)</f>
        <v>0.34944000000000003</v>
      </c>
      <c r="E96" s="227"/>
      <c r="F96" s="67"/>
      <c r="G96" s="187"/>
      <c r="H96" s="187"/>
      <c r="I96" s="187"/>
      <c r="J96" s="187"/>
      <c r="K96" s="187"/>
      <c r="L96" s="187"/>
      <c r="M96" s="187"/>
      <c r="N96" s="187"/>
    </row>
    <row r="97" spans="1:14" x14ac:dyDescent="0.25">
      <c r="A97" s="46"/>
      <c r="B97" s="169"/>
      <c r="C97" s="67"/>
      <c r="D97" s="67"/>
      <c r="E97" s="187"/>
      <c r="F97" s="187"/>
      <c r="G97" s="187"/>
      <c r="H97" s="187"/>
      <c r="I97" s="187"/>
      <c r="J97" s="187"/>
      <c r="K97" s="187"/>
      <c r="L97" s="187"/>
      <c r="M97" s="187"/>
      <c r="N97" s="187"/>
    </row>
    <row r="98" spans="1:14" x14ac:dyDescent="0.25">
      <c r="A98" s="2"/>
      <c r="B98" s="196"/>
      <c r="C98" s="356" t="str">
        <f>$D$56</f>
        <v>(Pellet Prj)</v>
      </c>
      <c r="D98" s="356"/>
      <c r="E98" s="356"/>
      <c r="F98" s="356"/>
      <c r="G98" s="1"/>
      <c r="H98" s="1"/>
      <c r="I98" s="1"/>
      <c r="J98" s="1"/>
      <c r="K98" s="1"/>
      <c r="L98" s="1"/>
      <c r="M98" s="1"/>
      <c r="N98" s="1"/>
    </row>
    <row r="99" spans="1:14" x14ac:dyDescent="0.25">
      <c r="A99" s="2"/>
      <c r="B99" s="193" t="s">
        <v>231</v>
      </c>
      <c r="C99" s="153" t="s">
        <v>224</v>
      </c>
      <c r="D99" s="153" t="s">
        <v>223</v>
      </c>
      <c r="E99" s="153"/>
      <c r="F99" s="153"/>
      <c r="G99" s="1"/>
      <c r="H99" s="1"/>
      <c r="I99" s="1"/>
      <c r="J99" s="1"/>
      <c r="K99" s="1"/>
      <c r="L99" s="1"/>
      <c r="M99" s="1"/>
      <c r="N99" s="1"/>
    </row>
    <row r="100" spans="1:14" x14ac:dyDescent="0.25">
      <c r="A100" s="1"/>
      <c r="B100" s="188" t="s">
        <v>236</v>
      </c>
      <c r="C100" s="207">
        <v>0</v>
      </c>
      <c r="D100" s="242">
        <f>$D$19-C100</f>
        <v>5</v>
      </c>
      <c r="E100" s="207"/>
      <c r="F100" s="242"/>
      <c r="G100" s="1"/>
      <c r="H100" s="1"/>
      <c r="I100" s="1"/>
      <c r="J100" s="1"/>
      <c r="K100" s="1"/>
      <c r="L100" s="1"/>
      <c r="M100" s="1"/>
      <c r="N100" s="1"/>
    </row>
    <row r="101" spans="1:14" x14ac:dyDescent="0.25">
      <c r="A101" s="1"/>
      <c r="B101" s="188" t="s">
        <v>237</v>
      </c>
      <c r="C101" s="205">
        <f>C96</f>
        <v>0.17472000000000001</v>
      </c>
      <c r="D101" s="205">
        <f>D96</f>
        <v>0.34944000000000003</v>
      </c>
      <c r="E101" s="205"/>
      <c r="F101" s="205"/>
      <c r="G101" s="1"/>
      <c r="H101" s="1"/>
      <c r="I101" s="1"/>
      <c r="J101" s="1"/>
      <c r="K101" s="1"/>
      <c r="L101" s="1"/>
      <c r="M101" s="1"/>
      <c r="N101" s="1"/>
    </row>
    <row r="102" spans="1:14" x14ac:dyDescent="0.25">
      <c r="A102" s="1"/>
      <c r="B102" s="188"/>
      <c r="C102" s="71"/>
      <c r="D102" s="1"/>
      <c r="E102" s="1"/>
      <c r="F102" s="1"/>
      <c r="G102" s="1"/>
      <c r="H102" s="1"/>
      <c r="I102" s="1"/>
      <c r="J102" s="1"/>
      <c r="K102" s="1"/>
      <c r="L102" s="1"/>
      <c r="M102" s="1"/>
      <c r="N102" s="1"/>
    </row>
    <row r="103" spans="1:14" x14ac:dyDescent="0.25">
      <c r="A103" s="1"/>
      <c r="B103" s="188"/>
      <c r="C103" s="356" t="str">
        <f>$D$56</f>
        <v>(Pellet Prj)</v>
      </c>
      <c r="D103" s="356"/>
      <c r="E103" s="356"/>
      <c r="F103" s="356"/>
      <c r="G103" s="1"/>
      <c r="H103" s="1"/>
      <c r="I103" s="1"/>
      <c r="J103" s="1"/>
      <c r="K103" s="1"/>
      <c r="L103" s="1"/>
      <c r="M103" s="1"/>
      <c r="N103" s="1"/>
    </row>
    <row r="104" spans="1:14" x14ac:dyDescent="0.25">
      <c r="A104" s="1"/>
      <c r="B104" s="193" t="s">
        <v>238</v>
      </c>
      <c r="C104" s="153" t="s">
        <v>224</v>
      </c>
      <c r="D104" s="153" t="s">
        <v>223</v>
      </c>
      <c r="E104" s="153"/>
      <c r="F104" s="153"/>
      <c r="G104" s="1"/>
      <c r="H104" s="1"/>
      <c r="I104" s="1"/>
      <c r="J104" s="1"/>
      <c r="K104" s="1"/>
      <c r="L104" s="1"/>
      <c r="M104" s="1"/>
      <c r="N104" s="1"/>
    </row>
    <row r="105" spans="1:14" x14ac:dyDescent="0.25">
      <c r="A105" s="1"/>
      <c r="B105" s="188" t="s">
        <v>236</v>
      </c>
      <c r="C105" s="207">
        <v>0</v>
      </c>
      <c r="D105" s="206">
        <f>$D$19-C105</f>
        <v>5</v>
      </c>
      <c r="E105" s="207"/>
      <c r="F105" s="242"/>
      <c r="G105" s="1"/>
      <c r="H105" s="1"/>
      <c r="I105" s="1"/>
      <c r="J105" s="1"/>
      <c r="K105" s="1"/>
      <c r="L105" s="1"/>
      <c r="M105" s="1"/>
      <c r="N105" s="1"/>
    </row>
    <row r="106" spans="1:14" x14ac:dyDescent="0.25">
      <c r="A106" s="1"/>
      <c r="B106" s="188" t="s">
        <v>239</v>
      </c>
      <c r="C106" s="205">
        <f>fin_draft!$J$210</f>
        <v>8.6487616000000003E-2</v>
      </c>
      <c r="D106" s="205">
        <f>fin_draft!$O$210</f>
        <v>7.6275232000000012E-2</v>
      </c>
      <c r="E106" s="205"/>
      <c r="F106" s="205"/>
      <c r="G106" s="1"/>
      <c r="H106" s="1"/>
      <c r="I106" s="1"/>
      <c r="J106" s="1"/>
      <c r="K106" s="1"/>
      <c r="L106" s="1"/>
      <c r="M106" s="1"/>
      <c r="N106" s="1"/>
    </row>
    <row r="107" spans="1:14" x14ac:dyDescent="0.25">
      <c r="A107" s="1"/>
      <c r="B107" s="188"/>
      <c r="C107" s="205"/>
      <c r="D107" s="205"/>
      <c r="E107" s="1"/>
      <c r="F107" s="1"/>
      <c r="G107" s="1"/>
      <c r="H107" s="1"/>
      <c r="I107" s="1"/>
      <c r="J107" s="1"/>
      <c r="K107" s="1"/>
      <c r="L107" s="1"/>
      <c r="M107" s="1"/>
      <c r="N107" s="1"/>
    </row>
    <row r="109" spans="1:14" x14ac:dyDescent="0.25">
      <c r="B109" s="339" t="s">
        <v>196</v>
      </c>
    </row>
    <row r="110" spans="1:14" x14ac:dyDescent="0.25">
      <c r="A110" s="328">
        <v>0.03</v>
      </c>
      <c r="B110" t="s">
        <v>312</v>
      </c>
      <c r="C110" s="179">
        <v>1307250</v>
      </c>
      <c r="D110">
        <v>8</v>
      </c>
      <c r="E110" s="338">
        <f>D110*C110/Lakh</f>
        <v>104.58</v>
      </c>
      <c r="F110" s="338">
        <f>E110*(1+$A110)</f>
        <v>107.7174</v>
      </c>
      <c r="G110" s="338">
        <f t="shared" ref="G110:I110" si="2">F110*(1+$A110)</f>
        <v>110.948922</v>
      </c>
      <c r="H110" s="338">
        <f t="shared" si="2"/>
        <v>114.27738966</v>
      </c>
      <c r="I110" s="338">
        <f t="shared" si="2"/>
        <v>117.7057113498</v>
      </c>
      <c r="J110" s="338">
        <f t="shared" ref="J110:J113" si="3">I110*(1+$A110)</f>
        <v>121.236882690294</v>
      </c>
      <c r="K110" s="338">
        <f t="shared" ref="K110:K113" si="4">J110*(1+$A110)</f>
        <v>124.87398917100282</v>
      </c>
      <c r="L110" s="338">
        <f t="shared" ref="L110:L113" si="5">K110*(1+$A110)</f>
        <v>128.6202088461329</v>
      </c>
      <c r="M110" s="338">
        <f t="shared" ref="M110:M113" si="6">L110*(1+$A110)</f>
        <v>132.47881511151689</v>
      </c>
      <c r="N110" s="338">
        <f t="shared" ref="N110:N113" si="7">M110*(1+$A110)</f>
        <v>136.45317956486241</v>
      </c>
    </row>
    <row r="111" spans="1:14" x14ac:dyDescent="0.25">
      <c r="A111" s="328">
        <v>0.06</v>
      </c>
      <c r="B111" t="s">
        <v>313</v>
      </c>
      <c r="C111" s="340">
        <v>3005640</v>
      </c>
      <c r="E111">
        <f>C111/Lakh</f>
        <v>30.0564</v>
      </c>
      <c r="F111" s="338">
        <f t="shared" ref="F111:I111" si="8">E111*(1+$A111)</f>
        <v>31.859784000000001</v>
      </c>
      <c r="G111" s="338">
        <f t="shared" si="8"/>
        <v>33.771371040000005</v>
      </c>
      <c r="H111" s="338">
        <f t="shared" si="8"/>
        <v>35.797653302400008</v>
      </c>
      <c r="I111" s="338">
        <f t="shared" si="8"/>
        <v>37.945512500544012</v>
      </c>
      <c r="J111" s="338">
        <f t="shared" si="3"/>
        <v>40.222243250576653</v>
      </c>
      <c r="K111" s="338">
        <f t="shared" si="4"/>
        <v>42.635577845611252</v>
      </c>
      <c r="L111" s="338">
        <f t="shared" si="5"/>
        <v>45.193712516347929</v>
      </c>
      <c r="M111" s="338">
        <f t="shared" si="6"/>
        <v>47.905335267328809</v>
      </c>
      <c r="N111" s="338">
        <f t="shared" si="7"/>
        <v>50.779655383368542</v>
      </c>
    </row>
    <row r="112" spans="1:14" x14ac:dyDescent="0.25">
      <c r="A112" s="328">
        <v>0.03</v>
      </c>
      <c r="B112" t="s">
        <v>314</v>
      </c>
      <c r="C112">
        <f>36*10^5</f>
        <v>3600000</v>
      </c>
      <c r="E112">
        <f>C112/Lakh</f>
        <v>36</v>
      </c>
      <c r="F112" s="338">
        <f t="shared" ref="F112:I112" si="9">E112*(1+$A112)</f>
        <v>37.08</v>
      </c>
      <c r="G112" s="338">
        <f t="shared" si="9"/>
        <v>38.192399999999999</v>
      </c>
      <c r="H112" s="338">
        <f t="shared" si="9"/>
        <v>39.338172</v>
      </c>
      <c r="I112" s="338">
        <f t="shared" si="9"/>
        <v>40.518317160000002</v>
      </c>
      <c r="J112" s="338">
        <f t="shared" si="3"/>
        <v>41.733866674800005</v>
      </c>
      <c r="K112" s="338">
        <f t="shared" si="4"/>
        <v>42.985882675044003</v>
      </c>
      <c r="L112" s="338">
        <f t="shared" si="5"/>
        <v>44.275459155295323</v>
      </c>
      <c r="M112" s="338">
        <f t="shared" si="6"/>
        <v>45.603722929954181</v>
      </c>
      <c r="N112" s="338">
        <f t="shared" si="7"/>
        <v>46.971834617852807</v>
      </c>
    </row>
    <row r="113" spans="1:14" x14ac:dyDescent="0.25">
      <c r="A113" s="328">
        <v>0.05</v>
      </c>
      <c r="B113" t="s">
        <v>315</v>
      </c>
      <c r="C113">
        <f>2*10^5</f>
        <v>200000</v>
      </c>
      <c r="E113">
        <f>C113/Lakh</f>
        <v>2</v>
      </c>
      <c r="F113" s="338">
        <f t="shared" ref="F113:I113" si="10">E113*(1+$A113)</f>
        <v>2.1</v>
      </c>
      <c r="G113" s="338">
        <f t="shared" si="10"/>
        <v>2.2050000000000001</v>
      </c>
      <c r="H113" s="338">
        <f t="shared" si="10"/>
        <v>2.3152500000000003</v>
      </c>
      <c r="I113" s="338">
        <f t="shared" si="10"/>
        <v>2.4310125000000005</v>
      </c>
      <c r="J113" s="338">
        <f t="shared" si="3"/>
        <v>2.5525631250000007</v>
      </c>
      <c r="K113" s="338">
        <f t="shared" si="4"/>
        <v>2.6801912812500008</v>
      </c>
      <c r="L113" s="338">
        <f t="shared" si="5"/>
        <v>2.8142008453125009</v>
      </c>
      <c r="M113" s="338">
        <f t="shared" si="6"/>
        <v>2.954910887578126</v>
      </c>
      <c r="N113" s="338">
        <f t="shared" si="7"/>
        <v>3.1026564319570324</v>
      </c>
    </row>
    <row r="114" spans="1:14" x14ac:dyDescent="0.25">
      <c r="B114" t="s">
        <v>0</v>
      </c>
      <c r="E114" s="343">
        <f>SUM(E110:E113)</f>
        <v>172.63640000000001</v>
      </c>
      <c r="F114" s="343">
        <f>SUM(F110:F113)</f>
        <v>178.75718399999997</v>
      </c>
      <c r="G114" s="343">
        <f t="shared" ref="G114:I114" si="11">SUM(G110:G113)</f>
        <v>185.11769304000001</v>
      </c>
      <c r="H114" s="343">
        <f t="shared" si="11"/>
        <v>191.72846496239998</v>
      </c>
      <c r="I114" s="343">
        <f t="shared" si="11"/>
        <v>198.60055351034404</v>
      </c>
      <c r="J114" s="343">
        <f t="shared" ref="J114:N114" si="12">SUM(J110:J113)</f>
        <v>205.74555574067065</v>
      </c>
      <c r="K114" s="343">
        <f t="shared" si="12"/>
        <v>213.17564097290807</v>
      </c>
      <c r="L114" s="343">
        <f t="shared" si="12"/>
        <v>220.90358136308865</v>
      </c>
      <c r="M114" s="343">
        <f t="shared" si="12"/>
        <v>228.94278419637803</v>
      </c>
      <c r="N114" s="343">
        <f t="shared" si="12"/>
        <v>237.3073259980408</v>
      </c>
    </row>
    <row r="116" spans="1:14" x14ac:dyDescent="0.25">
      <c r="A116" s="328">
        <v>0.03</v>
      </c>
      <c r="B116" t="s">
        <v>339</v>
      </c>
      <c r="C116">
        <v>1500</v>
      </c>
      <c r="E116" s="341">
        <f>C116*$D$48*$D$45/Lakh</f>
        <v>128.25</v>
      </c>
      <c r="F116" s="338">
        <f>E116*(1+$A116)</f>
        <v>132.0975</v>
      </c>
      <c r="G116" s="338">
        <f t="shared" ref="G116:I116" si="13">F116*(1+$A116)</f>
        <v>136.06042500000001</v>
      </c>
      <c r="H116" s="338">
        <f t="shared" si="13"/>
        <v>140.14223775000002</v>
      </c>
      <c r="I116" s="338">
        <f t="shared" si="13"/>
        <v>144.34650488250003</v>
      </c>
      <c r="J116" s="338">
        <f t="shared" ref="J116:J117" si="14">I116*(1+$A116)</f>
        <v>148.67690002897504</v>
      </c>
      <c r="K116" s="338">
        <f t="shared" ref="K116:K117" si="15">J116*(1+$A116)</f>
        <v>153.13720702984429</v>
      </c>
      <c r="L116" s="338">
        <f t="shared" ref="L116:L117" si="16">K116*(1+$A116)</f>
        <v>157.73132324073961</v>
      </c>
      <c r="M116" s="338">
        <f t="shared" ref="M116:M117" si="17">L116*(1+$A116)</f>
        <v>162.46326293796182</v>
      </c>
      <c r="N116" s="338">
        <f t="shared" ref="N116:N117" si="18">M116*(1+$A116)</f>
        <v>167.33716082610067</v>
      </c>
    </row>
    <row r="117" spans="1:14" x14ac:dyDescent="0.25">
      <c r="A117" s="328">
        <v>0.03</v>
      </c>
      <c r="B117" t="s">
        <v>340</v>
      </c>
      <c r="C117">
        <v>1900</v>
      </c>
      <c r="E117" s="341">
        <f>C117*$D$48/Lakh</f>
        <v>171</v>
      </c>
      <c r="F117" s="338">
        <f t="shared" ref="F117:I117" si="19">E117*(1+$A117)</f>
        <v>176.13</v>
      </c>
      <c r="G117" s="338">
        <f t="shared" si="19"/>
        <v>181.41390000000001</v>
      </c>
      <c r="H117" s="338">
        <f t="shared" si="19"/>
        <v>186.85631700000002</v>
      </c>
      <c r="I117" s="338">
        <f t="shared" si="19"/>
        <v>192.46200651000004</v>
      </c>
      <c r="J117" s="338">
        <f t="shared" si="14"/>
        <v>198.23586670530005</v>
      </c>
      <c r="K117" s="338">
        <f t="shared" si="15"/>
        <v>204.18294270645907</v>
      </c>
      <c r="L117" s="338">
        <f t="shared" si="16"/>
        <v>210.30843098765286</v>
      </c>
      <c r="M117" s="338">
        <f t="shared" si="17"/>
        <v>216.61768391728245</v>
      </c>
      <c r="N117" s="338">
        <f t="shared" si="18"/>
        <v>223.11621443480092</v>
      </c>
    </row>
    <row r="118" spans="1:14" x14ac:dyDescent="0.25">
      <c r="E118" s="342">
        <f>SUM(E116:E117)</f>
        <v>299.25</v>
      </c>
      <c r="F118" s="342">
        <f t="shared" ref="F118:I118" si="20">SUM(F116:F117)</f>
        <v>308.22749999999996</v>
      </c>
      <c r="G118" s="342">
        <f t="shared" si="20"/>
        <v>317.47432500000002</v>
      </c>
      <c r="H118" s="342">
        <f t="shared" si="20"/>
        <v>326.99855475000004</v>
      </c>
      <c r="I118" s="342">
        <f t="shared" si="20"/>
        <v>336.80851139250007</v>
      </c>
      <c r="J118" s="342">
        <f t="shared" ref="J118:N118" si="21">SUM(J116:J117)</f>
        <v>346.91276673427512</v>
      </c>
      <c r="K118" s="342">
        <f t="shared" si="21"/>
        <v>357.32014973630339</v>
      </c>
      <c r="L118" s="342">
        <f t="shared" si="21"/>
        <v>368.03975422839244</v>
      </c>
      <c r="M118" s="342">
        <f t="shared" si="21"/>
        <v>379.08094685524429</v>
      </c>
      <c r="N118" s="342">
        <f t="shared" si="21"/>
        <v>390.45337526090157</v>
      </c>
    </row>
    <row r="120" spans="1:14" x14ac:dyDescent="0.25">
      <c r="F120">
        <v>174</v>
      </c>
    </row>
    <row r="121" spans="1:14" x14ac:dyDescent="0.25">
      <c r="F121">
        <v>42</v>
      </c>
    </row>
    <row r="122" spans="1:14" x14ac:dyDescent="0.25">
      <c r="F122" s="4">
        <f>SUM(F120:F121)</f>
        <v>216</v>
      </c>
    </row>
    <row r="125" spans="1:14" x14ac:dyDescent="0.25">
      <c r="B125" s="348" t="s">
        <v>403</v>
      </c>
    </row>
    <row r="127" spans="1:14" x14ac:dyDescent="0.25">
      <c r="B127" s="1"/>
      <c r="C127" s="1"/>
      <c r="D127" s="7"/>
      <c r="E127" t="s">
        <v>270</v>
      </c>
      <c r="F127" s="325" t="s">
        <v>341</v>
      </c>
    </row>
    <row r="128" spans="1:14" x14ac:dyDescent="0.25">
      <c r="B128" s="7" t="s">
        <v>306</v>
      </c>
      <c r="C128" s="1"/>
      <c r="D128" s="183"/>
      <c r="F128" s="243"/>
    </row>
    <row r="129" spans="1:14" x14ac:dyDescent="0.25">
      <c r="B129" s="1" t="s">
        <v>305</v>
      </c>
      <c r="C129" s="1" t="s">
        <v>150</v>
      </c>
      <c r="D129" s="133">
        <v>161</v>
      </c>
      <c r="E129" s="3">
        <f>Assumption!$C$13*D129</f>
        <v>28.98</v>
      </c>
      <c r="F129" s="179">
        <f>D129+E129</f>
        <v>189.98</v>
      </c>
    </row>
    <row r="130" spans="1:14" x14ac:dyDescent="0.25">
      <c r="B130" s="1" t="s">
        <v>273</v>
      </c>
      <c r="C130" s="1" t="s">
        <v>150</v>
      </c>
      <c r="D130" s="133">
        <v>0</v>
      </c>
      <c r="E130" s="3">
        <f>Assumption!$C$14*D130</f>
        <v>0</v>
      </c>
      <c r="F130" s="179">
        <f>D130+E130</f>
        <v>0</v>
      </c>
    </row>
    <row r="131" spans="1:14" x14ac:dyDescent="0.25">
      <c r="B131" s="1" t="s">
        <v>307</v>
      </c>
      <c r="C131" s="1" t="s">
        <v>150</v>
      </c>
      <c r="D131" s="133">
        <f>SUM(D129:D130)*10%</f>
        <v>16.100000000000001</v>
      </c>
      <c r="E131" s="133">
        <f>SUM(E129:E130)*10%</f>
        <v>2.8980000000000001</v>
      </c>
      <c r="F131" s="179">
        <f>D131+E131</f>
        <v>18.998000000000001</v>
      </c>
    </row>
    <row r="132" spans="1:14" ht="18.75" x14ac:dyDescent="0.3">
      <c r="B132" s="4" t="s">
        <v>274</v>
      </c>
      <c r="C132" s="4" t="s">
        <v>150</v>
      </c>
      <c r="D132" s="114">
        <f>SUM(D129:D131)</f>
        <v>177.1</v>
      </c>
      <c r="E132" s="114">
        <f>SUM(E129:E131)</f>
        <v>31.878</v>
      </c>
      <c r="F132" s="326">
        <f>SUM(F129:F131)</f>
        <v>208.97799999999998</v>
      </c>
    </row>
    <row r="135" spans="1:14" x14ac:dyDescent="0.25">
      <c r="B135" s="4" t="s">
        <v>392</v>
      </c>
    </row>
    <row r="137" spans="1:14" ht="30" customHeight="1" x14ac:dyDescent="0.25">
      <c r="A137" s="243">
        <v>1</v>
      </c>
      <c r="B137" s="354" t="s">
        <v>393</v>
      </c>
      <c r="C137" s="354"/>
      <c r="D137" s="354"/>
      <c r="E137" s="354"/>
      <c r="F137" s="354"/>
      <c r="G137" s="354"/>
      <c r="H137" s="354"/>
      <c r="I137" s="354"/>
      <c r="J137" s="354"/>
      <c r="K137" s="354"/>
      <c r="L137" s="354"/>
      <c r="M137" s="354"/>
      <c r="N137" s="354"/>
    </row>
    <row r="138" spans="1:14" x14ac:dyDescent="0.25">
      <c r="A138" s="243"/>
    </row>
    <row r="139" spans="1:14" x14ac:dyDescent="0.25">
      <c r="A139" s="243">
        <v>2</v>
      </c>
      <c r="B139" t="s">
        <v>394</v>
      </c>
    </row>
    <row r="140" spans="1:14" x14ac:dyDescent="0.25">
      <c r="A140" s="243"/>
      <c r="B140" t="s">
        <v>312</v>
      </c>
      <c r="C140" s="328">
        <v>0.03</v>
      </c>
    </row>
    <row r="141" spans="1:14" x14ac:dyDescent="0.25">
      <c r="A141" s="243"/>
      <c r="B141" t="s">
        <v>313</v>
      </c>
      <c r="C141" s="328">
        <v>0.06</v>
      </c>
    </row>
    <row r="142" spans="1:14" x14ac:dyDescent="0.25">
      <c r="A142" s="243"/>
      <c r="B142" t="s">
        <v>314</v>
      </c>
      <c r="C142" s="328">
        <v>0.03</v>
      </c>
    </row>
    <row r="143" spans="1:14" x14ac:dyDescent="0.25">
      <c r="A143" s="243"/>
      <c r="B143" t="s">
        <v>315</v>
      </c>
      <c r="C143" s="328">
        <v>0.05</v>
      </c>
    </row>
    <row r="144" spans="1:14" x14ac:dyDescent="0.25">
      <c r="A144" s="243"/>
      <c r="B144" t="s">
        <v>339</v>
      </c>
      <c r="C144" s="328">
        <v>0.03</v>
      </c>
    </row>
    <row r="145" spans="1:14" x14ac:dyDescent="0.25">
      <c r="A145" s="243"/>
      <c r="B145" t="s">
        <v>340</v>
      </c>
      <c r="C145" s="328">
        <v>0.03</v>
      </c>
    </row>
    <row r="146" spans="1:14" x14ac:dyDescent="0.25">
      <c r="A146" s="243"/>
      <c r="B146" t="s">
        <v>395</v>
      </c>
      <c r="C146" s="328">
        <v>0.03</v>
      </c>
    </row>
    <row r="147" spans="1:14" x14ac:dyDescent="0.25">
      <c r="A147" s="243"/>
      <c r="B147" s="328" t="s">
        <v>396</v>
      </c>
      <c r="D147" s="328"/>
    </row>
    <row r="148" spans="1:14" x14ac:dyDescent="0.25">
      <c r="A148" s="243"/>
    </row>
    <row r="149" spans="1:14" ht="35.25" customHeight="1" x14ac:dyDescent="0.25">
      <c r="A149" s="243">
        <v>3</v>
      </c>
      <c r="B149" s="354" t="s">
        <v>397</v>
      </c>
      <c r="C149" s="354"/>
      <c r="D149" s="354"/>
      <c r="E149" s="354"/>
      <c r="F149" s="354"/>
      <c r="G149" s="354"/>
      <c r="H149" s="354"/>
      <c r="I149" s="354"/>
      <c r="J149" s="354"/>
      <c r="K149" s="354"/>
      <c r="L149" s="354"/>
      <c r="M149" s="354"/>
      <c r="N149" s="354"/>
    </row>
    <row r="150" spans="1:14" x14ac:dyDescent="0.25">
      <c r="A150" s="243"/>
    </row>
    <row r="151" spans="1:14" x14ac:dyDescent="0.25">
      <c r="A151" s="243">
        <v>4</v>
      </c>
      <c r="B151" t="s">
        <v>401</v>
      </c>
    </row>
    <row r="152" spans="1:14" x14ac:dyDescent="0.25">
      <c r="A152" s="243"/>
      <c r="B152" t="s">
        <v>398</v>
      </c>
    </row>
    <row r="153" spans="1:14" x14ac:dyDescent="0.25">
      <c r="A153" s="243"/>
    </row>
    <row r="154" spans="1:14" x14ac:dyDescent="0.25">
      <c r="A154" s="243">
        <v>5</v>
      </c>
      <c r="B154" t="s">
        <v>399</v>
      </c>
    </row>
    <row r="155" spans="1:14" x14ac:dyDescent="0.25">
      <c r="A155" s="243"/>
    </row>
    <row r="156" spans="1:14" x14ac:dyDescent="0.25">
      <c r="A156" s="243">
        <v>6</v>
      </c>
      <c r="B156" t="s">
        <v>400</v>
      </c>
    </row>
    <row r="158" spans="1:14" x14ac:dyDescent="0.25">
      <c r="A158" s="243">
        <v>7</v>
      </c>
      <c r="B158" t="s">
        <v>402</v>
      </c>
    </row>
    <row r="160" spans="1:14" x14ac:dyDescent="0.25">
      <c r="A160" s="243">
        <v>8</v>
      </c>
      <c r="B160" t="s">
        <v>404</v>
      </c>
    </row>
  </sheetData>
  <mergeCells count="10">
    <mergeCell ref="B137:N137"/>
    <mergeCell ref="B149:N149"/>
    <mergeCell ref="D13:G13"/>
    <mergeCell ref="C103:D103"/>
    <mergeCell ref="E103:F103"/>
    <mergeCell ref="C98:D98"/>
    <mergeCell ref="E98:F98"/>
    <mergeCell ref="C91:D91"/>
    <mergeCell ref="E91:F91"/>
    <mergeCell ref="F84:K84"/>
  </mergeCells>
  <conditionalFormatting sqref="C83:E86 C104:D104 B7:C14 B4:N4 B15:E15 C89:D90">
    <cfRule type="containsText" dxfId="331" priority="71" operator="containsText" text="FALSE">
      <formula>NOT(ISERROR(SEARCH("FALSE",B4)))</formula>
    </cfRule>
    <cfRule type="containsText" dxfId="330" priority="72" operator="containsText" text="TRUE">
      <formula>NOT(ISERROR(SEARCH("TRUE",B4)))</formula>
    </cfRule>
  </conditionalFormatting>
  <conditionalFormatting sqref="A4">
    <cfRule type="containsText" dxfId="329" priority="69" operator="containsText" text="FALSE">
      <formula>NOT(ISERROR(SEARCH("FALSE",A4)))</formula>
    </cfRule>
    <cfRule type="containsText" dxfId="328" priority="70" operator="containsText" text="TRUE">
      <formula>NOT(ISERROR(SEARCH("TRUE",A4)))</formula>
    </cfRule>
  </conditionalFormatting>
  <conditionalFormatting sqref="B2:C2">
    <cfRule type="containsText" dxfId="327" priority="67" operator="containsText" text="FALSE">
      <formula>NOT(ISERROR(SEARCH("FALSE",B2)))</formula>
    </cfRule>
    <cfRule type="containsText" dxfId="326" priority="68" operator="containsText" text="TRUE">
      <formula>NOT(ISERROR(SEARCH("TRUE",B2)))</formula>
    </cfRule>
  </conditionalFormatting>
  <conditionalFormatting sqref="D2">
    <cfRule type="containsText" dxfId="325" priority="65" operator="containsText" text="FALSE">
      <formula>NOT(ISERROR(SEARCH("FALSE",D2)))</formula>
    </cfRule>
    <cfRule type="containsText" dxfId="324" priority="66" operator="containsText" text="TRUE">
      <formula>NOT(ISERROR(SEARCH("TRUE",D2)))</formula>
    </cfRule>
  </conditionalFormatting>
  <conditionalFormatting sqref="B6:C6">
    <cfRule type="containsText" dxfId="323" priority="63" operator="containsText" text="FALSE">
      <formula>NOT(ISERROR(SEARCH("FALSE",B6)))</formula>
    </cfRule>
    <cfRule type="containsText" dxfId="322" priority="64" operator="containsText" text="TRUE">
      <formula>NOT(ISERROR(SEARCH("TRUE",B6)))</formula>
    </cfRule>
  </conditionalFormatting>
  <conditionalFormatting sqref="D6">
    <cfRule type="containsText" dxfId="321" priority="61" operator="containsText" text="FALSE">
      <formula>NOT(ISERROR(SEARCH("FALSE",D6)))</formula>
    </cfRule>
    <cfRule type="containsText" dxfId="320" priority="62" operator="containsText" text="TRUE">
      <formula>NOT(ISERROR(SEARCH("TRUE",D6)))</formula>
    </cfRule>
  </conditionalFormatting>
  <conditionalFormatting sqref="C87:E87">
    <cfRule type="containsText" dxfId="319" priority="53" operator="containsText" text="FALSE">
      <formula>NOT(ISERROR(SEARCH("FALSE",C87)))</formula>
    </cfRule>
    <cfRule type="containsText" dxfId="318" priority="54" operator="containsText" text="TRUE">
      <formula>NOT(ISERROR(SEARCH("TRUE",C87)))</formula>
    </cfRule>
  </conditionalFormatting>
  <conditionalFormatting sqref="C103">
    <cfRule type="containsText" dxfId="317" priority="51" operator="containsText" text="FALSE">
      <formula>NOT(ISERROR(SEARCH("FALSE",C103)))</formula>
    </cfRule>
    <cfRule type="containsText" dxfId="316" priority="52" operator="containsText" text="TRUE">
      <formula>NOT(ISERROR(SEARCH("TRUE",C103)))</formula>
    </cfRule>
  </conditionalFormatting>
  <conditionalFormatting sqref="E104:F104">
    <cfRule type="containsText" dxfId="315" priority="49" operator="containsText" text="FALSE">
      <formula>NOT(ISERROR(SEARCH("FALSE",E104)))</formula>
    </cfRule>
    <cfRule type="containsText" dxfId="314" priority="50" operator="containsText" text="TRUE">
      <formula>NOT(ISERROR(SEARCH("TRUE",E104)))</formula>
    </cfRule>
  </conditionalFormatting>
  <conditionalFormatting sqref="E103">
    <cfRule type="containsText" dxfId="313" priority="47" operator="containsText" text="FALSE">
      <formula>NOT(ISERROR(SEARCH("FALSE",E103)))</formula>
    </cfRule>
    <cfRule type="containsText" dxfId="312" priority="48" operator="containsText" text="TRUE">
      <formula>NOT(ISERROR(SEARCH("TRUE",E103)))</formula>
    </cfRule>
  </conditionalFormatting>
  <conditionalFormatting sqref="C99:D99">
    <cfRule type="containsText" dxfId="311" priority="45" operator="containsText" text="FALSE">
      <formula>NOT(ISERROR(SEARCH("FALSE",C99)))</formula>
    </cfRule>
    <cfRule type="containsText" dxfId="310" priority="46" operator="containsText" text="TRUE">
      <formula>NOT(ISERROR(SEARCH("TRUE",C99)))</formula>
    </cfRule>
  </conditionalFormatting>
  <conditionalFormatting sqref="E92:F92">
    <cfRule type="containsText" dxfId="309" priority="35" operator="containsText" text="FALSE">
      <formula>NOT(ISERROR(SEARCH("FALSE",E92)))</formula>
    </cfRule>
    <cfRule type="containsText" dxfId="308" priority="36" operator="containsText" text="TRUE">
      <formula>NOT(ISERROR(SEARCH("TRUE",E92)))</formula>
    </cfRule>
  </conditionalFormatting>
  <conditionalFormatting sqref="E99:F99">
    <cfRule type="containsText" dxfId="307" priority="43" operator="containsText" text="FALSE">
      <formula>NOT(ISERROR(SEARCH("FALSE",E99)))</formula>
    </cfRule>
    <cfRule type="containsText" dxfId="306" priority="44" operator="containsText" text="TRUE">
      <formula>NOT(ISERROR(SEARCH("TRUE",E99)))</formula>
    </cfRule>
  </conditionalFormatting>
  <conditionalFormatting sqref="C98">
    <cfRule type="containsText" dxfId="305" priority="41" operator="containsText" text="FALSE">
      <formula>NOT(ISERROR(SEARCH("FALSE",C98)))</formula>
    </cfRule>
    <cfRule type="containsText" dxfId="304" priority="42" operator="containsText" text="TRUE">
      <formula>NOT(ISERROR(SEARCH("TRUE",C98)))</formula>
    </cfRule>
  </conditionalFormatting>
  <conditionalFormatting sqref="C91">
    <cfRule type="containsText" dxfId="303" priority="33" operator="containsText" text="FALSE">
      <formula>NOT(ISERROR(SEARCH("FALSE",C91)))</formula>
    </cfRule>
    <cfRule type="containsText" dxfId="302" priority="34" operator="containsText" text="TRUE">
      <formula>NOT(ISERROR(SEARCH("TRUE",C91)))</formula>
    </cfRule>
  </conditionalFormatting>
  <conditionalFormatting sqref="E98">
    <cfRule type="containsText" dxfId="301" priority="39" operator="containsText" text="FALSE">
      <formula>NOT(ISERROR(SEARCH("FALSE",E98)))</formula>
    </cfRule>
    <cfRule type="containsText" dxfId="300" priority="40" operator="containsText" text="TRUE">
      <formula>NOT(ISERROR(SEARCH("TRUE",E98)))</formula>
    </cfRule>
  </conditionalFormatting>
  <conditionalFormatting sqref="C92:D92">
    <cfRule type="containsText" dxfId="299" priority="37" operator="containsText" text="FALSE">
      <formula>NOT(ISERROR(SEARCH("FALSE",C92)))</formula>
    </cfRule>
    <cfRule type="containsText" dxfId="298" priority="38" operator="containsText" text="TRUE">
      <formula>NOT(ISERROR(SEARCH("TRUE",C92)))</formula>
    </cfRule>
  </conditionalFormatting>
  <conditionalFormatting sqref="E91">
    <cfRule type="containsText" dxfId="297" priority="31" operator="containsText" text="FALSE">
      <formula>NOT(ISERROR(SEARCH("FALSE",E91)))</formula>
    </cfRule>
    <cfRule type="containsText" dxfId="296" priority="32" operator="containsText" text="TRUE">
      <formula>NOT(ISERROR(SEARCH("TRUE",E91)))</formula>
    </cfRule>
  </conditionalFormatting>
  <conditionalFormatting sqref="B16:C16">
    <cfRule type="containsText" dxfId="295" priority="27" operator="containsText" text="FALSE">
      <formula>NOT(ISERROR(SEARCH("FALSE",B16)))</formula>
    </cfRule>
    <cfRule type="containsText" dxfId="294" priority="28" operator="containsText" text="TRUE">
      <formula>NOT(ISERROR(SEARCH("TRUE",B16)))</formula>
    </cfRule>
  </conditionalFormatting>
  <conditionalFormatting sqref="D16">
    <cfRule type="containsText" dxfId="293" priority="25" operator="containsText" text="FALSE">
      <formula>NOT(ISERROR(SEARCH("FALSE",D16)))</formula>
    </cfRule>
    <cfRule type="containsText" dxfId="292" priority="26" operator="containsText" text="TRUE">
      <formula>NOT(ISERROR(SEARCH("TRUE",D16)))</formula>
    </cfRule>
  </conditionalFormatting>
  <conditionalFormatting sqref="E16">
    <cfRule type="containsText" dxfId="291" priority="23" operator="containsText" text="FALSE">
      <formula>NOT(ISERROR(SEARCH("FALSE",E16)))</formula>
    </cfRule>
    <cfRule type="containsText" dxfId="290" priority="24" operator="containsText" text="TRUE">
      <formula>NOT(ISERROR(SEARCH("TRUE",E16)))</formula>
    </cfRule>
  </conditionalFormatting>
  <conditionalFormatting sqref="B127:B128 B129:D130 B132:F132 B131:C131">
    <cfRule type="containsText" dxfId="289" priority="19" operator="containsText" text="FALSE">
      <formula>NOT(ISERROR(SEARCH("FALSE",B127)))</formula>
    </cfRule>
    <cfRule type="containsText" dxfId="288" priority="20" operator="containsText" text="TRUE">
      <formula>NOT(ISERROR(SEARCH("TRUE",B127)))</formula>
    </cfRule>
  </conditionalFormatting>
  <conditionalFormatting sqref="B127:C128 B129:D130 B132:F132 B131:C131">
    <cfRule type="containsText" dxfId="287" priority="17" operator="containsText" text="FALSE">
      <formula>NOT(ISERROR(SEARCH("FALSE",B127)))</formula>
    </cfRule>
    <cfRule type="containsText" dxfId="286" priority="18" operator="containsText" text="TRUE">
      <formula>NOT(ISERROR(SEARCH("TRUE",B127)))</formula>
    </cfRule>
  </conditionalFormatting>
  <conditionalFormatting sqref="D127:D130 D132:F132">
    <cfRule type="containsText" dxfId="285" priority="15" operator="containsText" text="FALSE">
      <formula>NOT(ISERROR(SEARCH("FALSE",D127)))</formula>
    </cfRule>
    <cfRule type="containsText" dxfId="284" priority="16" operator="containsText" text="TRUE">
      <formula>NOT(ISERROR(SEARCH("TRUE",D127)))</formula>
    </cfRule>
  </conditionalFormatting>
  <conditionalFormatting sqref="F127">
    <cfRule type="containsText" dxfId="283" priority="13" operator="containsText" text="FALSE">
      <formula>NOT(ISERROR(SEARCH("FALSE",F127)))</formula>
    </cfRule>
    <cfRule type="containsText" dxfId="282" priority="14" operator="containsText" text="TRUE">
      <formula>NOT(ISERROR(SEARCH("TRUE",F127)))</formula>
    </cfRule>
  </conditionalFormatting>
  <conditionalFormatting sqref="E131">
    <cfRule type="containsText" dxfId="281" priority="11" operator="containsText" text="FALSE">
      <formula>NOT(ISERROR(SEARCH("FALSE",E131)))</formula>
    </cfRule>
    <cfRule type="containsText" dxfId="280" priority="12" operator="containsText" text="TRUE">
      <formula>NOT(ISERROR(SEARCH("TRUE",E131)))</formula>
    </cfRule>
  </conditionalFormatting>
  <conditionalFormatting sqref="E131">
    <cfRule type="containsText" dxfId="279" priority="9" operator="containsText" text="FALSE">
      <formula>NOT(ISERROR(SEARCH("FALSE",E131)))</formula>
    </cfRule>
    <cfRule type="containsText" dxfId="278" priority="10" operator="containsText" text="TRUE">
      <formula>NOT(ISERROR(SEARCH("TRUE",E131)))</formula>
    </cfRule>
  </conditionalFormatting>
  <conditionalFormatting sqref="E131">
    <cfRule type="containsText" dxfId="277" priority="7" operator="containsText" text="FALSE">
      <formula>NOT(ISERROR(SEARCH("FALSE",E131)))</formula>
    </cfRule>
    <cfRule type="containsText" dxfId="276" priority="8" operator="containsText" text="TRUE">
      <formula>NOT(ISERROR(SEARCH("TRUE",E131)))</formula>
    </cfRule>
  </conditionalFormatting>
  <conditionalFormatting sqref="D131">
    <cfRule type="containsText" dxfId="275" priority="5" operator="containsText" text="FALSE">
      <formula>NOT(ISERROR(SEARCH("FALSE",D131)))</formula>
    </cfRule>
    <cfRule type="containsText" dxfId="274" priority="6" operator="containsText" text="TRUE">
      <formula>NOT(ISERROR(SEARCH("TRUE",D131)))</formula>
    </cfRule>
  </conditionalFormatting>
  <conditionalFormatting sqref="D131">
    <cfRule type="containsText" dxfId="273" priority="3" operator="containsText" text="FALSE">
      <formula>NOT(ISERROR(SEARCH("FALSE",D131)))</formula>
    </cfRule>
    <cfRule type="containsText" dxfId="272" priority="4" operator="containsText" text="TRUE">
      <formula>NOT(ISERROR(SEARCH("TRUE",D131)))</formula>
    </cfRule>
  </conditionalFormatting>
  <conditionalFormatting sqref="D131">
    <cfRule type="containsText" dxfId="271" priority="1" operator="containsText" text="FALSE">
      <formula>NOT(ISERROR(SEARCH("FALSE",D131)))</formula>
    </cfRule>
    <cfRule type="containsText" dxfId="270" priority="2" operator="containsText" text="TRUE">
      <formula>NOT(ISERROR(SEARCH("TRUE",D131)))</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O57"/>
  <sheetViews>
    <sheetView zoomScaleNormal="100" workbookViewId="0">
      <pane xSplit="4" ySplit="3" topLeftCell="E26" activePane="bottomRight" state="frozen"/>
      <selection pane="topRight" activeCell="E1" sqref="E1"/>
      <selection pane="bottomLeft" activeCell="A4" sqref="A4"/>
      <selection pane="bottomRight" activeCell="N56" sqref="N56"/>
    </sheetView>
  </sheetViews>
  <sheetFormatPr defaultColWidth="0" defaultRowHeight="15" x14ac:dyDescent="0.25"/>
  <cols>
    <col min="1" max="1" width="11.7109375" style="1" customWidth="1"/>
    <col min="2" max="2" width="44" style="1" bestFit="1" customWidth="1"/>
    <col min="3" max="3" width="11.5703125" style="1" bestFit="1" customWidth="1"/>
    <col min="4" max="4" width="6.140625" style="1" bestFit="1" customWidth="1"/>
    <col min="5" max="14" width="8" style="1" bestFit="1" customWidth="1"/>
    <col min="15" max="15" width="6.140625" style="1" bestFit="1" customWidth="1"/>
    <col min="16" max="16384" width="9.140625" style="1" hidden="1"/>
  </cols>
  <sheetData>
    <row r="1" spans="1:14" x14ac:dyDescent="0.25">
      <c r="A1" s="1" t="b">
        <f>AND(A2:A80)</f>
        <v>1</v>
      </c>
    </row>
    <row r="2" spans="1:14" x14ac:dyDescent="0.25">
      <c r="B2" s="7" t="s">
        <v>357</v>
      </c>
    </row>
    <row r="3" spans="1:14" s="20" customFormat="1" x14ac:dyDescent="0.25">
      <c r="B3" s="199" t="str">
        <f>Assumption!B$4</f>
        <v xml:space="preserve">Year of Operation </v>
      </c>
      <c r="C3" s="199" t="str">
        <f>Assumption!C$4</f>
        <v>Unit</v>
      </c>
      <c r="D3" s="199" t="s">
        <v>0</v>
      </c>
      <c r="E3" s="199">
        <f>Assumption!E$4</f>
        <v>1</v>
      </c>
      <c r="F3" s="199">
        <f>Assumption!F$4</f>
        <v>2</v>
      </c>
      <c r="G3" s="199">
        <f>Assumption!G$4</f>
        <v>3</v>
      </c>
      <c r="H3" s="199">
        <f>Assumption!H$4</f>
        <v>4</v>
      </c>
      <c r="I3" s="199">
        <f>Assumption!I$4</f>
        <v>5</v>
      </c>
      <c r="J3" s="199">
        <f>Assumption!J$4</f>
        <v>6</v>
      </c>
      <c r="K3" s="199">
        <f>Assumption!K$4</f>
        <v>7</v>
      </c>
      <c r="L3" s="199">
        <f>Assumption!L$4</f>
        <v>8</v>
      </c>
      <c r="M3" s="199">
        <f>Assumption!M$4</f>
        <v>9</v>
      </c>
      <c r="N3" s="199">
        <f>Assumption!N$4</f>
        <v>10</v>
      </c>
    </row>
    <row r="5" spans="1:14" s="20" customFormat="1" x14ac:dyDescent="0.25">
      <c r="B5" s="199" t="str">
        <f>Assumption!B$4</f>
        <v xml:space="preserve">Year of Operation </v>
      </c>
      <c r="C5" s="199" t="str">
        <f>Assumption!C$4</f>
        <v>Unit</v>
      </c>
      <c r="D5" s="199" t="s">
        <v>158</v>
      </c>
      <c r="E5" s="199">
        <f>Assumption!E$4</f>
        <v>1</v>
      </c>
      <c r="F5" s="199">
        <f>Assumption!F$4</f>
        <v>2</v>
      </c>
      <c r="G5" s="199">
        <f>Assumption!G$4</f>
        <v>3</v>
      </c>
      <c r="H5" s="199">
        <f>Assumption!H$4</f>
        <v>4</v>
      </c>
      <c r="I5" s="199">
        <f>Assumption!I$4</f>
        <v>5</v>
      </c>
      <c r="J5" s="199">
        <f>Assumption!J$4</f>
        <v>6</v>
      </c>
      <c r="K5" s="199">
        <f>Assumption!K$4</f>
        <v>7</v>
      </c>
      <c r="L5" s="199">
        <f>Assumption!L$4</f>
        <v>8</v>
      </c>
      <c r="M5" s="199">
        <f>Assumption!M$4</f>
        <v>9</v>
      </c>
      <c r="N5" s="199">
        <f>Assumption!N$4</f>
        <v>10</v>
      </c>
    </row>
    <row r="6" spans="1:14" x14ac:dyDescent="0.25">
      <c r="B6" s="138" t="s">
        <v>370</v>
      </c>
      <c r="C6" s="125" t="s">
        <v>150</v>
      </c>
      <c r="D6" s="139"/>
      <c r="E6" s="141">
        <f>Assumption!$D$17</f>
        <v>208.97799999999998</v>
      </c>
      <c r="F6" s="141">
        <f>E6</f>
        <v>208.97799999999998</v>
      </c>
      <c r="G6" s="141">
        <f t="shared" ref="G6:I6" si="0">F6</f>
        <v>208.97799999999998</v>
      </c>
      <c r="H6" s="141">
        <f t="shared" si="0"/>
        <v>208.97799999999998</v>
      </c>
      <c r="I6" s="141">
        <f t="shared" si="0"/>
        <v>208.97799999999998</v>
      </c>
      <c r="J6" s="141">
        <f t="shared" ref="J6:J7" si="1">I6</f>
        <v>208.97799999999998</v>
      </c>
      <c r="K6" s="141">
        <f t="shared" ref="K6:K7" si="2">J6</f>
        <v>208.97799999999998</v>
      </c>
      <c r="L6" s="141">
        <f t="shared" ref="L6:L7" si="3">K6</f>
        <v>208.97799999999998</v>
      </c>
      <c r="M6" s="141">
        <f t="shared" ref="M6:M7" si="4">L6</f>
        <v>208.97799999999998</v>
      </c>
      <c r="N6" s="141">
        <f t="shared" ref="N6:N7" si="5">M6</f>
        <v>208.97799999999998</v>
      </c>
    </row>
    <row r="7" spans="1:14" x14ac:dyDescent="0.25">
      <c r="A7" s="8"/>
      <c r="B7" s="138" t="s">
        <v>370</v>
      </c>
      <c r="C7" s="125" t="s">
        <v>150</v>
      </c>
      <c r="D7" s="139"/>
      <c r="E7" s="142">
        <f>Assumption!$D$18</f>
        <v>208.97799999999998</v>
      </c>
      <c r="F7" s="142">
        <f>E7</f>
        <v>208.97799999999998</v>
      </c>
      <c r="G7" s="142">
        <f t="shared" ref="G7:I7" si="6">F7</f>
        <v>208.97799999999998</v>
      </c>
      <c r="H7" s="142">
        <f t="shared" si="6"/>
        <v>208.97799999999998</v>
      </c>
      <c r="I7" s="142">
        <f t="shared" si="6"/>
        <v>208.97799999999998</v>
      </c>
      <c r="J7" s="142">
        <f t="shared" si="1"/>
        <v>208.97799999999998</v>
      </c>
      <c r="K7" s="142">
        <f t="shared" si="2"/>
        <v>208.97799999999998</v>
      </c>
      <c r="L7" s="142">
        <f t="shared" si="3"/>
        <v>208.97799999999998</v>
      </c>
      <c r="M7" s="142">
        <f t="shared" si="4"/>
        <v>208.97799999999998</v>
      </c>
      <c r="N7" s="142">
        <f t="shared" si="5"/>
        <v>208.97799999999998</v>
      </c>
    </row>
    <row r="8" spans="1:14" x14ac:dyDescent="0.25">
      <c r="A8" s="8"/>
      <c r="B8" s="138" t="s">
        <v>361</v>
      </c>
      <c r="C8" s="125" t="s">
        <v>344</v>
      </c>
      <c r="D8" s="139"/>
      <c r="E8" s="143">
        <f>Assumption!$D$48</f>
        <v>9000</v>
      </c>
      <c r="F8" s="143">
        <f>Assumption!$D$48</f>
        <v>9000</v>
      </c>
      <c r="G8" s="143">
        <f>Assumption!$D$48</f>
        <v>9000</v>
      </c>
      <c r="H8" s="143">
        <f>Assumption!$D$48</f>
        <v>9000</v>
      </c>
      <c r="I8" s="143">
        <f>Assumption!$D$48</f>
        <v>9000</v>
      </c>
      <c r="J8" s="143">
        <f>Assumption!$D$48</f>
        <v>9000</v>
      </c>
      <c r="K8" s="143">
        <f>Assumption!$D$48</f>
        <v>9000</v>
      </c>
      <c r="L8" s="143">
        <f>Assumption!$D$48</f>
        <v>9000</v>
      </c>
      <c r="M8" s="143">
        <f>Assumption!$D$48</f>
        <v>9000</v>
      </c>
      <c r="N8" s="143">
        <f>Assumption!$D$48</f>
        <v>9000</v>
      </c>
    </row>
    <row r="9" spans="1:14" x14ac:dyDescent="0.25">
      <c r="A9" s="8"/>
      <c r="E9" s="8"/>
      <c r="F9" s="8"/>
      <c r="G9" s="8"/>
      <c r="H9" s="8"/>
      <c r="I9" s="8"/>
      <c r="J9" s="8"/>
      <c r="K9" s="8"/>
      <c r="L9" s="8"/>
      <c r="M9" s="8"/>
      <c r="N9" s="8"/>
    </row>
    <row r="10" spans="1:14" x14ac:dyDescent="0.25">
      <c r="A10" s="8"/>
      <c r="B10" s="21" t="s">
        <v>171</v>
      </c>
      <c r="C10" s="8"/>
      <c r="D10" s="8"/>
      <c r="E10" s="8"/>
      <c r="F10" s="8"/>
      <c r="G10" s="8"/>
      <c r="H10" s="8"/>
      <c r="I10" s="8"/>
      <c r="J10" s="8"/>
      <c r="K10" s="8"/>
      <c r="L10" s="8"/>
      <c r="M10" s="8"/>
      <c r="N10" s="8"/>
    </row>
    <row r="11" spans="1:14" s="20" customFormat="1" x14ac:dyDescent="0.25">
      <c r="B11" s="135" t="str">
        <f>Assumption!B$4</f>
        <v xml:space="preserve">Year of Operation </v>
      </c>
      <c r="C11" s="135" t="str">
        <f>Assumption!C$4</f>
        <v>Unit</v>
      </c>
      <c r="D11" s="135" t="s">
        <v>0</v>
      </c>
      <c r="E11" s="135">
        <f>Assumption!E$4</f>
        <v>1</v>
      </c>
      <c r="F11" s="135">
        <f>Assumption!F$4</f>
        <v>2</v>
      </c>
      <c r="G11" s="135">
        <f>Assumption!G$4</f>
        <v>3</v>
      </c>
      <c r="H11" s="135">
        <f>Assumption!H$4</f>
        <v>4</v>
      </c>
      <c r="I11" s="135">
        <f>Assumption!I$4</f>
        <v>5</v>
      </c>
      <c r="J11" s="135">
        <f>Assumption!J$4</f>
        <v>6</v>
      </c>
      <c r="K11" s="135">
        <f>Assumption!K$4</f>
        <v>7</v>
      </c>
      <c r="L11" s="135">
        <f>Assumption!L$4</f>
        <v>8</v>
      </c>
      <c r="M11" s="135">
        <f>Assumption!M$4</f>
        <v>9</v>
      </c>
      <c r="N11" s="135">
        <f>Assumption!N$4</f>
        <v>10</v>
      </c>
    </row>
    <row r="12" spans="1:14" x14ac:dyDescent="0.25">
      <c r="A12" s="8"/>
      <c r="B12" s="138" t="s">
        <v>358</v>
      </c>
      <c r="C12" s="125" t="s">
        <v>150</v>
      </c>
      <c r="D12" s="140"/>
      <c r="E12" s="144">
        <f>0</f>
        <v>0</v>
      </c>
      <c r="F12" s="144">
        <f>E14</f>
        <v>208.97799999999998</v>
      </c>
      <c r="G12" s="144">
        <f t="shared" ref="G12:I12" si="7">F14</f>
        <v>208.97799999999998</v>
      </c>
      <c r="H12" s="144">
        <f t="shared" si="7"/>
        <v>208.97799999999998</v>
      </c>
      <c r="I12" s="144">
        <f t="shared" si="7"/>
        <v>208.97799999999998</v>
      </c>
      <c r="J12" s="144">
        <f t="shared" ref="J12" si="8">I14</f>
        <v>208.97799999999998</v>
      </c>
      <c r="K12" s="144">
        <f t="shared" ref="K12" si="9">J14</f>
        <v>208.97799999999998</v>
      </c>
      <c r="L12" s="144">
        <f t="shared" ref="L12" si="10">K14</f>
        <v>208.97799999999998</v>
      </c>
      <c r="M12" s="144">
        <f t="shared" ref="M12" si="11">L14</f>
        <v>208.97799999999998</v>
      </c>
      <c r="N12" s="144">
        <f t="shared" ref="N12" si="12">M14</f>
        <v>208.97799999999998</v>
      </c>
    </row>
    <row r="13" spans="1:14" x14ac:dyDescent="0.25">
      <c r="B13" s="138" t="s">
        <v>324</v>
      </c>
      <c r="C13" s="125" t="s">
        <v>150</v>
      </c>
      <c r="D13" s="124"/>
      <c r="E13" s="144">
        <f>Assumption!$D$17</f>
        <v>208.97799999999998</v>
      </c>
      <c r="F13" s="144">
        <f>0</f>
        <v>0</v>
      </c>
      <c r="G13" s="144">
        <f>0</f>
        <v>0</v>
      </c>
      <c r="H13" s="144">
        <f>0</f>
        <v>0</v>
      </c>
      <c r="I13" s="144">
        <f>0</f>
        <v>0</v>
      </c>
      <c r="J13" s="144">
        <f>0</f>
        <v>0</v>
      </c>
      <c r="K13" s="144">
        <f>0</f>
        <v>0</v>
      </c>
      <c r="L13" s="144">
        <f>0</f>
        <v>0</v>
      </c>
      <c r="M13" s="144">
        <f>0</f>
        <v>0</v>
      </c>
      <c r="N13" s="144">
        <f>0</f>
        <v>0</v>
      </c>
    </row>
    <row r="14" spans="1:14" s="4" customFormat="1" x14ac:dyDescent="0.25">
      <c r="B14" s="149" t="s">
        <v>359</v>
      </c>
      <c r="C14" s="125" t="s">
        <v>150</v>
      </c>
      <c r="D14" s="146"/>
      <c r="E14" s="147">
        <f>E12+E13</f>
        <v>208.97799999999998</v>
      </c>
      <c r="F14" s="147">
        <f t="shared" ref="F14:N14" si="13">F12+F13</f>
        <v>208.97799999999998</v>
      </c>
      <c r="G14" s="147">
        <f t="shared" si="13"/>
        <v>208.97799999999998</v>
      </c>
      <c r="H14" s="147">
        <f t="shared" si="13"/>
        <v>208.97799999999998</v>
      </c>
      <c r="I14" s="147">
        <f t="shared" si="13"/>
        <v>208.97799999999998</v>
      </c>
      <c r="J14" s="147">
        <f t="shared" si="13"/>
        <v>208.97799999999998</v>
      </c>
      <c r="K14" s="147">
        <f t="shared" si="13"/>
        <v>208.97799999999998</v>
      </c>
      <c r="L14" s="147">
        <f t="shared" si="13"/>
        <v>208.97799999999998</v>
      </c>
      <c r="M14" s="147">
        <f t="shared" si="13"/>
        <v>208.97799999999998</v>
      </c>
      <c r="N14" s="147">
        <f t="shared" si="13"/>
        <v>208.97799999999998</v>
      </c>
    </row>
    <row r="16" spans="1:14" x14ac:dyDescent="0.25">
      <c r="B16" s="138" t="s">
        <v>175</v>
      </c>
      <c r="C16" s="125" t="s">
        <v>150</v>
      </c>
      <c r="D16" s="124"/>
      <c r="E16" s="144">
        <f>Assumption!$D$31*E12</f>
        <v>0</v>
      </c>
      <c r="F16" s="144">
        <f>E18</f>
        <v>62.69339999999999</v>
      </c>
      <c r="G16" s="144">
        <f>F18</f>
        <v>62.69339999999999</v>
      </c>
      <c r="H16" s="144">
        <f>G18</f>
        <v>62.69339999999999</v>
      </c>
      <c r="I16" s="144">
        <f>H18</f>
        <v>62.69339999999999</v>
      </c>
      <c r="J16" s="144">
        <f t="shared" ref="J16:N16" si="14">I18</f>
        <v>62.69339999999999</v>
      </c>
      <c r="K16" s="144">
        <f t="shared" si="14"/>
        <v>62.69339999999999</v>
      </c>
      <c r="L16" s="144">
        <f t="shared" si="14"/>
        <v>62.69339999999999</v>
      </c>
      <c r="M16" s="144">
        <f t="shared" si="14"/>
        <v>62.69339999999999</v>
      </c>
      <c r="N16" s="144">
        <f t="shared" si="14"/>
        <v>62.69339999999999</v>
      </c>
    </row>
    <row r="17" spans="1:14" x14ac:dyDescent="0.25">
      <c r="B17" s="138" t="s">
        <v>325</v>
      </c>
      <c r="C17" s="125" t="s">
        <v>150</v>
      </c>
      <c r="D17" s="124"/>
      <c r="E17" s="144">
        <f>Assumption!$D$31*E13</f>
        <v>62.69339999999999</v>
      </c>
      <c r="F17" s="144">
        <f>Assumption!$D$31*F13</f>
        <v>0</v>
      </c>
      <c r="G17" s="144">
        <f>Assumption!$D$31*G13</f>
        <v>0</v>
      </c>
      <c r="H17" s="144">
        <f>Assumption!$D$31*H13</f>
        <v>0</v>
      </c>
      <c r="I17" s="144">
        <f>Assumption!$D$31*I13</f>
        <v>0</v>
      </c>
      <c r="J17" s="144">
        <f>Assumption!$D$31*J13</f>
        <v>0</v>
      </c>
      <c r="K17" s="144">
        <f>Assumption!$D$31*K13</f>
        <v>0</v>
      </c>
      <c r="L17" s="144">
        <f>Assumption!$D$31*L13</f>
        <v>0</v>
      </c>
      <c r="M17" s="144">
        <f>Assumption!$D$31*M13</f>
        <v>0</v>
      </c>
      <c r="N17" s="144">
        <f>Assumption!$D$31*N13</f>
        <v>0</v>
      </c>
    </row>
    <row r="18" spans="1:14" s="4" customFormat="1" x14ac:dyDescent="0.25">
      <c r="B18" s="149" t="s">
        <v>176</v>
      </c>
      <c r="C18" s="145" t="s">
        <v>150</v>
      </c>
      <c r="D18" s="146"/>
      <c r="E18" s="147">
        <f>E16+E17</f>
        <v>62.69339999999999</v>
      </c>
      <c r="F18" s="147">
        <f t="shared" ref="F18:N18" si="15">F16+F17</f>
        <v>62.69339999999999</v>
      </c>
      <c r="G18" s="147">
        <f t="shared" si="15"/>
        <v>62.69339999999999</v>
      </c>
      <c r="H18" s="147">
        <f t="shared" si="15"/>
        <v>62.69339999999999</v>
      </c>
      <c r="I18" s="147">
        <f t="shared" si="15"/>
        <v>62.69339999999999</v>
      </c>
      <c r="J18" s="147">
        <f t="shared" si="15"/>
        <v>62.69339999999999</v>
      </c>
      <c r="K18" s="147">
        <f t="shared" si="15"/>
        <v>62.69339999999999</v>
      </c>
      <c r="L18" s="147">
        <f t="shared" si="15"/>
        <v>62.69339999999999</v>
      </c>
      <c r="M18" s="147">
        <f t="shared" si="15"/>
        <v>62.69339999999999</v>
      </c>
      <c r="N18" s="147">
        <f t="shared" si="15"/>
        <v>62.69339999999999</v>
      </c>
    </row>
    <row r="19" spans="1:14" s="4" customFormat="1" x14ac:dyDescent="0.25">
      <c r="B19" s="149" t="s">
        <v>174</v>
      </c>
      <c r="C19" s="145" t="s">
        <v>150</v>
      </c>
      <c r="D19" s="146"/>
      <c r="E19" s="147">
        <f t="shared" ref="E19:N19" si="16">(E16+E17+E18)/2</f>
        <v>62.69339999999999</v>
      </c>
      <c r="F19" s="147">
        <f t="shared" si="16"/>
        <v>62.69339999999999</v>
      </c>
      <c r="G19" s="147">
        <f t="shared" si="16"/>
        <v>62.69339999999999</v>
      </c>
      <c r="H19" s="147">
        <f t="shared" si="16"/>
        <v>62.69339999999999</v>
      </c>
      <c r="I19" s="147">
        <f t="shared" si="16"/>
        <v>62.69339999999999</v>
      </c>
      <c r="J19" s="147">
        <f t="shared" si="16"/>
        <v>62.69339999999999</v>
      </c>
      <c r="K19" s="147">
        <f t="shared" si="16"/>
        <v>62.69339999999999</v>
      </c>
      <c r="L19" s="147">
        <f t="shared" si="16"/>
        <v>62.69339999999999</v>
      </c>
      <c r="M19" s="147">
        <f t="shared" si="16"/>
        <v>62.69339999999999</v>
      </c>
      <c r="N19" s="147">
        <f t="shared" si="16"/>
        <v>62.69339999999999</v>
      </c>
    </row>
    <row r="20" spans="1:14" x14ac:dyDescent="0.25">
      <c r="B20" s="138" t="s">
        <v>261</v>
      </c>
      <c r="C20" s="125" t="s">
        <v>14</v>
      </c>
      <c r="D20" s="124"/>
      <c r="E20" s="229">
        <f>Assumption!$D$54</f>
        <v>0.1275</v>
      </c>
      <c r="F20" s="229">
        <f>Assumption!$D$54</f>
        <v>0.1275</v>
      </c>
      <c r="G20" s="229">
        <f>Assumption!$D$54</f>
        <v>0.1275</v>
      </c>
      <c r="H20" s="229">
        <f>Assumption!$D$54</f>
        <v>0.1275</v>
      </c>
      <c r="I20" s="229">
        <f>Assumption!$D$54</f>
        <v>0.1275</v>
      </c>
      <c r="J20" s="229">
        <f>Assumption!$D$54</f>
        <v>0.1275</v>
      </c>
      <c r="K20" s="229">
        <f>Assumption!$D$54</f>
        <v>0.1275</v>
      </c>
      <c r="L20" s="229">
        <f>Assumption!$D$54</f>
        <v>0.1275</v>
      </c>
      <c r="M20" s="229">
        <f>Assumption!$D$54</f>
        <v>0.1275</v>
      </c>
      <c r="N20" s="229">
        <f>Assumption!$D$54</f>
        <v>0.1275</v>
      </c>
    </row>
    <row r="21" spans="1:14" x14ac:dyDescent="0.25">
      <c r="B21" s="150" t="s">
        <v>232</v>
      </c>
      <c r="C21" s="125" t="s">
        <v>150</v>
      </c>
      <c r="D21" s="38"/>
      <c r="E21" s="134">
        <f>E19*E20</f>
        <v>7.9934084999999993</v>
      </c>
      <c r="F21" s="134">
        <f t="shared" ref="F21:N21" si="17">F19*F20</f>
        <v>7.9934084999999993</v>
      </c>
      <c r="G21" s="134">
        <f t="shared" si="17"/>
        <v>7.9934084999999993</v>
      </c>
      <c r="H21" s="134">
        <f t="shared" si="17"/>
        <v>7.9934084999999993</v>
      </c>
      <c r="I21" s="134">
        <f t="shared" si="17"/>
        <v>7.9934084999999993</v>
      </c>
      <c r="J21" s="134">
        <f t="shared" si="17"/>
        <v>7.9934084999999993</v>
      </c>
      <c r="K21" s="134">
        <f t="shared" si="17"/>
        <v>7.9934084999999993</v>
      </c>
      <c r="L21" s="134">
        <f t="shared" si="17"/>
        <v>7.9934084999999993</v>
      </c>
      <c r="M21" s="134">
        <f t="shared" si="17"/>
        <v>7.9934084999999993</v>
      </c>
      <c r="N21" s="134">
        <f t="shared" si="17"/>
        <v>7.9934084999999993</v>
      </c>
    </row>
    <row r="22" spans="1:14" x14ac:dyDescent="0.25">
      <c r="J22" s="5"/>
    </row>
    <row r="23" spans="1:14" x14ac:dyDescent="0.25">
      <c r="B23" s="200" t="s">
        <v>177</v>
      </c>
    </row>
    <row r="24" spans="1:14" x14ac:dyDescent="0.25">
      <c r="B24" s="38" t="s">
        <v>233</v>
      </c>
      <c r="C24" s="38" t="s">
        <v>181</v>
      </c>
      <c r="D24" s="38"/>
      <c r="E24" s="201">
        <f>IF(E$11&lt;=Assumption!$C$100,Assumption!$C$101,Assumption!$D$101)</f>
        <v>0.34944000000000003</v>
      </c>
      <c r="F24" s="201">
        <f>IF(F$11&lt;=Assumption!$C$100,Assumption!$C$101,Assumption!$D$101)</f>
        <v>0.34944000000000003</v>
      </c>
      <c r="G24" s="201">
        <f>IF(G$11&lt;=Assumption!$C$100,Assumption!$C$101,Assumption!$D$101)</f>
        <v>0.34944000000000003</v>
      </c>
      <c r="H24" s="201">
        <f>IF(H$11&lt;=Assumption!$C$100,Assumption!$C$101,Assumption!$D$101)</f>
        <v>0.34944000000000003</v>
      </c>
      <c r="I24" s="201">
        <f>IF(I$11&lt;=Assumption!$C$100,Assumption!$C$101,Assumption!$D$101)</f>
        <v>0.34944000000000003</v>
      </c>
      <c r="J24" s="201">
        <f>IF(J$11&lt;=Assumption!$C$100,Assumption!$C$101,Assumption!$D$101)</f>
        <v>0.34944000000000003</v>
      </c>
      <c r="K24" s="201">
        <f>IF(K$11&lt;=Assumption!$C$100,Assumption!$C$101,Assumption!$D$101)</f>
        <v>0.34944000000000003</v>
      </c>
      <c r="L24" s="201">
        <f>IF(L$11&lt;=Assumption!$C$100,Assumption!$C$101,Assumption!$D$101)</f>
        <v>0.34944000000000003</v>
      </c>
      <c r="M24" s="201">
        <f>IF(M$11&lt;=Assumption!$C$100,Assumption!$C$101,Assumption!$D$101)</f>
        <v>0.34944000000000003</v>
      </c>
      <c r="N24" s="201">
        <f>IF(N$11&lt;=Assumption!$C$100,Assumption!$C$101,Assumption!$D$101)</f>
        <v>0.34944000000000003</v>
      </c>
    </row>
    <row r="25" spans="1:14" x14ac:dyDescent="0.25">
      <c r="B25" s="38" t="s">
        <v>234</v>
      </c>
      <c r="C25" s="35" t="s">
        <v>150</v>
      </c>
      <c r="D25" s="38"/>
      <c r="E25" s="204">
        <f>E21/(1-E24)</f>
        <v>12.286965844810624</v>
      </c>
      <c r="F25" s="204">
        <f t="shared" ref="F25:N25" si="18">F21/(1-F24)</f>
        <v>12.286965844810624</v>
      </c>
      <c r="G25" s="204">
        <f t="shared" si="18"/>
        <v>12.286965844810624</v>
      </c>
      <c r="H25" s="204">
        <f t="shared" si="18"/>
        <v>12.286965844810624</v>
      </c>
      <c r="I25" s="204">
        <f t="shared" si="18"/>
        <v>12.286965844810624</v>
      </c>
      <c r="J25" s="204">
        <f t="shared" si="18"/>
        <v>12.286965844810624</v>
      </c>
      <c r="K25" s="204">
        <f t="shared" si="18"/>
        <v>12.286965844810624</v>
      </c>
      <c r="L25" s="204">
        <f t="shared" si="18"/>
        <v>12.286965844810624</v>
      </c>
      <c r="M25" s="204">
        <f t="shared" si="18"/>
        <v>12.286965844810624</v>
      </c>
      <c r="N25" s="204">
        <f t="shared" si="18"/>
        <v>12.286965844810624</v>
      </c>
    </row>
    <row r="26" spans="1:14" x14ac:dyDescent="0.25">
      <c r="B26" s="38" t="s">
        <v>235</v>
      </c>
      <c r="C26" s="35" t="s">
        <v>150</v>
      </c>
      <c r="D26" s="38"/>
      <c r="E26" s="204">
        <f>E25*E24</f>
        <v>4.2935573448106243</v>
      </c>
      <c r="F26" s="204">
        <f t="shared" ref="F26:N26" si="19">F25*F24</f>
        <v>4.2935573448106243</v>
      </c>
      <c r="G26" s="204">
        <f t="shared" si="19"/>
        <v>4.2935573448106243</v>
      </c>
      <c r="H26" s="204">
        <f t="shared" si="19"/>
        <v>4.2935573448106243</v>
      </c>
      <c r="I26" s="204">
        <f t="shared" si="19"/>
        <v>4.2935573448106243</v>
      </c>
      <c r="J26" s="204">
        <f t="shared" si="19"/>
        <v>4.2935573448106243</v>
      </c>
      <c r="K26" s="204">
        <f t="shared" si="19"/>
        <v>4.2935573448106243</v>
      </c>
      <c r="L26" s="204">
        <f t="shared" si="19"/>
        <v>4.2935573448106243</v>
      </c>
      <c r="M26" s="204">
        <f t="shared" si="19"/>
        <v>4.2935573448106243</v>
      </c>
      <c r="N26" s="204">
        <f t="shared" si="19"/>
        <v>4.2935573448106243</v>
      </c>
    </row>
    <row r="27" spans="1:14" s="4" customFormat="1" x14ac:dyDescent="0.25">
      <c r="B27" s="208" t="s">
        <v>232</v>
      </c>
      <c r="C27" s="202" t="s">
        <v>150</v>
      </c>
      <c r="D27" s="34"/>
      <c r="E27" s="203">
        <f>E25-E26</f>
        <v>7.9934084999999993</v>
      </c>
      <c r="F27" s="203">
        <f t="shared" ref="F27:N27" si="20">F25-F26</f>
        <v>7.9934084999999993</v>
      </c>
      <c r="G27" s="203">
        <f t="shared" si="20"/>
        <v>7.9934084999999993</v>
      </c>
      <c r="H27" s="203">
        <f t="shared" si="20"/>
        <v>7.9934084999999993</v>
      </c>
      <c r="I27" s="203">
        <f t="shared" si="20"/>
        <v>7.9934084999999993</v>
      </c>
      <c r="J27" s="203">
        <f t="shared" si="20"/>
        <v>7.9934084999999993</v>
      </c>
      <c r="K27" s="203">
        <f t="shared" si="20"/>
        <v>7.9934084999999993</v>
      </c>
      <c r="L27" s="203">
        <f t="shared" si="20"/>
        <v>7.9934084999999993</v>
      </c>
      <c r="M27" s="203">
        <f t="shared" si="20"/>
        <v>7.9934084999999993</v>
      </c>
      <c r="N27" s="203">
        <f t="shared" si="20"/>
        <v>7.9934084999999993</v>
      </c>
    </row>
    <row r="28" spans="1:14" x14ac:dyDescent="0.25">
      <c r="A28" s="1" t="b">
        <f>AND(E28:N28)</f>
        <v>1</v>
      </c>
      <c r="B28" s="48"/>
      <c r="C28" s="186"/>
      <c r="E28" s="5" t="b">
        <f>AND(E21=E27)</f>
        <v>1</v>
      </c>
      <c r="F28" s="5" t="b">
        <f t="shared" ref="F28:N28" si="21">AND(F21=F27)</f>
        <v>1</v>
      </c>
      <c r="G28" s="5" t="b">
        <f t="shared" si="21"/>
        <v>1</v>
      </c>
      <c r="H28" s="5" t="b">
        <f t="shared" si="21"/>
        <v>1</v>
      </c>
      <c r="I28" s="5" t="b">
        <f t="shared" si="21"/>
        <v>1</v>
      </c>
      <c r="J28" s="5" t="b">
        <f t="shared" si="21"/>
        <v>1</v>
      </c>
      <c r="K28" s="5" t="b">
        <f t="shared" si="21"/>
        <v>1</v>
      </c>
      <c r="L28" s="5" t="b">
        <f t="shared" si="21"/>
        <v>1</v>
      </c>
      <c r="M28" s="5" t="b">
        <f t="shared" si="21"/>
        <v>1</v>
      </c>
      <c r="N28" s="5" t="b">
        <f t="shared" si="21"/>
        <v>1</v>
      </c>
    </row>
    <row r="30" spans="1:14" x14ac:dyDescent="0.25">
      <c r="B30" s="21" t="s">
        <v>178</v>
      </c>
      <c r="C30" s="8"/>
      <c r="D30" s="8"/>
      <c r="E30" s="8"/>
      <c r="F30" s="8"/>
      <c r="G30" s="8"/>
      <c r="H30" s="8"/>
      <c r="I30" s="8"/>
      <c r="J30" s="8"/>
      <c r="K30" s="8"/>
      <c r="L30" s="8"/>
      <c r="M30" s="8"/>
      <c r="N30" s="8"/>
    </row>
    <row r="31" spans="1:14" x14ac:dyDescent="0.25">
      <c r="B31" s="135" t="str">
        <f>Assumption!B$4</f>
        <v xml:space="preserve">Year of Operation </v>
      </c>
      <c r="C31" s="135" t="str">
        <f>Assumption!C$4</f>
        <v>Unit</v>
      </c>
      <c r="D31" s="135" t="s">
        <v>0</v>
      </c>
      <c r="E31" s="135">
        <f>Assumption!E$4</f>
        <v>1</v>
      </c>
      <c r="F31" s="135">
        <f>Assumption!F$4</f>
        <v>2</v>
      </c>
      <c r="G31" s="135">
        <f>Assumption!G$4</f>
        <v>3</v>
      </c>
      <c r="H31" s="135">
        <f>Assumption!H$4</f>
        <v>4</v>
      </c>
      <c r="I31" s="135">
        <f>Assumption!I$4</f>
        <v>5</v>
      </c>
      <c r="J31" s="135">
        <f>Assumption!J$4</f>
        <v>6</v>
      </c>
      <c r="K31" s="135">
        <f>Assumption!K$4</f>
        <v>7</v>
      </c>
      <c r="L31" s="135">
        <f>Assumption!L$4</f>
        <v>8</v>
      </c>
      <c r="M31" s="135">
        <f>Assumption!M$4</f>
        <v>9</v>
      </c>
      <c r="N31" s="135">
        <f>Assumption!N$4</f>
        <v>10</v>
      </c>
    </row>
    <row r="32" spans="1:14" x14ac:dyDescent="0.25">
      <c r="B32" s="158" t="s">
        <v>326</v>
      </c>
      <c r="C32" s="135"/>
      <c r="D32" s="135"/>
      <c r="E32" s="135"/>
      <c r="F32" s="135"/>
      <c r="G32" s="135"/>
      <c r="H32" s="135"/>
      <c r="I32" s="135"/>
      <c r="J32" s="135"/>
      <c r="K32" s="135"/>
      <c r="L32" s="135"/>
      <c r="M32" s="135"/>
      <c r="N32" s="135"/>
    </row>
    <row r="33" spans="2:14" x14ac:dyDescent="0.25">
      <c r="B33" s="134" t="s">
        <v>16</v>
      </c>
      <c r="C33" s="36" t="s">
        <v>150</v>
      </c>
      <c r="D33" s="103"/>
      <c r="E33" s="159">
        <f>Assumption!$C$77*E7</f>
        <v>146.28459999999998</v>
      </c>
      <c r="F33" s="134">
        <f>E36</f>
        <v>130.03075555555554</v>
      </c>
      <c r="G33" s="134">
        <f t="shared" ref="G33:H33" si="22">F36</f>
        <v>113.7769111111111</v>
      </c>
      <c r="H33" s="134">
        <f t="shared" si="22"/>
        <v>97.523066666666665</v>
      </c>
      <c r="I33" s="134">
        <f>H36</f>
        <v>81.269222222222226</v>
      </c>
      <c r="J33" s="134">
        <f t="shared" ref="J33" si="23">I36</f>
        <v>65.015377777777786</v>
      </c>
      <c r="K33" s="134">
        <f t="shared" ref="K33" si="24">J36</f>
        <v>48.761533333333347</v>
      </c>
      <c r="L33" s="134">
        <f t="shared" ref="L33" si="25">K36</f>
        <v>32.507688888888907</v>
      </c>
      <c r="M33" s="134">
        <f t="shared" ref="M33" si="26">L36</f>
        <v>16.253844444444464</v>
      </c>
      <c r="N33" s="134">
        <f t="shared" ref="N33" si="27">M36</f>
        <v>0</v>
      </c>
    </row>
    <row r="34" spans="2:14" x14ac:dyDescent="0.25">
      <c r="B34" s="134" t="s">
        <v>173</v>
      </c>
      <c r="C34" s="36" t="s">
        <v>150</v>
      </c>
      <c r="D34" s="103"/>
      <c r="E34" s="134"/>
      <c r="F34" s="134"/>
      <c r="G34" s="134"/>
      <c r="H34" s="134"/>
      <c r="I34" s="134"/>
      <c r="J34" s="134"/>
      <c r="K34" s="134"/>
      <c r="L34" s="134"/>
      <c r="M34" s="134"/>
      <c r="N34" s="134"/>
    </row>
    <row r="35" spans="2:14" x14ac:dyDescent="0.25">
      <c r="B35" s="134" t="s">
        <v>162</v>
      </c>
      <c r="C35" s="36" t="s">
        <v>150</v>
      </c>
      <c r="D35" s="103"/>
      <c r="E35" s="134">
        <f>+'Debt Schedule'!E12</f>
        <v>16.253844444444443</v>
      </c>
      <c r="F35" s="134">
        <f>+'Debt Schedule'!F12</f>
        <v>16.253844444444443</v>
      </c>
      <c r="G35" s="134">
        <f>+'Debt Schedule'!G12</f>
        <v>16.253844444444443</v>
      </c>
      <c r="H35" s="134">
        <f>+'Debt Schedule'!H12</f>
        <v>16.253844444444443</v>
      </c>
      <c r="I35" s="134">
        <f>+'Debt Schedule'!I12</f>
        <v>16.253844444444443</v>
      </c>
      <c r="J35" s="134">
        <f>+'Debt Schedule'!J12</f>
        <v>16.253844444444443</v>
      </c>
      <c r="K35" s="134">
        <f>+'Debt Schedule'!K12</f>
        <v>16.253844444444443</v>
      </c>
      <c r="L35" s="134">
        <f>+'Debt Schedule'!L12</f>
        <v>16.253844444444443</v>
      </c>
      <c r="M35" s="134">
        <f>+'Debt Schedule'!M12</f>
        <v>16.253844444444443</v>
      </c>
      <c r="N35" s="134">
        <f t="shared" ref="F35:N35" si="28">MIN(N57,M36)</f>
        <v>0</v>
      </c>
    </row>
    <row r="36" spans="2:14" x14ac:dyDescent="0.25">
      <c r="B36" s="103" t="s">
        <v>17</v>
      </c>
      <c r="C36" s="36" t="s">
        <v>150</v>
      </c>
      <c r="D36" s="197"/>
      <c r="E36" s="103">
        <f>E33+E34-E35</f>
        <v>130.03075555555554</v>
      </c>
      <c r="F36" s="103">
        <f t="shared" ref="F36:N36" si="29">F33+F34-F35</f>
        <v>113.7769111111111</v>
      </c>
      <c r="G36" s="103">
        <f t="shared" si="29"/>
        <v>97.523066666666665</v>
      </c>
      <c r="H36" s="103">
        <f>H33+H34-H35</f>
        <v>81.269222222222226</v>
      </c>
      <c r="I36" s="103">
        <f t="shared" si="29"/>
        <v>65.015377777777786</v>
      </c>
      <c r="J36" s="103">
        <f t="shared" si="29"/>
        <v>48.761533333333347</v>
      </c>
      <c r="K36" s="103">
        <f t="shared" si="29"/>
        <v>32.507688888888907</v>
      </c>
      <c r="L36" s="103">
        <f t="shared" si="29"/>
        <v>16.253844444444464</v>
      </c>
      <c r="M36" s="103">
        <f t="shared" si="29"/>
        <v>0</v>
      </c>
      <c r="N36" s="103">
        <f t="shared" si="29"/>
        <v>0</v>
      </c>
    </row>
    <row r="37" spans="2:14" x14ac:dyDescent="0.25">
      <c r="B37" s="103" t="s">
        <v>1</v>
      </c>
      <c r="C37" s="36"/>
      <c r="D37" s="197"/>
      <c r="E37" s="160">
        <f>Assumption!$D$40</f>
        <v>8.3500000000000005E-2</v>
      </c>
      <c r="F37" s="160">
        <f>Assumption!$D$40</f>
        <v>8.3500000000000005E-2</v>
      </c>
      <c r="G37" s="160">
        <f>Assumption!$D$40</f>
        <v>8.3500000000000005E-2</v>
      </c>
      <c r="H37" s="160">
        <f>Assumption!$D$40</f>
        <v>8.3500000000000005E-2</v>
      </c>
      <c r="I37" s="160">
        <f>Assumption!$D$40</f>
        <v>8.3500000000000005E-2</v>
      </c>
      <c r="J37" s="160">
        <f>Assumption!$D$40</f>
        <v>8.3500000000000005E-2</v>
      </c>
      <c r="K37" s="160">
        <f>Assumption!$D$40</f>
        <v>8.3500000000000005E-2</v>
      </c>
      <c r="L37" s="160">
        <f>Assumption!$D$40</f>
        <v>8.3500000000000005E-2</v>
      </c>
      <c r="M37" s="160">
        <f>Assumption!$D$40</f>
        <v>8.3500000000000005E-2</v>
      </c>
      <c r="N37" s="160">
        <f>Assumption!$D$40</f>
        <v>8.3500000000000005E-2</v>
      </c>
    </row>
    <row r="38" spans="2:14" x14ac:dyDescent="0.25">
      <c r="B38" s="198" t="s">
        <v>165</v>
      </c>
      <c r="C38" s="37" t="s">
        <v>150</v>
      </c>
      <c r="D38" s="103"/>
      <c r="E38" s="103">
        <f>(E33+E36)/2*E37</f>
        <v>11.536166094444443</v>
      </c>
      <c r="F38" s="103">
        <f t="shared" ref="F38:N38" si="30">(F33+F36)/2*F37</f>
        <v>10.178970083333333</v>
      </c>
      <c r="G38" s="103">
        <f t="shared" si="30"/>
        <v>8.8217740722222224</v>
      </c>
      <c r="H38" s="103">
        <f t="shared" si="30"/>
        <v>7.4645780611111112</v>
      </c>
      <c r="I38" s="103">
        <f t="shared" si="30"/>
        <v>6.1073820500000009</v>
      </c>
      <c r="J38" s="103">
        <f t="shared" si="30"/>
        <v>4.7501860388888897</v>
      </c>
      <c r="K38" s="103">
        <f t="shared" si="30"/>
        <v>3.3929900277777794</v>
      </c>
      <c r="L38" s="103">
        <f t="shared" si="30"/>
        <v>2.0357940166666686</v>
      </c>
      <c r="M38" s="103">
        <f t="shared" si="30"/>
        <v>0.67859800555555638</v>
      </c>
      <c r="N38" s="103">
        <f t="shared" si="30"/>
        <v>0</v>
      </c>
    </row>
    <row r="40" spans="2:14" x14ac:dyDescent="0.25">
      <c r="B40" s="4" t="s">
        <v>202</v>
      </c>
      <c r="E40" s="5"/>
      <c r="F40" s="5"/>
      <c r="G40" s="5"/>
      <c r="H40" s="5"/>
      <c r="I40" s="5"/>
      <c r="J40" s="5"/>
      <c r="K40" s="5"/>
      <c r="L40" s="5"/>
      <c r="M40" s="5"/>
      <c r="N40" s="5"/>
    </row>
    <row r="41" spans="2:14" x14ac:dyDescent="0.25">
      <c r="B41" s="134" t="str">
        <f>Assumption!B117</f>
        <v xml:space="preserve">Paddy straw raw material cost </v>
      </c>
      <c r="C41" s="36" t="s">
        <v>150</v>
      </c>
      <c r="D41" s="103"/>
      <c r="E41" s="134">
        <f>Assumption!E117</f>
        <v>171</v>
      </c>
      <c r="F41" s="134">
        <f>Assumption!F117</f>
        <v>176.13</v>
      </c>
      <c r="G41" s="134">
        <f>Assumption!G117</f>
        <v>181.41390000000001</v>
      </c>
      <c r="H41" s="134">
        <f>Assumption!H117</f>
        <v>186.85631700000002</v>
      </c>
      <c r="I41" s="134">
        <f>Assumption!I117</f>
        <v>192.46200651000004</v>
      </c>
      <c r="J41" s="134">
        <f>Assumption!J117</f>
        <v>198.23586670530005</v>
      </c>
      <c r="K41" s="134">
        <f>Assumption!K117</f>
        <v>204.18294270645907</v>
      </c>
      <c r="L41" s="134">
        <f>Assumption!L117</f>
        <v>210.30843098765286</v>
      </c>
      <c r="M41" s="134">
        <f>Assumption!M117</f>
        <v>216.61768391728245</v>
      </c>
      <c r="N41" s="134">
        <f>Assumption!N117</f>
        <v>223.11621443480092</v>
      </c>
    </row>
    <row r="42" spans="2:14" x14ac:dyDescent="0.25">
      <c r="B42" s="134" t="s">
        <v>338</v>
      </c>
      <c r="C42" s="36" t="s">
        <v>150</v>
      </c>
      <c r="D42" s="103"/>
      <c r="E42" s="134">
        <f>Assumption!E114</f>
        <v>172.63640000000001</v>
      </c>
      <c r="F42" s="134">
        <f>Assumption!F114</f>
        <v>178.75718399999997</v>
      </c>
      <c r="G42" s="134">
        <f>Assumption!G114</f>
        <v>185.11769304000001</v>
      </c>
      <c r="H42" s="134">
        <f>Assumption!H114</f>
        <v>191.72846496239998</v>
      </c>
      <c r="I42" s="134">
        <f>Assumption!I114</f>
        <v>198.60055351034404</v>
      </c>
      <c r="J42" s="134">
        <f>Assumption!J114</f>
        <v>205.74555574067065</v>
      </c>
      <c r="K42" s="134">
        <f>Assumption!K114</f>
        <v>213.17564097290807</v>
      </c>
      <c r="L42" s="134">
        <f>Assumption!L114</f>
        <v>220.90358136308865</v>
      </c>
      <c r="M42" s="134">
        <f>Assumption!M114</f>
        <v>228.94278419637803</v>
      </c>
      <c r="N42" s="134">
        <f>Assumption!N114</f>
        <v>237.3073259980408</v>
      </c>
    </row>
    <row r="43" spans="2:14" x14ac:dyDescent="0.25">
      <c r="B43" s="134" t="str">
        <f>Assumption!B116</f>
        <v xml:space="preserve">freight Cost </v>
      </c>
      <c r="C43" s="36" t="s">
        <v>150</v>
      </c>
      <c r="D43" s="103"/>
      <c r="E43" s="134">
        <f>Assumption!E116</f>
        <v>128.25</v>
      </c>
      <c r="F43" s="134">
        <f>Assumption!F116</f>
        <v>132.0975</v>
      </c>
      <c r="G43" s="134">
        <f>Assumption!G116</f>
        <v>136.06042500000001</v>
      </c>
      <c r="H43" s="134">
        <f>Assumption!H116</f>
        <v>140.14223775000002</v>
      </c>
      <c r="I43" s="134">
        <f>Assumption!I116</f>
        <v>144.34650488250003</v>
      </c>
      <c r="J43" s="134">
        <f>Assumption!J116</f>
        <v>148.67690002897504</v>
      </c>
      <c r="K43" s="134">
        <f>Assumption!K116</f>
        <v>153.13720702984429</v>
      </c>
      <c r="L43" s="134">
        <f>Assumption!L116</f>
        <v>157.73132324073961</v>
      </c>
      <c r="M43" s="134">
        <f>Assumption!M116</f>
        <v>162.46326293796182</v>
      </c>
      <c r="N43" s="134">
        <f>Assumption!N116</f>
        <v>167.33716082610067</v>
      </c>
    </row>
    <row r="44" spans="2:14" s="4" customFormat="1" x14ac:dyDescent="0.25">
      <c r="B44" s="103" t="s">
        <v>203</v>
      </c>
      <c r="C44" s="37"/>
      <c r="D44" s="103"/>
      <c r="E44" s="103">
        <f>SUM(E41:E43)</f>
        <v>471.88639999999998</v>
      </c>
      <c r="F44" s="103">
        <f t="shared" ref="F44:N44" si="31">SUM(F41:F43)</f>
        <v>486.9846839999999</v>
      </c>
      <c r="G44" s="103">
        <f t="shared" si="31"/>
        <v>502.59201804000003</v>
      </c>
      <c r="H44" s="103">
        <f t="shared" si="31"/>
        <v>518.72701971240008</v>
      </c>
      <c r="I44" s="103">
        <f t="shared" si="31"/>
        <v>535.40906490284419</v>
      </c>
      <c r="J44" s="103">
        <f t="shared" si="31"/>
        <v>552.65832247494575</v>
      </c>
      <c r="K44" s="103">
        <f t="shared" si="31"/>
        <v>570.49579070921141</v>
      </c>
      <c r="L44" s="103">
        <f t="shared" si="31"/>
        <v>588.94333559148106</v>
      </c>
      <c r="M44" s="103">
        <f t="shared" si="31"/>
        <v>608.02373105162224</v>
      </c>
      <c r="N44" s="103">
        <f t="shared" si="31"/>
        <v>627.76070125894239</v>
      </c>
    </row>
    <row r="46" spans="2:14" x14ac:dyDescent="0.25">
      <c r="B46" s="4" t="s">
        <v>205</v>
      </c>
    </row>
    <row r="47" spans="2:14" x14ac:dyDescent="0.25">
      <c r="B47" s="134" t="s">
        <v>207</v>
      </c>
      <c r="C47" s="36" t="s">
        <v>150</v>
      </c>
      <c r="D47" s="103"/>
      <c r="E47" s="134">
        <f>E44/12*Assumption!$D$57</f>
        <v>0</v>
      </c>
      <c r="F47" s="134">
        <f>F44/12*Assumption!$D$57</f>
        <v>0</v>
      </c>
      <c r="G47" s="134">
        <f>G44/12*Assumption!$D$57</f>
        <v>0</v>
      </c>
      <c r="H47" s="134">
        <f>H44/12*Assumption!$D$57</f>
        <v>0</v>
      </c>
      <c r="I47" s="134">
        <f>I44/12*Assumption!$D$57</f>
        <v>0</v>
      </c>
      <c r="J47" s="134">
        <f>J44/12*Assumption!$D$57</f>
        <v>0</v>
      </c>
      <c r="K47" s="134">
        <f>K44/12*Assumption!$D$57</f>
        <v>0</v>
      </c>
      <c r="L47" s="134">
        <f>L44/12*Assumption!$D$57</f>
        <v>0</v>
      </c>
      <c r="M47" s="134">
        <f>M44/12*Assumption!$D$57</f>
        <v>0</v>
      </c>
      <c r="N47" s="134">
        <f>N44/12*Assumption!$D$57</f>
        <v>0</v>
      </c>
    </row>
    <row r="48" spans="2:14" x14ac:dyDescent="0.25">
      <c r="B48" s="134" t="s">
        <v>206</v>
      </c>
      <c r="C48" s="36" t="s">
        <v>150</v>
      </c>
      <c r="D48" s="103"/>
      <c r="E48" s="134">
        <f>fin_draft!E10/12*Assumption!$D$58</f>
        <v>92.625</v>
      </c>
      <c r="F48" s="134">
        <f>fin_draft!F10/12*Assumption!$D$58</f>
        <v>95.403750000000002</v>
      </c>
      <c r="G48" s="134">
        <f>fin_draft!G10/12*Assumption!$D$58</f>
        <v>98.265862500000011</v>
      </c>
      <c r="H48" s="134">
        <f>fin_draft!H10/12*Assumption!$D$58</f>
        <v>101.21383837500002</v>
      </c>
      <c r="I48" s="134">
        <f>fin_draft!I10/12*Assumption!$D$58</f>
        <v>104.25025352625001</v>
      </c>
      <c r="J48" s="134">
        <f>fin_draft!J10/12*Assumption!$D$58</f>
        <v>107.37776113203751</v>
      </c>
      <c r="K48" s="134">
        <f>fin_draft!K10/12*Assumption!$D$58</f>
        <v>110.59909396599863</v>
      </c>
      <c r="L48" s="134">
        <f>fin_draft!L10/12*Assumption!$D$58</f>
        <v>113.91706678497859</v>
      </c>
      <c r="M48" s="134">
        <f>fin_draft!M10/12*Assumption!$D$58</f>
        <v>117.33457878852793</v>
      </c>
      <c r="N48" s="134">
        <f>fin_draft!N10/12*Assumption!$D$58</f>
        <v>120.85461615218378</v>
      </c>
    </row>
    <row r="49" spans="2:14" s="4" customFormat="1" x14ac:dyDescent="0.25">
      <c r="B49" s="103" t="s">
        <v>203</v>
      </c>
      <c r="C49" s="36" t="s">
        <v>150</v>
      </c>
      <c r="D49" s="103"/>
      <c r="E49" s="103">
        <f>SUM(E47:E48)</f>
        <v>92.625</v>
      </c>
      <c r="F49" s="103">
        <f t="shared" ref="F49:N49" si="32">SUM(F47:F48)</f>
        <v>95.403750000000002</v>
      </c>
      <c r="G49" s="103">
        <f t="shared" si="32"/>
        <v>98.265862500000011</v>
      </c>
      <c r="H49" s="103">
        <f t="shared" si="32"/>
        <v>101.21383837500002</v>
      </c>
      <c r="I49" s="103">
        <f t="shared" si="32"/>
        <v>104.25025352625001</v>
      </c>
      <c r="J49" s="103">
        <f t="shared" si="32"/>
        <v>107.37776113203751</v>
      </c>
      <c r="K49" s="103">
        <f t="shared" si="32"/>
        <v>110.59909396599863</v>
      </c>
      <c r="L49" s="103">
        <f t="shared" si="32"/>
        <v>113.91706678497859</v>
      </c>
      <c r="M49" s="103">
        <f t="shared" si="32"/>
        <v>117.33457878852793</v>
      </c>
      <c r="N49" s="103">
        <f t="shared" si="32"/>
        <v>120.85461615218378</v>
      </c>
    </row>
    <row r="50" spans="2:14" x14ac:dyDescent="0.25">
      <c r="B50" s="38" t="s">
        <v>208</v>
      </c>
      <c r="C50" s="36" t="s">
        <v>150</v>
      </c>
      <c r="D50" s="38"/>
      <c r="E50" s="134">
        <f>Assumption!$D$60*E49</f>
        <v>7.41</v>
      </c>
      <c r="F50" s="134">
        <f>Assumption!$D$60*F49</f>
        <v>7.6323000000000008</v>
      </c>
      <c r="G50" s="134">
        <f>Assumption!$D$60*G49</f>
        <v>7.861269000000001</v>
      </c>
      <c r="H50" s="134">
        <f>Assumption!$D$60*H49</f>
        <v>8.0971070700000016</v>
      </c>
      <c r="I50" s="134">
        <f>Assumption!$D$60*I49</f>
        <v>8.3400202821000011</v>
      </c>
      <c r="J50" s="134">
        <f>Assumption!$D$60*J49</f>
        <v>8.5902208905630015</v>
      </c>
      <c r="K50" s="134">
        <f>Assumption!$D$60*K49</f>
        <v>8.8479275172798904</v>
      </c>
      <c r="L50" s="134">
        <f>Assumption!$D$60*L49</f>
        <v>9.1133653427982875</v>
      </c>
      <c r="M50" s="134">
        <f>Assumption!$D$60*M49</f>
        <v>9.3867663030822346</v>
      </c>
      <c r="N50" s="134">
        <f>Assumption!$D$60*N49</f>
        <v>9.6683692921747024</v>
      </c>
    </row>
    <row r="52" spans="2:14" x14ac:dyDescent="0.25">
      <c r="B52" s="21" t="s">
        <v>179</v>
      </c>
      <c r="C52" s="8"/>
      <c r="D52" s="8"/>
      <c r="E52" s="8"/>
      <c r="F52" s="8"/>
      <c r="G52" s="8"/>
      <c r="H52" s="8"/>
      <c r="I52" s="8"/>
      <c r="J52" s="8"/>
      <c r="K52" s="8"/>
      <c r="L52" s="8"/>
      <c r="M52" s="8"/>
      <c r="N52" s="8"/>
    </row>
    <row r="53" spans="2:14" x14ac:dyDescent="0.25">
      <c r="B53" s="135" t="str">
        <f>Assumption!B$4</f>
        <v xml:space="preserve">Year of Operation </v>
      </c>
      <c r="C53" s="135" t="str">
        <f>Assumption!C$4</f>
        <v>Unit</v>
      </c>
      <c r="D53" s="135" t="s">
        <v>0</v>
      </c>
      <c r="E53" s="135">
        <f>Assumption!E$4</f>
        <v>1</v>
      </c>
      <c r="F53" s="135">
        <f>Assumption!F$4</f>
        <v>2</v>
      </c>
      <c r="G53" s="135">
        <f>Assumption!G$4</f>
        <v>3</v>
      </c>
      <c r="H53" s="135">
        <f>Assumption!H$4</f>
        <v>4</v>
      </c>
      <c r="I53" s="135">
        <f>Assumption!I$4</f>
        <v>5</v>
      </c>
      <c r="J53" s="135">
        <f>Assumption!J$4</f>
        <v>6</v>
      </c>
      <c r="K53" s="135">
        <f>Assumption!K$4</f>
        <v>7</v>
      </c>
      <c r="L53" s="135">
        <f>Assumption!L$4</f>
        <v>8</v>
      </c>
      <c r="M53" s="135">
        <f>Assumption!M$4</f>
        <v>9</v>
      </c>
      <c r="N53" s="135">
        <f>Assumption!N$4</f>
        <v>10</v>
      </c>
    </row>
    <row r="54" spans="2:14" x14ac:dyDescent="0.25">
      <c r="B54" s="60" t="s">
        <v>364</v>
      </c>
      <c r="C54" s="36"/>
      <c r="D54" s="135"/>
      <c r="E54" s="39"/>
      <c r="F54" s="135"/>
      <c r="G54" s="135"/>
      <c r="H54" s="135"/>
      <c r="I54" s="135"/>
      <c r="J54" s="135"/>
      <c r="K54" s="135"/>
      <c r="L54" s="135"/>
      <c r="M54" s="135"/>
      <c r="N54" s="135"/>
    </row>
    <row r="55" spans="2:14" x14ac:dyDescent="0.25">
      <c r="B55" s="38" t="s">
        <v>180</v>
      </c>
      <c r="C55" s="36" t="s">
        <v>181</v>
      </c>
      <c r="D55" s="135"/>
      <c r="E55" s="151">
        <f>IF(E$53&lt;=Assumption!$C$75,Assumption!$C$80,Assumption!$C$81)</f>
        <v>9.5000000000000001E-2</v>
      </c>
      <c r="F55" s="151">
        <f>IF(F$53&lt;=Assumption!$C$75,Assumption!$C$80,Assumption!$C$81)</f>
        <v>9.5000000000000001E-2</v>
      </c>
      <c r="G55" s="151">
        <f>IF(G$53&lt;=Assumption!$C$75,Assumption!$C$80,Assumption!$C$81)</f>
        <v>9.5000000000000001E-2</v>
      </c>
      <c r="H55" s="151">
        <f>IF(H$53&lt;=Assumption!$C$75,Assumption!$C$80,Assumption!$C$81)</f>
        <v>9.5000000000000001E-2</v>
      </c>
      <c r="I55" s="151">
        <f>IF(I$53&lt;=Assumption!$C$75,Assumption!$C$80,Assumption!$C$81)</f>
        <v>9.5000000000000001E-2</v>
      </c>
      <c r="J55" s="151">
        <f>IF(J$53&lt;=Assumption!$C$75,Assumption!$C$80,Assumption!$C$81)</f>
        <v>9.5000000000000001E-2</v>
      </c>
      <c r="K55" s="151">
        <f>IF(K$53&lt;=Assumption!$C$75,Assumption!$C$80,Assumption!$C$81)</f>
        <v>9.5000000000000001E-2</v>
      </c>
      <c r="L55" s="151">
        <f>IF(L$53&lt;=Assumption!$C$75,Assumption!$C$80,Assumption!$C$81)</f>
        <v>9.5000000000000001E-2</v>
      </c>
      <c r="M55" s="151">
        <f>IF(M$53&lt;=Assumption!$C$75,Assumption!$C$80,Assumption!$C$81)</f>
        <v>9.5000000000000001E-2</v>
      </c>
      <c r="N55" s="151">
        <f>IF(N$53&lt;=Assumption!$C$75,Assumption!$C$80,Assumption!$C$81)</f>
        <v>9.5000000000000001E-2</v>
      </c>
    </row>
    <row r="56" spans="2:14" s="3" customFormat="1" x14ac:dyDescent="0.25">
      <c r="B56" s="134" t="s">
        <v>365</v>
      </c>
      <c r="C56" s="36" t="s">
        <v>150</v>
      </c>
      <c r="D56" s="37"/>
      <c r="E56" s="37">
        <f t="shared" ref="E56:N56" si="33">E7</f>
        <v>208.97799999999998</v>
      </c>
      <c r="F56" s="37">
        <f t="shared" si="33"/>
        <v>208.97799999999998</v>
      </c>
      <c r="G56" s="37">
        <f t="shared" si="33"/>
        <v>208.97799999999998</v>
      </c>
      <c r="H56" s="37">
        <f t="shared" si="33"/>
        <v>208.97799999999998</v>
      </c>
      <c r="I56" s="37">
        <f t="shared" si="33"/>
        <v>208.97799999999998</v>
      </c>
      <c r="J56" s="37">
        <f t="shared" si="33"/>
        <v>208.97799999999998</v>
      </c>
      <c r="K56" s="37">
        <f t="shared" si="33"/>
        <v>208.97799999999998</v>
      </c>
      <c r="L56" s="37">
        <f t="shared" si="33"/>
        <v>208.97799999999998</v>
      </c>
      <c r="M56" s="37">
        <f t="shared" si="33"/>
        <v>208.97799999999998</v>
      </c>
      <c r="N56" s="37">
        <f t="shared" si="33"/>
        <v>208.97799999999998</v>
      </c>
    </row>
    <row r="57" spans="2:14" x14ac:dyDescent="0.25">
      <c r="B57" s="38" t="s">
        <v>327</v>
      </c>
      <c r="C57" s="36" t="s">
        <v>150</v>
      </c>
      <c r="D57" s="103"/>
      <c r="E57" s="134">
        <f>E56*E55</f>
        <v>19.852909999999998</v>
      </c>
      <c r="F57" s="134">
        <f t="shared" ref="F57:N57" si="34">F56*F55</f>
        <v>19.852909999999998</v>
      </c>
      <c r="G57" s="134">
        <f t="shared" si="34"/>
        <v>19.852909999999998</v>
      </c>
      <c r="H57" s="134">
        <f t="shared" si="34"/>
        <v>19.852909999999998</v>
      </c>
      <c r="I57" s="134">
        <f t="shared" si="34"/>
        <v>19.852909999999998</v>
      </c>
      <c r="J57" s="134">
        <f t="shared" si="34"/>
        <v>19.852909999999998</v>
      </c>
      <c r="K57" s="134">
        <f t="shared" si="34"/>
        <v>19.852909999999998</v>
      </c>
      <c r="L57" s="134">
        <f t="shared" si="34"/>
        <v>19.852909999999998</v>
      </c>
      <c r="M57" s="134">
        <f t="shared" si="34"/>
        <v>19.852909999999998</v>
      </c>
      <c r="N57" s="134">
        <f t="shared" si="34"/>
        <v>19.852909999999998</v>
      </c>
    </row>
  </sheetData>
  <conditionalFormatting sqref="A1:XFD1048576">
    <cfRule type="containsText" dxfId="269" priority="1" operator="containsText" text="FALSE">
      <formula>NOT(ISERROR(SEARCH("FALSE",A1)))</formula>
    </cfRule>
    <cfRule type="containsText" dxfId="268" priority="2" operator="containsText" text="TRUE">
      <formula>NOT(ISERROR(SEARCH("TRUE",A1)))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rgb="FF002060"/>
  </sheetPr>
  <dimension ref="A1:Q213"/>
  <sheetViews>
    <sheetView zoomScaleNormal="100" workbookViewId="0">
      <selection activeCell="C21" sqref="C21"/>
    </sheetView>
  </sheetViews>
  <sheetFormatPr defaultColWidth="5.5703125" defaultRowHeight="15" x14ac:dyDescent="0.25"/>
  <cols>
    <col min="1" max="1" width="9" style="2" bestFit="1" customWidth="1"/>
    <col min="2" max="2" width="5.5703125" style="2" customWidth="1"/>
    <col min="3" max="3" width="56.7109375" style="2" bestFit="1" customWidth="1"/>
    <col min="4" max="4" width="10.140625" style="2" bestFit="1" customWidth="1"/>
    <col min="5" max="5" width="15" style="2" bestFit="1" customWidth="1"/>
    <col min="6" max="9" width="11.85546875" style="2" bestFit="1" customWidth="1"/>
    <col min="10" max="14" width="11.85546875" style="2" customWidth="1"/>
    <col min="15" max="15" width="14.28515625" style="2" customWidth="1"/>
    <col min="16" max="16" width="8.140625" style="2" customWidth="1"/>
    <col min="17" max="17" width="5.28515625" style="2" customWidth="1"/>
    <col min="18" max="16383" width="5.5703125" style="2"/>
    <col min="16384" max="16384" width="8.5703125" style="2" customWidth="1"/>
  </cols>
  <sheetData>
    <row r="1" spans="1:15" x14ac:dyDescent="0.25">
      <c r="A1" s="2" t="b">
        <f>AND(A2:A83)</f>
        <v>1</v>
      </c>
    </row>
    <row r="2" spans="1:15" x14ac:dyDescent="0.25">
      <c r="C2" s="216" t="s">
        <v>269</v>
      </c>
      <c r="D2" s="209" t="s">
        <v>150</v>
      </c>
    </row>
    <row r="3" spans="1:15" s="209" customFormat="1" x14ac:dyDescent="0.25">
      <c r="C3" s="241" t="str">
        <f>Assumption!B$4</f>
        <v xml:space="preserve">Year of Operation </v>
      </c>
      <c r="D3" s="241"/>
      <c r="E3" s="241">
        <f>Assumption!E$4</f>
        <v>1</v>
      </c>
      <c r="F3" s="241">
        <f>Assumption!F$4</f>
        <v>2</v>
      </c>
      <c r="G3" s="241">
        <f>Assumption!G$4</f>
        <v>3</v>
      </c>
      <c r="H3" s="241">
        <f>Assumption!H$4</f>
        <v>4</v>
      </c>
      <c r="I3" s="241">
        <f>Assumption!I$4</f>
        <v>5</v>
      </c>
      <c r="J3" s="241">
        <f>Assumption!J$4</f>
        <v>6</v>
      </c>
      <c r="K3" s="241">
        <f>Assumption!K$4</f>
        <v>7</v>
      </c>
      <c r="L3" s="241">
        <f>Assumption!L$4</f>
        <v>8</v>
      </c>
      <c r="M3" s="241">
        <f>Assumption!M$4</f>
        <v>9</v>
      </c>
      <c r="N3" s="241">
        <f>Assumption!N$4</f>
        <v>10</v>
      </c>
      <c r="O3" s="241"/>
    </row>
    <row r="4" spans="1:15" s="186" customFormat="1" x14ac:dyDescent="0.25">
      <c r="C4" s="186" t="s">
        <v>104</v>
      </c>
    </row>
    <row r="5" spans="1:15" x14ac:dyDescent="0.25">
      <c r="C5" s="2" t="s">
        <v>367</v>
      </c>
      <c r="E5" s="212">
        <f>Assumption!$D$48</f>
        <v>9000</v>
      </c>
      <c r="F5" s="212">
        <f>Assumption!$D$48</f>
        <v>9000</v>
      </c>
      <c r="G5" s="212">
        <f>Assumption!$D$48</f>
        <v>9000</v>
      </c>
      <c r="H5" s="212">
        <f>Assumption!$D$48</f>
        <v>9000</v>
      </c>
      <c r="I5" s="212">
        <f>Assumption!$D$48</f>
        <v>9000</v>
      </c>
      <c r="J5" s="212">
        <f>Assumption!$D$48</f>
        <v>9000</v>
      </c>
      <c r="K5" s="212">
        <f>Assumption!$D$48</f>
        <v>9000</v>
      </c>
      <c r="L5" s="212">
        <f>Assumption!$D$48</f>
        <v>9000</v>
      </c>
      <c r="M5" s="212">
        <f>Assumption!$D$48</f>
        <v>9000</v>
      </c>
      <c r="N5" s="212">
        <f>Assumption!$D$48</f>
        <v>9000</v>
      </c>
      <c r="O5" s="212"/>
    </row>
    <row r="6" spans="1:15" s="22" customFormat="1" x14ac:dyDescent="0.25">
      <c r="C6" s="2" t="s">
        <v>343</v>
      </c>
      <c r="D6" s="253" t="s">
        <v>344</v>
      </c>
      <c r="E6" s="212">
        <f>+E5*Assumption!$D$45</f>
        <v>8550</v>
      </c>
      <c r="F6" s="212">
        <f>+F5*Assumption!$D$45</f>
        <v>8550</v>
      </c>
      <c r="G6" s="212">
        <f>+G5*Assumption!$D$45</f>
        <v>8550</v>
      </c>
      <c r="H6" s="212">
        <f>+H5*Assumption!$D$45</f>
        <v>8550</v>
      </c>
      <c r="I6" s="212">
        <f>+I5*Assumption!$D$45</f>
        <v>8550</v>
      </c>
      <c r="J6" s="212">
        <f>+J5*Assumption!$D$45</f>
        <v>8550</v>
      </c>
      <c r="K6" s="212">
        <f>+K5*Assumption!$D$45</f>
        <v>8550</v>
      </c>
      <c r="L6" s="212">
        <f>+L5*Assumption!$D$45</f>
        <v>8550</v>
      </c>
      <c r="M6" s="212">
        <f>+M5*Assumption!$D$45</f>
        <v>8550</v>
      </c>
      <c r="N6" s="212">
        <f>+N5*Assumption!$D$45</f>
        <v>8550</v>
      </c>
    </row>
    <row r="7" spans="1:15" x14ac:dyDescent="0.25">
      <c r="C7" s="2" t="s">
        <v>366</v>
      </c>
      <c r="E7" s="344">
        <f>Assumption!E$52/Lakh</f>
        <v>6.5000000000000002E-2</v>
      </c>
      <c r="F7" s="344">
        <f>Assumption!F$52/Lakh</f>
        <v>6.6949999999999996E-2</v>
      </c>
      <c r="G7" s="344">
        <f>Assumption!G$52/Lakh</f>
        <v>6.8958500000000006E-2</v>
      </c>
      <c r="H7" s="344">
        <f>Assumption!H$52/Lakh</f>
        <v>7.1027255000000011E-2</v>
      </c>
      <c r="I7" s="344">
        <f>Assumption!I$52/Lakh</f>
        <v>7.3158072650000003E-2</v>
      </c>
      <c r="J7" s="344">
        <f>Assumption!J$52/Lakh</f>
        <v>7.5352814829500001E-2</v>
      </c>
      <c r="K7" s="344">
        <f>Assumption!K$52/Lakh</f>
        <v>7.7613399274385E-2</v>
      </c>
      <c r="L7" s="344">
        <f>Assumption!L$52/Lakh</f>
        <v>7.9941801252616546E-2</v>
      </c>
      <c r="M7" s="344">
        <f>Assumption!M$52/Lakh</f>
        <v>8.2340055290195044E-2</v>
      </c>
      <c r="N7" s="344">
        <f>Assumption!N$52/Lakh</f>
        <v>8.4810256948900903E-2</v>
      </c>
      <c r="O7" s="344"/>
    </row>
    <row r="8" spans="1:15" x14ac:dyDescent="0.25">
      <c r="E8" s="74"/>
      <c r="F8" s="74"/>
      <c r="G8" s="74"/>
      <c r="H8" s="74"/>
      <c r="I8" s="74"/>
      <c r="J8" s="74"/>
      <c r="K8" s="74"/>
      <c r="L8" s="74"/>
      <c r="M8" s="74"/>
      <c r="N8" s="74"/>
    </row>
    <row r="9" spans="1:15" s="186" customFormat="1" x14ac:dyDescent="0.25">
      <c r="C9" s="216" t="s">
        <v>143</v>
      </c>
      <c r="D9" s="216"/>
    </row>
    <row r="10" spans="1:15" s="210" customFormat="1" x14ac:dyDescent="0.25">
      <c r="C10" s="186" t="s">
        <v>246</v>
      </c>
      <c r="D10" s="186"/>
      <c r="E10" s="210">
        <f>E6*E7</f>
        <v>555.75</v>
      </c>
      <c r="F10" s="210">
        <f t="shared" ref="F10:N10" si="0">F6*F7</f>
        <v>572.42250000000001</v>
      </c>
      <c r="G10" s="210">
        <f t="shared" si="0"/>
        <v>589.59517500000004</v>
      </c>
      <c r="H10" s="210">
        <f t="shared" si="0"/>
        <v>607.28303025000014</v>
      </c>
      <c r="I10" s="210">
        <f t="shared" si="0"/>
        <v>625.50152115750006</v>
      </c>
      <c r="J10" s="210">
        <f t="shared" si="0"/>
        <v>644.26656679222503</v>
      </c>
      <c r="K10" s="210">
        <f t="shared" si="0"/>
        <v>663.5945637959918</v>
      </c>
      <c r="L10" s="210">
        <f t="shared" si="0"/>
        <v>683.50240070987149</v>
      </c>
      <c r="M10" s="210">
        <f t="shared" si="0"/>
        <v>704.00747273116758</v>
      </c>
      <c r="N10" s="210">
        <f t="shared" si="0"/>
        <v>725.12769691310268</v>
      </c>
    </row>
    <row r="11" spans="1:15" s="210" customFormat="1" x14ac:dyDescent="0.25">
      <c r="D11" s="186"/>
    </row>
    <row r="12" spans="1:15" s="210" customFormat="1" x14ac:dyDescent="0.25">
      <c r="C12" s="216" t="s">
        <v>146</v>
      </c>
      <c r="D12" s="216"/>
    </row>
    <row r="13" spans="1:15" s="210" customFormat="1" x14ac:dyDescent="0.25">
      <c r="C13" s="186" t="s">
        <v>247</v>
      </c>
      <c r="D13" s="186"/>
      <c r="E13" s="210">
        <f>Assumption!E114+Assumption!E118</f>
        <v>471.88639999999998</v>
      </c>
      <c r="F13" s="210">
        <f>Assumption!F114+Assumption!F118</f>
        <v>486.9846839999999</v>
      </c>
      <c r="G13" s="210">
        <f>Assumption!G114+Assumption!G118</f>
        <v>502.59201804000003</v>
      </c>
      <c r="H13" s="210">
        <f>Assumption!H114+Assumption!H118</f>
        <v>518.72701971240008</v>
      </c>
      <c r="I13" s="210">
        <f>Assumption!I114+Assumption!I118</f>
        <v>535.40906490284408</v>
      </c>
      <c r="J13" s="210">
        <f>Assumption!J114+Assumption!J118</f>
        <v>552.65832247494575</v>
      </c>
      <c r="K13" s="210">
        <f>Assumption!K114+Assumption!K118</f>
        <v>570.49579070921141</v>
      </c>
      <c r="L13" s="210">
        <f>Assumption!L114+Assumption!L118</f>
        <v>588.94333559148106</v>
      </c>
      <c r="M13" s="210">
        <f>Assumption!M114+Assumption!M118</f>
        <v>608.02373105162235</v>
      </c>
      <c r="N13" s="210">
        <f>Assumption!N114+Assumption!N118</f>
        <v>627.76070125894239</v>
      </c>
    </row>
    <row r="14" spans="1:15" s="210" customFormat="1" x14ac:dyDescent="0.25">
      <c r="C14" s="186" t="s">
        <v>80</v>
      </c>
      <c r="D14" s="186"/>
      <c r="E14" s="210">
        <f>E10-E13</f>
        <v>83.863600000000019</v>
      </c>
      <c r="F14" s="210">
        <f t="shared" ref="F14:I14" si="1">F10-F13</f>
        <v>85.437816000000112</v>
      </c>
      <c r="G14" s="210">
        <f t="shared" si="1"/>
        <v>87.003156960000013</v>
      </c>
      <c r="H14" s="210">
        <f t="shared" si="1"/>
        <v>88.556010537600059</v>
      </c>
      <c r="I14" s="210">
        <f t="shared" si="1"/>
        <v>90.092456254655986</v>
      </c>
      <c r="J14" s="210">
        <f t="shared" ref="J14:N14" si="2">J10-J13</f>
        <v>91.608244317279286</v>
      </c>
      <c r="K14" s="210">
        <f t="shared" si="2"/>
        <v>93.098773086780398</v>
      </c>
      <c r="L14" s="210">
        <f t="shared" si="2"/>
        <v>94.559065118390436</v>
      </c>
      <c r="M14" s="210">
        <f t="shared" si="2"/>
        <v>95.983741679545233</v>
      </c>
      <c r="N14" s="210">
        <f t="shared" si="2"/>
        <v>97.366995654160291</v>
      </c>
    </row>
    <row r="15" spans="1:15" s="184" customFormat="1" x14ac:dyDescent="0.25">
      <c r="C15" s="2" t="s">
        <v>126</v>
      </c>
      <c r="D15" s="2"/>
      <c r="E15" s="184">
        <f>E14/E10</f>
        <v>0.15090166441745392</v>
      </c>
      <c r="F15" s="184">
        <f t="shared" ref="F15:I15" si="3">F14/F10</f>
        <v>0.1492565648624925</v>
      </c>
      <c r="G15" s="184">
        <f t="shared" si="3"/>
        <v>0.14756422821811593</v>
      </c>
      <c r="H15" s="184">
        <f t="shared" si="3"/>
        <v>0.14582329182019826</v>
      </c>
      <c r="I15" s="184">
        <f t="shared" si="3"/>
        <v>0.14403235357116084</v>
      </c>
      <c r="J15" s="184">
        <f t="shared" ref="J15:N15" si="4">J14/J10</f>
        <v>0.14218997079639367</v>
      </c>
      <c r="K15" s="184">
        <f t="shared" si="4"/>
        <v>0.14029465906746286</v>
      </c>
      <c r="L15" s="184">
        <f t="shared" si="4"/>
        <v>0.13834489099114114</v>
      </c>
      <c r="M15" s="184">
        <f t="shared" si="4"/>
        <v>0.13633909496326838</v>
      </c>
      <c r="N15" s="184">
        <f t="shared" si="4"/>
        <v>0.13427565388641952</v>
      </c>
    </row>
    <row r="16" spans="1:15" s="184" customFormat="1" x14ac:dyDescent="0.25">
      <c r="C16" s="2"/>
      <c r="D16" s="2"/>
    </row>
    <row r="17" spans="3:15" x14ac:dyDescent="0.25">
      <c r="C17" s="2" t="s">
        <v>248</v>
      </c>
      <c r="E17" s="74">
        <f>'Dep.Co.'!E16</f>
        <v>19.852909999999998</v>
      </c>
      <c r="F17" s="74">
        <f>'Dep.Co.'!F16</f>
        <v>19.852909999999998</v>
      </c>
      <c r="G17" s="74">
        <f>'Dep.Co.'!G16</f>
        <v>19.852909999999998</v>
      </c>
      <c r="H17" s="74">
        <f>'Dep.Co.'!H16</f>
        <v>19.852909999999998</v>
      </c>
      <c r="I17" s="74">
        <f>'Dep.Co.'!I16</f>
        <v>19.852909999999998</v>
      </c>
      <c r="J17" s="74">
        <f>'Dep.Co.'!J16</f>
        <v>19.852909999999998</v>
      </c>
      <c r="K17" s="74">
        <f>'Dep.Co.'!K16</f>
        <v>19.852909999999998</v>
      </c>
      <c r="L17" s="74">
        <f>'Dep.Co.'!L16</f>
        <v>19.852909999999998</v>
      </c>
      <c r="M17" s="74">
        <f>'Dep.Co.'!M16</f>
        <v>19.852909999999998</v>
      </c>
      <c r="N17" s="74">
        <f>'Dep.Co.'!N16</f>
        <v>19.85290999999998</v>
      </c>
      <c r="O17" s="74"/>
    </row>
    <row r="18" spans="3:15" s="186" customFormat="1" x14ac:dyDescent="0.25">
      <c r="C18" s="186" t="s">
        <v>105</v>
      </c>
      <c r="E18" s="211">
        <f>E14-E17</f>
        <v>64.010690000000025</v>
      </c>
      <c r="F18" s="211">
        <f t="shared" ref="F18:I18" si="5">F14-F17</f>
        <v>65.584906000000117</v>
      </c>
      <c r="G18" s="211">
        <f t="shared" si="5"/>
        <v>67.150246960000018</v>
      </c>
      <c r="H18" s="211">
        <f t="shared" si="5"/>
        <v>68.703100537600065</v>
      </c>
      <c r="I18" s="211">
        <f t="shared" si="5"/>
        <v>70.239546254655991</v>
      </c>
      <c r="J18" s="211">
        <f t="shared" ref="J18:N18" si="6">J14-J17</f>
        <v>71.755334317279292</v>
      </c>
      <c r="K18" s="211">
        <f t="shared" si="6"/>
        <v>73.245863086780403</v>
      </c>
      <c r="L18" s="211">
        <f t="shared" si="6"/>
        <v>74.706155118390441</v>
      </c>
      <c r="M18" s="211">
        <f t="shared" si="6"/>
        <v>76.130831679545238</v>
      </c>
      <c r="N18" s="211">
        <f t="shared" si="6"/>
        <v>77.514085654160311</v>
      </c>
      <c r="O18" s="211"/>
    </row>
    <row r="19" spans="3:15" s="186" customFormat="1" x14ac:dyDescent="0.25">
      <c r="E19" s="211"/>
      <c r="F19" s="211"/>
      <c r="G19" s="211"/>
      <c r="H19" s="211"/>
      <c r="I19" s="211"/>
      <c r="J19" s="211"/>
      <c r="K19" s="211"/>
      <c r="L19" s="211"/>
      <c r="M19" s="211"/>
      <c r="N19" s="211"/>
      <c r="O19" s="211"/>
    </row>
    <row r="20" spans="3:15" s="186" customFormat="1" x14ac:dyDescent="0.25">
      <c r="C20" s="216" t="s">
        <v>212</v>
      </c>
      <c r="D20" s="216"/>
      <c r="E20" s="211"/>
      <c r="F20" s="211"/>
      <c r="G20" s="211"/>
      <c r="H20" s="211"/>
      <c r="I20" s="211"/>
      <c r="J20" s="211"/>
      <c r="K20" s="211"/>
      <c r="L20" s="211"/>
      <c r="M20" s="211"/>
      <c r="N20" s="211"/>
      <c r="O20" s="211"/>
    </row>
    <row r="21" spans="3:15" x14ac:dyDescent="0.25">
      <c r="C21" s="2" t="s">
        <v>323</v>
      </c>
      <c r="E21" s="101">
        <f>'Debt Schedule'!E14</f>
        <v>11.536166094444443</v>
      </c>
      <c r="F21" s="101">
        <f>'Debt Schedule'!F14</f>
        <v>10.178970083333333</v>
      </c>
      <c r="G21" s="101">
        <f>'Debt Schedule'!G14</f>
        <v>8.8217740722222224</v>
      </c>
      <c r="H21" s="101">
        <f>'Debt Schedule'!H14</f>
        <v>7.4645780611111112</v>
      </c>
      <c r="I21" s="101">
        <f>'Debt Schedule'!I14</f>
        <v>6.1073820500000009</v>
      </c>
      <c r="J21" s="101">
        <f>'Debt Schedule'!J14</f>
        <v>4.7501860388888897</v>
      </c>
      <c r="K21" s="101">
        <f>'Debt Schedule'!K14</f>
        <v>3.3929900277777794</v>
      </c>
      <c r="L21" s="101">
        <f>'Debt Schedule'!L14</f>
        <v>2.0357940166666686</v>
      </c>
      <c r="M21" s="101">
        <f>'Debt Schedule'!M14</f>
        <v>0.67859800555555638</v>
      </c>
      <c r="N21" s="101">
        <f>'Debt Schedule'!N14</f>
        <v>0</v>
      </c>
      <c r="O21" s="101"/>
    </row>
    <row r="22" spans="3:15" x14ac:dyDescent="0.25">
      <c r="C22" s="2" t="s">
        <v>213</v>
      </c>
      <c r="E22" s="101">
        <f>'Pellet Proj details'!E50</f>
        <v>7.41</v>
      </c>
      <c r="F22" s="101">
        <f>'Pellet Proj details'!F50</f>
        <v>7.6323000000000008</v>
      </c>
      <c r="G22" s="101">
        <f>'Pellet Proj details'!G50</f>
        <v>7.861269000000001</v>
      </c>
      <c r="H22" s="101">
        <f>'Pellet Proj details'!H50</f>
        <v>8.0971070700000016</v>
      </c>
      <c r="I22" s="101">
        <f>'Pellet Proj details'!I50</f>
        <v>8.3400202821000011</v>
      </c>
      <c r="J22" s="101">
        <f>'Pellet Proj details'!J50</f>
        <v>8.5902208905630015</v>
      </c>
      <c r="K22" s="101">
        <f>'Pellet Proj details'!K50</f>
        <v>8.8479275172798904</v>
      </c>
      <c r="L22" s="101">
        <f>'Pellet Proj details'!L50</f>
        <v>9.1133653427982875</v>
      </c>
      <c r="M22" s="101">
        <f>'Pellet Proj details'!M50</f>
        <v>9.3867663030822346</v>
      </c>
      <c r="N22" s="101">
        <f>'Pellet Proj details'!N50</f>
        <v>9.6683692921747024</v>
      </c>
      <c r="O22" s="101"/>
    </row>
    <row r="23" spans="3:15" s="186" customFormat="1" x14ac:dyDescent="0.25">
      <c r="C23" s="186" t="s">
        <v>214</v>
      </c>
      <c r="E23" s="210">
        <f>SUM(E21:E22)</f>
        <v>18.946166094444443</v>
      </c>
      <c r="F23" s="210">
        <f>SUM(F21:F22)</f>
        <v>17.811270083333334</v>
      </c>
      <c r="G23" s="210">
        <f>SUM(G21:G22)</f>
        <v>16.683043072222222</v>
      </c>
      <c r="H23" s="210">
        <f>SUM(H21:H22)</f>
        <v>15.561685131111112</v>
      </c>
      <c r="I23" s="210">
        <f>SUM(I21:I22)</f>
        <v>14.447402332100001</v>
      </c>
      <c r="J23" s="210">
        <f t="shared" ref="J23:N23" si="7">SUM(J21:J22)</f>
        <v>13.340406929451891</v>
      </c>
      <c r="K23" s="210">
        <f t="shared" si="7"/>
        <v>12.24091754505767</v>
      </c>
      <c r="L23" s="210">
        <f t="shared" si="7"/>
        <v>11.149159359464957</v>
      </c>
      <c r="M23" s="210">
        <f t="shared" si="7"/>
        <v>10.065364308637792</v>
      </c>
      <c r="N23" s="210">
        <f t="shared" si="7"/>
        <v>9.6683692921747024</v>
      </c>
      <c r="O23" s="210"/>
    </row>
    <row r="24" spans="3:15" s="186" customFormat="1" x14ac:dyDescent="0.25">
      <c r="E24" s="210"/>
      <c r="F24" s="210"/>
      <c r="G24" s="210"/>
      <c r="H24" s="210"/>
      <c r="I24" s="210"/>
      <c r="J24" s="210"/>
      <c r="K24" s="210"/>
      <c r="L24" s="210"/>
      <c r="M24" s="210"/>
      <c r="N24" s="210"/>
      <c r="O24" s="210"/>
    </row>
    <row r="25" spans="3:15" s="186" customFormat="1" x14ac:dyDescent="0.25">
      <c r="C25" s="186" t="s">
        <v>19</v>
      </c>
      <c r="E25" s="211">
        <f>E18-E23</f>
        <v>45.064523905555582</v>
      </c>
      <c r="F25" s="211">
        <f>F18-F23</f>
        <v>47.773635916666784</v>
      </c>
      <c r="G25" s="211">
        <f>G18-G23</f>
        <v>50.467203887777799</v>
      </c>
      <c r="H25" s="211">
        <f>H18-H23</f>
        <v>53.141415406488953</v>
      </c>
      <c r="I25" s="211">
        <f>I18-I23</f>
        <v>55.792143922555994</v>
      </c>
      <c r="J25" s="211">
        <f t="shared" ref="J25:N25" si="8">J18-J23</f>
        <v>58.414927387827404</v>
      </c>
      <c r="K25" s="211">
        <f t="shared" si="8"/>
        <v>61.004945541722734</v>
      </c>
      <c r="L25" s="211">
        <f t="shared" si="8"/>
        <v>63.556995758925481</v>
      </c>
      <c r="M25" s="211">
        <f t="shared" si="8"/>
        <v>66.065467370907442</v>
      </c>
      <c r="N25" s="211">
        <f t="shared" si="8"/>
        <v>67.845716361985609</v>
      </c>
      <c r="O25" s="211"/>
    </row>
    <row r="26" spans="3:15" s="186" customFormat="1" x14ac:dyDescent="0.25">
      <c r="C26" s="2"/>
      <c r="D26" s="2"/>
      <c r="E26" s="211"/>
      <c r="F26" s="211"/>
      <c r="G26" s="211"/>
      <c r="H26" s="211"/>
      <c r="I26" s="211"/>
      <c r="J26" s="211"/>
      <c r="K26" s="211"/>
      <c r="L26" s="211"/>
      <c r="M26" s="211"/>
      <c r="N26" s="211"/>
      <c r="O26" s="211"/>
    </row>
    <row r="27" spans="3:15" x14ac:dyDescent="0.25">
      <c r="C27" s="2" t="s">
        <v>114</v>
      </c>
      <c r="E27" s="74">
        <f>fin_draft!E110</f>
        <v>11.730957255957344</v>
      </c>
      <c r="F27" s="74">
        <f>fin_draft!F110</f>
        <v>14.320697984320043</v>
      </c>
      <c r="G27" s="74">
        <f>fin_draft!G110</f>
        <v>16.658546709265075</v>
      </c>
      <c r="H27" s="74">
        <f>fin_draft!H110</f>
        <v>18.780140265515502</v>
      </c>
      <c r="I27" s="74">
        <f>fin_draft!I110</f>
        <v>20.715460358849167</v>
      </c>
      <c r="J27" s="74">
        <f>fin_draft!J110</f>
        <v>22.48965790553093</v>
      </c>
      <c r="K27" s="74">
        <f>fin_draft!K110</f>
        <v>24.123752127918834</v>
      </c>
      <c r="L27" s="74">
        <f>fin_draft!L110</f>
        <v>25.635223092705274</v>
      </c>
      <c r="M27" s="74">
        <f>fin_draft!M110</f>
        <v>27.0385135691503</v>
      </c>
      <c r="N27" s="74">
        <f>fin_draft!N110</f>
        <v>28.108324409493587</v>
      </c>
      <c r="O27" s="74"/>
    </row>
    <row r="28" spans="3:15" x14ac:dyDescent="0.25">
      <c r="C28" s="2" t="s">
        <v>115</v>
      </c>
      <c r="E28" s="74">
        <f>fin_draft!E136</f>
        <v>4.0163899775999994</v>
      </c>
      <c r="F28" s="74">
        <f>fin_draft!F136</f>
        <v>2.373321350399999</v>
      </c>
      <c r="G28" s="74">
        <f>fin_draft!G136</f>
        <v>0.97671301728000015</v>
      </c>
      <c r="H28" s="74">
        <f>fin_draft!H136</f>
        <v>-0.21040406587199942</v>
      </c>
      <c r="I28" s="74">
        <f>fin_draft!I136</f>
        <v>-1.2194535865511997</v>
      </c>
      <c r="J28" s="74">
        <f>fin_draft!J136</f>
        <v>-2.0771456791285194</v>
      </c>
      <c r="K28" s="74">
        <f>fin_draft!K136</f>
        <v>-2.8061839578192411</v>
      </c>
      <c r="L28" s="74">
        <f>fin_draft!L136</f>
        <v>-3.4258664947063551</v>
      </c>
      <c r="M28" s="74">
        <f>fin_draft!M136</f>
        <v>-3.9525966510604018</v>
      </c>
      <c r="N28" s="74">
        <f>fin_draft!N136</f>
        <v>-4.4003172839613356</v>
      </c>
      <c r="O28" s="74"/>
    </row>
    <row r="29" spans="3:15" x14ac:dyDescent="0.25">
      <c r="E29" s="74"/>
      <c r="F29" s="74"/>
      <c r="G29" s="74"/>
      <c r="H29" s="74"/>
      <c r="I29" s="74"/>
      <c r="J29" s="74"/>
      <c r="K29" s="74"/>
      <c r="L29" s="74"/>
      <c r="M29" s="74"/>
      <c r="N29" s="74"/>
      <c r="O29" s="74"/>
    </row>
    <row r="30" spans="3:15" s="186" customFormat="1" x14ac:dyDescent="0.25">
      <c r="C30" s="173" t="s">
        <v>20</v>
      </c>
      <c r="D30" s="173"/>
      <c r="E30" s="173">
        <f t="shared" ref="E30" si="9">E25-E27-E28</f>
        <v>29.31717667199824</v>
      </c>
      <c r="F30" s="173">
        <f t="shared" ref="F30" si="10">F25-F27-F28</f>
        <v>31.079616581946745</v>
      </c>
      <c r="G30" s="173">
        <f t="shared" ref="G30" si="11">G25-G27-G28</f>
        <v>32.831944161232727</v>
      </c>
      <c r="H30" s="173">
        <f t="shared" ref="H30" si="12">H25-H27-H28</f>
        <v>34.571679206845445</v>
      </c>
      <c r="I30" s="173">
        <f t="shared" ref="I30:N30" si="13">I25-I27-I28</f>
        <v>36.296137150258019</v>
      </c>
      <c r="J30" s="173">
        <f t="shared" si="13"/>
        <v>38.002415161424992</v>
      </c>
      <c r="K30" s="173">
        <f t="shared" si="13"/>
        <v>39.687377371623143</v>
      </c>
      <c r="L30" s="173">
        <f t="shared" si="13"/>
        <v>41.347639160926562</v>
      </c>
      <c r="M30" s="173">
        <f t="shared" si="13"/>
        <v>42.979550452817548</v>
      </c>
      <c r="N30" s="173">
        <f t="shared" si="13"/>
        <v>44.137709236453354</v>
      </c>
      <c r="O30" s="173"/>
    </row>
    <row r="31" spans="3:15" x14ac:dyDescent="0.25">
      <c r="E31" s="219"/>
      <c r="F31" s="219"/>
      <c r="G31" s="219"/>
      <c r="H31" s="219"/>
      <c r="I31" s="219"/>
      <c r="J31" s="219"/>
      <c r="K31" s="219"/>
      <c r="L31" s="219"/>
      <c r="M31" s="219"/>
      <c r="N31" s="219"/>
    </row>
    <row r="32" spans="3:15" x14ac:dyDescent="0.25">
      <c r="C32" s="2" t="s">
        <v>130</v>
      </c>
      <c r="E32" s="184">
        <f>E27/E25</f>
        <v>0.2603146830207862</v>
      </c>
      <c r="F32" s="184">
        <f t="shared" ref="F32:I32" si="14">F27/F25</f>
        <v>0.29976152556820534</v>
      </c>
      <c r="G32" s="184">
        <f t="shared" si="14"/>
        <v>0.33008657952019921</v>
      </c>
      <c r="H32" s="184">
        <f>H27/H25</f>
        <v>0.35339932370755617</v>
      </c>
      <c r="I32" s="184">
        <f t="shared" si="14"/>
        <v>0.37129708418453861</v>
      </c>
      <c r="J32" s="184">
        <f t="shared" ref="J32:N32" si="15">J27/J25</f>
        <v>0.38499847404102672</v>
      </c>
      <c r="K32" s="184">
        <f t="shared" si="15"/>
        <v>0.39543928633490916</v>
      </c>
      <c r="L32" s="184">
        <f t="shared" si="15"/>
        <v>0.40334227234309217</v>
      </c>
      <c r="M32" s="184">
        <f t="shared" si="15"/>
        <v>0.40926848238807689</v>
      </c>
      <c r="N32" s="184">
        <f t="shared" si="15"/>
        <v>0.41429770244482028</v>
      </c>
    </row>
    <row r="33" spans="1:14" x14ac:dyDescent="0.25">
      <c r="E33" s="184"/>
      <c r="F33" s="184"/>
      <c r="G33" s="184"/>
      <c r="H33" s="184"/>
      <c r="I33" s="184"/>
      <c r="J33" s="184"/>
      <c r="K33" s="184"/>
      <c r="L33" s="184"/>
      <c r="M33" s="184"/>
      <c r="N33" s="184"/>
    </row>
    <row r="34" spans="1:14" s="186" customFormat="1" x14ac:dyDescent="0.25">
      <c r="C34" s="186" t="s">
        <v>254</v>
      </c>
      <c r="E34" s="210">
        <f>E13+E17+E23</f>
        <v>510.68547609444443</v>
      </c>
      <c r="F34" s="210">
        <f>F13+F17+F23</f>
        <v>524.64886408333325</v>
      </c>
      <c r="G34" s="210">
        <f>G13+G17+G23</f>
        <v>539.12797111222221</v>
      </c>
      <c r="H34" s="210">
        <f>H13+H17+H23</f>
        <v>554.14161484351109</v>
      </c>
      <c r="I34" s="210">
        <f>I13+I17+I23</f>
        <v>569.70937723494399</v>
      </c>
      <c r="J34" s="210">
        <f t="shared" ref="J34:N34" si="16">J13+J17+J23</f>
        <v>585.85163940439759</v>
      </c>
      <c r="K34" s="210">
        <f t="shared" si="16"/>
        <v>602.589618254269</v>
      </c>
      <c r="L34" s="210">
        <f t="shared" si="16"/>
        <v>619.945404950946</v>
      </c>
      <c r="M34" s="210">
        <f t="shared" si="16"/>
        <v>637.94200536026005</v>
      </c>
      <c r="N34" s="210">
        <f t="shared" si="16"/>
        <v>657.28198055111704</v>
      </c>
    </row>
    <row r="35" spans="1:14" x14ac:dyDescent="0.25">
      <c r="E35" s="218"/>
      <c r="F35" s="218"/>
      <c r="G35" s="218"/>
      <c r="H35" s="218"/>
      <c r="I35" s="218"/>
      <c r="J35" s="218"/>
      <c r="K35" s="218"/>
      <c r="L35" s="218"/>
      <c r="M35" s="218"/>
      <c r="N35" s="218"/>
    </row>
    <row r="36" spans="1:14" x14ac:dyDescent="0.25">
      <c r="E36" s="101"/>
      <c r="F36" s="101"/>
      <c r="G36" s="101"/>
      <c r="H36" s="101"/>
      <c r="I36" s="101"/>
      <c r="J36" s="101"/>
      <c r="K36" s="101"/>
      <c r="L36" s="101"/>
      <c r="M36" s="101"/>
      <c r="N36" s="101"/>
    </row>
    <row r="37" spans="1:14" x14ac:dyDescent="0.25">
      <c r="G37" s="212"/>
      <c r="H37" s="212"/>
      <c r="I37" s="212"/>
      <c r="J37" s="212"/>
      <c r="K37" s="184"/>
      <c r="L37" s="184"/>
      <c r="M37" s="184"/>
      <c r="N37" s="184"/>
    </row>
    <row r="38" spans="1:14" x14ac:dyDescent="0.25">
      <c r="C38" s="170" t="s">
        <v>127</v>
      </c>
      <c r="D38" s="170"/>
    </row>
    <row r="39" spans="1:14" s="209" customFormat="1" x14ac:dyDescent="0.25">
      <c r="C39" s="209" t="str">
        <f>Assumption!B$4</f>
        <v xml:space="preserve">Year of Operation </v>
      </c>
      <c r="E39" s="241">
        <f>Assumption!E$4</f>
        <v>1</v>
      </c>
      <c r="F39" s="241">
        <f>Assumption!F$4</f>
        <v>2</v>
      </c>
      <c r="G39" s="241">
        <f>Assumption!G$4</f>
        <v>3</v>
      </c>
      <c r="H39" s="241">
        <f>Assumption!H$4</f>
        <v>4</v>
      </c>
      <c r="I39" s="241">
        <f>Assumption!I$4</f>
        <v>5</v>
      </c>
      <c r="J39" s="241">
        <f>Assumption!J$4</f>
        <v>6</v>
      </c>
      <c r="K39" s="241">
        <f>Assumption!K$4</f>
        <v>7</v>
      </c>
      <c r="L39" s="241">
        <f>Assumption!L$4</f>
        <v>8</v>
      </c>
      <c r="M39" s="241">
        <f>Assumption!M$4</f>
        <v>9</v>
      </c>
      <c r="N39" s="241">
        <f>Assumption!N$4</f>
        <v>10</v>
      </c>
    </row>
    <row r="40" spans="1:14" x14ac:dyDescent="0.25">
      <c r="C40" s="213" t="s">
        <v>107</v>
      </c>
      <c r="D40" s="213"/>
    </row>
    <row r="41" spans="1:14" x14ac:dyDescent="0.25">
      <c r="C41" s="73" t="s">
        <v>3</v>
      </c>
      <c r="D41" s="73"/>
      <c r="E41" s="74">
        <f>Assumption!$D$34</f>
        <v>62.69339999999999</v>
      </c>
      <c r="F41" s="74">
        <f>E41</f>
        <v>62.69339999999999</v>
      </c>
      <c r="G41" s="74">
        <f t="shared" ref="G41:I41" si="17">F41</f>
        <v>62.69339999999999</v>
      </c>
      <c r="H41" s="74">
        <f t="shared" si="17"/>
        <v>62.69339999999999</v>
      </c>
      <c r="I41" s="74">
        <f t="shared" si="17"/>
        <v>62.69339999999999</v>
      </c>
      <c r="J41" s="74">
        <f t="shared" ref="J41" si="18">I41</f>
        <v>62.69339999999999</v>
      </c>
      <c r="K41" s="74">
        <f t="shared" ref="K41" si="19">J41</f>
        <v>62.69339999999999</v>
      </c>
      <c r="L41" s="74">
        <f t="shared" ref="L41" si="20">K41</f>
        <v>62.69339999999999</v>
      </c>
      <c r="M41" s="74">
        <f t="shared" ref="M41" si="21">L41</f>
        <v>62.69339999999999</v>
      </c>
      <c r="N41" s="74">
        <f t="shared" ref="N41" si="22">M41</f>
        <v>62.69339999999999</v>
      </c>
    </row>
    <row r="42" spans="1:14" x14ac:dyDescent="0.25">
      <c r="C42" s="73" t="s">
        <v>22</v>
      </c>
      <c r="D42" s="73"/>
      <c r="E42" s="74">
        <f>E30</f>
        <v>29.31717667199824</v>
      </c>
      <c r="F42" s="74">
        <f>F30+E42</f>
        <v>60.396793253944985</v>
      </c>
      <c r="G42" s="74">
        <f t="shared" ref="G42:I42" si="23">G30+F42</f>
        <v>93.228737415177704</v>
      </c>
      <c r="H42" s="74">
        <f t="shared" si="23"/>
        <v>127.80041662202315</v>
      </c>
      <c r="I42" s="74">
        <f t="shared" si="23"/>
        <v>164.09655377228117</v>
      </c>
      <c r="J42" s="74">
        <f t="shared" ref="J42" si="24">J30+I42</f>
        <v>202.09896893370615</v>
      </c>
      <c r="K42" s="74">
        <f t="shared" ref="K42" si="25">K30+J42</f>
        <v>241.78634630532929</v>
      </c>
      <c r="L42" s="74">
        <f t="shared" ref="L42" si="26">L30+K42</f>
        <v>283.13398546625587</v>
      </c>
      <c r="M42" s="74">
        <f t="shared" ref="M42" si="27">M30+L42</f>
        <v>326.1135359190734</v>
      </c>
      <c r="N42" s="74">
        <f t="shared" ref="N42" si="28">N30+M42</f>
        <v>370.25124515552676</v>
      </c>
    </row>
    <row r="43" spans="1:14" x14ac:dyDescent="0.25">
      <c r="C43" s="73" t="s">
        <v>328</v>
      </c>
      <c r="D43" s="73"/>
      <c r="E43" s="74">
        <f>'Debt Schedule'!E13</f>
        <v>130.03075555555554</v>
      </c>
      <c r="F43" s="74">
        <f>'Debt Schedule'!F13</f>
        <v>113.7769111111111</v>
      </c>
      <c r="G43" s="74">
        <f>'Debt Schedule'!G13</f>
        <v>97.523066666666665</v>
      </c>
      <c r="H43" s="74">
        <f>'Debt Schedule'!H13</f>
        <v>81.269222222222226</v>
      </c>
      <c r="I43" s="74">
        <f>'Debt Schedule'!I13</f>
        <v>65.015377777777786</v>
      </c>
      <c r="J43" s="74">
        <f>'Debt Schedule'!J13</f>
        <v>48.761533333333347</v>
      </c>
      <c r="K43" s="74">
        <f>'Debt Schedule'!K13</f>
        <v>32.507688888888907</v>
      </c>
      <c r="L43" s="74">
        <f>'Debt Schedule'!L13</f>
        <v>16.253844444444464</v>
      </c>
      <c r="M43" s="74">
        <f>'Debt Schedule'!M13</f>
        <v>0</v>
      </c>
      <c r="N43" s="74">
        <f>'Debt Schedule'!N13</f>
        <v>0</v>
      </c>
    </row>
    <row r="44" spans="1:14" x14ac:dyDescent="0.25">
      <c r="C44" s="73" t="s">
        <v>84</v>
      </c>
      <c r="D44" s="73"/>
      <c r="E44" s="74">
        <f>E28</f>
        <v>4.0163899775999994</v>
      </c>
      <c r="F44" s="74">
        <f>F28+E44</f>
        <v>6.3897113279999989</v>
      </c>
      <c r="G44" s="74">
        <f>G28+F44</f>
        <v>7.3664243452799987</v>
      </c>
      <c r="H44" s="74">
        <f>H28+G44</f>
        <v>7.1560202794079997</v>
      </c>
      <c r="I44" s="74">
        <f>I28+H44</f>
        <v>5.9365666928568004</v>
      </c>
      <c r="J44" s="74">
        <f t="shared" ref="J44:N44" si="29">J28+I44</f>
        <v>3.8594210137282809</v>
      </c>
      <c r="K44" s="74">
        <f t="shared" si="29"/>
        <v>1.0532370559090398</v>
      </c>
      <c r="L44" s="74">
        <f t="shared" si="29"/>
        <v>-2.3726294387973152</v>
      </c>
      <c r="M44" s="74">
        <f t="shared" si="29"/>
        <v>-6.3252260898577166</v>
      </c>
      <c r="N44" s="74">
        <f t="shared" si="29"/>
        <v>-10.725543373819052</v>
      </c>
    </row>
    <row r="45" spans="1:14" s="210" customFormat="1" x14ac:dyDescent="0.25">
      <c r="C45" s="176" t="s">
        <v>116</v>
      </c>
      <c r="D45" s="176"/>
      <c r="E45" s="176">
        <f>SUM(E41:E44)</f>
        <v>226.05772220515377</v>
      </c>
      <c r="F45" s="176">
        <f>SUM(F41:F44)</f>
        <v>243.2568156930561</v>
      </c>
      <c r="G45" s="176">
        <f>SUM(G41:G44)</f>
        <v>260.81162842712439</v>
      </c>
      <c r="H45" s="176">
        <f>SUM(H41:H44)</f>
        <v>278.91905912365331</v>
      </c>
      <c r="I45" s="176">
        <f>SUM(I41:I44)</f>
        <v>297.74189824291574</v>
      </c>
      <c r="J45" s="176">
        <f t="shared" ref="J45:N45" si="30">SUM(J41:J44)</f>
        <v>317.41332328076777</v>
      </c>
      <c r="K45" s="176">
        <f t="shared" si="30"/>
        <v>338.04067225012722</v>
      </c>
      <c r="L45" s="176">
        <f t="shared" si="30"/>
        <v>359.70860047190297</v>
      </c>
      <c r="M45" s="176">
        <f t="shared" si="30"/>
        <v>382.48170982921567</v>
      </c>
      <c r="N45" s="176">
        <f t="shared" si="30"/>
        <v>422.21910178170771</v>
      </c>
    </row>
    <row r="46" spans="1:14" x14ac:dyDescent="0.25">
      <c r="A46" s="74"/>
      <c r="B46" s="74"/>
      <c r="C46" s="73"/>
      <c r="D46" s="73"/>
    </row>
    <row r="47" spans="1:14" x14ac:dyDescent="0.25">
      <c r="A47" s="74"/>
      <c r="B47" s="74"/>
      <c r="C47" s="214" t="s">
        <v>23</v>
      </c>
      <c r="D47" s="214"/>
    </row>
    <row r="48" spans="1:14" x14ac:dyDescent="0.25">
      <c r="A48" s="74"/>
      <c r="B48" s="74"/>
      <c r="C48" s="73" t="s">
        <v>109</v>
      </c>
      <c r="D48" s="73"/>
      <c r="E48" s="74">
        <f>'Dep.Co.'!E6</f>
        <v>208.97799999999998</v>
      </c>
      <c r="F48" s="74">
        <f>'Dep.Co.'!F6</f>
        <v>208.97799999999998</v>
      </c>
      <c r="G48" s="74">
        <f>'Dep.Co.'!G6</f>
        <v>208.97799999999998</v>
      </c>
      <c r="H48" s="74">
        <f>'Dep.Co.'!H6</f>
        <v>208.97799999999998</v>
      </c>
      <c r="I48" s="74">
        <f>'Dep.Co.'!I6</f>
        <v>208.97799999999998</v>
      </c>
      <c r="J48" s="74">
        <f>'Dep.Co.'!J6</f>
        <v>208.97799999999998</v>
      </c>
      <c r="K48" s="74">
        <f>'Dep.Co.'!K6</f>
        <v>208.97799999999998</v>
      </c>
      <c r="L48" s="74">
        <f>'Dep.Co.'!L6</f>
        <v>208.97799999999998</v>
      </c>
      <c r="M48" s="74">
        <f>'Dep.Co.'!M6</f>
        <v>208.97799999999998</v>
      </c>
      <c r="N48" s="74">
        <f>'Dep.Co.'!N6</f>
        <v>208.97799999999998</v>
      </c>
    </row>
    <row r="49" spans="1:14" x14ac:dyDescent="0.25">
      <c r="C49" s="73" t="s">
        <v>106</v>
      </c>
      <c r="D49" s="73"/>
      <c r="E49" s="74">
        <f>E17</f>
        <v>19.852909999999998</v>
      </c>
      <c r="F49" s="74">
        <f>F17+E49</f>
        <v>39.705819999999996</v>
      </c>
      <c r="G49" s="74">
        <f>G17+F49</f>
        <v>59.558729999999997</v>
      </c>
      <c r="H49" s="74">
        <f>H17+G49</f>
        <v>79.411639999999991</v>
      </c>
      <c r="I49" s="74">
        <f>I17+H49</f>
        <v>99.264549999999986</v>
      </c>
      <c r="J49" s="74">
        <f t="shared" ref="J49:N49" si="31">J17+I49</f>
        <v>119.11745999999998</v>
      </c>
      <c r="K49" s="74">
        <f t="shared" si="31"/>
        <v>138.97036999999997</v>
      </c>
      <c r="L49" s="74">
        <f t="shared" si="31"/>
        <v>158.82327999999998</v>
      </c>
      <c r="M49" s="74">
        <f t="shared" si="31"/>
        <v>178.67618999999999</v>
      </c>
      <c r="N49" s="74">
        <f t="shared" si="31"/>
        <v>198.52909999999997</v>
      </c>
    </row>
    <row r="50" spans="1:14" s="186" customFormat="1" x14ac:dyDescent="0.25">
      <c r="C50" s="113" t="s">
        <v>108</v>
      </c>
      <c r="D50" s="113"/>
      <c r="E50" s="211">
        <f t="shared" ref="E50:I50" si="32">E48-E49</f>
        <v>189.12508999999997</v>
      </c>
      <c r="F50" s="211">
        <f t="shared" si="32"/>
        <v>169.27217999999999</v>
      </c>
      <c r="G50" s="211">
        <f t="shared" si="32"/>
        <v>149.41926999999998</v>
      </c>
      <c r="H50" s="211">
        <f t="shared" si="32"/>
        <v>129.56635999999997</v>
      </c>
      <c r="I50" s="211">
        <f t="shared" si="32"/>
        <v>109.71344999999999</v>
      </c>
      <c r="J50" s="211">
        <f t="shared" ref="J50:N50" si="33">J48-J49</f>
        <v>89.86054</v>
      </c>
      <c r="K50" s="211">
        <f t="shared" si="33"/>
        <v>70.007630000000006</v>
      </c>
      <c r="L50" s="211">
        <f t="shared" si="33"/>
        <v>50.154719999999998</v>
      </c>
      <c r="M50" s="211">
        <f t="shared" si="33"/>
        <v>30.301809999999989</v>
      </c>
      <c r="N50" s="211">
        <f t="shared" si="33"/>
        <v>10.448900000000009</v>
      </c>
    </row>
    <row r="51" spans="1:14" s="186" customFormat="1" x14ac:dyDescent="0.25">
      <c r="C51" s="113"/>
      <c r="D51" s="113"/>
      <c r="E51" s="211"/>
      <c r="F51" s="211"/>
      <c r="G51" s="211"/>
      <c r="H51" s="211"/>
      <c r="I51" s="211"/>
      <c r="J51" s="211"/>
      <c r="K51" s="211"/>
      <c r="L51" s="211"/>
      <c r="M51" s="211"/>
      <c r="N51" s="211"/>
    </row>
    <row r="52" spans="1:14" x14ac:dyDescent="0.25">
      <c r="C52" s="73" t="s">
        <v>219</v>
      </c>
      <c r="D52" s="73"/>
      <c r="E52" s="74">
        <f>'Pellet Proj details'!E47</f>
        <v>0</v>
      </c>
      <c r="F52" s="74">
        <f>'Pellet Proj details'!F47</f>
        <v>0</v>
      </c>
      <c r="G52" s="74">
        <f>'Pellet Proj details'!G47</f>
        <v>0</v>
      </c>
      <c r="H52" s="74">
        <f>'Pellet Proj details'!H47</f>
        <v>0</v>
      </c>
      <c r="I52" s="74">
        <f>'Pellet Proj details'!I47</f>
        <v>0</v>
      </c>
      <c r="J52" s="74">
        <f>'Pellet Proj details'!J47</f>
        <v>0</v>
      </c>
      <c r="K52" s="74">
        <f>'Pellet Proj details'!K47</f>
        <v>0</v>
      </c>
      <c r="L52" s="74">
        <f>'Pellet Proj details'!L47</f>
        <v>0</v>
      </c>
      <c r="M52" s="74">
        <f>'Pellet Proj details'!M47</f>
        <v>0</v>
      </c>
      <c r="N52" s="74">
        <f>'Pellet Proj details'!N47</f>
        <v>0</v>
      </c>
    </row>
    <row r="53" spans="1:14" x14ac:dyDescent="0.25">
      <c r="C53" s="73" t="s">
        <v>220</v>
      </c>
      <c r="D53" s="73"/>
      <c r="E53" s="74">
        <f>'Pellet Proj details'!E48</f>
        <v>92.625</v>
      </c>
      <c r="F53" s="74">
        <f>'Pellet Proj details'!F48</f>
        <v>95.403750000000002</v>
      </c>
      <c r="G53" s="74">
        <f>'Pellet Proj details'!G48</f>
        <v>98.265862500000011</v>
      </c>
      <c r="H53" s="74">
        <f>'Pellet Proj details'!H48</f>
        <v>101.21383837500002</v>
      </c>
      <c r="I53" s="74">
        <f>'Pellet Proj details'!I48</f>
        <v>104.25025352625001</v>
      </c>
      <c r="J53" s="74">
        <f>'Pellet Proj details'!J48</f>
        <v>107.37776113203751</v>
      </c>
      <c r="K53" s="74">
        <f>'Pellet Proj details'!K48</f>
        <v>110.59909396599863</v>
      </c>
      <c r="L53" s="74">
        <f>'Pellet Proj details'!L48</f>
        <v>113.91706678497859</v>
      </c>
      <c r="M53" s="74">
        <f>'Pellet Proj details'!M48</f>
        <v>117.33457878852793</v>
      </c>
      <c r="N53" s="74">
        <f>'Pellet Proj details'!N48</f>
        <v>120.85461615218378</v>
      </c>
    </row>
    <row r="54" spans="1:14" x14ac:dyDescent="0.25">
      <c r="C54" s="73" t="s">
        <v>24</v>
      </c>
      <c r="D54" s="73"/>
      <c r="E54" s="74">
        <f t="shared" ref="E54:F54" si="34">E82</f>
        <v>-55.692367794846206</v>
      </c>
      <c r="F54" s="74">
        <f t="shared" si="34"/>
        <v>-21.419114306943897</v>
      </c>
      <c r="G54" s="74">
        <f>G82</f>
        <v>13.126495927124374</v>
      </c>
      <c r="H54" s="74">
        <f t="shared" ref="H54:I54" si="35">H82</f>
        <v>48.138860748653364</v>
      </c>
      <c r="I54" s="74">
        <f t="shared" si="35"/>
        <v>83.778194716665752</v>
      </c>
      <c r="J54" s="74">
        <f t="shared" ref="J54:N54" si="36">J82</f>
        <v>120.17502214873028</v>
      </c>
      <c r="K54" s="74">
        <f t="shared" si="36"/>
        <v>157.4339482841286</v>
      </c>
      <c r="L54" s="74">
        <f t="shared" si="36"/>
        <v>195.63681368692443</v>
      </c>
      <c r="M54" s="74">
        <f t="shared" si="36"/>
        <v>234.84532104068779</v>
      </c>
      <c r="N54" s="74">
        <f t="shared" si="36"/>
        <v>290.91558562952395</v>
      </c>
    </row>
    <row r="55" spans="1:14" s="186" customFormat="1" x14ac:dyDescent="0.25">
      <c r="C55" s="176" t="s">
        <v>117</v>
      </c>
      <c r="D55" s="176"/>
      <c r="E55" s="176">
        <f t="shared" ref="E55:F55" si="37">SUM(E50:E54)</f>
        <v>226.05772220515379</v>
      </c>
      <c r="F55" s="176">
        <f t="shared" si="37"/>
        <v>243.2568156930561</v>
      </c>
      <c r="G55" s="176">
        <f>SUM(G50:G54)</f>
        <v>260.81162842712439</v>
      </c>
      <c r="H55" s="176">
        <f t="shared" ref="H55:I55" si="38">SUM(H50:H54)</f>
        <v>278.91905912365337</v>
      </c>
      <c r="I55" s="176">
        <f t="shared" si="38"/>
        <v>297.74189824291579</v>
      </c>
      <c r="J55" s="176">
        <f t="shared" ref="J55:N55" si="39">SUM(J50:J54)</f>
        <v>317.41332328076783</v>
      </c>
      <c r="K55" s="176">
        <f t="shared" si="39"/>
        <v>338.04067225012727</v>
      </c>
      <c r="L55" s="176">
        <f t="shared" si="39"/>
        <v>359.70860047190303</v>
      </c>
      <c r="M55" s="176">
        <f t="shared" si="39"/>
        <v>382.48170982921573</v>
      </c>
      <c r="N55" s="176">
        <f t="shared" si="39"/>
        <v>422.21910178170776</v>
      </c>
    </row>
    <row r="56" spans="1:14" x14ac:dyDescent="0.25">
      <c r="A56" s="2" t="b">
        <f>AND(G56:N56)</f>
        <v>1</v>
      </c>
      <c r="C56" s="215"/>
      <c r="D56" s="215"/>
      <c r="E56" s="74" t="b">
        <f>AND(ROUND(E45,0)=ROUND(E55,0))</f>
        <v>1</v>
      </c>
      <c r="F56" s="74" t="b">
        <f t="shared" ref="F56" si="40">AND(ROUND(F45,0)=ROUND(F55,0))</f>
        <v>1</v>
      </c>
      <c r="G56" s="74" t="b">
        <f>AND(ROUND(G45,0)=ROUND(G55,0))</f>
        <v>1</v>
      </c>
      <c r="H56" s="74" t="b">
        <f t="shared" ref="H56:I56" si="41">AND(ROUND(H45,0)=ROUND(H55,0))</f>
        <v>1</v>
      </c>
      <c r="I56" s="74" t="b">
        <f t="shared" si="41"/>
        <v>1</v>
      </c>
      <c r="J56" s="74" t="b">
        <f t="shared" ref="J56:N56" si="42">AND(ROUND(J45,0)=ROUND(J55,0))</f>
        <v>1</v>
      </c>
      <c r="K56" s="74" t="b">
        <f t="shared" si="42"/>
        <v>1</v>
      </c>
      <c r="L56" s="74" t="b">
        <f t="shared" si="42"/>
        <v>1</v>
      </c>
      <c r="M56" s="74" t="b">
        <f t="shared" si="42"/>
        <v>1</v>
      </c>
      <c r="N56" s="74" t="b">
        <f t="shared" si="42"/>
        <v>1</v>
      </c>
    </row>
    <row r="57" spans="1:14" x14ac:dyDescent="0.25">
      <c r="E57" s="74">
        <f t="shared" ref="E57:F57" si="43">E45-E55</f>
        <v>0</v>
      </c>
      <c r="F57" s="74">
        <f t="shared" si="43"/>
        <v>0</v>
      </c>
      <c r="G57" s="74">
        <f>G45-G55</f>
        <v>0</v>
      </c>
      <c r="H57" s="74">
        <f t="shared" ref="H57:I57" si="44">H45-H55</f>
        <v>0</v>
      </c>
      <c r="I57" s="74">
        <f t="shared" si="44"/>
        <v>0</v>
      </c>
      <c r="J57" s="74">
        <f t="shared" ref="J57:N57" si="45">J45-J55</f>
        <v>0</v>
      </c>
      <c r="K57" s="74">
        <f t="shared" si="45"/>
        <v>0</v>
      </c>
      <c r="L57" s="74">
        <f t="shared" si="45"/>
        <v>0</v>
      </c>
      <c r="M57" s="74">
        <f t="shared" si="45"/>
        <v>0</v>
      </c>
      <c r="N57" s="74">
        <f t="shared" si="45"/>
        <v>0</v>
      </c>
    </row>
    <row r="58" spans="1:14" x14ac:dyDescent="0.25">
      <c r="C58" s="216" t="s">
        <v>128</v>
      </c>
      <c r="D58" s="216"/>
    </row>
    <row r="59" spans="1:14" s="209" customFormat="1" x14ac:dyDescent="0.25">
      <c r="C59" s="209" t="str">
        <f>Assumption!B$4</f>
        <v xml:space="preserve">Year of Operation </v>
      </c>
      <c r="E59" s="209">
        <f>Assumption!E$4</f>
        <v>1</v>
      </c>
      <c r="F59" s="209">
        <f>Assumption!F$4</f>
        <v>2</v>
      </c>
      <c r="G59" s="209">
        <f>Assumption!G$4</f>
        <v>3</v>
      </c>
      <c r="H59" s="209">
        <f>Assumption!H$4</f>
        <v>4</v>
      </c>
      <c r="I59" s="209">
        <f>Assumption!I$4</f>
        <v>5</v>
      </c>
      <c r="J59" s="209">
        <f>Assumption!J$4</f>
        <v>6</v>
      </c>
      <c r="K59" s="209">
        <f>Assumption!K$4</f>
        <v>7</v>
      </c>
      <c r="L59" s="209">
        <f>Assumption!L$4</f>
        <v>8</v>
      </c>
      <c r="M59" s="209">
        <f>Assumption!M$4</f>
        <v>9</v>
      </c>
      <c r="N59" s="209">
        <f>Assumption!N$4</f>
        <v>10</v>
      </c>
    </row>
    <row r="60" spans="1:14" x14ac:dyDescent="0.25">
      <c r="C60" s="217" t="s">
        <v>25</v>
      </c>
      <c r="D60" s="217"/>
    </row>
    <row r="61" spans="1:14" x14ac:dyDescent="0.25">
      <c r="C61" s="73" t="s">
        <v>20</v>
      </c>
      <c r="D61" s="73"/>
      <c r="E61" s="101">
        <f>E30</f>
        <v>29.31717667199824</v>
      </c>
      <c r="F61" s="101">
        <f>F30</f>
        <v>31.079616581946745</v>
      </c>
      <c r="G61" s="101">
        <f>G30</f>
        <v>32.831944161232727</v>
      </c>
      <c r="H61" s="101">
        <f>H30</f>
        <v>34.571679206845445</v>
      </c>
      <c r="I61" s="101">
        <f>I30</f>
        <v>36.296137150258019</v>
      </c>
      <c r="J61" s="101">
        <f t="shared" ref="J61:N61" si="46">J30</f>
        <v>38.002415161424992</v>
      </c>
      <c r="K61" s="101">
        <f t="shared" si="46"/>
        <v>39.687377371623143</v>
      </c>
      <c r="L61" s="101">
        <f t="shared" si="46"/>
        <v>41.347639160926562</v>
      </c>
      <c r="M61" s="101">
        <f t="shared" si="46"/>
        <v>42.979550452817548</v>
      </c>
      <c r="N61" s="101">
        <f t="shared" si="46"/>
        <v>44.137709236453354</v>
      </c>
    </row>
    <row r="62" spans="1:14" x14ac:dyDescent="0.25">
      <c r="C62" s="73" t="s">
        <v>26</v>
      </c>
      <c r="D62" s="73"/>
      <c r="E62" s="101">
        <f>E17</f>
        <v>19.852909999999998</v>
      </c>
      <c r="F62" s="101">
        <f>F17</f>
        <v>19.852909999999998</v>
      </c>
      <c r="G62" s="101">
        <f>G17</f>
        <v>19.852909999999998</v>
      </c>
      <c r="H62" s="101">
        <f>H17</f>
        <v>19.852909999999998</v>
      </c>
      <c r="I62" s="101">
        <f>I17</f>
        <v>19.852909999999998</v>
      </c>
      <c r="J62" s="101">
        <f t="shared" ref="J62:N62" si="47">J17</f>
        <v>19.852909999999998</v>
      </c>
      <c r="K62" s="101">
        <f t="shared" si="47"/>
        <v>19.852909999999998</v>
      </c>
      <c r="L62" s="101">
        <f t="shared" si="47"/>
        <v>19.852909999999998</v>
      </c>
      <c r="M62" s="101">
        <f t="shared" si="47"/>
        <v>19.852909999999998</v>
      </c>
      <c r="N62" s="101">
        <f t="shared" si="47"/>
        <v>19.85290999999998</v>
      </c>
    </row>
    <row r="63" spans="1:14" x14ac:dyDescent="0.25">
      <c r="C63" s="73" t="s">
        <v>27</v>
      </c>
      <c r="D63" s="73"/>
      <c r="E63" s="101">
        <f>E23</f>
        <v>18.946166094444443</v>
      </c>
      <c r="F63" s="101">
        <f>F23</f>
        <v>17.811270083333334</v>
      </c>
      <c r="G63" s="101">
        <f>G23</f>
        <v>16.683043072222222</v>
      </c>
      <c r="H63" s="101">
        <f>H23</f>
        <v>15.561685131111112</v>
      </c>
      <c r="I63" s="101">
        <f>I23</f>
        <v>14.447402332100001</v>
      </c>
      <c r="J63" s="101">
        <f t="shared" ref="J63:N63" si="48">J23</f>
        <v>13.340406929451891</v>
      </c>
      <c r="K63" s="101">
        <f t="shared" si="48"/>
        <v>12.24091754505767</v>
      </c>
      <c r="L63" s="101">
        <f t="shared" si="48"/>
        <v>11.149159359464957</v>
      </c>
      <c r="M63" s="101">
        <f t="shared" si="48"/>
        <v>10.065364308637792</v>
      </c>
      <c r="N63" s="101">
        <f t="shared" si="48"/>
        <v>9.6683692921747024</v>
      </c>
    </row>
    <row r="64" spans="1:14" x14ac:dyDescent="0.25">
      <c r="C64" s="73" t="s">
        <v>110</v>
      </c>
      <c r="D64" s="73"/>
      <c r="E64" s="101">
        <f>E44-0</f>
        <v>4.0163899775999994</v>
      </c>
      <c r="F64" s="101">
        <f t="shared" ref="F64" si="49">F44-E44</f>
        <v>2.3733213503999995</v>
      </c>
      <c r="G64" s="101">
        <f t="shared" ref="G64:I64" si="50">G44-F44</f>
        <v>0.97671301727999982</v>
      </c>
      <c r="H64" s="101">
        <f t="shared" si="50"/>
        <v>-0.210404065871999</v>
      </c>
      <c r="I64" s="101">
        <f t="shared" si="50"/>
        <v>-1.2194535865511993</v>
      </c>
      <c r="J64" s="101">
        <f t="shared" ref="J64" si="51">J44-I44</f>
        <v>-2.0771456791285194</v>
      </c>
      <c r="K64" s="101">
        <f t="shared" ref="K64" si="52">K44-J44</f>
        <v>-2.8061839578192411</v>
      </c>
      <c r="L64" s="101">
        <f t="shared" ref="L64" si="53">L44-K44</f>
        <v>-3.4258664947063551</v>
      </c>
      <c r="M64" s="101">
        <f t="shared" ref="M64" si="54">M44-L44</f>
        <v>-3.9525966510604014</v>
      </c>
      <c r="N64" s="101">
        <f t="shared" ref="N64" si="55">N44-M44</f>
        <v>-4.4003172839613356</v>
      </c>
    </row>
    <row r="65" spans="3:14" x14ac:dyDescent="0.25">
      <c r="C65" s="73" t="s">
        <v>221</v>
      </c>
      <c r="D65" s="73"/>
      <c r="E65" s="101">
        <f>0-E52</f>
        <v>0</v>
      </c>
      <c r="F65" s="101">
        <f>E52-F52</f>
        <v>0</v>
      </c>
      <c r="G65" s="101">
        <f t="shared" ref="G65:I65" si="56">F52-G52</f>
        <v>0</v>
      </c>
      <c r="H65" s="101">
        <f t="shared" si="56"/>
        <v>0</v>
      </c>
      <c r="I65" s="101">
        <f t="shared" si="56"/>
        <v>0</v>
      </c>
      <c r="J65" s="101">
        <f t="shared" ref="J65:J66" si="57">I52-J52</f>
        <v>0</v>
      </c>
      <c r="K65" s="101">
        <f t="shared" ref="K65:K66" si="58">J52-K52</f>
        <v>0</v>
      </c>
      <c r="L65" s="101">
        <f t="shared" ref="L65:L66" si="59">K52-L52</f>
        <v>0</v>
      </c>
      <c r="M65" s="101">
        <f t="shared" ref="M65:M66" si="60">L52-M52</f>
        <v>0</v>
      </c>
      <c r="N65" s="101">
        <f t="shared" ref="N65:N66" si="61">M52-N52</f>
        <v>0</v>
      </c>
    </row>
    <row r="66" spans="3:14" x14ac:dyDescent="0.25">
      <c r="C66" s="73" t="s">
        <v>255</v>
      </c>
      <c r="D66" s="73"/>
      <c r="E66" s="101">
        <f>0-E53</f>
        <v>-92.625</v>
      </c>
      <c r="F66" s="101">
        <f>E53-F53</f>
        <v>-2.7787500000000023</v>
      </c>
      <c r="G66" s="101">
        <f t="shared" ref="G66:I66" si="62">F53-G53</f>
        <v>-2.8621125000000092</v>
      </c>
      <c r="H66" s="101">
        <f t="shared" si="62"/>
        <v>-2.9479758750000116</v>
      </c>
      <c r="I66" s="101">
        <f t="shared" si="62"/>
        <v>-3.0364151512499831</v>
      </c>
      <c r="J66" s="101">
        <f t="shared" si="57"/>
        <v>-3.1275076057874998</v>
      </c>
      <c r="K66" s="101">
        <f t="shared" si="58"/>
        <v>-3.221332833961128</v>
      </c>
      <c r="L66" s="101">
        <f t="shared" si="59"/>
        <v>-3.3179728189799533</v>
      </c>
      <c r="M66" s="101">
        <f t="shared" si="60"/>
        <v>-3.4175120035493478</v>
      </c>
      <c r="N66" s="101">
        <f t="shared" si="61"/>
        <v>-3.5200373636558453</v>
      </c>
    </row>
    <row r="67" spans="3:14" s="186" customFormat="1" x14ac:dyDescent="0.25">
      <c r="C67" s="115" t="s">
        <v>111</v>
      </c>
      <c r="D67" s="115"/>
      <c r="E67" s="174">
        <f>SUM(E61:E66)</f>
        <v>-20.49235725595733</v>
      </c>
      <c r="F67" s="174">
        <f t="shared" ref="F67:I67" si="63">SUM(F61:F66)</f>
        <v>68.338368015680089</v>
      </c>
      <c r="G67" s="174">
        <f t="shared" si="63"/>
        <v>67.482497750734936</v>
      </c>
      <c r="H67" s="174">
        <f t="shared" si="63"/>
        <v>66.827894397084549</v>
      </c>
      <c r="I67" s="174">
        <f t="shared" si="63"/>
        <v>66.340580744556831</v>
      </c>
      <c r="J67" s="174">
        <f t="shared" ref="J67:N67" si="64">SUM(J61:J66)</f>
        <v>65.991078805960854</v>
      </c>
      <c r="K67" s="174">
        <f t="shared" si="64"/>
        <v>65.753688124900435</v>
      </c>
      <c r="L67" s="174">
        <f t="shared" si="64"/>
        <v>65.605869206705208</v>
      </c>
      <c r="M67" s="174">
        <f t="shared" si="64"/>
        <v>65.527716106845588</v>
      </c>
      <c r="N67" s="174">
        <f t="shared" si="64"/>
        <v>65.73863388101087</v>
      </c>
    </row>
    <row r="68" spans="3:14" x14ac:dyDescent="0.25">
      <c r="C68" s="73" t="s">
        <v>28</v>
      </c>
      <c r="D68" s="73"/>
      <c r="E68" s="101"/>
      <c r="F68" s="101"/>
      <c r="G68" s="101"/>
      <c r="H68" s="101"/>
      <c r="I68" s="101"/>
      <c r="J68" s="101"/>
      <c r="K68" s="101"/>
      <c r="L68" s="101"/>
      <c r="M68" s="101"/>
      <c r="N68" s="101"/>
    </row>
    <row r="69" spans="3:14" x14ac:dyDescent="0.25">
      <c r="C69" s="113" t="s">
        <v>29</v>
      </c>
      <c r="D69" s="113"/>
      <c r="E69" s="101"/>
      <c r="F69" s="101"/>
      <c r="G69" s="101"/>
      <c r="H69" s="101"/>
      <c r="I69" s="101"/>
      <c r="J69" s="101"/>
      <c r="K69" s="101"/>
      <c r="L69" s="101"/>
      <c r="M69" s="101"/>
      <c r="N69" s="101"/>
    </row>
    <row r="70" spans="3:14" s="101" customFormat="1" x14ac:dyDescent="0.25">
      <c r="C70" s="175" t="s">
        <v>118</v>
      </c>
      <c r="D70" s="175"/>
      <c r="E70" s="101">
        <f>0-E48</f>
        <v>-208.97799999999998</v>
      </c>
      <c r="F70" s="101">
        <f t="shared" ref="F70:I70" si="65">E48-F48</f>
        <v>0</v>
      </c>
      <c r="G70" s="101">
        <f t="shared" si="65"/>
        <v>0</v>
      </c>
      <c r="H70" s="101">
        <f t="shared" si="65"/>
        <v>0</v>
      </c>
      <c r="I70" s="101">
        <f t="shared" si="65"/>
        <v>0</v>
      </c>
      <c r="J70" s="101">
        <f t="shared" ref="J70" si="66">I48-J48</f>
        <v>0</v>
      </c>
      <c r="K70" s="101">
        <f t="shared" ref="K70" si="67">J48-K48</f>
        <v>0</v>
      </c>
      <c r="L70" s="101">
        <f t="shared" ref="L70" si="68">K48-L48</f>
        <v>0</v>
      </c>
      <c r="M70" s="101">
        <f t="shared" ref="M70" si="69">L48-M48</f>
        <v>0</v>
      </c>
      <c r="N70" s="101">
        <f t="shared" ref="N70" si="70">M48-N48</f>
        <v>0</v>
      </c>
    </row>
    <row r="71" spans="3:14" s="101" customFormat="1" x14ac:dyDescent="0.25">
      <c r="C71" s="174" t="s">
        <v>112</v>
      </c>
      <c r="D71" s="174"/>
      <c r="E71" s="174">
        <f t="shared" ref="E71:I71" si="71">SUM(E70:E70)</f>
        <v>-208.97799999999998</v>
      </c>
      <c r="F71" s="174">
        <f t="shared" si="71"/>
        <v>0</v>
      </c>
      <c r="G71" s="174">
        <f t="shared" si="71"/>
        <v>0</v>
      </c>
      <c r="H71" s="174">
        <f t="shared" si="71"/>
        <v>0</v>
      </c>
      <c r="I71" s="174">
        <f t="shared" si="71"/>
        <v>0</v>
      </c>
      <c r="J71" s="174">
        <f t="shared" ref="J71:N71" si="72">SUM(J70:J70)</f>
        <v>0</v>
      </c>
      <c r="K71" s="174">
        <f t="shared" si="72"/>
        <v>0</v>
      </c>
      <c r="L71" s="174">
        <f t="shared" si="72"/>
        <v>0</v>
      </c>
      <c r="M71" s="174">
        <f t="shared" si="72"/>
        <v>0</v>
      </c>
      <c r="N71" s="174">
        <f t="shared" si="72"/>
        <v>0</v>
      </c>
    </row>
    <row r="72" spans="3:14" x14ac:dyDescent="0.25">
      <c r="C72" s="73" t="s">
        <v>28</v>
      </c>
      <c r="D72" s="73"/>
      <c r="E72" s="101"/>
      <c r="F72" s="101"/>
      <c r="G72" s="101"/>
      <c r="H72" s="101"/>
      <c r="I72" s="101"/>
      <c r="J72" s="101"/>
      <c r="K72" s="101"/>
      <c r="L72" s="101"/>
      <c r="M72" s="101"/>
      <c r="N72" s="101"/>
    </row>
    <row r="73" spans="3:14" x14ac:dyDescent="0.25">
      <c r="C73" s="113" t="s">
        <v>30</v>
      </c>
      <c r="D73" s="113"/>
      <c r="E73" s="101"/>
      <c r="F73" s="101"/>
      <c r="G73" s="101"/>
      <c r="H73" s="101"/>
      <c r="I73" s="101"/>
      <c r="J73" s="101"/>
      <c r="K73" s="101"/>
      <c r="L73" s="101"/>
      <c r="M73" s="101"/>
      <c r="N73" s="101"/>
    </row>
    <row r="74" spans="3:14" s="101" customFormat="1" x14ac:dyDescent="0.25">
      <c r="C74" s="175" t="s">
        <v>119</v>
      </c>
      <c r="D74" s="175"/>
      <c r="E74" s="101">
        <f>E41-0</f>
        <v>62.69339999999999</v>
      </c>
      <c r="F74" s="101">
        <f>F41-E41</f>
        <v>0</v>
      </c>
      <c r="G74" s="101">
        <f>G41-F41</f>
        <v>0</v>
      </c>
      <c r="H74" s="101">
        <f>H41-G41</f>
        <v>0</v>
      </c>
      <c r="I74" s="101">
        <f>I41-H41</f>
        <v>0</v>
      </c>
      <c r="J74" s="101">
        <f t="shared" ref="J74:N74" si="73">J41-I41</f>
        <v>0</v>
      </c>
      <c r="K74" s="101">
        <f t="shared" si="73"/>
        <v>0</v>
      </c>
      <c r="L74" s="101">
        <f t="shared" si="73"/>
        <v>0</v>
      </c>
      <c r="M74" s="101">
        <f t="shared" si="73"/>
        <v>0</v>
      </c>
      <c r="N74" s="101">
        <f t="shared" si="73"/>
        <v>0</v>
      </c>
    </row>
    <row r="75" spans="3:14" s="101" customFormat="1" x14ac:dyDescent="0.25">
      <c r="C75" s="175" t="s">
        <v>329</v>
      </c>
      <c r="D75" s="175"/>
      <c r="E75" s="101">
        <f>E43-0-E76</f>
        <v>146.28459999999998</v>
      </c>
      <c r="F75" s="101">
        <f>F43-E43-F76</f>
        <v>0</v>
      </c>
      <c r="G75" s="101">
        <f>G43-F43-G76</f>
        <v>0</v>
      </c>
      <c r="H75" s="101">
        <f>H43-G43-H76</f>
        <v>0</v>
      </c>
      <c r="I75" s="101">
        <f>I43-H43-I76</f>
        <v>0</v>
      </c>
      <c r="J75" s="101">
        <f t="shared" ref="J75:N75" si="74">J43-I43-J76</f>
        <v>0</v>
      </c>
      <c r="K75" s="101">
        <f t="shared" si="74"/>
        <v>0</v>
      </c>
      <c r="L75" s="101">
        <f t="shared" si="74"/>
        <v>0</v>
      </c>
      <c r="M75" s="101">
        <f t="shared" si="74"/>
        <v>0</v>
      </c>
      <c r="N75" s="101">
        <f t="shared" si="74"/>
        <v>0</v>
      </c>
    </row>
    <row r="76" spans="3:14" s="101" customFormat="1" x14ac:dyDescent="0.25">
      <c r="C76" s="175" t="s">
        <v>330</v>
      </c>
      <c r="D76" s="175"/>
      <c r="E76" s="101">
        <f>-'Debt Schedule'!E12</f>
        <v>-16.253844444444443</v>
      </c>
      <c r="F76" s="101">
        <f>-'Debt Schedule'!F12</f>
        <v>-16.253844444444443</v>
      </c>
      <c r="G76" s="101">
        <f>-'Debt Schedule'!G12</f>
        <v>-16.253844444444443</v>
      </c>
      <c r="H76" s="101">
        <f>-'Debt Schedule'!H12</f>
        <v>-16.253844444444443</v>
      </c>
      <c r="I76" s="101">
        <f>-'Debt Schedule'!I12</f>
        <v>-16.253844444444443</v>
      </c>
      <c r="J76" s="101">
        <f>-'Debt Schedule'!J12</f>
        <v>-16.253844444444443</v>
      </c>
      <c r="K76" s="101">
        <f>-'Debt Schedule'!K12</f>
        <v>-16.253844444444443</v>
      </c>
      <c r="L76" s="101">
        <f>-'Debt Schedule'!L12</f>
        <v>-16.253844444444443</v>
      </c>
      <c r="M76" s="101">
        <f>-'Debt Schedule'!M12</f>
        <v>-16.253844444444443</v>
      </c>
      <c r="N76" s="101">
        <f>-'Debt Schedule'!N12</f>
        <v>0</v>
      </c>
    </row>
    <row r="77" spans="3:14" s="101" customFormat="1" x14ac:dyDescent="0.25">
      <c r="C77" s="175" t="s">
        <v>31</v>
      </c>
      <c r="D77" s="175"/>
      <c r="E77" s="101">
        <f>-E63</f>
        <v>-18.946166094444443</v>
      </c>
      <c r="F77" s="101">
        <f>-F63</f>
        <v>-17.811270083333334</v>
      </c>
      <c r="G77" s="101">
        <f>-G63</f>
        <v>-16.683043072222222</v>
      </c>
      <c r="H77" s="101">
        <f>-H63</f>
        <v>-15.561685131111112</v>
      </c>
      <c r="I77" s="101">
        <f>-I63</f>
        <v>-14.447402332100001</v>
      </c>
      <c r="J77" s="101">
        <f t="shared" ref="J77:N77" si="75">-J63</f>
        <v>-13.340406929451891</v>
      </c>
      <c r="K77" s="101">
        <f t="shared" si="75"/>
        <v>-12.24091754505767</v>
      </c>
      <c r="L77" s="101">
        <f t="shared" si="75"/>
        <v>-11.149159359464957</v>
      </c>
      <c r="M77" s="101">
        <f t="shared" si="75"/>
        <v>-10.065364308637792</v>
      </c>
      <c r="N77" s="101">
        <f t="shared" si="75"/>
        <v>-9.6683692921747024</v>
      </c>
    </row>
    <row r="78" spans="3:14" s="210" customFormat="1" x14ac:dyDescent="0.25">
      <c r="C78" s="174" t="s">
        <v>120</v>
      </c>
      <c r="D78" s="174"/>
      <c r="E78" s="174">
        <f>SUM(E74:E77)</f>
        <v>173.7779894611111</v>
      </c>
      <c r="F78" s="174">
        <f>SUM(F74:F77)</f>
        <v>-34.06511452777778</v>
      </c>
      <c r="G78" s="174">
        <f>SUM(G74:G77)</f>
        <v>-32.936887516666665</v>
      </c>
      <c r="H78" s="174">
        <f>SUM(H74:H77)</f>
        <v>-31.815529575555555</v>
      </c>
      <c r="I78" s="174">
        <f>SUM(I74:I77)</f>
        <v>-30.701246776544444</v>
      </c>
      <c r="J78" s="174">
        <f t="shared" ref="J78:N78" si="76">SUM(J74:J77)</f>
        <v>-29.594251373896334</v>
      </c>
      <c r="K78" s="174">
        <f t="shared" si="76"/>
        <v>-28.494761989502113</v>
      </c>
      <c r="L78" s="174">
        <f t="shared" si="76"/>
        <v>-27.403003803909399</v>
      </c>
      <c r="M78" s="174">
        <f t="shared" si="76"/>
        <v>-26.319208753082236</v>
      </c>
      <c r="N78" s="174">
        <f t="shared" si="76"/>
        <v>-9.6683692921747024</v>
      </c>
    </row>
    <row r="79" spans="3:14" x14ac:dyDescent="0.25">
      <c r="C79" s="113" t="s">
        <v>28</v>
      </c>
      <c r="D79" s="113"/>
      <c r="E79" s="101"/>
      <c r="F79" s="101"/>
      <c r="G79" s="101"/>
      <c r="H79" s="101"/>
      <c r="I79" s="101"/>
      <c r="J79" s="101"/>
      <c r="K79" s="101"/>
      <c r="L79" s="101"/>
      <c r="M79" s="101"/>
      <c r="N79" s="101"/>
    </row>
    <row r="80" spans="3:14" s="101" customFormat="1" x14ac:dyDescent="0.25">
      <c r="C80" s="173" t="s">
        <v>113</v>
      </c>
      <c r="D80" s="173"/>
      <c r="E80" s="101">
        <f>E67+E71+E78</f>
        <v>-55.692367794846206</v>
      </c>
      <c r="F80" s="101">
        <f>F67+F71+F78</f>
        <v>34.273253487902309</v>
      </c>
      <c r="G80" s="101">
        <f>G67+G71+G78</f>
        <v>34.54561023406827</v>
      </c>
      <c r="H80" s="101">
        <f>H67+H71+H78</f>
        <v>35.01236482152899</v>
      </c>
      <c r="I80" s="101">
        <f>I67+I71+I78</f>
        <v>35.639333968012387</v>
      </c>
      <c r="J80" s="101">
        <f t="shared" ref="J80:N80" si="77">J67+J71+J78</f>
        <v>36.396827432064519</v>
      </c>
      <c r="K80" s="101">
        <f t="shared" si="77"/>
        <v>37.258926135398326</v>
      </c>
      <c r="L80" s="101">
        <f t="shared" si="77"/>
        <v>38.202865402795808</v>
      </c>
      <c r="M80" s="101">
        <f t="shared" si="77"/>
        <v>39.208507353763352</v>
      </c>
      <c r="N80" s="101">
        <f t="shared" si="77"/>
        <v>56.070264588836167</v>
      </c>
    </row>
    <row r="81" spans="1:15" s="101" customFormat="1" x14ac:dyDescent="0.25">
      <c r="C81" s="175" t="s">
        <v>32</v>
      </c>
      <c r="D81" s="175"/>
      <c r="E81" s="101">
        <f>0</f>
        <v>0</v>
      </c>
      <c r="F81" s="101">
        <f t="shared" ref="F81:I81" si="78">E82</f>
        <v>-55.692367794846206</v>
      </c>
      <c r="G81" s="101">
        <f t="shared" si="78"/>
        <v>-21.419114306943897</v>
      </c>
      <c r="H81" s="101">
        <f t="shared" si="78"/>
        <v>13.126495927124374</v>
      </c>
      <c r="I81" s="101">
        <f t="shared" si="78"/>
        <v>48.138860748653364</v>
      </c>
      <c r="J81" s="101">
        <f t="shared" ref="J81" si="79">I82</f>
        <v>83.778194716665752</v>
      </c>
      <c r="K81" s="101">
        <f t="shared" ref="K81" si="80">J82</f>
        <v>120.17502214873028</v>
      </c>
      <c r="L81" s="101">
        <f t="shared" ref="L81" si="81">K82</f>
        <v>157.4339482841286</v>
      </c>
      <c r="M81" s="101">
        <f t="shared" ref="M81" si="82">L82</f>
        <v>195.63681368692443</v>
      </c>
      <c r="N81" s="101">
        <f t="shared" ref="N81" si="83">M82</f>
        <v>234.84532104068779</v>
      </c>
    </row>
    <row r="82" spans="1:15" s="101" customFormat="1" x14ac:dyDescent="0.25">
      <c r="C82" s="174" t="s">
        <v>33</v>
      </c>
      <c r="D82" s="174"/>
      <c r="E82" s="174">
        <f t="shared" ref="E82:I82" si="84">E80+E81</f>
        <v>-55.692367794846206</v>
      </c>
      <c r="F82" s="174">
        <f t="shared" si="84"/>
        <v>-21.419114306943897</v>
      </c>
      <c r="G82" s="174">
        <f t="shared" si="84"/>
        <v>13.126495927124374</v>
      </c>
      <c r="H82" s="174">
        <f t="shared" si="84"/>
        <v>48.138860748653364</v>
      </c>
      <c r="I82" s="174">
        <f t="shared" si="84"/>
        <v>83.778194716665752</v>
      </c>
      <c r="J82" s="174">
        <f t="shared" ref="J82:N82" si="85">J80+J81</f>
        <v>120.17502214873028</v>
      </c>
      <c r="K82" s="174">
        <f t="shared" si="85"/>
        <v>157.4339482841286</v>
      </c>
      <c r="L82" s="174">
        <f t="shared" si="85"/>
        <v>195.63681368692443</v>
      </c>
      <c r="M82" s="174">
        <f t="shared" si="85"/>
        <v>234.84532104068779</v>
      </c>
      <c r="N82" s="174">
        <f t="shared" si="85"/>
        <v>290.91558562952395</v>
      </c>
    </row>
    <row r="88" spans="1:15" x14ac:dyDescent="0.25">
      <c r="A88" s="8" t="b">
        <f>AND(A89:A137)</f>
        <v>1</v>
      </c>
      <c r="B88" s="8"/>
      <c r="C88" s="8"/>
      <c r="D88" s="8"/>
      <c r="E88" s="8"/>
      <c r="F88" s="8"/>
      <c r="G88" s="8"/>
      <c r="H88" s="8"/>
      <c r="I88" s="8"/>
      <c r="J88" s="8"/>
      <c r="K88" s="8"/>
      <c r="L88" s="8"/>
      <c r="M88" s="8"/>
      <c r="N88" s="8"/>
    </row>
    <row r="89" spans="1:15" x14ac:dyDescent="0.25">
      <c r="A89" s="8"/>
      <c r="C89" s="169" t="s">
        <v>87</v>
      </c>
      <c r="D89" s="169" t="s">
        <v>150</v>
      </c>
      <c r="E89" s="8"/>
    </row>
    <row r="90" spans="1:15" s="209" customFormat="1" x14ac:dyDescent="0.25">
      <c r="C90" s="241" t="str">
        <f>fin_draft!C3</f>
        <v xml:space="preserve">Year of Operation </v>
      </c>
      <c r="D90" s="241"/>
      <c r="E90" s="241">
        <f>Assumption!E$4</f>
        <v>1</v>
      </c>
      <c r="F90" s="241">
        <f>Assumption!F$4</f>
        <v>2</v>
      </c>
      <c r="G90" s="241">
        <f>Assumption!G$4</f>
        <v>3</v>
      </c>
      <c r="H90" s="241">
        <f>Assumption!H$4</f>
        <v>4</v>
      </c>
      <c r="I90" s="241">
        <f>Assumption!I$4</f>
        <v>5</v>
      </c>
      <c r="J90" s="241">
        <f>Assumption!J$4</f>
        <v>6</v>
      </c>
      <c r="K90" s="241">
        <f>Assumption!K$4</f>
        <v>7</v>
      </c>
      <c r="L90" s="241">
        <f>Assumption!L$4</f>
        <v>8</v>
      </c>
      <c r="M90" s="241">
        <f>Assumption!M$4</f>
        <v>9</v>
      </c>
      <c r="N90" s="241">
        <f>Assumption!N$4</f>
        <v>10</v>
      </c>
      <c r="O90" s="241"/>
    </row>
    <row r="91" spans="1:15" x14ac:dyDescent="0.25">
      <c r="A91" s="8"/>
      <c r="C91" s="48" t="s">
        <v>19</v>
      </c>
      <c r="D91" s="48"/>
      <c r="E91" s="27">
        <f>fin_draft!E25</f>
        <v>45.064523905555582</v>
      </c>
      <c r="F91" s="27">
        <f>fin_draft!F25</f>
        <v>47.773635916666784</v>
      </c>
      <c r="G91" s="27">
        <f>fin_draft!G25</f>
        <v>50.467203887777799</v>
      </c>
      <c r="H91" s="27">
        <f>fin_draft!H25</f>
        <v>53.141415406488953</v>
      </c>
      <c r="I91" s="27">
        <f>fin_draft!I25</f>
        <v>55.792143922555994</v>
      </c>
      <c r="J91" s="27">
        <f>fin_draft!J25</f>
        <v>58.414927387827404</v>
      </c>
      <c r="K91" s="27">
        <f>fin_draft!K25</f>
        <v>61.004945541722734</v>
      </c>
      <c r="L91" s="27">
        <f>fin_draft!L25</f>
        <v>63.556995758925481</v>
      </c>
      <c r="M91" s="27">
        <f>fin_draft!M25</f>
        <v>66.065467370907442</v>
      </c>
      <c r="N91" s="27">
        <f>fin_draft!N25</f>
        <v>67.845716361985609</v>
      </c>
    </row>
    <row r="92" spans="1:15" x14ac:dyDescent="0.25">
      <c r="A92" s="8"/>
      <c r="C92" s="48" t="s">
        <v>124</v>
      </c>
      <c r="D92" s="48"/>
      <c r="E92" s="27">
        <f>fin_draft!E17</f>
        <v>19.852909999999998</v>
      </c>
      <c r="F92" s="27">
        <f>fin_draft!F17</f>
        <v>19.852909999999998</v>
      </c>
      <c r="G92" s="27">
        <f>fin_draft!G17</f>
        <v>19.852909999999998</v>
      </c>
      <c r="H92" s="27">
        <f>fin_draft!H17</f>
        <v>19.852909999999998</v>
      </c>
      <c r="I92" s="27">
        <f>fin_draft!I17</f>
        <v>19.852909999999998</v>
      </c>
      <c r="J92" s="27">
        <f>fin_draft!J17</f>
        <v>19.852909999999998</v>
      </c>
      <c r="K92" s="27">
        <f>fin_draft!K17</f>
        <v>19.852909999999998</v>
      </c>
      <c r="L92" s="27">
        <f>fin_draft!L17</f>
        <v>19.852909999999998</v>
      </c>
      <c r="M92" s="27">
        <f>fin_draft!M17</f>
        <v>19.852909999999998</v>
      </c>
      <c r="N92" s="27">
        <f>fin_draft!N17</f>
        <v>19.85290999999998</v>
      </c>
    </row>
    <row r="93" spans="1:15" x14ac:dyDescent="0.25">
      <c r="A93" s="8"/>
      <c r="C93" s="48" t="s">
        <v>125</v>
      </c>
      <c r="D93" s="48"/>
      <c r="E93" s="27">
        <f>Dep.IT!E14</f>
        <v>31.346699999999995</v>
      </c>
      <c r="F93" s="27">
        <f>Dep.IT!F14</f>
        <v>26.644694999999995</v>
      </c>
      <c r="G93" s="27">
        <f>Dep.IT!G14</f>
        <v>22.647990749999998</v>
      </c>
      <c r="H93" s="27">
        <f>Dep.IT!H14</f>
        <v>19.2507921375</v>
      </c>
      <c r="I93" s="27">
        <f>Dep.IT!I14</f>
        <v>16.363173316874999</v>
      </c>
      <c r="J93" s="27">
        <f>Dep.IT!J14</f>
        <v>13.90869731934375</v>
      </c>
      <c r="K93" s="27">
        <f>Dep.IT!K14</f>
        <v>11.822392721442188</v>
      </c>
      <c r="L93" s="27">
        <f>Dep.IT!L14</f>
        <v>10.04903381322586</v>
      </c>
      <c r="M93" s="27">
        <f>Dep.IT!M14</f>
        <v>8.5416787412419808</v>
      </c>
      <c r="N93" s="27">
        <f>Dep.IT!N14</f>
        <v>7.2604269300556838</v>
      </c>
    </row>
    <row r="94" spans="1:15" x14ac:dyDescent="0.25">
      <c r="A94" s="8"/>
      <c r="C94" s="169" t="s">
        <v>51</v>
      </c>
      <c r="D94" s="169"/>
      <c r="E94" s="51">
        <f t="shared" ref="E94:N94" si="86">E91+E92-E93</f>
        <v>33.570733905555585</v>
      </c>
      <c r="F94" s="51">
        <f t="shared" si="86"/>
        <v>40.981850916666787</v>
      </c>
      <c r="G94" s="51">
        <f t="shared" si="86"/>
        <v>47.672123137777795</v>
      </c>
      <c r="H94" s="51">
        <f t="shared" si="86"/>
        <v>53.743533268988955</v>
      </c>
      <c r="I94" s="51">
        <f t="shared" si="86"/>
        <v>59.281880605680989</v>
      </c>
      <c r="J94" s="51">
        <f t="shared" si="86"/>
        <v>64.359140068483654</v>
      </c>
      <c r="K94" s="51">
        <f t="shared" si="86"/>
        <v>69.035462820280543</v>
      </c>
      <c r="L94" s="51">
        <f t="shared" si="86"/>
        <v>73.360871945699614</v>
      </c>
      <c r="M94" s="51">
        <f t="shared" si="86"/>
        <v>77.376698629665455</v>
      </c>
      <c r="N94" s="51">
        <f t="shared" si="86"/>
        <v>80.438199431929903</v>
      </c>
    </row>
    <row r="95" spans="1:15" x14ac:dyDescent="0.25">
      <c r="A95" s="8"/>
      <c r="C95" s="169"/>
      <c r="D95" s="169"/>
      <c r="E95" s="8"/>
      <c r="F95" s="46"/>
      <c r="G95" s="46"/>
      <c r="H95" s="51"/>
      <c r="I95" s="51"/>
      <c r="J95" s="51"/>
      <c r="K95" s="51"/>
      <c r="L95" s="51"/>
      <c r="M95" s="51"/>
      <c r="N95" s="51"/>
    </row>
    <row r="96" spans="1:15" x14ac:dyDescent="0.25">
      <c r="A96" s="8"/>
      <c r="C96" s="48" t="s">
        <v>52</v>
      </c>
      <c r="D96" s="48"/>
      <c r="E96" s="52">
        <f t="shared" ref="E96:N96" si="87">IF(E97&gt;=0,IF((D96+D97+E94)&gt;0,0,(D96+D97+E94)),D96)</f>
        <v>0</v>
      </c>
      <c r="F96" s="52">
        <f t="shared" si="87"/>
        <v>0</v>
      </c>
      <c r="G96" s="52">
        <f t="shared" si="87"/>
        <v>0</v>
      </c>
      <c r="H96" s="52">
        <f t="shared" si="87"/>
        <v>0</v>
      </c>
      <c r="I96" s="52">
        <f t="shared" si="87"/>
        <v>0</v>
      </c>
      <c r="J96" s="52">
        <f t="shared" si="87"/>
        <v>0</v>
      </c>
      <c r="K96" s="52">
        <f t="shared" si="87"/>
        <v>0</v>
      </c>
      <c r="L96" s="52">
        <f t="shared" si="87"/>
        <v>0</v>
      </c>
      <c r="M96" s="52">
        <f t="shared" si="87"/>
        <v>0</v>
      </c>
      <c r="N96" s="52">
        <f t="shared" si="87"/>
        <v>0</v>
      </c>
    </row>
    <row r="97" spans="1:14" x14ac:dyDescent="0.25">
      <c r="A97" s="8"/>
      <c r="C97" s="48" t="s">
        <v>53</v>
      </c>
      <c r="D97" s="48"/>
      <c r="E97" s="52">
        <f t="shared" ref="E97:N97" si="88">IF(D97+E94&gt;0,0,D97+E94)</f>
        <v>0</v>
      </c>
      <c r="F97" s="52">
        <f t="shared" si="88"/>
        <v>0</v>
      </c>
      <c r="G97" s="52">
        <f t="shared" si="88"/>
        <v>0</v>
      </c>
      <c r="H97" s="52">
        <f t="shared" si="88"/>
        <v>0</v>
      </c>
      <c r="I97" s="52">
        <f t="shared" si="88"/>
        <v>0</v>
      </c>
      <c r="J97" s="52">
        <f t="shared" si="88"/>
        <v>0</v>
      </c>
      <c r="K97" s="52">
        <f t="shared" si="88"/>
        <v>0</v>
      </c>
      <c r="L97" s="52">
        <f t="shared" si="88"/>
        <v>0</v>
      </c>
      <c r="M97" s="52">
        <f t="shared" si="88"/>
        <v>0</v>
      </c>
      <c r="N97" s="52">
        <f t="shared" si="88"/>
        <v>0</v>
      </c>
    </row>
    <row r="98" spans="1:14" x14ac:dyDescent="0.25">
      <c r="A98" s="8"/>
      <c r="C98" s="48"/>
      <c r="D98" s="48"/>
      <c r="E98" s="53"/>
      <c r="F98" s="53"/>
      <c r="G98" s="53"/>
      <c r="H98" s="53"/>
      <c r="I98" s="53"/>
      <c r="J98" s="53"/>
      <c r="K98" s="53"/>
      <c r="L98" s="53"/>
      <c r="M98" s="53"/>
      <c r="N98" s="53"/>
    </row>
    <row r="99" spans="1:14" x14ac:dyDescent="0.25">
      <c r="A99" s="8"/>
      <c r="C99" s="54" t="s">
        <v>54</v>
      </c>
      <c r="D99" s="54"/>
      <c r="E99" s="55">
        <f t="shared" ref="E99:N99" si="89">E119</f>
        <v>0</v>
      </c>
      <c r="F99" s="55">
        <f t="shared" si="89"/>
        <v>0</v>
      </c>
      <c r="G99" s="55">
        <f t="shared" si="89"/>
        <v>0</v>
      </c>
      <c r="H99" s="55">
        <f t="shared" si="89"/>
        <v>0</v>
      </c>
      <c r="I99" s="55">
        <f t="shared" si="89"/>
        <v>0</v>
      </c>
      <c r="J99" s="55">
        <f t="shared" si="89"/>
        <v>0</v>
      </c>
      <c r="K99" s="55">
        <f t="shared" si="89"/>
        <v>0</v>
      </c>
      <c r="L99" s="55">
        <f t="shared" si="89"/>
        <v>0</v>
      </c>
      <c r="M99" s="55">
        <f t="shared" si="89"/>
        <v>0</v>
      </c>
      <c r="N99" s="55">
        <f t="shared" si="89"/>
        <v>0</v>
      </c>
    </row>
    <row r="100" spans="1:14" x14ac:dyDescent="0.25">
      <c r="A100" s="8"/>
      <c r="C100" s="48"/>
      <c r="D100" s="48"/>
      <c r="E100" s="53"/>
      <c r="F100" s="53"/>
      <c r="G100" s="53"/>
      <c r="H100" s="53"/>
      <c r="I100" s="53"/>
      <c r="J100" s="53"/>
      <c r="K100" s="53"/>
      <c r="L100" s="53"/>
      <c r="M100" s="53"/>
      <c r="N100" s="53"/>
    </row>
    <row r="101" spans="1:14" x14ac:dyDescent="0.25">
      <c r="A101" s="8"/>
      <c r="C101" s="169" t="s">
        <v>55</v>
      </c>
      <c r="D101" s="169"/>
      <c r="E101" s="56">
        <f t="shared" ref="E101:N101" si="90">IF(D101+E94&gt;0,0,D101+E94)</f>
        <v>0</v>
      </c>
      <c r="F101" s="56">
        <f t="shared" si="90"/>
        <v>0</v>
      </c>
      <c r="G101" s="56">
        <f t="shared" si="90"/>
        <v>0</v>
      </c>
      <c r="H101" s="56">
        <f t="shared" si="90"/>
        <v>0</v>
      </c>
      <c r="I101" s="56">
        <f t="shared" si="90"/>
        <v>0</v>
      </c>
      <c r="J101" s="56">
        <f t="shared" si="90"/>
        <v>0</v>
      </c>
      <c r="K101" s="56">
        <f t="shared" si="90"/>
        <v>0</v>
      </c>
      <c r="L101" s="56">
        <f t="shared" si="90"/>
        <v>0</v>
      </c>
      <c r="M101" s="56">
        <f t="shared" si="90"/>
        <v>0</v>
      </c>
      <c r="N101" s="56">
        <f t="shared" si="90"/>
        <v>0</v>
      </c>
    </row>
    <row r="102" spans="1:14" x14ac:dyDescent="0.25">
      <c r="A102" s="8"/>
      <c r="C102" s="169"/>
      <c r="D102" s="169"/>
      <c r="E102" s="53"/>
      <c r="F102" s="53"/>
      <c r="G102" s="53"/>
      <c r="H102" s="53"/>
      <c r="I102" s="53"/>
      <c r="J102" s="53"/>
      <c r="K102" s="53"/>
      <c r="L102" s="53"/>
      <c r="M102" s="53"/>
      <c r="N102" s="53"/>
    </row>
    <row r="103" spans="1:14" x14ac:dyDescent="0.25">
      <c r="A103" s="8"/>
      <c r="C103" s="48" t="s">
        <v>56</v>
      </c>
      <c r="D103" s="48"/>
      <c r="E103" s="52">
        <f t="shared" ref="E103:N103" si="91">IF(E94&gt;0,E94-E99,0)</f>
        <v>33.570733905555585</v>
      </c>
      <c r="F103" s="52">
        <f t="shared" si="91"/>
        <v>40.981850916666787</v>
      </c>
      <c r="G103" s="52">
        <f t="shared" si="91"/>
        <v>47.672123137777795</v>
      </c>
      <c r="H103" s="52">
        <f t="shared" si="91"/>
        <v>53.743533268988955</v>
      </c>
      <c r="I103" s="52">
        <f t="shared" si="91"/>
        <v>59.281880605680989</v>
      </c>
      <c r="J103" s="52">
        <f t="shared" si="91"/>
        <v>64.359140068483654</v>
      </c>
      <c r="K103" s="52">
        <f t="shared" si="91"/>
        <v>69.035462820280543</v>
      </c>
      <c r="L103" s="52">
        <f t="shared" si="91"/>
        <v>73.360871945699614</v>
      </c>
      <c r="M103" s="52">
        <f t="shared" si="91"/>
        <v>77.376698629665455</v>
      </c>
      <c r="N103" s="52">
        <f t="shared" si="91"/>
        <v>80.438199431929903</v>
      </c>
    </row>
    <row r="104" spans="1:14" x14ac:dyDescent="0.25">
      <c r="A104" s="8"/>
      <c r="C104" s="169" t="s">
        <v>57</v>
      </c>
      <c r="D104" s="57">
        <f>Assumption!$D$96</f>
        <v>0.34944000000000003</v>
      </c>
      <c r="E104" s="51">
        <f t="shared" ref="E104:N104" si="92">IF(E103&gt;0,E103*$D$104,0)</f>
        <v>11.730957255957344</v>
      </c>
      <c r="F104" s="51">
        <f t="shared" si="92"/>
        <v>14.320697984320043</v>
      </c>
      <c r="G104" s="51">
        <f t="shared" si="92"/>
        <v>16.658546709265075</v>
      </c>
      <c r="H104" s="51">
        <f t="shared" si="92"/>
        <v>18.780140265515502</v>
      </c>
      <c r="I104" s="51">
        <f>IF(I103&gt;0,I103*$D$104,0)</f>
        <v>20.715460358849167</v>
      </c>
      <c r="J104" s="51">
        <f t="shared" si="92"/>
        <v>22.48965790553093</v>
      </c>
      <c r="K104" s="51">
        <f t="shared" si="92"/>
        <v>24.123752127918834</v>
      </c>
      <c r="L104" s="51">
        <f t="shared" si="92"/>
        <v>25.635223092705274</v>
      </c>
      <c r="M104" s="51">
        <f t="shared" si="92"/>
        <v>27.0385135691503</v>
      </c>
      <c r="N104" s="51">
        <f t="shared" si="92"/>
        <v>28.108324409493587</v>
      </c>
    </row>
    <row r="105" spans="1:14" x14ac:dyDescent="0.25">
      <c r="A105" s="8"/>
      <c r="C105" s="169"/>
      <c r="D105" s="46"/>
      <c r="E105" s="8"/>
      <c r="F105" s="8"/>
      <c r="G105" s="46"/>
      <c r="H105" s="51"/>
      <c r="I105" s="51"/>
      <c r="J105" s="51"/>
      <c r="K105" s="51"/>
      <c r="L105" s="51"/>
      <c r="M105" s="51"/>
      <c r="N105" s="51"/>
    </row>
    <row r="106" spans="1:14" x14ac:dyDescent="0.25">
      <c r="A106" s="8"/>
      <c r="C106" s="169" t="s">
        <v>58</v>
      </c>
      <c r="D106" s="57">
        <f>Assumption!$C$96</f>
        <v>0.17472000000000001</v>
      </c>
      <c r="E106" s="51">
        <f>IF(E91&gt;0,E91*$D$106,0)</f>
        <v>7.8736736167786718</v>
      </c>
      <c r="F106" s="51">
        <f t="shared" ref="F106:N106" si="93">IF(F91&gt;0,F91*$D$106,0)</f>
        <v>8.3470096673600214</v>
      </c>
      <c r="G106" s="51">
        <f t="shared" si="93"/>
        <v>8.8176298632725381</v>
      </c>
      <c r="H106" s="51">
        <f t="shared" si="93"/>
        <v>9.2848680998217503</v>
      </c>
      <c r="I106" s="51">
        <f>IF(I91&gt;0,I91*$D$106,0)</f>
        <v>9.7480033861489837</v>
      </c>
      <c r="J106" s="51">
        <f t="shared" si="93"/>
        <v>10.206256113201205</v>
      </c>
      <c r="K106" s="51">
        <f t="shared" si="93"/>
        <v>10.658784085049797</v>
      </c>
      <c r="L106" s="51">
        <f t="shared" si="93"/>
        <v>11.104678298999461</v>
      </c>
      <c r="M106" s="51">
        <f t="shared" si="93"/>
        <v>11.542958459044948</v>
      </c>
      <c r="N106" s="51">
        <f t="shared" si="93"/>
        <v>11.854003562766126</v>
      </c>
    </row>
    <row r="107" spans="1:14" x14ac:dyDescent="0.25">
      <c r="A107" s="8"/>
      <c r="C107" s="48"/>
      <c r="D107" s="48"/>
      <c r="E107" s="50"/>
      <c r="F107" s="50"/>
      <c r="G107" s="50"/>
      <c r="H107" s="50"/>
      <c r="I107" s="50"/>
      <c r="J107" s="50"/>
      <c r="K107" s="50"/>
      <c r="L107" s="50"/>
      <c r="M107" s="50"/>
      <c r="N107" s="50"/>
    </row>
    <row r="108" spans="1:14" x14ac:dyDescent="0.25">
      <c r="A108" s="8"/>
      <c r="C108" s="169" t="s">
        <v>59</v>
      </c>
      <c r="D108" s="169"/>
      <c r="E108" s="51">
        <f t="shared" ref="E108:N108" si="94">MAX(E104,E106)</f>
        <v>11.730957255957344</v>
      </c>
      <c r="F108" s="51">
        <f t="shared" si="94"/>
        <v>14.320697984320043</v>
      </c>
      <c r="G108" s="51">
        <f t="shared" si="94"/>
        <v>16.658546709265075</v>
      </c>
      <c r="H108" s="51">
        <f t="shared" si="94"/>
        <v>18.780140265515502</v>
      </c>
      <c r="I108" s="51">
        <f t="shared" si="94"/>
        <v>20.715460358849167</v>
      </c>
      <c r="J108" s="51">
        <f t="shared" si="94"/>
        <v>22.48965790553093</v>
      </c>
      <c r="K108" s="51">
        <f t="shared" si="94"/>
        <v>24.123752127918834</v>
      </c>
      <c r="L108" s="51">
        <f t="shared" si="94"/>
        <v>25.635223092705274</v>
      </c>
      <c r="M108" s="51">
        <f t="shared" si="94"/>
        <v>27.0385135691503</v>
      </c>
      <c r="N108" s="51">
        <f t="shared" si="94"/>
        <v>28.108324409493587</v>
      </c>
    </row>
    <row r="109" spans="1:14" x14ac:dyDescent="0.25">
      <c r="A109" s="8"/>
      <c r="C109" s="48" t="s">
        <v>60</v>
      </c>
      <c r="D109" s="48"/>
      <c r="E109" s="50">
        <f t="shared" ref="E109:N109" si="95">IF(E104&gt;E106,MIN(E104-E106,E126),0)</f>
        <v>0</v>
      </c>
      <c r="F109" s="50">
        <f t="shared" si="95"/>
        <v>0</v>
      </c>
      <c r="G109" s="50">
        <f t="shared" si="95"/>
        <v>0</v>
      </c>
      <c r="H109" s="50">
        <f t="shared" si="95"/>
        <v>0</v>
      </c>
      <c r="I109" s="50">
        <f t="shared" si="95"/>
        <v>0</v>
      </c>
      <c r="J109" s="50">
        <f t="shared" si="95"/>
        <v>0</v>
      </c>
      <c r="K109" s="50">
        <f t="shared" si="95"/>
        <v>0</v>
      </c>
      <c r="L109" s="50">
        <f t="shared" si="95"/>
        <v>0</v>
      </c>
      <c r="M109" s="50">
        <f t="shared" si="95"/>
        <v>0</v>
      </c>
      <c r="N109" s="50">
        <f t="shared" si="95"/>
        <v>0</v>
      </c>
    </row>
    <row r="110" spans="1:14" x14ac:dyDescent="0.25">
      <c r="A110" s="8"/>
      <c r="C110" s="169" t="s">
        <v>61</v>
      </c>
      <c r="D110" s="169"/>
      <c r="E110" s="51">
        <f t="shared" ref="E110:N110" si="96">E108-E109</f>
        <v>11.730957255957344</v>
      </c>
      <c r="F110" s="51">
        <f t="shared" si="96"/>
        <v>14.320697984320043</v>
      </c>
      <c r="G110" s="51">
        <f t="shared" si="96"/>
        <v>16.658546709265075</v>
      </c>
      <c r="H110" s="51">
        <f t="shared" si="96"/>
        <v>18.780140265515502</v>
      </c>
      <c r="I110" s="51">
        <f t="shared" si="96"/>
        <v>20.715460358849167</v>
      </c>
      <c r="J110" s="51">
        <f t="shared" si="96"/>
        <v>22.48965790553093</v>
      </c>
      <c r="K110" s="51">
        <f t="shared" si="96"/>
        <v>24.123752127918834</v>
      </c>
      <c r="L110" s="51">
        <f t="shared" si="96"/>
        <v>25.635223092705274</v>
      </c>
      <c r="M110" s="51">
        <f t="shared" si="96"/>
        <v>27.0385135691503</v>
      </c>
      <c r="N110" s="51">
        <f t="shared" si="96"/>
        <v>28.108324409493587</v>
      </c>
    </row>
    <row r="111" spans="1:14" x14ac:dyDescent="0.25">
      <c r="A111" s="8"/>
      <c r="C111" s="58" t="s">
        <v>62</v>
      </c>
      <c r="D111" s="58"/>
      <c r="E111" s="58">
        <f>E110/E91</f>
        <v>0.2603146830207862</v>
      </c>
      <c r="F111" s="58">
        <f t="shared" ref="F111:N111" si="97">F110/F91</f>
        <v>0.29976152556820534</v>
      </c>
      <c r="G111" s="58">
        <f t="shared" si="97"/>
        <v>0.33008657952019921</v>
      </c>
      <c r="H111" s="58">
        <f t="shared" si="97"/>
        <v>0.35339932370755617</v>
      </c>
      <c r="I111" s="58">
        <f t="shared" si="97"/>
        <v>0.37129708418453861</v>
      </c>
      <c r="J111" s="58">
        <f t="shared" si="97"/>
        <v>0.38499847404102672</v>
      </c>
      <c r="K111" s="58">
        <f t="shared" si="97"/>
        <v>0.39543928633490916</v>
      </c>
      <c r="L111" s="58">
        <f t="shared" si="97"/>
        <v>0.40334227234309217</v>
      </c>
      <c r="M111" s="58">
        <f t="shared" si="97"/>
        <v>0.40926848238807689</v>
      </c>
      <c r="N111" s="58">
        <f t="shared" si="97"/>
        <v>0.41429770244482028</v>
      </c>
    </row>
    <row r="112" spans="1:14" x14ac:dyDescent="0.25">
      <c r="A112" s="8"/>
      <c r="C112" s="58"/>
      <c r="D112" s="58"/>
      <c r="E112" s="58"/>
      <c r="F112" s="58"/>
      <c r="G112" s="58"/>
      <c r="H112" s="58"/>
      <c r="I112" s="58"/>
      <c r="J112" s="58"/>
      <c r="K112" s="58"/>
      <c r="L112" s="58"/>
      <c r="M112" s="58"/>
      <c r="N112" s="58"/>
    </row>
    <row r="113" spans="1:14" x14ac:dyDescent="0.25">
      <c r="A113" s="8"/>
      <c r="C113" s="222" t="s">
        <v>249</v>
      </c>
      <c r="D113" s="222"/>
      <c r="E113" s="222">
        <f>IF(E111=$D$106,$D$106,IF(E111&gt;$D$106,$D$104,0%))</f>
        <v>0.34944000000000003</v>
      </c>
      <c r="F113" s="222">
        <f t="shared" ref="F113:N113" si="98">IF(F111=$D$106,$D$106,IF(F111&gt;$D$106,$D$104,0%))</f>
        <v>0.34944000000000003</v>
      </c>
      <c r="G113" s="222">
        <f t="shared" si="98"/>
        <v>0.34944000000000003</v>
      </c>
      <c r="H113" s="222">
        <f t="shared" si="98"/>
        <v>0.34944000000000003</v>
      </c>
      <c r="I113" s="222">
        <f t="shared" si="98"/>
        <v>0.34944000000000003</v>
      </c>
      <c r="J113" s="222">
        <f t="shared" si="98"/>
        <v>0.34944000000000003</v>
      </c>
      <c r="K113" s="222">
        <f t="shared" si="98"/>
        <v>0.34944000000000003</v>
      </c>
      <c r="L113" s="222">
        <f t="shared" si="98"/>
        <v>0.34944000000000003</v>
      </c>
      <c r="M113" s="222">
        <f t="shared" si="98"/>
        <v>0.34944000000000003</v>
      </c>
      <c r="N113" s="222">
        <f t="shared" si="98"/>
        <v>0.34944000000000003</v>
      </c>
    </row>
    <row r="114" spans="1:14" x14ac:dyDescent="0.25">
      <c r="A114" s="8"/>
      <c r="C114" s="49"/>
      <c r="D114" s="49"/>
      <c r="E114" s="8"/>
      <c r="F114" s="49"/>
      <c r="G114" s="49"/>
      <c r="H114" s="59"/>
      <c r="I114" s="59"/>
      <c r="J114" s="59"/>
      <c r="K114" s="59"/>
      <c r="L114" s="59"/>
      <c r="M114" s="59"/>
      <c r="N114" s="59"/>
    </row>
    <row r="115" spans="1:14" x14ac:dyDescent="0.25">
      <c r="A115" s="8"/>
      <c r="C115" s="47" t="s">
        <v>63</v>
      </c>
      <c r="D115" s="47"/>
      <c r="E115" s="8"/>
      <c r="F115" s="49"/>
      <c r="G115" s="49"/>
      <c r="H115" s="23"/>
      <c r="I115" s="23"/>
      <c r="J115" s="23"/>
      <c r="K115" s="23"/>
      <c r="L115" s="23"/>
      <c r="M115" s="23"/>
      <c r="N115" s="23"/>
    </row>
    <row r="116" spans="1:14" x14ac:dyDescent="0.25">
      <c r="A116" s="8"/>
      <c r="C116" s="49" t="s">
        <v>64</v>
      </c>
      <c r="D116" s="49"/>
      <c r="E116" s="50">
        <f>0</f>
        <v>0</v>
      </c>
      <c r="F116" s="50">
        <f t="shared" ref="F116:N116" si="99">E120</f>
        <v>0</v>
      </c>
      <c r="G116" s="50">
        <f t="shared" si="99"/>
        <v>0</v>
      </c>
      <c r="H116" s="50">
        <f t="shared" si="99"/>
        <v>0</v>
      </c>
      <c r="I116" s="50">
        <f t="shared" si="99"/>
        <v>0</v>
      </c>
      <c r="J116" s="50">
        <f t="shared" si="99"/>
        <v>0</v>
      </c>
      <c r="K116" s="50">
        <f t="shared" si="99"/>
        <v>0</v>
      </c>
      <c r="L116" s="50">
        <f t="shared" si="99"/>
        <v>0</v>
      </c>
      <c r="M116" s="50">
        <f t="shared" si="99"/>
        <v>0</v>
      </c>
      <c r="N116" s="50">
        <f t="shared" si="99"/>
        <v>0</v>
      </c>
    </row>
    <row r="117" spans="1:14" x14ac:dyDescent="0.25">
      <c r="A117" s="8" t="b">
        <f>ROUND(SUM(H117:N117),2)=ROUND(SUM(H119:N119),2)</f>
        <v>1</v>
      </c>
      <c r="C117" s="48" t="s">
        <v>65</v>
      </c>
      <c r="D117" s="48"/>
      <c r="E117" s="50">
        <f t="shared" ref="E117:N117" si="100">IF(E94&lt;0,-E94,0)</f>
        <v>0</v>
      </c>
      <c r="F117" s="50">
        <f t="shared" si="100"/>
        <v>0</v>
      </c>
      <c r="G117" s="50">
        <f t="shared" si="100"/>
        <v>0</v>
      </c>
      <c r="H117" s="50">
        <f t="shared" si="100"/>
        <v>0</v>
      </c>
      <c r="I117" s="50">
        <f t="shared" si="100"/>
        <v>0</v>
      </c>
      <c r="J117" s="50">
        <f t="shared" si="100"/>
        <v>0</v>
      </c>
      <c r="K117" s="50">
        <f t="shared" si="100"/>
        <v>0</v>
      </c>
      <c r="L117" s="50">
        <f t="shared" si="100"/>
        <v>0</v>
      </c>
      <c r="M117" s="50">
        <f t="shared" si="100"/>
        <v>0</v>
      </c>
      <c r="N117" s="50">
        <f t="shared" si="100"/>
        <v>0</v>
      </c>
    </row>
    <row r="118" spans="1:14" x14ac:dyDescent="0.25">
      <c r="A118" s="8"/>
      <c r="C118" s="49" t="s">
        <v>66</v>
      </c>
      <c r="D118" s="49"/>
      <c r="E118" s="50">
        <f t="shared" ref="E118:N118" si="101">E116+E117</f>
        <v>0</v>
      </c>
      <c r="F118" s="50">
        <f t="shared" si="101"/>
        <v>0</v>
      </c>
      <c r="G118" s="50">
        <f t="shared" si="101"/>
        <v>0</v>
      </c>
      <c r="H118" s="50">
        <f t="shared" si="101"/>
        <v>0</v>
      </c>
      <c r="I118" s="50">
        <f t="shared" si="101"/>
        <v>0</v>
      </c>
      <c r="J118" s="50">
        <f t="shared" si="101"/>
        <v>0</v>
      </c>
      <c r="K118" s="50">
        <f t="shared" si="101"/>
        <v>0</v>
      </c>
      <c r="L118" s="50">
        <f t="shared" si="101"/>
        <v>0</v>
      </c>
      <c r="M118" s="50">
        <f t="shared" si="101"/>
        <v>0</v>
      </c>
      <c r="N118" s="50">
        <f t="shared" si="101"/>
        <v>0</v>
      </c>
    </row>
    <row r="119" spans="1:14" x14ac:dyDescent="0.25">
      <c r="A119" s="8"/>
      <c r="C119" s="49" t="s">
        <v>67</v>
      </c>
      <c r="D119" s="49"/>
      <c r="E119" s="50">
        <f t="shared" ref="E119:N119" si="102">IF(E94&gt;0,MIN(E94,E118),0)</f>
        <v>0</v>
      </c>
      <c r="F119" s="50">
        <f t="shared" si="102"/>
        <v>0</v>
      </c>
      <c r="G119" s="50">
        <f t="shared" si="102"/>
        <v>0</v>
      </c>
      <c r="H119" s="50">
        <f t="shared" si="102"/>
        <v>0</v>
      </c>
      <c r="I119" s="50">
        <f t="shared" si="102"/>
        <v>0</v>
      </c>
      <c r="J119" s="50">
        <f t="shared" si="102"/>
        <v>0</v>
      </c>
      <c r="K119" s="50">
        <f t="shared" si="102"/>
        <v>0</v>
      </c>
      <c r="L119" s="50">
        <f t="shared" si="102"/>
        <v>0</v>
      </c>
      <c r="M119" s="50">
        <f t="shared" si="102"/>
        <v>0</v>
      </c>
      <c r="N119" s="50">
        <f t="shared" si="102"/>
        <v>0</v>
      </c>
    </row>
    <row r="120" spans="1:14" x14ac:dyDescent="0.25">
      <c r="A120" s="8"/>
      <c r="C120" s="46" t="s">
        <v>68</v>
      </c>
      <c r="D120" s="46"/>
      <c r="E120" s="51">
        <f t="shared" ref="E120:N120" si="103">E118-E119</f>
        <v>0</v>
      </c>
      <c r="F120" s="51">
        <f t="shared" si="103"/>
        <v>0</v>
      </c>
      <c r="G120" s="51">
        <f t="shared" si="103"/>
        <v>0</v>
      </c>
      <c r="H120" s="51">
        <f t="shared" si="103"/>
        <v>0</v>
      </c>
      <c r="I120" s="51">
        <f t="shared" si="103"/>
        <v>0</v>
      </c>
      <c r="J120" s="51">
        <f t="shared" si="103"/>
        <v>0</v>
      </c>
      <c r="K120" s="51">
        <f t="shared" si="103"/>
        <v>0</v>
      </c>
      <c r="L120" s="51">
        <f t="shared" si="103"/>
        <v>0</v>
      </c>
      <c r="M120" s="51">
        <f t="shared" si="103"/>
        <v>0</v>
      </c>
      <c r="N120" s="51">
        <f t="shared" si="103"/>
        <v>0</v>
      </c>
    </row>
    <row r="121" spans="1:14" x14ac:dyDescent="0.25">
      <c r="A121" s="8"/>
      <c r="C121" s="49"/>
      <c r="D121" s="49"/>
      <c r="E121" s="8"/>
      <c r="F121" s="49"/>
      <c r="G121" s="49"/>
      <c r="H121" s="50"/>
      <c r="I121" s="50"/>
      <c r="J121" s="50"/>
      <c r="K121" s="50"/>
      <c r="L121" s="50"/>
      <c r="M121" s="50"/>
      <c r="N121" s="50"/>
    </row>
    <row r="122" spans="1:14" x14ac:dyDescent="0.25">
      <c r="A122" s="8"/>
      <c r="C122" s="49"/>
      <c r="D122" s="49"/>
      <c r="E122" s="8"/>
      <c r="F122" s="49"/>
      <c r="G122" s="49"/>
      <c r="H122" s="50"/>
      <c r="I122" s="50"/>
      <c r="J122" s="50"/>
      <c r="K122" s="50"/>
      <c r="L122" s="50"/>
      <c r="M122" s="50"/>
      <c r="N122" s="50"/>
    </row>
    <row r="123" spans="1:14" x14ac:dyDescent="0.25">
      <c r="A123" s="8"/>
      <c r="C123" s="47" t="s">
        <v>69</v>
      </c>
      <c r="D123" s="47"/>
      <c r="E123" s="8"/>
      <c r="F123" s="49"/>
      <c r="G123" s="49"/>
      <c r="H123" s="23"/>
      <c r="I123" s="23"/>
      <c r="J123" s="23"/>
      <c r="K123" s="23"/>
      <c r="L123" s="23"/>
      <c r="M123" s="23"/>
      <c r="N123" s="23"/>
    </row>
    <row r="124" spans="1:14" x14ac:dyDescent="0.25">
      <c r="A124" s="8"/>
      <c r="C124" s="49" t="s">
        <v>70</v>
      </c>
      <c r="D124" s="49"/>
      <c r="E124" s="50">
        <f>0</f>
        <v>0</v>
      </c>
      <c r="F124" s="50">
        <f t="shared" ref="F124:N124" si="104">E129</f>
        <v>0</v>
      </c>
      <c r="G124" s="50">
        <f t="shared" si="104"/>
        <v>0</v>
      </c>
      <c r="H124" s="50">
        <f t="shared" si="104"/>
        <v>0</v>
      </c>
      <c r="I124" s="50">
        <f t="shared" si="104"/>
        <v>0</v>
      </c>
      <c r="J124" s="50">
        <f t="shared" si="104"/>
        <v>0</v>
      </c>
      <c r="K124" s="50">
        <f t="shared" si="104"/>
        <v>0</v>
      </c>
      <c r="L124" s="50">
        <f t="shared" si="104"/>
        <v>0</v>
      </c>
      <c r="M124" s="50">
        <f t="shared" si="104"/>
        <v>0</v>
      </c>
      <c r="N124" s="50">
        <f t="shared" si="104"/>
        <v>0</v>
      </c>
    </row>
    <row r="125" spans="1:14" x14ac:dyDescent="0.25">
      <c r="A125" s="8" t="b">
        <f>ROUND(SUM(H125:N125),2)=ROUND(SUM(H128:N128),2)</f>
        <v>1</v>
      </c>
      <c r="C125" s="49" t="s">
        <v>71</v>
      </c>
      <c r="D125" s="49"/>
      <c r="E125" s="50">
        <f t="shared" ref="E125:N125" si="105">IF(E106=E108,E106-E104,0)</f>
        <v>0</v>
      </c>
      <c r="F125" s="50">
        <f t="shared" si="105"/>
        <v>0</v>
      </c>
      <c r="G125" s="50">
        <f t="shared" si="105"/>
        <v>0</v>
      </c>
      <c r="H125" s="50">
        <f t="shared" si="105"/>
        <v>0</v>
      </c>
      <c r="I125" s="50">
        <f t="shared" si="105"/>
        <v>0</v>
      </c>
      <c r="J125" s="50">
        <f t="shared" si="105"/>
        <v>0</v>
      </c>
      <c r="K125" s="50">
        <f t="shared" si="105"/>
        <v>0</v>
      </c>
      <c r="L125" s="50">
        <f t="shared" si="105"/>
        <v>0</v>
      </c>
      <c r="M125" s="50">
        <f t="shared" si="105"/>
        <v>0</v>
      </c>
      <c r="N125" s="50">
        <f t="shared" si="105"/>
        <v>0</v>
      </c>
    </row>
    <row r="126" spans="1:14" x14ac:dyDescent="0.25">
      <c r="A126" s="8"/>
      <c r="C126" s="49" t="s">
        <v>72</v>
      </c>
      <c r="D126" s="49"/>
      <c r="E126" s="50">
        <f t="shared" ref="E126:N126" si="106">E124+E125</f>
        <v>0</v>
      </c>
      <c r="F126" s="50">
        <f t="shared" si="106"/>
        <v>0</v>
      </c>
      <c r="G126" s="50">
        <f t="shared" si="106"/>
        <v>0</v>
      </c>
      <c r="H126" s="50">
        <f t="shared" si="106"/>
        <v>0</v>
      </c>
      <c r="I126" s="50">
        <f t="shared" si="106"/>
        <v>0</v>
      </c>
      <c r="J126" s="50">
        <f t="shared" si="106"/>
        <v>0</v>
      </c>
      <c r="K126" s="50">
        <f t="shared" si="106"/>
        <v>0</v>
      </c>
      <c r="L126" s="50">
        <f t="shared" si="106"/>
        <v>0</v>
      </c>
      <c r="M126" s="50">
        <f t="shared" si="106"/>
        <v>0</v>
      </c>
      <c r="N126" s="50">
        <f t="shared" si="106"/>
        <v>0</v>
      </c>
    </row>
    <row r="127" spans="1:14" x14ac:dyDescent="0.25">
      <c r="A127" s="8"/>
      <c r="C127" s="49" t="s">
        <v>73</v>
      </c>
      <c r="D127" s="49"/>
      <c r="E127" s="50">
        <f t="shared" ref="E127:N127" si="107">IF(E104&gt;E106,MIN(E126,E104-E106),0)</f>
        <v>0</v>
      </c>
      <c r="F127" s="50">
        <f t="shared" si="107"/>
        <v>0</v>
      </c>
      <c r="G127" s="50">
        <f t="shared" si="107"/>
        <v>0</v>
      </c>
      <c r="H127" s="50">
        <f t="shared" si="107"/>
        <v>0</v>
      </c>
      <c r="I127" s="50">
        <f t="shared" si="107"/>
        <v>0</v>
      </c>
      <c r="J127" s="50">
        <f t="shared" si="107"/>
        <v>0</v>
      </c>
      <c r="K127" s="50">
        <f t="shared" si="107"/>
        <v>0</v>
      </c>
      <c r="L127" s="50">
        <f t="shared" si="107"/>
        <v>0</v>
      </c>
      <c r="M127" s="50">
        <f t="shared" si="107"/>
        <v>0</v>
      </c>
      <c r="N127" s="50">
        <f t="shared" si="107"/>
        <v>0</v>
      </c>
    </row>
    <row r="128" spans="1:14" x14ac:dyDescent="0.25">
      <c r="A128" s="8"/>
      <c r="C128" s="49" t="s">
        <v>74</v>
      </c>
      <c r="D128" s="49"/>
      <c r="E128" s="50">
        <f t="shared" ref="E128:N128" si="108">E109</f>
        <v>0</v>
      </c>
      <c r="F128" s="50">
        <f t="shared" si="108"/>
        <v>0</v>
      </c>
      <c r="G128" s="50">
        <f t="shared" si="108"/>
        <v>0</v>
      </c>
      <c r="H128" s="50">
        <f t="shared" si="108"/>
        <v>0</v>
      </c>
      <c r="I128" s="50">
        <f t="shared" si="108"/>
        <v>0</v>
      </c>
      <c r="J128" s="50">
        <f t="shared" si="108"/>
        <v>0</v>
      </c>
      <c r="K128" s="50">
        <f t="shared" si="108"/>
        <v>0</v>
      </c>
      <c r="L128" s="50">
        <f t="shared" si="108"/>
        <v>0</v>
      </c>
      <c r="M128" s="50">
        <f t="shared" si="108"/>
        <v>0</v>
      </c>
      <c r="N128" s="50">
        <f t="shared" si="108"/>
        <v>0</v>
      </c>
    </row>
    <row r="129" spans="1:17" x14ac:dyDescent="0.25">
      <c r="A129" s="8"/>
      <c r="C129" s="46" t="s">
        <v>17</v>
      </c>
      <c r="D129" s="46"/>
      <c r="E129" s="51">
        <f t="shared" ref="E129:N129" si="109">E124+E125-E128</f>
        <v>0</v>
      </c>
      <c r="F129" s="51">
        <f t="shared" si="109"/>
        <v>0</v>
      </c>
      <c r="G129" s="51">
        <f t="shared" si="109"/>
        <v>0</v>
      </c>
      <c r="H129" s="51">
        <f t="shared" si="109"/>
        <v>0</v>
      </c>
      <c r="I129" s="51">
        <f t="shared" si="109"/>
        <v>0</v>
      </c>
      <c r="J129" s="51">
        <f t="shared" si="109"/>
        <v>0</v>
      </c>
      <c r="K129" s="51">
        <f t="shared" si="109"/>
        <v>0</v>
      </c>
      <c r="L129" s="51">
        <f t="shared" si="109"/>
        <v>0</v>
      </c>
      <c r="M129" s="51">
        <f t="shared" si="109"/>
        <v>0</v>
      </c>
      <c r="N129" s="51">
        <f t="shared" si="109"/>
        <v>0</v>
      </c>
    </row>
    <row r="130" spans="1:17" x14ac:dyDescent="0.25">
      <c r="A130" s="8"/>
      <c r="C130" s="49" t="s">
        <v>141</v>
      </c>
      <c r="D130" s="49"/>
      <c r="E130" s="8"/>
      <c r="F130" s="59">
        <f>SUM(H125:N125)</f>
        <v>0</v>
      </c>
      <c r="G130" s="49"/>
      <c r="H130" s="55"/>
      <c r="I130" s="55"/>
      <c r="J130" s="55"/>
      <c r="K130" s="55"/>
      <c r="L130" s="55"/>
      <c r="M130" s="55"/>
      <c r="N130" s="55"/>
    </row>
    <row r="131" spans="1:17" x14ac:dyDescent="0.25">
      <c r="A131" s="8" t="b">
        <f>AND(F130=F131)</f>
        <v>1</v>
      </c>
      <c r="C131" s="49" t="s">
        <v>142</v>
      </c>
      <c r="D131" s="49"/>
      <c r="E131" s="8"/>
      <c r="F131" s="74">
        <f>SUM(H128:N128)</f>
        <v>0</v>
      </c>
    </row>
    <row r="132" spans="1:17" x14ac:dyDescent="0.25">
      <c r="A132" s="8"/>
      <c r="C132" s="47" t="s">
        <v>75</v>
      </c>
      <c r="D132" s="47"/>
      <c r="E132" s="8"/>
      <c r="F132" s="49"/>
      <c r="G132" s="49"/>
      <c r="H132" s="23"/>
      <c r="I132" s="23"/>
      <c r="J132" s="23"/>
      <c r="K132" s="23"/>
      <c r="L132" s="23"/>
      <c r="M132" s="23"/>
      <c r="N132" s="23"/>
    </row>
    <row r="133" spans="1:17" x14ac:dyDescent="0.25">
      <c r="A133" s="8"/>
      <c r="C133" s="49" t="s">
        <v>76</v>
      </c>
      <c r="D133" s="49"/>
      <c r="E133" s="50">
        <f t="shared" ref="E133:N133" si="110">E93</f>
        <v>31.346699999999995</v>
      </c>
      <c r="F133" s="50">
        <f t="shared" si="110"/>
        <v>26.644694999999995</v>
      </c>
      <c r="G133" s="50">
        <f t="shared" si="110"/>
        <v>22.647990749999998</v>
      </c>
      <c r="H133" s="50">
        <f t="shared" si="110"/>
        <v>19.2507921375</v>
      </c>
      <c r="I133" s="50">
        <f t="shared" si="110"/>
        <v>16.363173316874999</v>
      </c>
      <c r="J133" s="50">
        <f t="shared" si="110"/>
        <v>13.90869731934375</v>
      </c>
      <c r="K133" s="50">
        <f t="shared" si="110"/>
        <v>11.822392721442188</v>
      </c>
      <c r="L133" s="50">
        <f t="shared" si="110"/>
        <v>10.04903381322586</v>
      </c>
      <c r="M133" s="50">
        <f t="shared" si="110"/>
        <v>8.5416787412419808</v>
      </c>
      <c r="N133" s="50">
        <f t="shared" si="110"/>
        <v>7.2604269300556838</v>
      </c>
    </row>
    <row r="134" spans="1:17" x14ac:dyDescent="0.25">
      <c r="A134" s="8"/>
      <c r="C134" s="49" t="s">
        <v>77</v>
      </c>
      <c r="D134" s="49"/>
      <c r="E134" s="50">
        <f t="shared" ref="E134:N134" si="111">E92</f>
        <v>19.852909999999998</v>
      </c>
      <c r="F134" s="50">
        <f t="shared" si="111"/>
        <v>19.852909999999998</v>
      </c>
      <c r="G134" s="50">
        <f t="shared" si="111"/>
        <v>19.852909999999998</v>
      </c>
      <c r="H134" s="50">
        <f t="shared" si="111"/>
        <v>19.852909999999998</v>
      </c>
      <c r="I134" s="50">
        <f t="shared" si="111"/>
        <v>19.852909999999998</v>
      </c>
      <c r="J134" s="50">
        <f t="shared" si="111"/>
        <v>19.852909999999998</v>
      </c>
      <c r="K134" s="50">
        <f t="shared" si="111"/>
        <v>19.852909999999998</v>
      </c>
      <c r="L134" s="50">
        <f t="shared" si="111"/>
        <v>19.852909999999998</v>
      </c>
      <c r="M134" s="50">
        <f t="shared" si="111"/>
        <v>19.852909999999998</v>
      </c>
      <c r="N134" s="50">
        <f t="shared" si="111"/>
        <v>19.85290999999998</v>
      </c>
    </row>
    <row r="135" spans="1:17" x14ac:dyDescent="0.25">
      <c r="A135" s="8"/>
      <c r="C135" s="49" t="s">
        <v>78</v>
      </c>
      <c r="D135" s="49"/>
      <c r="E135" s="50">
        <f t="shared" ref="E135:N135" si="112">E133-E134</f>
        <v>11.493789999999997</v>
      </c>
      <c r="F135" s="50">
        <f t="shared" si="112"/>
        <v>6.7917849999999973</v>
      </c>
      <c r="G135" s="50">
        <f t="shared" si="112"/>
        <v>2.7950807500000003</v>
      </c>
      <c r="H135" s="50">
        <f t="shared" si="112"/>
        <v>-0.60211786249999832</v>
      </c>
      <c r="I135" s="50">
        <f t="shared" si="112"/>
        <v>-3.489736683124999</v>
      </c>
      <c r="J135" s="50">
        <f t="shared" si="112"/>
        <v>-5.9442126806562481</v>
      </c>
      <c r="K135" s="50">
        <f t="shared" si="112"/>
        <v>-8.0305172785578094</v>
      </c>
      <c r="L135" s="50">
        <f t="shared" si="112"/>
        <v>-9.8038761867741382</v>
      </c>
      <c r="M135" s="50">
        <f t="shared" si="112"/>
        <v>-11.311231258758017</v>
      </c>
      <c r="N135" s="50">
        <f t="shared" si="112"/>
        <v>-12.592483069944297</v>
      </c>
    </row>
    <row r="136" spans="1:17" x14ac:dyDescent="0.25">
      <c r="A136" s="8"/>
      <c r="C136" s="46" t="s">
        <v>79</v>
      </c>
      <c r="D136" s="57">
        <f>D104</f>
        <v>0.34944000000000003</v>
      </c>
      <c r="E136" s="51">
        <f t="shared" ref="E136:N136" si="113">E135*$D$136</f>
        <v>4.0163899775999994</v>
      </c>
      <c r="F136" s="51">
        <f t="shared" si="113"/>
        <v>2.373321350399999</v>
      </c>
      <c r="G136" s="51">
        <f t="shared" si="113"/>
        <v>0.97671301728000015</v>
      </c>
      <c r="H136" s="51">
        <f t="shared" si="113"/>
        <v>-0.21040406587199942</v>
      </c>
      <c r="I136" s="51">
        <f t="shared" si="113"/>
        <v>-1.2194535865511997</v>
      </c>
      <c r="J136" s="51">
        <f t="shared" si="113"/>
        <v>-2.0771456791285194</v>
      </c>
      <c r="K136" s="51">
        <f t="shared" si="113"/>
        <v>-2.8061839578192411</v>
      </c>
      <c r="L136" s="51">
        <f t="shared" si="113"/>
        <v>-3.4258664947063551</v>
      </c>
      <c r="M136" s="51">
        <f t="shared" si="113"/>
        <v>-3.9525966510604018</v>
      </c>
      <c r="N136" s="51">
        <f t="shared" si="113"/>
        <v>-4.4003172839613356</v>
      </c>
    </row>
    <row r="137" spans="1:17" x14ac:dyDescent="0.25">
      <c r="A137" s="8"/>
      <c r="B137" s="8"/>
      <c r="C137" s="8"/>
      <c r="D137" s="8"/>
      <c r="E137" s="8"/>
      <c r="F137" s="27"/>
      <c r="G137" s="8"/>
      <c r="H137" s="44"/>
      <c r="I137" s="44"/>
      <c r="J137" s="44"/>
      <c r="K137" s="44"/>
      <c r="L137" s="44"/>
      <c r="M137" s="44"/>
      <c r="N137" s="44"/>
    </row>
    <row r="139" spans="1:17" x14ac:dyDescent="0.25">
      <c r="C139" s="199" t="str">
        <f>Assumption!B$4</f>
        <v xml:space="preserve">Year of Operation </v>
      </c>
      <c r="D139" s="199"/>
      <c r="E139" s="199">
        <f>Assumption!E$4</f>
        <v>1</v>
      </c>
      <c r="F139" s="199">
        <f>Assumption!F$4</f>
        <v>2</v>
      </c>
      <c r="G139" s="199">
        <f>Assumption!G$4</f>
        <v>3</v>
      </c>
      <c r="H139" s="199">
        <f>Assumption!H$4</f>
        <v>4</v>
      </c>
      <c r="I139" s="199">
        <f>Assumption!I$4</f>
        <v>5</v>
      </c>
      <c r="J139" s="199">
        <f>Assumption!J$4</f>
        <v>6</v>
      </c>
      <c r="K139" s="199">
        <f>Assumption!K$4</f>
        <v>7</v>
      </c>
      <c r="L139" s="199">
        <f>Assumption!L$4</f>
        <v>8</v>
      </c>
      <c r="M139" s="199">
        <f>Assumption!M$4</f>
        <v>9</v>
      </c>
      <c r="N139" s="199">
        <f>Assumption!N$4</f>
        <v>10</v>
      </c>
      <c r="O139" s="199"/>
      <c r="P139" s="199"/>
      <c r="Q139" s="1"/>
    </row>
    <row r="140" spans="1:17" x14ac:dyDescent="0.25">
      <c r="C140" s="1"/>
      <c r="D140" s="1"/>
      <c r="E140" s="1"/>
      <c r="F140" s="1"/>
      <c r="G140" s="1"/>
      <c r="H140" s="1"/>
      <c r="I140" s="1"/>
      <c r="J140" s="1"/>
      <c r="K140" s="1"/>
      <c r="L140" s="1"/>
      <c r="M140" s="1"/>
      <c r="N140" s="1"/>
      <c r="O140" s="1"/>
      <c r="P140" s="1"/>
      <c r="Q140" s="1"/>
    </row>
    <row r="141" spans="1:17" x14ac:dyDescent="0.25">
      <c r="C141" s="255" t="s">
        <v>45</v>
      </c>
      <c r="D141" s="255"/>
      <c r="E141" s="256"/>
      <c r="F141" s="256"/>
      <c r="G141" s="256"/>
      <c r="H141" s="256"/>
      <c r="I141" s="256"/>
      <c r="J141" s="256"/>
      <c r="K141" s="256"/>
      <c r="L141" s="256"/>
      <c r="M141" s="256"/>
      <c r="N141" s="256"/>
      <c r="O141" s="256"/>
      <c r="P141" s="256"/>
      <c r="Q141" s="1"/>
    </row>
    <row r="142" spans="1:17" x14ac:dyDescent="0.25">
      <c r="C142" s="257" t="s">
        <v>9</v>
      </c>
      <c r="D142" s="257"/>
      <c r="E142" s="258">
        <f>Assumption!E$4</f>
        <v>1</v>
      </c>
      <c r="F142" s="258">
        <f>Assumption!F$4</f>
        <v>2</v>
      </c>
      <c r="G142" s="258">
        <f>Assumption!G$4</f>
        <v>3</v>
      </c>
      <c r="H142" s="258">
        <f>Assumption!H$4</f>
        <v>4</v>
      </c>
      <c r="I142" s="258">
        <f>Assumption!I$4</f>
        <v>5</v>
      </c>
      <c r="J142" s="258">
        <f>Assumption!J$4</f>
        <v>6</v>
      </c>
      <c r="K142" s="258">
        <f>Assumption!K$4</f>
        <v>7</v>
      </c>
      <c r="L142" s="258">
        <f>Assumption!L$4</f>
        <v>8</v>
      </c>
      <c r="M142" s="258">
        <f>Assumption!M$4</f>
        <v>9</v>
      </c>
      <c r="N142" s="258">
        <f>Assumption!N$4</f>
        <v>10</v>
      </c>
      <c r="O142" s="258" t="s">
        <v>0</v>
      </c>
      <c r="P142" s="256"/>
      <c r="Q142" s="1"/>
    </row>
    <row r="143" spans="1:17" x14ac:dyDescent="0.25">
      <c r="C143" s="259" t="s">
        <v>20</v>
      </c>
      <c r="D143" s="259"/>
      <c r="E143" s="64">
        <f>fin_draft!E30</f>
        <v>29.31717667199824</v>
      </c>
      <c r="F143" s="64">
        <f>fin_draft!F30</f>
        <v>31.079616581946745</v>
      </c>
      <c r="G143" s="64">
        <f>fin_draft!G30</f>
        <v>32.831944161232727</v>
      </c>
      <c r="H143" s="64">
        <f>fin_draft!H30</f>
        <v>34.571679206845445</v>
      </c>
      <c r="I143" s="64">
        <f>fin_draft!I30</f>
        <v>36.296137150258019</v>
      </c>
      <c r="J143" s="64">
        <f>fin_draft!J30</f>
        <v>38.002415161424992</v>
      </c>
      <c r="K143" s="64">
        <f>fin_draft!K30</f>
        <v>39.687377371623143</v>
      </c>
      <c r="L143" s="64">
        <f>fin_draft!L30</f>
        <v>41.347639160926562</v>
      </c>
      <c r="M143" s="64">
        <f>fin_draft!M30</f>
        <v>42.979550452817548</v>
      </c>
      <c r="N143" s="64">
        <f>fin_draft!N30</f>
        <v>44.137709236453354</v>
      </c>
      <c r="O143" s="260">
        <f>SUM(E143:N143)</f>
        <v>370.25124515552676</v>
      </c>
      <c r="P143" s="256"/>
      <c r="Q143" s="1"/>
    </row>
    <row r="144" spans="1:17" x14ac:dyDescent="0.25">
      <c r="C144" s="259" t="s">
        <v>225</v>
      </c>
      <c r="D144" s="259"/>
      <c r="E144" s="64">
        <f>fin_draft!E17</f>
        <v>19.852909999999998</v>
      </c>
      <c r="F144" s="64">
        <f>fin_draft!F17</f>
        <v>19.852909999999998</v>
      </c>
      <c r="G144" s="64">
        <f>fin_draft!G17</f>
        <v>19.852909999999998</v>
      </c>
      <c r="H144" s="64">
        <f>fin_draft!H17</f>
        <v>19.852909999999998</v>
      </c>
      <c r="I144" s="64">
        <f>fin_draft!I17</f>
        <v>19.852909999999998</v>
      </c>
      <c r="J144" s="64">
        <f>fin_draft!J17</f>
        <v>19.852909999999998</v>
      </c>
      <c r="K144" s="64">
        <f>fin_draft!K17</f>
        <v>19.852909999999998</v>
      </c>
      <c r="L144" s="64">
        <f>fin_draft!L17</f>
        <v>19.852909999999998</v>
      </c>
      <c r="M144" s="64">
        <f>fin_draft!M17</f>
        <v>19.852909999999998</v>
      </c>
      <c r="N144" s="64">
        <f>fin_draft!N17</f>
        <v>19.85290999999998</v>
      </c>
      <c r="O144" s="260">
        <f>SUM(E144:N144)</f>
        <v>198.52909999999997</v>
      </c>
      <c r="P144" s="256"/>
      <c r="Q144" s="1"/>
    </row>
    <row r="145" spans="3:17" x14ac:dyDescent="0.25">
      <c r="C145" s="259" t="s">
        <v>88</v>
      </c>
      <c r="D145" s="259"/>
      <c r="E145" s="64">
        <f>fin_draft!E28</f>
        <v>4.0163899775999994</v>
      </c>
      <c r="F145" s="64">
        <f>fin_draft!F28</f>
        <v>2.373321350399999</v>
      </c>
      <c r="G145" s="64">
        <f>fin_draft!G28</f>
        <v>0.97671301728000015</v>
      </c>
      <c r="H145" s="64">
        <f>fin_draft!H28</f>
        <v>-0.21040406587199942</v>
      </c>
      <c r="I145" s="64">
        <f>fin_draft!I28</f>
        <v>-1.2194535865511997</v>
      </c>
      <c r="J145" s="64">
        <f>fin_draft!J28</f>
        <v>-2.0771456791285194</v>
      </c>
      <c r="K145" s="64">
        <f>fin_draft!K28</f>
        <v>-2.8061839578192411</v>
      </c>
      <c r="L145" s="64">
        <f>fin_draft!L28</f>
        <v>-3.4258664947063551</v>
      </c>
      <c r="M145" s="64">
        <f>fin_draft!M28</f>
        <v>-3.9525966510604018</v>
      </c>
      <c r="N145" s="64">
        <f>fin_draft!N28</f>
        <v>-4.4003172839613356</v>
      </c>
      <c r="O145" s="260">
        <f>SUM(E145:N145)</f>
        <v>-10.725543373819052</v>
      </c>
      <c r="P145" s="256"/>
      <c r="Q145" s="1"/>
    </row>
    <row r="146" spans="3:17" x14ac:dyDescent="0.25">
      <c r="C146" s="259" t="s">
        <v>371</v>
      </c>
      <c r="D146" s="259"/>
      <c r="E146" s="64">
        <f>fin_draft!E21</f>
        <v>11.536166094444443</v>
      </c>
      <c r="F146" s="64">
        <f>fin_draft!F21</f>
        <v>10.178970083333333</v>
      </c>
      <c r="G146" s="64">
        <f>fin_draft!G21</f>
        <v>8.8217740722222224</v>
      </c>
      <c r="H146" s="64">
        <f>fin_draft!H21</f>
        <v>7.4645780611111112</v>
      </c>
      <c r="I146" s="64">
        <f>fin_draft!I21</f>
        <v>6.1073820500000009</v>
      </c>
      <c r="J146" s="64">
        <f>fin_draft!J21</f>
        <v>4.7501860388888897</v>
      </c>
      <c r="K146" s="64">
        <f>fin_draft!K21</f>
        <v>3.3929900277777794</v>
      </c>
      <c r="L146" s="64">
        <f>fin_draft!L21</f>
        <v>2.0357940166666686</v>
      </c>
      <c r="M146" s="64">
        <f>fin_draft!M21</f>
        <v>0.67859800555555638</v>
      </c>
      <c r="N146" s="64">
        <f>fin_draft!N21</f>
        <v>0</v>
      </c>
      <c r="O146" s="260">
        <f>SUM(E146:N146)</f>
        <v>54.966438450000005</v>
      </c>
      <c r="P146" s="256"/>
      <c r="Q146" s="1"/>
    </row>
    <row r="147" spans="3:17" x14ac:dyDescent="0.25">
      <c r="C147" s="261" t="s">
        <v>44</v>
      </c>
      <c r="D147" s="261"/>
      <c r="E147" s="260">
        <f t="shared" ref="E147:O147" si="114">SUM(E143:E146)</f>
        <v>64.722642744042673</v>
      </c>
      <c r="F147" s="260">
        <f t="shared" si="114"/>
        <v>63.484818015680077</v>
      </c>
      <c r="G147" s="260">
        <f t="shared" si="114"/>
        <v>62.483341250734938</v>
      </c>
      <c r="H147" s="260">
        <f t="shared" si="114"/>
        <v>61.678763202084554</v>
      </c>
      <c r="I147" s="260">
        <f t="shared" si="114"/>
        <v>61.036975613706815</v>
      </c>
      <c r="J147" s="260">
        <f t="shared" si="114"/>
        <v>60.528365521185357</v>
      </c>
      <c r="K147" s="260">
        <f t="shared" si="114"/>
        <v>60.127093441581671</v>
      </c>
      <c r="L147" s="260">
        <f t="shared" si="114"/>
        <v>59.810476682886872</v>
      </c>
      <c r="M147" s="260">
        <f t="shared" ref="M147:N147" si="115">SUM(M143:M146)</f>
        <v>59.558461807312696</v>
      </c>
      <c r="N147" s="260">
        <f t="shared" si="115"/>
        <v>59.590301952491998</v>
      </c>
      <c r="O147" s="260">
        <f t="shared" si="114"/>
        <v>613.02124023170768</v>
      </c>
      <c r="P147" s="256"/>
      <c r="Q147" s="1"/>
    </row>
    <row r="148" spans="3:17" x14ac:dyDescent="0.25">
      <c r="C148" s="262" t="s">
        <v>86</v>
      </c>
      <c r="D148" s="262"/>
      <c r="E148" s="263"/>
      <c r="F148" s="263"/>
      <c r="G148" s="263"/>
      <c r="H148" s="263"/>
      <c r="I148" s="263"/>
      <c r="J148" s="263"/>
      <c r="K148" s="263"/>
      <c r="L148" s="263"/>
      <c r="M148" s="263"/>
      <c r="N148" s="263"/>
      <c r="O148" s="264"/>
      <c r="P148" s="256"/>
      <c r="Q148" s="1"/>
    </row>
    <row r="149" spans="3:17" x14ac:dyDescent="0.25">
      <c r="C149" s="259" t="s">
        <v>372</v>
      </c>
      <c r="D149" s="259"/>
      <c r="E149" s="64">
        <f t="shared" ref="E149:L149" si="116">E146</f>
        <v>11.536166094444443</v>
      </c>
      <c r="F149" s="64">
        <f t="shared" si="116"/>
        <v>10.178970083333333</v>
      </c>
      <c r="G149" s="64">
        <f t="shared" si="116"/>
        <v>8.8217740722222224</v>
      </c>
      <c r="H149" s="64">
        <f t="shared" si="116"/>
        <v>7.4645780611111112</v>
      </c>
      <c r="I149" s="64">
        <f t="shared" si="116"/>
        <v>6.1073820500000009</v>
      </c>
      <c r="J149" s="64">
        <f t="shared" si="116"/>
        <v>4.7501860388888897</v>
      </c>
      <c r="K149" s="64">
        <f t="shared" si="116"/>
        <v>3.3929900277777794</v>
      </c>
      <c r="L149" s="64">
        <f t="shared" si="116"/>
        <v>2.0357940166666686</v>
      </c>
      <c r="M149" s="64">
        <f t="shared" ref="M149:N149" si="117">M146</f>
        <v>0.67859800555555638</v>
      </c>
      <c r="N149" s="64">
        <f t="shared" si="117"/>
        <v>0</v>
      </c>
      <c r="O149" s="260">
        <f>SUM(E149:N149)</f>
        <v>54.966438450000005</v>
      </c>
      <c r="P149" s="256"/>
      <c r="Q149" s="1"/>
    </row>
    <row r="150" spans="3:17" x14ac:dyDescent="0.25">
      <c r="C150" s="259" t="s">
        <v>373</v>
      </c>
      <c r="D150" s="259"/>
      <c r="E150" s="64">
        <f>-fin_draft!E76</f>
        <v>16.253844444444443</v>
      </c>
      <c r="F150" s="64">
        <f>-fin_draft!F76</f>
        <v>16.253844444444443</v>
      </c>
      <c r="G150" s="64">
        <f>-fin_draft!G76</f>
        <v>16.253844444444443</v>
      </c>
      <c r="H150" s="64">
        <f>-fin_draft!H76</f>
        <v>16.253844444444443</v>
      </c>
      <c r="I150" s="64">
        <f>-fin_draft!I76</f>
        <v>16.253844444444443</v>
      </c>
      <c r="J150" s="64">
        <f>-fin_draft!J76</f>
        <v>16.253844444444443</v>
      </c>
      <c r="K150" s="64">
        <f>-fin_draft!K76</f>
        <v>16.253844444444443</v>
      </c>
      <c r="L150" s="64">
        <f>-fin_draft!L76</f>
        <v>16.253844444444443</v>
      </c>
      <c r="M150" s="64">
        <f>-fin_draft!M76</f>
        <v>16.253844444444443</v>
      </c>
      <c r="N150" s="64">
        <f>-fin_draft!N76</f>
        <v>0</v>
      </c>
      <c r="O150" s="260">
        <f>SUM(E150:N150)</f>
        <v>146.28459999999998</v>
      </c>
      <c r="P150" s="256"/>
      <c r="Q150" s="1"/>
    </row>
    <row r="151" spans="3:17" x14ac:dyDescent="0.25">
      <c r="C151" s="261" t="s">
        <v>144</v>
      </c>
      <c r="D151" s="261"/>
      <c r="E151" s="260">
        <f>E150</f>
        <v>16.253844444444443</v>
      </c>
      <c r="F151" s="260">
        <f t="shared" ref="F151:O151" si="118">F150</f>
        <v>16.253844444444443</v>
      </c>
      <c r="G151" s="260">
        <f t="shared" si="118"/>
        <v>16.253844444444443</v>
      </c>
      <c r="H151" s="260">
        <f t="shared" si="118"/>
        <v>16.253844444444443</v>
      </c>
      <c r="I151" s="260">
        <f t="shared" si="118"/>
        <v>16.253844444444443</v>
      </c>
      <c r="J151" s="260">
        <f t="shared" si="118"/>
        <v>16.253844444444443</v>
      </c>
      <c r="K151" s="260">
        <f t="shared" si="118"/>
        <v>16.253844444444443</v>
      </c>
      <c r="L151" s="260">
        <f t="shared" si="118"/>
        <v>16.253844444444443</v>
      </c>
      <c r="M151" s="260">
        <f t="shared" ref="M151:N151" si="119">M150</f>
        <v>16.253844444444443</v>
      </c>
      <c r="N151" s="260">
        <f t="shared" si="119"/>
        <v>0</v>
      </c>
      <c r="O151" s="260">
        <f t="shared" si="118"/>
        <v>146.28459999999998</v>
      </c>
      <c r="P151" s="256"/>
      <c r="Q151" s="1"/>
    </row>
    <row r="152" spans="3:17" x14ac:dyDescent="0.25">
      <c r="C152" s="265" t="s">
        <v>35</v>
      </c>
      <c r="D152" s="265"/>
      <c r="E152" s="260">
        <f t="shared" ref="E152:L152" si="120">IFERROR(E147/E151,0)</f>
        <v>3.9819897972608471</v>
      </c>
      <c r="F152" s="260">
        <f t="shared" si="120"/>
        <v>3.9058339848563741</v>
      </c>
      <c r="G152" s="260">
        <f t="shared" si="120"/>
        <v>3.8442192223693712</v>
      </c>
      <c r="H152" s="260">
        <f t="shared" si="120"/>
        <v>3.7947184380226013</v>
      </c>
      <c r="I152" s="260">
        <f t="shared" si="120"/>
        <v>3.7552331586739918</v>
      </c>
      <c r="J152" s="260">
        <f>IFERROR(J147/J151,0)</f>
        <v>3.7239414790802878</v>
      </c>
      <c r="K152" s="260">
        <f t="shared" si="120"/>
        <v>3.6992536533184976</v>
      </c>
      <c r="L152" s="260">
        <f t="shared" si="120"/>
        <v>3.6797741535744835</v>
      </c>
      <c r="M152" s="260">
        <f>IFERROR(M147/M151,0)</f>
        <v>3.6642692140239936</v>
      </c>
      <c r="N152" s="260">
        <f>IFERROR(N147/N151,0)</f>
        <v>0</v>
      </c>
      <c r="O152" s="260">
        <f>IFERROR(O147/O151,0)</f>
        <v>4.1906068050342125</v>
      </c>
      <c r="P152" s="256"/>
      <c r="Q152" s="1"/>
    </row>
    <row r="153" spans="3:17" x14ac:dyDescent="0.25">
      <c r="C153" s="266" t="s">
        <v>37</v>
      </c>
      <c r="D153" s="266"/>
      <c r="E153" s="263">
        <f>O152</f>
        <v>4.1906068050342125</v>
      </c>
      <c r="F153" s="267"/>
      <c r="G153" s="267"/>
      <c r="H153" s="267"/>
      <c r="I153" s="268"/>
      <c r="J153" s="268"/>
      <c r="K153" s="268"/>
      <c r="L153" s="269"/>
      <c r="M153" s="269"/>
      <c r="N153" s="269"/>
      <c r="O153" s="269"/>
      <c r="P153" s="256"/>
      <c r="Q153" s="1"/>
    </row>
    <row r="154" spans="3:17" x14ac:dyDescent="0.25">
      <c r="C154" s="266" t="s">
        <v>36</v>
      </c>
      <c r="D154" s="266"/>
      <c r="E154" s="263">
        <f>MIN(E152:M152)</f>
        <v>3.6642692140239936</v>
      </c>
      <c r="F154" s="267"/>
      <c r="G154" s="267"/>
      <c r="H154" s="267"/>
      <c r="I154" s="268"/>
      <c r="J154" s="268"/>
      <c r="K154" s="268"/>
      <c r="L154" s="268"/>
      <c r="M154" s="268"/>
      <c r="N154" s="268"/>
      <c r="O154" s="268"/>
      <c r="P154" s="256"/>
      <c r="Q154" s="1"/>
    </row>
    <row r="155" spans="3:17" x14ac:dyDescent="0.25">
      <c r="C155" s="270"/>
      <c r="D155" s="270"/>
      <c r="E155" s="270"/>
      <c r="F155" s="270"/>
      <c r="G155" s="270"/>
      <c r="H155" s="270"/>
      <c r="I155" s="271"/>
      <c r="J155" s="271"/>
      <c r="K155" s="271"/>
      <c r="L155" s="271"/>
      <c r="M155" s="271"/>
      <c r="N155" s="271"/>
      <c r="O155" s="271"/>
      <c r="P155" s="256"/>
      <c r="Q155" s="1"/>
    </row>
    <row r="156" spans="3:17" x14ac:dyDescent="0.25">
      <c r="C156" s="270"/>
      <c r="D156" s="270"/>
      <c r="E156" s="270"/>
      <c r="F156" s="270"/>
      <c r="G156" s="270"/>
      <c r="H156" s="270"/>
      <c r="I156" s="271"/>
      <c r="J156" s="271"/>
      <c r="K156" s="271"/>
      <c r="L156" s="271"/>
      <c r="M156" s="271"/>
      <c r="N156" s="271"/>
      <c r="O156" s="271"/>
      <c r="P156" s="256"/>
      <c r="Q156" s="1"/>
    </row>
    <row r="157" spans="3:17" x14ac:dyDescent="0.25">
      <c r="C157" s="272" t="s">
        <v>250</v>
      </c>
      <c r="D157" s="272"/>
      <c r="E157" s="272">
        <f>fin_draft!E113</f>
        <v>0.34944000000000003</v>
      </c>
      <c r="F157" s="272">
        <f>fin_draft!F113</f>
        <v>0.34944000000000003</v>
      </c>
      <c r="G157" s="272">
        <f>fin_draft!G113</f>
        <v>0.34944000000000003</v>
      </c>
      <c r="H157" s="272">
        <f>fin_draft!H113</f>
        <v>0.34944000000000003</v>
      </c>
      <c r="I157" s="272">
        <f>fin_draft!I113</f>
        <v>0.34944000000000003</v>
      </c>
      <c r="J157" s="272">
        <f>fin_draft!J113</f>
        <v>0.34944000000000003</v>
      </c>
      <c r="K157" s="272">
        <f>fin_draft!K113</f>
        <v>0.34944000000000003</v>
      </c>
      <c r="L157" s="272">
        <f>fin_draft!L113</f>
        <v>0.34944000000000003</v>
      </c>
      <c r="M157" s="272">
        <f>fin_draft!M113</f>
        <v>0.34944000000000003</v>
      </c>
      <c r="N157" s="272">
        <f>fin_draft!N113</f>
        <v>0.34944000000000003</v>
      </c>
      <c r="O157" s="271"/>
      <c r="P157" s="256"/>
      <c r="Q157" s="1"/>
    </row>
    <row r="158" spans="3:17" x14ac:dyDescent="0.25">
      <c r="C158" s="270"/>
      <c r="D158" s="270"/>
      <c r="E158" s="270"/>
      <c r="F158" s="270"/>
      <c r="G158" s="270"/>
      <c r="H158" s="270"/>
      <c r="I158" s="271"/>
      <c r="J158" s="271"/>
      <c r="K158" s="271"/>
      <c r="L158" s="271"/>
      <c r="M158" s="271"/>
      <c r="N158" s="271"/>
      <c r="O158" s="271"/>
      <c r="P158" s="256"/>
      <c r="Q158" s="1"/>
    </row>
    <row r="159" spans="3:17" x14ac:dyDescent="0.25">
      <c r="C159" s="273" t="s">
        <v>38</v>
      </c>
      <c r="D159" s="333">
        <f>'Fin. Pellet'!D$168</f>
        <v>44166</v>
      </c>
      <c r="E159" s="333">
        <f>'Fin. Pellet'!E$168</f>
        <v>44286</v>
      </c>
      <c r="F159" s="333">
        <f>'Fin. Pellet'!F$168</f>
        <v>44651</v>
      </c>
      <c r="G159" s="333">
        <f>'Fin. Pellet'!G$168</f>
        <v>45016</v>
      </c>
      <c r="H159" s="333">
        <f>'Fin. Pellet'!H$168</f>
        <v>45382</v>
      </c>
      <c r="I159" s="333">
        <f>'Fin. Pellet'!I$168</f>
        <v>45747</v>
      </c>
      <c r="J159" s="333">
        <f>'Fin. Pellet'!J$168</f>
        <v>46112</v>
      </c>
      <c r="K159" s="333">
        <f>'Fin. Pellet'!K$168</f>
        <v>46477</v>
      </c>
      <c r="L159" s="333">
        <f>'Fin. Pellet'!L$168</f>
        <v>46843</v>
      </c>
      <c r="M159" s="333">
        <f>'Fin. Pellet'!M$168</f>
        <v>47208</v>
      </c>
      <c r="N159" s="333">
        <f>'Fin. Pellet'!N$168</f>
        <v>47573</v>
      </c>
      <c r="O159" s="271"/>
      <c r="P159" s="271"/>
      <c r="Q159" s="1"/>
    </row>
    <row r="160" spans="3:17" x14ac:dyDescent="0.25">
      <c r="C160" s="257" t="s">
        <v>9</v>
      </c>
      <c r="D160" s="258" t="str">
        <f>Assumption!D$4</f>
        <v>Value</v>
      </c>
      <c r="E160" s="258">
        <f>Assumption!E$4</f>
        <v>1</v>
      </c>
      <c r="F160" s="258">
        <f>Assumption!F$4</f>
        <v>2</v>
      </c>
      <c r="G160" s="258">
        <f>Assumption!G$4</f>
        <v>3</v>
      </c>
      <c r="H160" s="258">
        <f>Assumption!H$4</f>
        <v>4</v>
      </c>
      <c r="I160" s="258">
        <f>Assumption!I$4</f>
        <v>5</v>
      </c>
      <c r="J160" s="258">
        <f>Assumption!J$4</f>
        <v>6</v>
      </c>
      <c r="K160" s="258">
        <f>Assumption!K$4</f>
        <v>7</v>
      </c>
      <c r="L160" s="258">
        <f>Assumption!L$4</f>
        <v>8</v>
      </c>
      <c r="M160" s="258">
        <f>Assumption!M$4</f>
        <v>9</v>
      </c>
      <c r="N160" s="258">
        <f>Assumption!N$4</f>
        <v>10</v>
      </c>
      <c r="O160" s="271"/>
      <c r="P160" s="271"/>
      <c r="Q160" s="1"/>
    </row>
    <row r="161" spans="3:17" x14ac:dyDescent="0.25">
      <c r="C161" s="275" t="s">
        <v>89</v>
      </c>
      <c r="D161" s="275"/>
      <c r="E161" s="147"/>
      <c r="F161" s="147"/>
      <c r="G161" s="147"/>
      <c r="H161" s="147"/>
      <c r="I161" s="147"/>
      <c r="J161" s="147"/>
      <c r="K161" s="147"/>
      <c r="L161" s="147"/>
      <c r="M161" s="147"/>
      <c r="N161" s="147"/>
      <c r="O161" s="271"/>
      <c r="P161" s="271"/>
      <c r="Q161" s="1"/>
    </row>
    <row r="162" spans="3:17" ht="15.75" x14ac:dyDescent="0.25">
      <c r="C162" s="276" t="s">
        <v>129</v>
      </c>
      <c r="D162" s="334">
        <f>'Dep.Co.'!$E$11</f>
        <v>208.97799999999998</v>
      </c>
      <c r="E162" s="64">
        <f>'Dep.Co.'!$E$11*0</f>
        <v>0</v>
      </c>
      <c r="F162" s="64">
        <f>'Dep.Co.'!F11</f>
        <v>0</v>
      </c>
      <c r="G162" s="64">
        <f>'Dep.Co.'!G11</f>
        <v>0</v>
      </c>
      <c r="H162" s="64">
        <f>'Dep.Co.'!H11</f>
        <v>0</v>
      </c>
      <c r="I162" s="334">
        <f>'Dep.Co.'!$J$11</f>
        <v>0</v>
      </c>
      <c r="J162" s="334">
        <f>'Dep.Co.'!$J$11</f>
        <v>0</v>
      </c>
      <c r="K162" s="334">
        <f>'Dep.Co.'!$J$11</f>
        <v>0</v>
      </c>
      <c r="L162" s="334">
        <f>'Dep.Co.'!$J$11</f>
        <v>0</v>
      </c>
      <c r="M162" s="334">
        <f>'Dep.Co.'!$J$11</f>
        <v>0</v>
      </c>
      <c r="N162" s="334">
        <f>'Dep.Co.'!$J$11</f>
        <v>0</v>
      </c>
      <c r="O162" s="271"/>
      <c r="P162" s="271"/>
      <c r="Q162" s="1"/>
    </row>
    <row r="163" spans="3:17" x14ac:dyDescent="0.25">
      <c r="C163" s="276" t="s">
        <v>253</v>
      </c>
      <c r="D163" s="276"/>
      <c r="E163" s="64">
        <f>-((fin_draft!D52+fin_draft!D53)-(fin_draft!E52+fin_draft!E53))</f>
        <v>92.625</v>
      </c>
      <c r="F163" s="64">
        <f>-((fin_draft!E52+fin_draft!E53)-(fin_draft!F52+fin_draft!F53))</f>
        <v>2.7787500000000023</v>
      </c>
      <c r="G163" s="64">
        <f>-((fin_draft!F52+fin_draft!F53)-(fin_draft!G52+fin_draft!G53))</f>
        <v>2.8621125000000092</v>
      </c>
      <c r="H163" s="64">
        <f>-((fin_draft!G52+fin_draft!G53)-(fin_draft!H52+fin_draft!H53))</f>
        <v>2.9479758750000116</v>
      </c>
      <c r="I163" s="64">
        <f>-((fin_draft!H52+fin_draft!H53)-(fin_draft!I52+fin_draft!I53))</f>
        <v>3.0364151512499831</v>
      </c>
      <c r="J163" s="64">
        <f>-((fin_draft!I52+fin_draft!I53)-(fin_draft!J52+fin_draft!J53))</f>
        <v>3.1275076057874998</v>
      </c>
      <c r="K163" s="64">
        <f>-((fin_draft!J52+fin_draft!J53)-(fin_draft!K52+fin_draft!K53))</f>
        <v>3.221332833961128</v>
      </c>
      <c r="L163" s="64">
        <f>-((fin_draft!K52+fin_draft!K53)-(fin_draft!L52+fin_draft!L53))</f>
        <v>3.3179728189799533</v>
      </c>
      <c r="M163" s="64">
        <f>-((fin_draft!L52+fin_draft!L53)-(fin_draft!M52+fin_draft!M53))</f>
        <v>3.4175120035493478</v>
      </c>
      <c r="N163" s="64">
        <f>-((fin_draft!M52+fin_draft!M53)-(fin_draft!N52+fin_draft!N53))</f>
        <v>3.5200373636558453</v>
      </c>
      <c r="O163" s="271"/>
      <c r="P163" s="271"/>
      <c r="Q163" s="1"/>
    </row>
    <row r="164" spans="3:17" x14ac:dyDescent="0.25">
      <c r="C164" s="261" t="s">
        <v>39</v>
      </c>
      <c r="D164" s="260">
        <f t="shared" ref="D164:E164" si="121">D162+D163</f>
        <v>208.97799999999998</v>
      </c>
      <c r="E164" s="260">
        <f t="shared" si="121"/>
        <v>92.625</v>
      </c>
      <c r="F164" s="260">
        <f t="shared" ref="F164" si="122">F162+F163</f>
        <v>2.7787500000000023</v>
      </c>
      <c r="G164" s="260">
        <f t="shared" ref="G164" si="123">G162+G163</f>
        <v>2.8621125000000092</v>
      </c>
      <c r="H164" s="260">
        <f t="shared" ref="H164" si="124">H162+H163</f>
        <v>2.9479758750000116</v>
      </c>
      <c r="I164" s="260">
        <f t="shared" ref="I164" si="125">I162+I163</f>
        <v>3.0364151512499831</v>
      </c>
      <c r="J164" s="260">
        <f t="shared" ref="J164:N164" si="126">J162+J163</f>
        <v>3.1275076057874998</v>
      </c>
      <c r="K164" s="260">
        <f t="shared" si="126"/>
        <v>3.221332833961128</v>
      </c>
      <c r="L164" s="260">
        <f t="shared" si="126"/>
        <v>3.3179728189799533</v>
      </c>
      <c r="M164" s="260">
        <f t="shared" si="126"/>
        <v>3.4175120035493478</v>
      </c>
      <c r="N164" s="260">
        <f t="shared" si="126"/>
        <v>3.5200373636558453</v>
      </c>
      <c r="O164" s="271"/>
      <c r="P164" s="271"/>
      <c r="Q164" s="1"/>
    </row>
    <row r="165" spans="3:17" x14ac:dyDescent="0.25">
      <c r="C165" s="277" t="s">
        <v>90</v>
      </c>
      <c r="D165" s="277"/>
      <c r="E165" s="263"/>
      <c r="F165" s="263"/>
      <c r="G165" s="263"/>
      <c r="H165" s="263"/>
      <c r="I165" s="263"/>
      <c r="J165" s="263"/>
      <c r="K165" s="263"/>
      <c r="L165" s="263"/>
      <c r="M165" s="263"/>
      <c r="N165" s="263"/>
      <c r="O165" s="271"/>
      <c r="P165" s="271"/>
      <c r="Q165" s="1"/>
    </row>
    <row r="166" spans="3:17" x14ac:dyDescent="0.25">
      <c r="C166" s="276" t="s">
        <v>20</v>
      </c>
      <c r="D166" s="276"/>
      <c r="E166" s="64">
        <f>fin_draft!E$30</f>
        <v>29.31717667199824</v>
      </c>
      <c r="F166" s="64">
        <f>fin_draft!F$30</f>
        <v>31.079616581946745</v>
      </c>
      <c r="G166" s="64">
        <f>fin_draft!G$30</f>
        <v>32.831944161232727</v>
      </c>
      <c r="H166" s="64">
        <f>fin_draft!H$30</f>
        <v>34.571679206845445</v>
      </c>
      <c r="I166" s="64">
        <f>fin_draft!I$30</f>
        <v>36.296137150258019</v>
      </c>
      <c r="J166" s="64">
        <f>fin_draft!J$30</f>
        <v>38.002415161424992</v>
      </c>
      <c r="K166" s="64">
        <f>fin_draft!K$30</f>
        <v>39.687377371623143</v>
      </c>
      <c r="L166" s="64">
        <f>fin_draft!L$30</f>
        <v>41.347639160926562</v>
      </c>
      <c r="M166" s="64">
        <f>fin_draft!M$30</f>
        <v>42.979550452817548</v>
      </c>
      <c r="N166" s="64">
        <f>fin_draft!N$30</f>
        <v>44.137709236453354</v>
      </c>
      <c r="O166" s="271"/>
      <c r="P166" s="271"/>
      <c r="Q166" s="1"/>
    </row>
    <row r="167" spans="3:17" x14ac:dyDescent="0.25">
      <c r="C167" s="276" t="s">
        <v>26</v>
      </c>
      <c r="D167" s="276"/>
      <c r="E167" s="64">
        <f>fin_draft!E$17</f>
        <v>19.852909999999998</v>
      </c>
      <c r="F167" s="64">
        <f>fin_draft!F$17</f>
        <v>19.852909999999998</v>
      </c>
      <c r="G167" s="64">
        <f>fin_draft!G$17</f>
        <v>19.852909999999998</v>
      </c>
      <c r="H167" s="64">
        <f>fin_draft!H$17</f>
        <v>19.852909999999998</v>
      </c>
      <c r="I167" s="64">
        <f>fin_draft!I$17</f>
        <v>19.852909999999998</v>
      </c>
      <c r="J167" s="64">
        <f>fin_draft!J$17</f>
        <v>19.852909999999998</v>
      </c>
      <c r="K167" s="64">
        <f>fin_draft!K$17</f>
        <v>19.852909999999998</v>
      </c>
      <c r="L167" s="64">
        <f>fin_draft!L$17</f>
        <v>19.852909999999998</v>
      </c>
      <c r="M167" s="64">
        <f>fin_draft!M$17</f>
        <v>19.852909999999998</v>
      </c>
      <c r="N167" s="64">
        <f>fin_draft!N$17</f>
        <v>19.85290999999998</v>
      </c>
      <c r="O167" s="271"/>
      <c r="P167" s="271"/>
      <c r="Q167" s="1"/>
    </row>
    <row r="168" spans="3:17" x14ac:dyDescent="0.25">
      <c r="C168" s="276" t="s">
        <v>88</v>
      </c>
      <c r="D168" s="276"/>
      <c r="E168" s="64">
        <f>fin_draft!E$28</f>
        <v>4.0163899775999994</v>
      </c>
      <c r="F168" s="64">
        <f>fin_draft!F$28</f>
        <v>2.373321350399999</v>
      </c>
      <c r="G168" s="64">
        <f>fin_draft!G$28</f>
        <v>0.97671301728000015</v>
      </c>
      <c r="H168" s="64">
        <f>fin_draft!H$28</f>
        <v>-0.21040406587199942</v>
      </c>
      <c r="I168" s="64">
        <f>fin_draft!I$28</f>
        <v>-1.2194535865511997</v>
      </c>
      <c r="J168" s="64">
        <f>fin_draft!J$28</f>
        <v>-2.0771456791285194</v>
      </c>
      <c r="K168" s="64">
        <f>fin_draft!K$28</f>
        <v>-2.8061839578192411</v>
      </c>
      <c r="L168" s="64">
        <f>fin_draft!L$28</f>
        <v>-3.4258664947063551</v>
      </c>
      <c r="M168" s="64">
        <f>fin_draft!M$28</f>
        <v>-3.9525966510604018</v>
      </c>
      <c r="N168" s="64">
        <f>fin_draft!N$28</f>
        <v>-4.4003172839613356</v>
      </c>
      <c r="O168" s="271"/>
      <c r="P168" s="271"/>
      <c r="Q168" s="1"/>
    </row>
    <row r="169" spans="3:17" x14ac:dyDescent="0.25">
      <c r="C169" s="276" t="s">
        <v>374</v>
      </c>
      <c r="D169" s="276"/>
      <c r="E169" s="64">
        <f>fin_draft!E$21*(1-E$113)</f>
        <v>7.5049682144017771</v>
      </c>
      <c r="F169" s="64">
        <f>fin_draft!F$21*(1-F$113)</f>
        <v>6.6220307774133333</v>
      </c>
      <c r="G169" s="64">
        <f>fin_draft!G$21*(1-G$113)</f>
        <v>5.7390933404248896</v>
      </c>
      <c r="H169" s="64">
        <f>fin_draft!H$21*(1-H$113)</f>
        <v>4.856155903436445</v>
      </c>
      <c r="I169" s="64">
        <f>fin_draft!I$21*(1-I$113)</f>
        <v>3.9732184664480008</v>
      </c>
      <c r="J169" s="64">
        <f>fin_draft!J$21*(1-J$113)</f>
        <v>3.0902810294595562</v>
      </c>
      <c r="K169" s="64">
        <f>fin_draft!K$21*(1-K$113)</f>
        <v>2.2073435924711124</v>
      </c>
      <c r="L169" s="64">
        <f>fin_draft!L$21*(1-L$113)</f>
        <v>1.324406155482668</v>
      </c>
      <c r="M169" s="64">
        <f>fin_draft!M$21*(1-M$113)</f>
        <v>0.44146871849422276</v>
      </c>
      <c r="N169" s="64">
        <f>fin_draft!N$21*(1-N$113)</f>
        <v>0</v>
      </c>
      <c r="O169" s="271"/>
      <c r="P169" s="271"/>
      <c r="Q169" s="1"/>
    </row>
    <row r="170" spans="3:17" x14ac:dyDescent="0.25">
      <c r="C170" s="276" t="s">
        <v>251</v>
      </c>
      <c r="D170" s="276"/>
      <c r="E170" s="64">
        <f>fin_draft!E$22*(1-E$113)</f>
        <v>4.8206496000000003</v>
      </c>
      <c r="F170" s="64">
        <f>fin_draft!F$22*(1-F$113)</f>
        <v>4.9652690880000003</v>
      </c>
      <c r="G170" s="64">
        <f>fin_draft!G$22*(1-G$113)</f>
        <v>5.1142271606400005</v>
      </c>
      <c r="H170" s="64">
        <f>fin_draft!H$22*(1-H$113)</f>
        <v>5.2676539754592016</v>
      </c>
      <c r="I170" s="64">
        <f>fin_draft!I$22*(1-I$113)</f>
        <v>5.4256835947229769</v>
      </c>
      <c r="J170" s="64">
        <f>fin_draft!J$22*(1-J$113)</f>
        <v>5.5884541025646666</v>
      </c>
      <c r="K170" s="64">
        <f>fin_draft!K$22*(1-K$113)</f>
        <v>5.7561077256416056</v>
      </c>
      <c r="L170" s="64">
        <f>fin_draft!L$22*(1-L$113)</f>
        <v>5.9287909574108539</v>
      </c>
      <c r="M170" s="64">
        <f>fin_draft!M$22*(1-M$113)</f>
        <v>6.1066546861331785</v>
      </c>
      <c r="N170" s="64">
        <f>fin_draft!N$22*(1-N$113)</f>
        <v>6.2898543267171743</v>
      </c>
      <c r="O170" s="271"/>
      <c r="P170" s="271"/>
      <c r="Q170" s="1"/>
    </row>
    <row r="171" spans="3:17" x14ac:dyDescent="0.25">
      <c r="C171" s="276" t="s">
        <v>252</v>
      </c>
      <c r="D171" s="276"/>
      <c r="E171" s="64"/>
      <c r="F171" s="64"/>
      <c r="G171" s="64"/>
      <c r="H171" s="64"/>
      <c r="I171" s="64"/>
      <c r="J171" s="64"/>
      <c r="K171" s="64"/>
      <c r="L171" s="64"/>
      <c r="M171" s="64"/>
      <c r="N171" s="64">
        <f>+'Pellet Proj details'!N49</f>
        <v>120.85461615218378</v>
      </c>
      <c r="O171" s="271"/>
      <c r="P171" s="271"/>
      <c r="Q171" s="1"/>
    </row>
    <row r="172" spans="3:17" x14ac:dyDescent="0.25">
      <c r="C172" s="276" t="s">
        <v>360</v>
      </c>
      <c r="D172" s="276"/>
      <c r="E172" s="64">
        <f>0</f>
        <v>0</v>
      </c>
      <c r="F172" s="64">
        <f>0</f>
        <v>0</v>
      </c>
      <c r="G172" s="64">
        <f>0</f>
        <v>0</v>
      </c>
      <c r="H172" s="64">
        <f>0</f>
        <v>0</v>
      </c>
      <c r="I172" s="64"/>
      <c r="J172" s="64"/>
      <c r="K172" s="64"/>
      <c r="L172" s="64"/>
      <c r="M172" s="64"/>
      <c r="N172" s="64">
        <f>fin_draft!N50</f>
        <v>10.448900000000009</v>
      </c>
      <c r="O172" s="271"/>
      <c r="P172" s="271"/>
      <c r="Q172" s="1"/>
    </row>
    <row r="173" spans="3:17" x14ac:dyDescent="0.25">
      <c r="C173" s="276" t="s">
        <v>123</v>
      </c>
      <c r="D173" s="276"/>
      <c r="E173" s="64">
        <f>0</f>
        <v>0</v>
      </c>
      <c r="F173" s="64">
        <f>0</f>
        <v>0</v>
      </c>
      <c r="G173" s="64">
        <f>0</f>
        <v>0</v>
      </c>
      <c r="H173" s="64">
        <f>0</f>
        <v>0</v>
      </c>
      <c r="I173" s="64"/>
      <c r="J173" s="64"/>
      <c r="K173" s="64"/>
      <c r="L173" s="64"/>
      <c r="M173" s="64"/>
      <c r="N173" s="64">
        <f>-N172*0.2</f>
        <v>-2.089780000000002</v>
      </c>
      <c r="O173" s="271"/>
      <c r="P173" s="271"/>
      <c r="Q173" s="1"/>
    </row>
    <row r="174" spans="3:17" x14ac:dyDescent="0.25">
      <c r="C174" s="261" t="s">
        <v>40</v>
      </c>
      <c r="D174" s="260">
        <f t="shared" ref="D174:I174" si="127">SUM(D166:D173)</f>
        <v>0</v>
      </c>
      <c r="E174" s="260">
        <f t="shared" si="127"/>
        <v>65.512094464000015</v>
      </c>
      <c r="F174" s="260">
        <f t="shared" si="127"/>
        <v>64.893147797760079</v>
      </c>
      <c r="G174" s="260">
        <f t="shared" si="127"/>
        <v>64.514887679577612</v>
      </c>
      <c r="H174" s="260">
        <f t="shared" si="127"/>
        <v>64.337995019869084</v>
      </c>
      <c r="I174" s="260">
        <f t="shared" si="127"/>
        <v>64.328495624877803</v>
      </c>
      <c r="J174" s="260">
        <f>SUM(J166:J173)</f>
        <v>64.456914614320681</v>
      </c>
      <c r="K174" s="260">
        <f t="shared" ref="K174:N174" si="128">SUM(K166:K173)</f>
        <v>64.697554731916611</v>
      </c>
      <c r="L174" s="260">
        <f t="shared" si="128"/>
        <v>65.027879779113732</v>
      </c>
      <c r="M174" s="260">
        <f t="shared" si="128"/>
        <v>65.427987206384543</v>
      </c>
      <c r="N174" s="260">
        <f t="shared" si="128"/>
        <v>195.09389243139299</v>
      </c>
      <c r="O174" s="271"/>
      <c r="P174" s="271"/>
      <c r="Q174" s="1"/>
    </row>
    <row r="175" spans="3:17" x14ac:dyDescent="0.25">
      <c r="C175" s="276"/>
      <c r="D175" s="276"/>
      <c r="E175" s="64"/>
      <c r="F175" s="64"/>
      <c r="G175" s="64"/>
      <c r="H175" s="64"/>
      <c r="I175" s="64"/>
      <c r="J175" s="64"/>
      <c r="K175" s="64"/>
      <c r="L175" s="64"/>
      <c r="M175" s="64"/>
      <c r="N175" s="64"/>
      <c r="O175" s="271"/>
      <c r="P175" s="271"/>
      <c r="Q175" s="1"/>
    </row>
    <row r="176" spans="3:17" x14ac:dyDescent="0.25">
      <c r="C176" s="261" t="s">
        <v>41</v>
      </c>
      <c r="D176" s="260">
        <f t="shared" ref="D176:I176" si="129">(D174-D164)</f>
        <v>-208.97799999999998</v>
      </c>
      <c r="E176" s="260">
        <f t="shared" si="129"/>
        <v>-27.112905535999985</v>
      </c>
      <c r="F176" s="260">
        <f t="shared" si="129"/>
        <v>62.114397797760077</v>
      </c>
      <c r="G176" s="260">
        <f t="shared" si="129"/>
        <v>61.652775179577603</v>
      </c>
      <c r="H176" s="260">
        <f t="shared" si="129"/>
        <v>61.390019144869072</v>
      </c>
      <c r="I176" s="260">
        <f t="shared" si="129"/>
        <v>61.29208047362782</v>
      </c>
      <c r="J176" s="260">
        <f t="shared" ref="J176:N176" si="130">(J174-J164)</f>
        <v>61.329407008533181</v>
      </c>
      <c r="K176" s="260">
        <f t="shared" si="130"/>
        <v>61.476221897955483</v>
      </c>
      <c r="L176" s="260">
        <f t="shared" si="130"/>
        <v>61.709906960133779</v>
      </c>
      <c r="M176" s="260">
        <f t="shared" si="130"/>
        <v>62.010475202835195</v>
      </c>
      <c r="N176" s="260">
        <f t="shared" si="130"/>
        <v>191.57385506773716</v>
      </c>
      <c r="O176" s="271"/>
      <c r="P176" s="271"/>
      <c r="Q176" s="1"/>
    </row>
    <row r="177" spans="3:17" x14ac:dyDescent="0.25">
      <c r="C177" s="278" t="s">
        <v>38</v>
      </c>
      <c r="D177" s="279"/>
      <c r="E177" s="280">
        <f>IRR(D176:N176)</f>
        <v>0.19649020216168722</v>
      </c>
      <c r="F177" s="330"/>
      <c r="G177" s="274"/>
      <c r="H177" s="274"/>
      <c r="I177" s="274"/>
      <c r="J177" s="281"/>
      <c r="K177" s="281"/>
      <c r="L177" s="281"/>
      <c r="M177" s="281"/>
      <c r="N177" s="281"/>
      <c r="O177" s="281"/>
      <c r="P177" s="281"/>
      <c r="Q177" s="1"/>
    </row>
    <row r="178" spans="3:17" x14ac:dyDescent="0.25">
      <c r="C178" s="278" t="s">
        <v>38</v>
      </c>
      <c r="D178" s="279"/>
      <c r="E178" s="280">
        <f>XIRR(D176:N176,D159:N159)</f>
        <v>0.22519199252128602</v>
      </c>
      <c r="F178" s="255" t="s">
        <v>304</v>
      </c>
      <c r="G178" s="255"/>
      <c r="H178" s="274"/>
      <c r="I178" s="274"/>
      <c r="J178" s="281"/>
      <c r="K178" s="281"/>
      <c r="L178" s="281"/>
      <c r="M178" s="281"/>
      <c r="N178" s="281"/>
      <c r="O178" s="281"/>
      <c r="P178" s="281"/>
      <c r="Q178" s="1"/>
    </row>
    <row r="179" spans="3:17" x14ac:dyDescent="0.25">
      <c r="C179" s="279"/>
      <c r="D179" s="255"/>
      <c r="E179" s="329"/>
      <c r="F179" s="255"/>
      <c r="G179" s="255"/>
      <c r="H179" s="274"/>
      <c r="I179" s="274"/>
      <c r="J179" s="281"/>
      <c r="K179" s="281"/>
      <c r="L179" s="281"/>
      <c r="M179" s="281"/>
      <c r="N179" s="281"/>
      <c r="O179" s="281"/>
      <c r="P179" s="281"/>
      <c r="Q179" s="1"/>
    </row>
    <row r="180" spans="3:17" x14ac:dyDescent="0.25">
      <c r="C180" s="282" t="s">
        <v>226</v>
      </c>
      <c r="D180" s="283"/>
      <c r="E180" s="284">
        <f>NPV(E177,D176:N176)</f>
        <v>2.5737713616213368E-11</v>
      </c>
      <c r="F180" s="274"/>
      <c r="G180" s="274"/>
      <c r="H180" s="274"/>
      <c r="I180" s="274"/>
      <c r="J180" s="281"/>
      <c r="K180" s="281"/>
      <c r="L180" s="281"/>
      <c r="M180" s="281"/>
      <c r="N180" s="281"/>
      <c r="O180" s="281"/>
      <c r="P180" s="281"/>
      <c r="Q180" s="1"/>
    </row>
    <row r="181" spans="3:17" x14ac:dyDescent="0.25">
      <c r="C181" s="46"/>
      <c r="D181" s="46"/>
      <c r="E181" s="285"/>
      <c r="F181" s="274"/>
      <c r="G181" s="274"/>
      <c r="H181" s="274"/>
      <c r="I181" s="274"/>
      <c r="J181" s="281"/>
      <c r="K181" s="281"/>
      <c r="L181" s="281"/>
      <c r="M181" s="281"/>
      <c r="N181" s="281"/>
      <c r="O181" s="281"/>
      <c r="P181" s="281"/>
      <c r="Q181" s="1"/>
    </row>
    <row r="182" spans="3:17" x14ac:dyDescent="0.25">
      <c r="C182" s="46"/>
      <c r="D182" s="46"/>
      <c r="E182" s="285"/>
      <c r="F182" s="274"/>
      <c r="G182" s="274"/>
      <c r="H182" s="274"/>
      <c r="I182" s="274"/>
      <c r="J182" s="281"/>
      <c r="K182" s="281"/>
      <c r="L182" s="281"/>
      <c r="M182" s="281"/>
      <c r="N182" s="281"/>
      <c r="O182" s="281"/>
      <c r="P182" s="281"/>
      <c r="Q182" s="1"/>
    </row>
    <row r="183" spans="3:17" x14ac:dyDescent="0.25">
      <c r="C183" s="273" t="s">
        <v>42</v>
      </c>
      <c r="D183" s="333">
        <f>'Fin. Pellet'!D$168</f>
        <v>44166</v>
      </c>
      <c r="E183" s="333">
        <f>'Fin. Pellet'!E$168</f>
        <v>44286</v>
      </c>
      <c r="F183" s="333">
        <f>'Fin. Pellet'!F$168</f>
        <v>44651</v>
      </c>
      <c r="G183" s="333">
        <f>'Fin. Pellet'!G$168</f>
        <v>45016</v>
      </c>
      <c r="H183" s="333">
        <f>'Fin. Pellet'!H$168</f>
        <v>45382</v>
      </c>
      <c r="I183" s="333">
        <f>'Fin. Pellet'!I$168</f>
        <v>45747</v>
      </c>
      <c r="J183" s="333">
        <f>'Fin. Pellet'!J$168</f>
        <v>46112</v>
      </c>
      <c r="K183" s="333">
        <f>'Fin. Pellet'!K$168</f>
        <v>46477</v>
      </c>
      <c r="L183" s="333">
        <f>'Fin. Pellet'!L$168</f>
        <v>46843</v>
      </c>
      <c r="M183" s="333">
        <f>'Fin. Pellet'!M$168</f>
        <v>47208</v>
      </c>
      <c r="N183" s="333">
        <f>'Fin. Pellet'!N$168</f>
        <v>47573</v>
      </c>
      <c r="O183" s="274"/>
      <c r="P183" s="274"/>
      <c r="Q183" s="1"/>
    </row>
    <row r="184" spans="3:17" x14ac:dyDescent="0.25">
      <c r="C184" s="257" t="s">
        <v>9</v>
      </c>
      <c r="D184" s="257"/>
      <c r="E184" s="258">
        <f>Assumption!E$4</f>
        <v>1</v>
      </c>
      <c r="F184" s="258">
        <f>Assumption!F$4</f>
        <v>2</v>
      </c>
      <c r="G184" s="258">
        <f>Assumption!G$4</f>
        <v>3</v>
      </c>
      <c r="H184" s="258">
        <f>Assumption!H$4</f>
        <v>4</v>
      </c>
      <c r="I184" s="258">
        <f>Assumption!I$4</f>
        <v>5</v>
      </c>
      <c r="J184" s="258">
        <f>Assumption!J$4</f>
        <v>6</v>
      </c>
      <c r="K184" s="258">
        <f>Assumption!K$4</f>
        <v>7</v>
      </c>
      <c r="L184" s="258">
        <f>Assumption!L$4</f>
        <v>8</v>
      </c>
      <c r="M184" s="258">
        <f>Assumption!M$4</f>
        <v>9</v>
      </c>
      <c r="N184" s="258">
        <f>Assumption!N$4</f>
        <v>10</v>
      </c>
      <c r="O184" s="274"/>
      <c r="P184" s="274"/>
      <c r="Q184" s="1"/>
    </row>
    <row r="185" spans="3:17" x14ac:dyDescent="0.25">
      <c r="C185" s="286" t="s">
        <v>43</v>
      </c>
      <c r="D185" s="287">
        <f>('Pellet Proj details'!$E$17)</f>
        <v>62.69339999999999</v>
      </c>
      <c r="E185" s="287"/>
      <c r="F185" s="287"/>
      <c r="G185" s="287"/>
      <c r="H185" s="287"/>
      <c r="I185" s="287"/>
      <c r="J185" s="287"/>
      <c r="K185" s="287"/>
      <c r="L185" s="287"/>
      <c r="M185" s="287"/>
      <c r="N185" s="287"/>
      <c r="O185" s="274"/>
      <c r="P185" s="274"/>
      <c r="Q185" s="1"/>
    </row>
    <row r="186" spans="3:17" x14ac:dyDescent="0.25">
      <c r="C186" s="276" t="s">
        <v>389</v>
      </c>
      <c r="D186" s="64"/>
      <c r="E186" s="64">
        <f>E163</f>
        <v>92.625</v>
      </c>
      <c r="F186" s="64"/>
      <c r="G186" s="64"/>
      <c r="H186" s="64"/>
      <c r="I186" s="64"/>
      <c r="J186" s="64"/>
      <c r="K186" s="64"/>
      <c r="L186" s="64"/>
      <c r="M186" s="64"/>
      <c r="N186" s="64"/>
      <c r="O186" s="274"/>
      <c r="P186" s="274"/>
      <c r="Q186" s="1"/>
    </row>
    <row r="187" spans="3:17" x14ac:dyDescent="0.25">
      <c r="C187" s="288" t="s">
        <v>39</v>
      </c>
      <c r="D187" s="289">
        <f>SUM(D185:D186)</f>
        <v>62.69339999999999</v>
      </c>
      <c r="E187" s="289">
        <f t="shared" ref="E187:I187" si="131">SUM(E185:E186)</f>
        <v>92.625</v>
      </c>
      <c r="F187" s="289">
        <f t="shared" si="131"/>
        <v>0</v>
      </c>
      <c r="G187" s="289">
        <f t="shared" si="131"/>
        <v>0</v>
      </c>
      <c r="H187" s="289">
        <f t="shared" si="131"/>
        <v>0</v>
      </c>
      <c r="I187" s="289">
        <f t="shared" si="131"/>
        <v>0</v>
      </c>
      <c r="J187" s="289">
        <f t="shared" ref="J187:N187" si="132">SUM(J185)</f>
        <v>0</v>
      </c>
      <c r="K187" s="289">
        <f t="shared" si="132"/>
        <v>0</v>
      </c>
      <c r="L187" s="289">
        <f t="shared" si="132"/>
        <v>0</v>
      </c>
      <c r="M187" s="289">
        <f t="shared" si="132"/>
        <v>0</v>
      </c>
      <c r="N187" s="289">
        <f t="shared" si="132"/>
        <v>0</v>
      </c>
      <c r="O187" s="274"/>
      <c r="P187" s="274"/>
      <c r="Q187" s="1"/>
    </row>
    <row r="188" spans="3:17" x14ac:dyDescent="0.25">
      <c r="C188" s="277" t="s">
        <v>90</v>
      </c>
      <c r="D188" s="277"/>
      <c r="E188" s="65"/>
      <c r="F188" s="65"/>
      <c r="G188" s="65"/>
      <c r="H188" s="65"/>
      <c r="I188" s="65"/>
      <c r="J188" s="65"/>
      <c r="K188" s="65"/>
      <c r="L188" s="65"/>
      <c r="M188" s="65"/>
      <c r="N188" s="65"/>
      <c r="O188" s="274"/>
      <c r="P188" s="274"/>
      <c r="Q188" s="1"/>
    </row>
    <row r="189" spans="3:17" x14ac:dyDescent="0.25">
      <c r="C189" s="276" t="s">
        <v>20</v>
      </c>
      <c r="D189" s="276"/>
      <c r="E189" s="287">
        <f>fin_draft!E$30</f>
        <v>29.31717667199824</v>
      </c>
      <c r="F189" s="287">
        <f>fin_draft!F$30</f>
        <v>31.079616581946745</v>
      </c>
      <c r="G189" s="287">
        <f>fin_draft!G$30</f>
        <v>32.831944161232727</v>
      </c>
      <c r="H189" s="287">
        <f>fin_draft!H$30</f>
        <v>34.571679206845445</v>
      </c>
      <c r="I189" s="287">
        <f>fin_draft!I$30</f>
        <v>36.296137150258019</v>
      </c>
      <c r="J189" s="287">
        <f>fin_draft!J$30</f>
        <v>38.002415161424992</v>
      </c>
      <c r="K189" s="287">
        <f>fin_draft!K$30</f>
        <v>39.687377371623143</v>
      </c>
      <c r="L189" s="287">
        <f>fin_draft!L$30</f>
        <v>41.347639160926562</v>
      </c>
      <c r="M189" s="287">
        <f>fin_draft!M$30</f>
        <v>42.979550452817548</v>
      </c>
      <c r="N189" s="287">
        <f>fin_draft!N$30</f>
        <v>44.137709236453354</v>
      </c>
      <c r="O189" s="274"/>
      <c r="P189" s="274"/>
      <c r="Q189" s="1"/>
    </row>
    <row r="190" spans="3:17" x14ac:dyDescent="0.25">
      <c r="C190" s="286" t="s">
        <v>26</v>
      </c>
      <c r="D190" s="276"/>
      <c r="E190" s="64">
        <f>fin_draft!E$17</f>
        <v>19.852909999999998</v>
      </c>
      <c r="F190" s="64">
        <f>fin_draft!F$17</f>
        <v>19.852909999999998</v>
      </c>
      <c r="G190" s="64">
        <f>fin_draft!G$17</f>
        <v>19.852909999999998</v>
      </c>
      <c r="H190" s="64">
        <f>fin_draft!H$17</f>
        <v>19.852909999999998</v>
      </c>
      <c r="I190" s="64">
        <f>fin_draft!I$17</f>
        <v>19.852909999999998</v>
      </c>
      <c r="J190" s="64">
        <f>fin_draft!J$17</f>
        <v>19.852909999999998</v>
      </c>
      <c r="K190" s="64">
        <f>fin_draft!K$17</f>
        <v>19.852909999999998</v>
      </c>
      <c r="L190" s="64">
        <f>fin_draft!L$17</f>
        <v>19.852909999999998</v>
      </c>
      <c r="M190" s="64">
        <f>fin_draft!M$17</f>
        <v>19.852909999999998</v>
      </c>
      <c r="N190" s="64">
        <f>fin_draft!N$17</f>
        <v>19.85290999999998</v>
      </c>
      <c r="O190" s="274"/>
      <c r="P190" s="274"/>
      <c r="Q190" s="1"/>
    </row>
    <row r="191" spans="3:17" x14ac:dyDescent="0.25">
      <c r="C191" s="286" t="s">
        <v>91</v>
      </c>
      <c r="D191" s="276"/>
      <c r="E191" s="64">
        <f>fin_draft!E$28</f>
        <v>4.0163899775999994</v>
      </c>
      <c r="F191" s="64">
        <f>fin_draft!F$28</f>
        <v>2.373321350399999</v>
      </c>
      <c r="G191" s="64">
        <f>fin_draft!G$28</f>
        <v>0.97671301728000015</v>
      </c>
      <c r="H191" s="64">
        <f>fin_draft!H$28</f>
        <v>-0.21040406587199942</v>
      </c>
      <c r="I191" s="64">
        <f>fin_draft!I$28</f>
        <v>-1.2194535865511997</v>
      </c>
      <c r="J191" s="64">
        <f>fin_draft!J$28</f>
        <v>-2.0771456791285194</v>
      </c>
      <c r="K191" s="64">
        <f>fin_draft!K$28</f>
        <v>-2.8061839578192411</v>
      </c>
      <c r="L191" s="64">
        <f>fin_draft!L$28</f>
        <v>-3.4258664947063551</v>
      </c>
      <c r="M191" s="64">
        <f>fin_draft!M$28</f>
        <v>-3.9525966510604018</v>
      </c>
      <c r="N191" s="64">
        <f>fin_draft!N$28</f>
        <v>-4.4003172839613356</v>
      </c>
      <c r="O191" s="274"/>
      <c r="P191" s="274"/>
      <c r="Q191" s="1"/>
    </row>
    <row r="192" spans="3:17" x14ac:dyDescent="0.25">
      <c r="C192" s="286" t="s">
        <v>132</v>
      </c>
      <c r="D192" s="276"/>
      <c r="E192" s="64">
        <f t="shared" ref="E192:M192" si="133">E172</f>
        <v>0</v>
      </c>
      <c r="F192" s="64">
        <f t="shared" si="133"/>
        <v>0</v>
      </c>
      <c r="G192" s="64">
        <f t="shared" si="133"/>
        <v>0</v>
      </c>
      <c r="H192" s="64">
        <f t="shared" si="133"/>
        <v>0</v>
      </c>
      <c r="I192" s="64"/>
      <c r="J192" s="64">
        <f t="shared" si="133"/>
        <v>0</v>
      </c>
      <c r="K192" s="64">
        <f t="shared" si="133"/>
        <v>0</v>
      </c>
      <c r="L192" s="64">
        <f t="shared" si="133"/>
        <v>0</v>
      </c>
      <c r="M192" s="64">
        <f t="shared" si="133"/>
        <v>0</v>
      </c>
      <c r="N192" s="64">
        <f>N172+N171</f>
        <v>131.30351615218379</v>
      </c>
      <c r="O192" s="274"/>
      <c r="P192" s="274"/>
      <c r="Q192" s="1"/>
    </row>
    <row r="193" spans="3:17" x14ac:dyDescent="0.25">
      <c r="C193" s="286" t="s">
        <v>123</v>
      </c>
      <c r="D193" s="276"/>
      <c r="E193" s="64">
        <f t="shared" ref="E193:M193" si="134">E173</f>
        <v>0</v>
      </c>
      <c r="F193" s="64">
        <f t="shared" si="134"/>
        <v>0</v>
      </c>
      <c r="G193" s="64">
        <f t="shared" si="134"/>
        <v>0</v>
      </c>
      <c r="H193" s="64">
        <f t="shared" si="134"/>
        <v>0</v>
      </c>
      <c r="I193" s="64">
        <f>I173</f>
        <v>0</v>
      </c>
      <c r="J193" s="64">
        <f t="shared" si="134"/>
        <v>0</v>
      </c>
      <c r="K193" s="64">
        <f t="shared" si="134"/>
        <v>0</v>
      </c>
      <c r="L193" s="64">
        <f t="shared" si="134"/>
        <v>0</v>
      </c>
      <c r="M193" s="64">
        <f t="shared" si="134"/>
        <v>0</v>
      </c>
      <c r="N193" s="64">
        <f>N173</f>
        <v>-2.089780000000002</v>
      </c>
      <c r="O193" s="274"/>
      <c r="P193" s="274"/>
      <c r="Q193" s="1"/>
    </row>
    <row r="194" spans="3:17" x14ac:dyDescent="0.25">
      <c r="C194" s="286" t="s">
        <v>375</v>
      </c>
      <c r="D194" s="276"/>
      <c r="E194" s="287">
        <f>fin_draft!E76</f>
        <v>-16.253844444444443</v>
      </c>
      <c r="F194" s="287">
        <f>fin_draft!F76</f>
        <v>-16.253844444444443</v>
      </c>
      <c r="G194" s="287">
        <f>fin_draft!G76</f>
        <v>-16.253844444444443</v>
      </c>
      <c r="H194" s="287">
        <f>fin_draft!H76</f>
        <v>-16.253844444444443</v>
      </c>
      <c r="I194" s="287">
        <f>fin_draft!I76</f>
        <v>-16.253844444444443</v>
      </c>
      <c r="J194" s="287">
        <f>fin_draft!J76</f>
        <v>-16.253844444444443</v>
      </c>
      <c r="K194" s="287">
        <f>fin_draft!K76</f>
        <v>-16.253844444444443</v>
      </c>
      <c r="L194" s="287">
        <f>fin_draft!L76</f>
        <v>-16.253844444444443</v>
      </c>
      <c r="M194" s="287">
        <f>fin_draft!M76</f>
        <v>-16.253844444444443</v>
      </c>
      <c r="N194" s="287">
        <f>fin_draft!N76</f>
        <v>0</v>
      </c>
      <c r="O194" s="274"/>
      <c r="P194" s="274"/>
      <c r="Q194" s="1"/>
    </row>
    <row r="195" spans="3:17" x14ac:dyDescent="0.25">
      <c r="C195" s="290" t="s">
        <v>40</v>
      </c>
      <c r="D195" s="65">
        <f t="shared" ref="D195:N195" si="135">SUM(D189:D194)</f>
        <v>0</v>
      </c>
      <c r="E195" s="65">
        <f t="shared" si="135"/>
        <v>36.932632205153794</v>
      </c>
      <c r="F195" s="65">
        <f t="shared" si="135"/>
        <v>37.052003487902297</v>
      </c>
      <c r="G195" s="65">
        <f t="shared" si="135"/>
        <v>37.407722734068273</v>
      </c>
      <c r="H195" s="65">
        <f t="shared" si="135"/>
        <v>37.960340696529002</v>
      </c>
      <c r="I195" s="65">
        <f t="shared" si="135"/>
        <v>38.675749119262377</v>
      </c>
      <c r="J195" s="65">
        <f t="shared" si="135"/>
        <v>39.524335037852026</v>
      </c>
      <c r="K195" s="65">
        <f t="shared" si="135"/>
        <v>40.480258969359454</v>
      </c>
      <c r="L195" s="65">
        <f t="shared" si="135"/>
        <v>41.520838221775762</v>
      </c>
      <c r="M195" s="65">
        <f t="shared" si="135"/>
        <v>42.6260193573127</v>
      </c>
      <c r="N195" s="65">
        <f t="shared" si="135"/>
        <v>188.80403810467581</v>
      </c>
      <c r="O195" s="274"/>
      <c r="P195" s="274"/>
      <c r="Q195" s="1"/>
    </row>
    <row r="196" spans="3:17" x14ac:dyDescent="0.25">
      <c r="C196" s="290" t="s">
        <v>41</v>
      </c>
      <c r="D196" s="65">
        <f t="shared" ref="D196:N196" si="136">D195-D187</f>
        <v>-62.69339999999999</v>
      </c>
      <c r="E196" s="65">
        <f t="shared" si="136"/>
        <v>-55.692367794846206</v>
      </c>
      <c r="F196" s="65">
        <f t="shared" si="136"/>
        <v>37.052003487902297</v>
      </c>
      <c r="G196" s="65">
        <f t="shared" si="136"/>
        <v>37.407722734068273</v>
      </c>
      <c r="H196" s="65">
        <f t="shared" si="136"/>
        <v>37.960340696529002</v>
      </c>
      <c r="I196" s="65">
        <f t="shared" si="136"/>
        <v>38.675749119262377</v>
      </c>
      <c r="J196" s="65">
        <f t="shared" si="136"/>
        <v>39.524335037852026</v>
      </c>
      <c r="K196" s="65">
        <f t="shared" si="136"/>
        <v>40.480258969359454</v>
      </c>
      <c r="L196" s="65">
        <f t="shared" si="136"/>
        <v>41.520838221775762</v>
      </c>
      <c r="M196" s="65">
        <f t="shared" si="136"/>
        <v>42.6260193573127</v>
      </c>
      <c r="N196" s="65">
        <f t="shared" si="136"/>
        <v>188.80403810467581</v>
      </c>
      <c r="O196" s="274"/>
      <c r="P196" s="274"/>
      <c r="Q196" s="1"/>
    </row>
    <row r="197" spans="3:17" x14ac:dyDescent="0.25">
      <c r="C197" s="278" t="s">
        <v>42</v>
      </c>
      <c r="D197" s="279"/>
      <c r="E197" s="66">
        <f>IRR(D196:N196)</f>
        <v>0.28551185229660048</v>
      </c>
      <c r="F197" s="3"/>
      <c r="G197" s="3"/>
      <c r="H197" s="3"/>
      <c r="I197" s="3"/>
      <c r="J197" s="3"/>
      <c r="K197" s="3"/>
      <c r="L197" s="3"/>
      <c r="M197" s="3"/>
      <c r="N197" s="3"/>
      <c r="O197" s="274"/>
      <c r="P197" s="274"/>
      <c r="Q197" s="1"/>
    </row>
    <row r="198" spans="3:17" x14ac:dyDescent="0.25">
      <c r="C198" s="278" t="s">
        <v>42</v>
      </c>
      <c r="D198" s="279"/>
      <c r="E198" s="66">
        <f>XIRR(D196:N196,D183:N183)</f>
        <v>0.31469716429710393</v>
      </c>
      <c r="F198" s="3" t="s">
        <v>304</v>
      </c>
      <c r="G198" s="3"/>
      <c r="H198" s="3"/>
      <c r="I198" s="3"/>
      <c r="J198" s="3"/>
      <c r="K198" s="3"/>
      <c r="L198" s="3"/>
      <c r="M198" s="3"/>
      <c r="N198" s="3"/>
      <c r="O198" s="274"/>
      <c r="P198" s="274"/>
      <c r="Q198" s="1"/>
    </row>
    <row r="199" spans="3:17" x14ac:dyDescent="0.25">
      <c r="C199" s="256"/>
      <c r="D199" s="256"/>
      <c r="E199" s="271"/>
      <c r="F199" s="271"/>
      <c r="G199" s="271"/>
      <c r="H199" s="3"/>
      <c r="I199" s="3"/>
      <c r="J199" s="3"/>
      <c r="K199" s="3"/>
      <c r="L199" s="3"/>
      <c r="M199" s="3"/>
      <c r="N199" s="3"/>
      <c r="O199" s="274"/>
      <c r="P199" s="274"/>
      <c r="Q199" s="1"/>
    </row>
    <row r="200" spans="3:17" x14ac:dyDescent="0.25">
      <c r="C200" s="282" t="s">
        <v>140</v>
      </c>
      <c r="D200" s="283"/>
      <c r="E200" s="291">
        <f>NPV(E197,E196:N196)+D196</f>
        <v>4.3669956539815757E-11</v>
      </c>
      <c r="F200" s="3"/>
      <c r="G200" s="3"/>
      <c r="H200" s="3"/>
      <c r="I200" s="3"/>
      <c r="J200" s="3"/>
      <c r="K200" s="3"/>
      <c r="L200" s="3"/>
      <c r="M200" s="3"/>
      <c r="N200" s="3"/>
      <c r="O200" s="1"/>
      <c r="P200" s="274"/>
      <c r="Q200" s="1"/>
    </row>
    <row r="201" spans="3:17" x14ac:dyDescent="0.25">
      <c r="C201" s="256"/>
      <c r="D201" s="256"/>
      <c r="E201" s="274"/>
      <c r="F201" s="1"/>
      <c r="G201" s="1"/>
      <c r="H201" s="1"/>
      <c r="I201" s="1"/>
      <c r="J201" s="1"/>
      <c r="K201" s="1"/>
      <c r="L201" s="1"/>
      <c r="M201" s="1"/>
      <c r="N201" s="1"/>
      <c r="O201" s="1"/>
      <c r="P201" s="274"/>
      <c r="Q201" s="1"/>
    </row>
    <row r="202" spans="3:17" x14ac:dyDescent="0.25">
      <c r="C202" s="1"/>
      <c r="D202" s="1"/>
      <c r="E202" s="1"/>
      <c r="F202" s="1"/>
      <c r="G202" s="1"/>
      <c r="H202" s="1"/>
      <c r="I202" s="1"/>
      <c r="J202" s="1"/>
      <c r="K202" s="1"/>
      <c r="L202" s="1"/>
      <c r="M202" s="1"/>
      <c r="N202" s="1"/>
      <c r="O202" s="1"/>
      <c r="P202" s="274"/>
      <c r="Q202" s="1"/>
    </row>
    <row r="203" spans="3:17" x14ac:dyDescent="0.25">
      <c r="C203" s="1"/>
      <c r="D203" s="1"/>
      <c r="E203" s="1"/>
      <c r="F203" s="1"/>
      <c r="G203" s="1"/>
      <c r="H203" s="1"/>
      <c r="I203" s="1"/>
      <c r="J203" s="1"/>
      <c r="K203" s="1"/>
      <c r="L203" s="1"/>
      <c r="M203" s="1"/>
      <c r="N203" s="1"/>
      <c r="O203" s="1"/>
      <c r="P203" s="274"/>
      <c r="Q203" s="1"/>
    </row>
    <row r="204" spans="3:17" x14ac:dyDescent="0.25">
      <c r="C204" s="1"/>
      <c r="D204" s="1"/>
      <c r="E204" s="1"/>
      <c r="F204" s="1"/>
      <c r="G204" s="1"/>
      <c r="H204" s="1"/>
      <c r="I204" s="1"/>
      <c r="J204" s="1"/>
      <c r="K204" s="1"/>
      <c r="L204" s="1"/>
      <c r="M204" s="1"/>
      <c r="N204" s="1"/>
      <c r="O204" s="1"/>
      <c r="P204" s="274"/>
      <c r="Q204" s="1"/>
    </row>
    <row r="205" spans="3:17" x14ac:dyDescent="0.25">
      <c r="C205" s="193" t="s">
        <v>331</v>
      </c>
      <c r="D205" s="193"/>
      <c r="E205" s="245"/>
      <c r="F205" s="292"/>
      <c r="G205" s="358" t="s">
        <v>245</v>
      </c>
      <c r="H205" s="358"/>
      <c r="I205" s="358"/>
      <c r="J205" s="358"/>
      <c r="K205" s="1"/>
      <c r="L205" s="358" t="s">
        <v>244</v>
      </c>
      <c r="M205" s="358"/>
      <c r="N205" s="358"/>
      <c r="O205" s="358"/>
      <c r="P205" s="274"/>
      <c r="Q205" s="1"/>
    </row>
    <row r="206" spans="3:17" x14ac:dyDescent="0.25">
      <c r="C206" s="293" t="s">
        <v>240</v>
      </c>
      <c r="D206" s="293"/>
      <c r="E206" s="294" t="s">
        <v>241</v>
      </c>
      <c r="F206" s="294" t="s">
        <v>155</v>
      </c>
      <c r="G206" s="294" t="s">
        <v>294</v>
      </c>
      <c r="H206" s="294" t="s">
        <v>292</v>
      </c>
      <c r="I206" s="294" t="s">
        <v>293</v>
      </c>
      <c r="J206" s="294" t="s">
        <v>242</v>
      </c>
      <c r="K206" s="1"/>
      <c r="L206" s="294" t="s">
        <v>294</v>
      </c>
      <c r="M206" s="294" t="s">
        <v>295</v>
      </c>
      <c r="N206" s="294" t="s">
        <v>293</v>
      </c>
      <c r="O206" s="294" t="s">
        <v>242</v>
      </c>
      <c r="P206" s="1"/>
      <c r="Q206" s="1"/>
    </row>
    <row r="207" spans="3:17" x14ac:dyDescent="0.25">
      <c r="C207" s="295" t="s">
        <v>243</v>
      </c>
      <c r="D207" s="295"/>
      <c r="E207" s="68">
        <f>Assumption!D31</f>
        <v>0.3</v>
      </c>
      <c r="F207" s="64">
        <f>Assumption!D34</f>
        <v>62.69339999999999</v>
      </c>
      <c r="G207" s="296">
        <f>Assumption!$D$54/(1-H207)</f>
        <v>0.15449302055060102</v>
      </c>
      <c r="H207" s="148">
        <f>Assumption!$C$96</f>
        <v>0.17472000000000001</v>
      </c>
      <c r="I207" s="148">
        <f>G207*(1-H207)</f>
        <v>0.1275</v>
      </c>
      <c r="J207" s="142">
        <f>F207*I207</f>
        <v>7.9934084999999993</v>
      </c>
      <c r="K207" s="1"/>
      <c r="L207" s="296">
        <f>Assumption!$D$54/(1-M207)</f>
        <v>0.19598499754058041</v>
      </c>
      <c r="M207" s="148">
        <f>Assumption!$D$96</f>
        <v>0.34944000000000003</v>
      </c>
      <c r="N207" s="148">
        <f>L207*(1-M207)</f>
        <v>0.1275</v>
      </c>
      <c r="O207" s="142">
        <f>F207*N207</f>
        <v>7.9934084999999993</v>
      </c>
      <c r="P207" s="1"/>
      <c r="Q207" s="1"/>
    </row>
    <row r="208" spans="3:17" x14ac:dyDescent="0.25">
      <c r="C208" s="295" t="s">
        <v>2</v>
      </c>
      <c r="D208" s="295"/>
      <c r="E208" s="68">
        <f>Assumption!D32</f>
        <v>0.7</v>
      </c>
      <c r="F208" s="64">
        <f>Assumption!D35</f>
        <v>146.28459999999998</v>
      </c>
      <c r="G208" s="148">
        <f>Assumption!$D$40</f>
        <v>8.3500000000000005E-2</v>
      </c>
      <c r="H208" s="148">
        <f>Assumption!$C$96</f>
        <v>0.17472000000000001</v>
      </c>
      <c r="I208" s="148">
        <f>G208*(1-H208)</f>
        <v>6.8910880000000008E-2</v>
      </c>
      <c r="J208" s="142">
        <f>F208*I208</f>
        <v>10.080600516447999</v>
      </c>
      <c r="K208" s="1"/>
      <c r="L208" s="148">
        <f>Assumption!$D$40</f>
        <v>8.3500000000000005E-2</v>
      </c>
      <c r="M208" s="148">
        <f>Assumption!$D$96</f>
        <v>0.34944000000000003</v>
      </c>
      <c r="N208" s="148">
        <f>L208*(1-M208)</f>
        <v>5.4321760000000004E-2</v>
      </c>
      <c r="O208" s="142">
        <f>F208*N208</f>
        <v>7.9464369328959998</v>
      </c>
      <c r="P208" s="1"/>
      <c r="Q208" s="1"/>
    </row>
    <row r="209" spans="3:17" x14ac:dyDescent="0.25">
      <c r="C209" s="297" t="s">
        <v>0</v>
      </c>
      <c r="D209" s="297"/>
      <c r="E209" s="297"/>
      <c r="F209" s="298">
        <f>SUM(F207:F208)</f>
        <v>208.97799999999998</v>
      </c>
      <c r="G209" s="299"/>
      <c r="H209" s="299"/>
      <c r="I209" s="300"/>
      <c r="J209" s="301">
        <f>SUM(J207:J208)</f>
        <v>18.074009016447999</v>
      </c>
      <c r="K209" s="1"/>
      <c r="L209" s="299"/>
      <c r="M209" s="299"/>
      <c r="N209" s="300"/>
      <c r="O209" s="301">
        <f>SUM(O207:O208)</f>
        <v>15.939845432896</v>
      </c>
      <c r="P209" s="1"/>
      <c r="Q209" s="1"/>
    </row>
    <row r="210" spans="3:17" x14ac:dyDescent="0.25">
      <c r="C210" s="1"/>
      <c r="D210" s="1"/>
      <c r="E210" s="1"/>
      <c r="F210" s="1"/>
      <c r="G210" s="359" t="s">
        <v>245</v>
      </c>
      <c r="H210" s="360"/>
      <c r="I210" s="361"/>
      <c r="J210" s="302">
        <f>J209/F209</f>
        <v>8.6487616000000003E-2</v>
      </c>
      <c r="K210" s="1"/>
      <c r="L210" s="359" t="s">
        <v>244</v>
      </c>
      <c r="M210" s="360"/>
      <c r="N210" s="361"/>
      <c r="O210" s="302">
        <f>O209/F209</f>
        <v>7.6275232000000012E-2</v>
      </c>
      <c r="P210" s="1"/>
      <c r="Q210" s="1"/>
    </row>
    <row r="211" spans="3:17" x14ac:dyDescent="0.25">
      <c r="C211" s="1"/>
      <c r="D211" s="1"/>
      <c r="E211" s="1"/>
      <c r="F211" s="1"/>
      <c r="G211" s="1"/>
      <c r="H211" s="1"/>
      <c r="I211" s="1"/>
      <c r="J211" s="1"/>
      <c r="K211" s="1"/>
      <c r="L211" s="1"/>
      <c r="M211" s="1"/>
      <c r="N211" s="1"/>
      <c r="O211" s="1"/>
      <c r="P211" s="1"/>
      <c r="Q211" s="1"/>
    </row>
    <row r="212" spans="3:17" x14ac:dyDescent="0.25">
      <c r="C212" s="1"/>
      <c r="D212" s="1"/>
      <c r="E212" s="1"/>
      <c r="F212" s="1"/>
      <c r="G212" s="1"/>
      <c r="H212" s="1"/>
      <c r="I212" s="1"/>
      <c r="J212" s="1"/>
      <c r="K212" s="1"/>
      <c r="L212" s="1"/>
      <c r="M212" s="1"/>
      <c r="N212" s="1"/>
      <c r="O212" s="1"/>
      <c r="P212" s="1"/>
      <c r="Q212" s="1"/>
    </row>
    <row r="213" spans="3:17" x14ac:dyDescent="0.25">
      <c r="C213" s="1"/>
      <c r="D213" s="1"/>
      <c r="E213" s="1"/>
      <c r="F213" s="1"/>
      <c r="G213" s="1"/>
      <c r="H213" s="1"/>
      <c r="I213" s="1"/>
      <c r="J213" s="1"/>
      <c r="K213" s="1"/>
      <c r="L213" s="1"/>
      <c r="M213" s="1"/>
      <c r="N213" s="1"/>
      <c r="O213" s="1"/>
      <c r="P213" s="1"/>
      <c r="Q213" s="1"/>
    </row>
  </sheetData>
  <mergeCells count="4">
    <mergeCell ref="L205:O205"/>
    <mergeCell ref="G205:J205"/>
    <mergeCell ref="L210:N210"/>
    <mergeCell ref="G210:I210"/>
  </mergeCells>
  <conditionalFormatting sqref="D4:N4 D11 C12:D30 C39:D56 C5:O5 C30:O30 C55:N55 C71:N71 C82:N82 C59:N59 C78:N78 C67:N67 C45:N45 C7:N9 C7:D10 F7:O7">
    <cfRule type="containsText" dxfId="267" priority="160" operator="containsText" text="TRUE">
      <formula>NOT(ISERROR(SEARCH("TRUE",C4)))</formula>
    </cfRule>
  </conditionalFormatting>
  <conditionalFormatting sqref="D4:N4 D11 O155:P176 E151:O151 P140:P154 O143:O151 C12:D30 C39:D56 C60:D82 C185:P196 C5:O5 C30:O30 C71:N71 C82:N82 C55:N55 C59:N59 C78:N78 C67:N67 C45:N45 C143:N152 C160:N176 C7:N9 C7:D10 F7:O7">
    <cfRule type="containsText" dxfId="266" priority="158" operator="containsText" text="FALSE">
      <formula>NOT(ISERROR(SEARCH("FALSE",C4)))</formula>
    </cfRule>
    <cfRule type="containsText" dxfId="265" priority="159" operator="containsText" text="TRUE">
      <formula>NOT(ISERROR(SEARCH("TRUE",C4)))</formula>
    </cfRule>
  </conditionalFormatting>
  <conditionalFormatting sqref="C38:D38">
    <cfRule type="containsText" dxfId="264" priority="145" operator="containsText" text="TRUE">
      <formula>NOT(ISERROR(SEARCH("TRUE",C38)))</formula>
    </cfRule>
  </conditionalFormatting>
  <conditionalFormatting sqref="C38:D38">
    <cfRule type="containsText" dxfId="263" priority="143" operator="containsText" text="FALSE">
      <formula>NOT(ISERROR(SEARCH("FALSE",C38)))</formula>
    </cfRule>
    <cfRule type="containsText" dxfId="262" priority="144" operator="containsText" text="TRUE">
      <formula>NOT(ISERROR(SEARCH("TRUE",C38)))</formula>
    </cfRule>
  </conditionalFormatting>
  <conditionalFormatting sqref="F2:XFD2 A1:XFD1 P3:XFD3 A138:XFD138 O88:XFD89 O91:XFD137 A2:B4 D2 C4:XFD4 A214:XFD1048576 A11:B11 D11:XFD11 A139:B213 R139:XFD213 A5:XFD5 A12:XFD38 A39:D39 O39:XFD39 A40:XFD87 A7:XFD10">
    <cfRule type="containsText" dxfId="261" priority="122" operator="containsText" text="FALSE">
      <formula>NOT(ISERROR(SEARCH("FALSE",A1)))</formula>
    </cfRule>
    <cfRule type="containsText" dxfId="260" priority="132" operator="containsText" text="TRUE">
      <formula>NOT(ISERROR(SEARCH("TRUE",A1)))</formula>
    </cfRule>
  </conditionalFormatting>
  <conditionalFormatting sqref="E10:N12 F10:O10">
    <cfRule type="containsText" dxfId="259" priority="78" operator="containsText" text="TRUE">
      <formula>NOT(ISERROR(SEARCH("TRUE",E10)))</formula>
    </cfRule>
  </conditionalFormatting>
  <conditionalFormatting sqref="E10:N12 F10:O10">
    <cfRule type="containsText" dxfId="258" priority="76" operator="containsText" text="FALSE">
      <formula>NOT(ISERROR(SEARCH("FALSE",E10)))</formula>
    </cfRule>
    <cfRule type="containsText" dxfId="257" priority="77" operator="containsText" text="TRUE">
      <formula>NOT(ISERROR(SEARCH("TRUE",E10)))</formula>
    </cfRule>
  </conditionalFormatting>
  <conditionalFormatting sqref="C3:O3">
    <cfRule type="containsText" dxfId="256" priority="71" operator="containsText" text="FALSE">
      <formula>NOT(ISERROR(SEARCH("FALSE",C3)))</formula>
    </cfRule>
    <cfRule type="containsText" dxfId="255" priority="72" operator="containsText" text="TRUE">
      <formula>NOT(ISERROR(SEARCH("TRUE",C3)))</formula>
    </cfRule>
  </conditionalFormatting>
  <conditionalFormatting sqref="H115:N115 H123:N123 H132:N132">
    <cfRule type="containsText" dxfId="254" priority="69" operator="containsText" text="FALSE">
      <formula>NOT(ISERROR(SEARCH("FALSE",H115)))</formula>
    </cfRule>
    <cfRule type="containsText" dxfId="253" priority="70" operator="containsText" text="TRUE">
      <formula>NOT(ISERROR(SEARCH("TRUE",H115)))</formula>
    </cfRule>
  </conditionalFormatting>
  <conditionalFormatting sqref="G104:N106 G96:H103 F96:F104 G107:H113 F106:F113 A88:N88 A137:D137 E114:H137 I91:N103 E91:H95 A91:A136 C91:D136 E96:E113 A89 C89:N89 E93:N93 I107:N137">
    <cfRule type="containsText" dxfId="252" priority="64" operator="containsText" text="true">
      <formula>NOT(ISERROR(SEARCH("true",A88)))</formula>
    </cfRule>
  </conditionalFormatting>
  <conditionalFormatting sqref="A90:B90 P90:XFD90">
    <cfRule type="containsText" dxfId="251" priority="58" operator="containsText" text="FALSE">
      <formula>NOT(ISERROR(SEARCH("FALSE",A90)))</formula>
    </cfRule>
    <cfRule type="containsText" dxfId="250" priority="59" operator="containsText" text="TRUE">
      <formula>NOT(ISERROR(SEARCH("TRUE",A90)))</formula>
    </cfRule>
  </conditionalFormatting>
  <conditionalFormatting sqref="C90:O90">
    <cfRule type="containsText" dxfId="249" priority="56" operator="containsText" text="FALSE">
      <formula>NOT(ISERROR(SEARCH("FALSE",C90)))</formula>
    </cfRule>
    <cfRule type="containsText" dxfId="248" priority="57" operator="containsText" text="TRUE">
      <formula>NOT(ISERROR(SEARCH("TRUE",C90)))</formula>
    </cfRule>
  </conditionalFormatting>
  <conditionalFormatting sqref="C201:H201 I197:P201 E184:P184 F177:G180 H177:P182 K205:K210 P202:P210 J211:P212 I155:N159 O147 O151:O152 C139:D139 K213:P213 C197:H197 C181:G182 C153:D154 C202:O204 C140:O141 C213:F213 C155:E159 F153:H159 D159:N159 C199:D199 E199:H200 F198:H198 C183:P183 C177:E179">
    <cfRule type="containsText" dxfId="247" priority="54" operator="containsText" text="FALSE">
      <formula>NOT(ISERROR(SEARCH("FALSE",C139)))</formula>
    </cfRule>
    <cfRule type="containsText" dxfId="246" priority="55" operator="containsText" text="TRUE">
      <formula>NOT(ISERROR(SEARCH("TRUE",C139)))</formula>
    </cfRule>
  </conditionalFormatting>
  <conditionalFormatting sqref="C200:D200">
    <cfRule type="containsText" dxfId="245" priority="52" operator="containsText" text="FALSE">
      <formula>NOT(ISERROR(SEARCH("FALSE",C200)))</formula>
    </cfRule>
    <cfRule type="containsText" dxfId="244" priority="53" operator="containsText" text="TRUE">
      <formula>NOT(ISERROR(SEARCH("TRUE",C200)))</formula>
    </cfRule>
  </conditionalFormatting>
  <conditionalFormatting sqref="P142 E184:P184 C160:P160">
    <cfRule type="containsText" dxfId="243" priority="51" operator="containsText" text="TRUE">
      <formula>NOT(ISERROR(SEARCH("TRUE",C142)))</formula>
    </cfRule>
  </conditionalFormatting>
  <conditionalFormatting sqref="P142 E184:P184 C160:P160">
    <cfRule type="containsText" dxfId="242" priority="50" operator="containsText" text="TRUE">
      <formula>NOT(ISERROR(SEARCH("TRUE",C142)))</formula>
    </cfRule>
  </conditionalFormatting>
  <conditionalFormatting sqref="C184:D184">
    <cfRule type="containsText" dxfId="241" priority="49" operator="containsText" text="TRUE">
      <formula>NOT(ISERROR(SEARCH("TRUE",C184)))</formula>
    </cfRule>
  </conditionalFormatting>
  <conditionalFormatting sqref="C184:D184">
    <cfRule type="containsText" dxfId="240" priority="47" operator="containsText" text="FALSE">
      <formula>NOT(ISERROR(SEARCH("FALSE",C184)))</formula>
    </cfRule>
    <cfRule type="containsText" dxfId="239" priority="48" operator="containsText" text="TRUE">
      <formula>NOT(ISERROR(SEARCH("TRUE",C184)))</formula>
    </cfRule>
  </conditionalFormatting>
  <conditionalFormatting sqref="C184:D184">
    <cfRule type="containsText" dxfId="238" priority="46" operator="containsText" text="TRUE">
      <formula>NOT(ISERROR(SEARCH("TRUE",C184)))</formula>
    </cfRule>
  </conditionalFormatting>
  <conditionalFormatting sqref="E151:O151">
    <cfRule type="cellIs" dxfId="237" priority="45" operator="lessThan">
      <formula>1</formula>
    </cfRule>
  </conditionalFormatting>
  <conditionalFormatting sqref="E142:N142">
    <cfRule type="containsText" dxfId="236" priority="40" operator="containsText" text="TRUE">
      <formula>NOT(ISERROR(SEARCH("TRUE",E142)))</formula>
    </cfRule>
  </conditionalFormatting>
  <conditionalFormatting sqref="E142:N142">
    <cfRule type="containsText" dxfId="235" priority="38" operator="containsText" text="FALSE">
      <formula>NOT(ISERROR(SEARCH("FALSE",E142)))</formula>
    </cfRule>
    <cfRule type="containsText" dxfId="234" priority="39" operator="containsText" text="TRUE">
      <formula>NOT(ISERROR(SEARCH("TRUE",E142)))</formula>
    </cfRule>
  </conditionalFormatting>
  <conditionalFormatting sqref="E142:N142">
    <cfRule type="containsText" dxfId="233" priority="37" operator="containsText" text="TRUE">
      <formula>NOT(ISERROR(SEARCH("TRUE",E142)))</formula>
    </cfRule>
  </conditionalFormatting>
  <conditionalFormatting sqref="C142:D142">
    <cfRule type="containsText" dxfId="232" priority="44" operator="containsText" text="TRUE">
      <formula>NOT(ISERROR(SEARCH("TRUE",C142)))</formula>
    </cfRule>
  </conditionalFormatting>
  <conditionalFormatting sqref="C142:D142">
    <cfRule type="containsText" dxfId="231" priority="42" operator="containsText" text="FALSE">
      <formula>NOT(ISERROR(SEARCH("FALSE",C142)))</formula>
    </cfRule>
    <cfRule type="containsText" dxfId="230" priority="43" operator="containsText" text="TRUE">
      <formula>NOT(ISERROR(SEARCH("TRUE",C142)))</formula>
    </cfRule>
  </conditionalFormatting>
  <conditionalFormatting sqref="C142:D142">
    <cfRule type="containsText" dxfId="229" priority="41" operator="containsText" text="TRUE">
      <formula>NOT(ISERROR(SEARCH("TRUE",C142)))</formula>
    </cfRule>
  </conditionalFormatting>
  <conditionalFormatting sqref="E180">
    <cfRule type="containsText" dxfId="228" priority="35" operator="containsText" text="FALSE">
      <formula>NOT(ISERROR(SEARCH("FALSE",E180)))</formula>
    </cfRule>
    <cfRule type="containsText" dxfId="227" priority="36" operator="containsText" text="TRUE">
      <formula>NOT(ISERROR(SEARCH("TRUE",E180)))</formula>
    </cfRule>
  </conditionalFormatting>
  <conditionalFormatting sqref="O151">
    <cfRule type="cellIs" dxfId="226" priority="32" operator="lessThan">
      <formula>1</formula>
    </cfRule>
  </conditionalFormatting>
  <conditionalFormatting sqref="O142">
    <cfRule type="containsText" dxfId="225" priority="31" operator="containsText" text="TRUE">
      <formula>NOT(ISERROR(SEARCH("TRUE",O142)))</formula>
    </cfRule>
  </conditionalFormatting>
  <conditionalFormatting sqref="O142">
    <cfRule type="containsText" dxfId="224" priority="29" operator="containsText" text="FALSE">
      <formula>NOT(ISERROR(SEARCH("FALSE",O142)))</formula>
    </cfRule>
    <cfRule type="containsText" dxfId="223" priority="30" operator="containsText" text="TRUE">
      <formula>NOT(ISERROR(SEARCH("TRUE",O142)))</formula>
    </cfRule>
  </conditionalFormatting>
  <conditionalFormatting sqref="O142">
    <cfRule type="containsText" dxfId="222" priority="28" operator="containsText" text="TRUE">
      <formula>NOT(ISERROR(SEARCH("TRUE",O142)))</formula>
    </cfRule>
  </conditionalFormatting>
  <conditionalFormatting sqref="C180:D180">
    <cfRule type="containsText" dxfId="221" priority="26" operator="containsText" text="FALSE">
      <formula>NOT(ISERROR(SEARCH("FALSE",C180)))</formula>
    </cfRule>
    <cfRule type="containsText" dxfId="220" priority="27" operator="containsText" text="TRUE">
      <formula>NOT(ISERROR(SEARCH("TRUE",C180)))</formula>
    </cfRule>
  </conditionalFormatting>
  <conditionalFormatting sqref="E153:E154 E152:O152">
    <cfRule type="cellIs" dxfId="219" priority="25" operator="lessThan">
      <formula>1</formula>
    </cfRule>
  </conditionalFormatting>
  <conditionalFormatting sqref="E205:F205">
    <cfRule type="containsText" dxfId="218" priority="23" operator="containsText" text="FALSE">
      <formula>NOT(ISERROR(SEARCH("FALSE",E205)))</formula>
    </cfRule>
    <cfRule type="containsText" dxfId="217" priority="24" operator="containsText" text="TRUE">
      <formula>NOT(ISERROR(SEARCH("TRUE",E205)))</formula>
    </cfRule>
  </conditionalFormatting>
  <conditionalFormatting sqref="C139:D139">
    <cfRule type="containsText" dxfId="216" priority="19" operator="containsText" text="FALSE">
      <formula>NOT(ISERROR(SEARCH("FALSE",C139)))</formula>
    </cfRule>
    <cfRule type="containsText" dxfId="215" priority="20" operator="containsText" text="TRUE">
      <formula>NOT(ISERROR(SEARCH("TRUE",C139)))</formula>
    </cfRule>
  </conditionalFormatting>
  <conditionalFormatting sqref="E139:P139">
    <cfRule type="containsText" dxfId="214" priority="21" operator="containsText" text="FALSE">
      <formula>NOT(ISERROR(SEARCH("FALSE",E139)))</formula>
    </cfRule>
    <cfRule type="containsText" dxfId="213" priority="22" operator="containsText" text="TRUE">
      <formula>NOT(ISERROR(SEARCH("TRUE",E139)))</formula>
    </cfRule>
  </conditionalFormatting>
  <conditionalFormatting sqref="D159:N159">
    <cfRule type="containsText" dxfId="212" priority="18" operator="containsText" text="TRUE">
      <formula>NOT(ISERROR(SEARCH("TRUE",D159)))</formula>
    </cfRule>
  </conditionalFormatting>
  <conditionalFormatting sqref="D159:N159">
    <cfRule type="containsText" dxfId="211" priority="17" operator="containsText" text="TRUE">
      <formula>NOT(ISERROR(SEARCH("TRUE",D159)))</formula>
    </cfRule>
  </conditionalFormatting>
  <conditionalFormatting sqref="E159:N159">
    <cfRule type="containsText" dxfId="210" priority="16" operator="containsText" text="TRUE">
      <formula>NOT(ISERROR(SEARCH("TRUE",E159)))</formula>
    </cfRule>
  </conditionalFormatting>
  <conditionalFormatting sqref="E159:N159">
    <cfRule type="containsText" dxfId="209" priority="15" operator="containsText" text="TRUE">
      <formula>NOT(ISERROR(SEARCH("TRUE",E159)))</formula>
    </cfRule>
  </conditionalFormatting>
  <conditionalFormatting sqref="F159:N159">
    <cfRule type="containsText" dxfId="208" priority="14" operator="containsText" text="TRUE">
      <formula>NOT(ISERROR(SEARCH("TRUE",F159)))</formula>
    </cfRule>
  </conditionalFormatting>
  <conditionalFormatting sqref="F159:N159">
    <cfRule type="containsText" dxfId="207" priority="13" operator="containsText" text="TRUE">
      <formula>NOT(ISERROR(SEARCH("TRUE",F159)))</formula>
    </cfRule>
  </conditionalFormatting>
  <conditionalFormatting sqref="C198:E198">
    <cfRule type="containsText" dxfId="206" priority="11" operator="containsText" text="FALSE">
      <formula>NOT(ISERROR(SEARCH("FALSE",C198)))</formula>
    </cfRule>
    <cfRule type="containsText" dxfId="205" priority="12" operator="containsText" text="TRUE">
      <formula>NOT(ISERROR(SEARCH("TRUE",C198)))</formula>
    </cfRule>
  </conditionalFormatting>
  <conditionalFormatting sqref="D183:N183">
    <cfRule type="containsText" dxfId="204" priority="10" operator="containsText" text="TRUE">
      <formula>NOT(ISERROR(SEARCH("TRUE",D183)))</formula>
    </cfRule>
  </conditionalFormatting>
  <conditionalFormatting sqref="D183:N183">
    <cfRule type="containsText" dxfId="203" priority="9" operator="containsText" text="TRUE">
      <formula>NOT(ISERROR(SEARCH("TRUE",D183)))</formula>
    </cfRule>
  </conditionalFormatting>
  <conditionalFormatting sqref="E183:N183">
    <cfRule type="containsText" dxfId="202" priority="8" operator="containsText" text="TRUE">
      <formula>NOT(ISERROR(SEARCH("TRUE",E183)))</formula>
    </cfRule>
  </conditionalFormatting>
  <conditionalFormatting sqref="E183:N183">
    <cfRule type="containsText" dxfId="201" priority="7" operator="containsText" text="TRUE">
      <formula>NOT(ISERROR(SEARCH("TRUE",E183)))</formula>
    </cfRule>
  </conditionalFormatting>
  <conditionalFormatting sqref="F183:N183">
    <cfRule type="containsText" dxfId="200" priority="6" operator="containsText" text="TRUE">
      <formula>NOT(ISERROR(SEARCH("TRUE",F183)))</formula>
    </cfRule>
  </conditionalFormatting>
  <conditionalFormatting sqref="F183:N183">
    <cfRule type="containsText" dxfId="199" priority="5" operator="containsText" text="TRUE">
      <formula>NOT(ISERROR(SEARCH("TRUE",F183)))</formula>
    </cfRule>
  </conditionalFormatting>
  <conditionalFormatting sqref="E39:N39">
    <cfRule type="containsText" dxfId="198" priority="3" operator="containsText" text="FALSE">
      <formula>NOT(ISERROR(SEARCH("FALSE",E39)))</formula>
    </cfRule>
    <cfRule type="containsText" dxfId="197" priority="4" operator="containsText" text="TRUE">
      <formula>NOT(ISERROR(SEARCH("TRUE",E39)))</formula>
    </cfRule>
  </conditionalFormatting>
  <conditionalFormatting sqref="A6:XFD6">
    <cfRule type="containsText" dxfId="196" priority="1" operator="containsText" text="FALSE">
      <formula>NOT(ISERROR(SEARCH("FALSE",A6)))</formula>
    </cfRule>
    <cfRule type="containsText" dxfId="195" priority="2" operator="containsText" text="TRUE">
      <formula>NOT(ISERROR(SEARCH("TRUE",A6)))</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66FF33"/>
  </sheetPr>
  <dimension ref="A1:XEX248"/>
  <sheetViews>
    <sheetView showGridLines="0" zoomScaleNormal="100" workbookViewId="0">
      <pane xSplit="4" ySplit="4" topLeftCell="E141" activePane="bottomRight" state="frozen"/>
      <selection pane="topRight" activeCell="E1" sqref="E1"/>
      <selection pane="bottomLeft" activeCell="A5" sqref="A5"/>
      <selection pane="bottomRight" activeCell="N146" sqref="N146"/>
    </sheetView>
  </sheetViews>
  <sheetFormatPr defaultColWidth="9.140625" defaultRowHeight="15" x14ac:dyDescent="0.25"/>
  <cols>
    <col min="1" max="1" width="7.7109375" style="1" bestFit="1" customWidth="1"/>
    <col min="2" max="2" width="5.5703125" style="1" customWidth="1"/>
    <col min="3" max="3" width="56.7109375" style="1" bestFit="1" customWidth="1"/>
    <col min="4" max="4" width="12.42578125" style="20" bestFit="1" customWidth="1"/>
    <col min="5" max="5" width="11.5703125" style="1" bestFit="1" customWidth="1"/>
    <col min="6" max="10" width="12.42578125" style="1" bestFit="1" customWidth="1"/>
    <col min="11" max="14" width="10.42578125" style="1" customWidth="1"/>
    <col min="15" max="15" width="8" style="1" customWidth="1"/>
    <col min="16" max="16" width="5.85546875" style="1" customWidth="1"/>
    <col min="17" max="20" width="5.5703125" style="1" customWidth="1"/>
    <col min="21" max="16384" width="9.140625" style="1"/>
  </cols>
  <sheetData>
    <row r="1" spans="1:14" x14ac:dyDescent="0.25">
      <c r="A1" s="1" t="b">
        <f>AND(A2:A133)</f>
        <v>1</v>
      </c>
      <c r="E1" s="5"/>
      <c r="F1" s="5"/>
      <c r="G1" s="5"/>
      <c r="H1" s="5"/>
      <c r="I1" s="5"/>
      <c r="J1" s="5"/>
      <c r="K1" s="5"/>
      <c r="L1" s="5"/>
      <c r="M1" s="5"/>
      <c r="N1" s="5"/>
    </row>
    <row r="2" spans="1:14" x14ac:dyDescent="0.25">
      <c r="C2" s="7" t="s">
        <v>276</v>
      </c>
    </row>
    <row r="3" spans="1:14" x14ac:dyDescent="0.25">
      <c r="D3" s="20" t="s">
        <v>150</v>
      </c>
    </row>
    <row r="4" spans="1:14" s="20" customFormat="1" x14ac:dyDescent="0.25">
      <c r="A4" s="69"/>
      <c r="B4" s="69"/>
      <c r="C4" s="172" t="s">
        <v>227</v>
      </c>
      <c r="D4" s="171" t="s">
        <v>148</v>
      </c>
      <c r="E4" s="171">
        <f>Assumption!E$4</f>
        <v>1</v>
      </c>
      <c r="F4" s="171">
        <f>Assumption!F$4</f>
        <v>2</v>
      </c>
      <c r="G4" s="171">
        <f>Assumption!G$4</f>
        <v>3</v>
      </c>
      <c r="H4" s="171">
        <f>Assumption!H$4</f>
        <v>4</v>
      </c>
      <c r="I4" s="171">
        <f>Assumption!I$4</f>
        <v>5</v>
      </c>
      <c r="J4" s="171">
        <f>Assumption!J$4</f>
        <v>6</v>
      </c>
      <c r="K4" s="171">
        <f>Assumption!K$4</f>
        <v>7</v>
      </c>
      <c r="L4" s="171">
        <f>Assumption!L$4</f>
        <v>8</v>
      </c>
      <c r="M4" s="171">
        <f>Assumption!M$4</f>
        <v>9</v>
      </c>
      <c r="N4" s="171">
        <f>Assumption!N$4</f>
        <v>10</v>
      </c>
    </row>
    <row r="5" spans="1:14" x14ac:dyDescent="0.25">
      <c r="C5" s="7" t="s">
        <v>277</v>
      </c>
    </row>
    <row r="6" spans="1:14" x14ac:dyDescent="0.25">
      <c r="C6" s="7" t="s">
        <v>390</v>
      </c>
      <c r="D6" s="20" t="s">
        <v>344</v>
      </c>
      <c r="E6" s="1">
        <f>+Assumption!$D$48</f>
        <v>9000</v>
      </c>
      <c r="F6" s="1">
        <f>+Assumption!$D$48</f>
        <v>9000</v>
      </c>
      <c r="G6" s="1">
        <f>+Assumption!$D$48</f>
        <v>9000</v>
      </c>
      <c r="H6" s="1">
        <f>+Assumption!$D$48</f>
        <v>9000</v>
      </c>
      <c r="I6" s="1">
        <f>+Assumption!$D$48</f>
        <v>9000</v>
      </c>
      <c r="J6" s="1">
        <f>+Assumption!$D$48</f>
        <v>9000</v>
      </c>
      <c r="K6" s="1">
        <f>+Assumption!$D$48</f>
        <v>9000</v>
      </c>
      <c r="L6" s="1">
        <f>+Assumption!$D$48</f>
        <v>9000</v>
      </c>
      <c r="M6" s="1">
        <f>+Assumption!$D$48</f>
        <v>9000</v>
      </c>
      <c r="N6" s="1">
        <f>+Assumption!$D$48</f>
        <v>9000</v>
      </c>
    </row>
    <row r="7" spans="1:14" s="22" customFormat="1" x14ac:dyDescent="0.25">
      <c r="C7" s="2" t="s">
        <v>343</v>
      </c>
      <c r="D7" s="253" t="s">
        <v>344</v>
      </c>
      <c r="E7" s="212">
        <f>+E6*Assumption!$D$45</f>
        <v>8550</v>
      </c>
      <c r="F7" s="212">
        <f>+F6*Assumption!$D$45</f>
        <v>8550</v>
      </c>
      <c r="G7" s="212">
        <f>+G6*Assumption!$D$45</f>
        <v>8550</v>
      </c>
      <c r="H7" s="212">
        <f>+H6*Assumption!$D$45</f>
        <v>8550</v>
      </c>
      <c r="I7" s="212">
        <f>+I6*Assumption!$D$45</f>
        <v>8550</v>
      </c>
      <c r="J7" s="212">
        <f>+J6*Assumption!$D$45</f>
        <v>8550</v>
      </c>
      <c r="K7" s="212">
        <f>+K6*Assumption!$D$45</f>
        <v>8550</v>
      </c>
      <c r="L7" s="212">
        <f>+L6*Assumption!$D$45</f>
        <v>8550</v>
      </c>
      <c r="M7" s="212">
        <f>+M6*Assumption!$D$45</f>
        <v>8550</v>
      </c>
      <c r="N7" s="212">
        <f>+N6*Assumption!$D$45</f>
        <v>8550</v>
      </c>
    </row>
    <row r="8" spans="1:14" x14ac:dyDescent="0.25">
      <c r="C8" s="2" t="s">
        <v>342</v>
      </c>
      <c r="D8" s="209" t="s">
        <v>345</v>
      </c>
      <c r="E8" s="344">
        <f>Assumption!E$52/Lakh</f>
        <v>6.5000000000000002E-2</v>
      </c>
      <c r="F8" s="344">
        <f>Assumption!F$52/Lakh</f>
        <v>6.6949999999999996E-2</v>
      </c>
      <c r="G8" s="344">
        <f>Assumption!G$52/Lakh</f>
        <v>6.8958500000000006E-2</v>
      </c>
      <c r="H8" s="344">
        <f>Assumption!H$52/Lakh</f>
        <v>7.1027255000000011E-2</v>
      </c>
      <c r="I8" s="344">
        <f>Assumption!I$52/Lakh</f>
        <v>7.3158072650000003E-2</v>
      </c>
      <c r="J8" s="344">
        <f>Assumption!J$52/Lakh</f>
        <v>7.5352814829500001E-2</v>
      </c>
      <c r="K8" s="344">
        <f>Assumption!K$52/Lakh</f>
        <v>7.7613399274385E-2</v>
      </c>
      <c r="L8" s="344">
        <f>Assumption!L$52/Lakh</f>
        <v>7.9941801252616546E-2</v>
      </c>
      <c r="M8" s="344">
        <f>Assumption!M$52/Lakh</f>
        <v>8.2340055290195044E-2</v>
      </c>
      <c r="N8" s="344">
        <f>Assumption!N$52/Lakh</f>
        <v>8.4810256948900903E-2</v>
      </c>
    </row>
    <row r="10" spans="1:14" x14ac:dyDescent="0.25">
      <c r="C10" s="7" t="s">
        <v>280</v>
      </c>
    </row>
    <row r="12" spans="1:14" x14ac:dyDescent="0.25">
      <c r="C12" s="7" t="s">
        <v>143</v>
      </c>
    </row>
    <row r="13" spans="1:14" x14ac:dyDescent="0.25">
      <c r="C13" s="1" t="s">
        <v>332</v>
      </c>
      <c r="E13" s="3">
        <f>E7*E8</f>
        <v>555.75</v>
      </c>
      <c r="F13" s="3">
        <f>F7*F8</f>
        <v>572.42250000000001</v>
      </c>
      <c r="G13" s="3">
        <f>G7*G8</f>
        <v>589.59517500000004</v>
      </c>
      <c r="H13" s="3">
        <f>H7*H8</f>
        <v>607.28303025000014</v>
      </c>
      <c r="I13" s="3">
        <f>I7*I8</f>
        <v>625.50152115750006</v>
      </c>
      <c r="J13" s="3">
        <f t="shared" ref="J13:N13" si="0">J7*J8</f>
        <v>644.26656679222503</v>
      </c>
      <c r="K13" s="3">
        <f t="shared" si="0"/>
        <v>663.5945637959918</v>
      </c>
      <c r="L13" s="3">
        <f t="shared" si="0"/>
        <v>683.50240070987149</v>
      </c>
      <c r="M13" s="3">
        <f t="shared" si="0"/>
        <v>704.00747273116758</v>
      </c>
      <c r="N13" s="3">
        <f t="shared" si="0"/>
        <v>725.12769691310268</v>
      </c>
    </row>
    <row r="14" spans="1:14" x14ac:dyDescent="0.25">
      <c r="C14" s="186" t="s">
        <v>278</v>
      </c>
      <c r="E14" s="210">
        <f>E13</f>
        <v>555.75</v>
      </c>
      <c r="F14" s="210">
        <f>F13</f>
        <v>572.42250000000001</v>
      </c>
      <c r="G14" s="210">
        <f>G13</f>
        <v>589.59517500000004</v>
      </c>
      <c r="H14" s="210">
        <f>H13</f>
        <v>607.28303025000014</v>
      </c>
      <c r="I14" s="210">
        <f>I13</f>
        <v>625.50152115750006</v>
      </c>
      <c r="J14" s="210">
        <f t="shared" ref="J14:N14" si="1">J13</f>
        <v>644.26656679222503</v>
      </c>
      <c r="K14" s="210">
        <f t="shared" si="1"/>
        <v>663.5945637959918</v>
      </c>
      <c r="L14" s="210">
        <f t="shared" si="1"/>
        <v>683.50240070987149</v>
      </c>
      <c r="M14" s="210">
        <f t="shared" si="1"/>
        <v>704.00747273116758</v>
      </c>
      <c r="N14" s="210">
        <f t="shared" si="1"/>
        <v>725.12769691310268</v>
      </c>
    </row>
    <row r="15" spans="1:14" x14ac:dyDescent="0.25">
      <c r="C15" s="186"/>
      <c r="D15" s="209"/>
      <c r="E15" s="210"/>
      <c r="F15" s="210"/>
      <c r="G15" s="210"/>
      <c r="H15" s="210"/>
      <c r="I15" s="210"/>
      <c r="J15" s="210"/>
      <c r="K15" s="210"/>
      <c r="L15" s="210"/>
      <c r="M15" s="210"/>
      <c r="N15" s="210"/>
    </row>
    <row r="16" spans="1:14" x14ac:dyDescent="0.25">
      <c r="C16" s="216" t="s">
        <v>146</v>
      </c>
      <c r="D16" s="248"/>
      <c r="E16" s="210"/>
      <c r="F16" s="210"/>
      <c r="G16" s="210"/>
      <c r="H16" s="210"/>
      <c r="I16" s="210"/>
      <c r="J16" s="210"/>
      <c r="K16" s="210"/>
      <c r="L16" s="210"/>
      <c r="M16" s="210"/>
      <c r="N16" s="210"/>
    </row>
    <row r="17" spans="1:14" x14ac:dyDescent="0.25">
      <c r="C17" s="186" t="s">
        <v>368</v>
      </c>
      <c r="D17" s="248"/>
      <c r="E17" s="210"/>
      <c r="F17" s="210"/>
      <c r="G17" s="210"/>
      <c r="H17" s="210"/>
      <c r="I17" s="210"/>
      <c r="J17" s="210"/>
      <c r="K17" s="210"/>
      <c r="L17" s="210"/>
      <c r="M17" s="210"/>
      <c r="N17" s="210"/>
    </row>
    <row r="18" spans="1:14" x14ac:dyDescent="0.25">
      <c r="C18" s="1" t="str">
        <f>'Pellet Proj details'!B41</f>
        <v xml:space="preserve">Paddy straw raw material cost </v>
      </c>
      <c r="E18" s="101">
        <f>'Pellet Proj details'!E41</f>
        <v>171</v>
      </c>
      <c r="F18" s="101">
        <f>'Pellet Proj details'!F41</f>
        <v>176.13</v>
      </c>
      <c r="G18" s="101">
        <f>'Pellet Proj details'!G41</f>
        <v>181.41390000000001</v>
      </c>
      <c r="H18" s="101">
        <f>'Pellet Proj details'!H41</f>
        <v>186.85631700000002</v>
      </c>
      <c r="I18" s="101">
        <f>'Pellet Proj details'!I41</f>
        <v>192.46200651000004</v>
      </c>
      <c r="J18" s="101">
        <f>'Pellet Proj details'!J41</f>
        <v>198.23586670530005</v>
      </c>
      <c r="K18" s="101">
        <f>'Pellet Proj details'!K41</f>
        <v>204.18294270645907</v>
      </c>
      <c r="L18" s="101">
        <f>'Pellet Proj details'!L41</f>
        <v>210.30843098765286</v>
      </c>
      <c r="M18" s="101">
        <f>'Pellet Proj details'!M41</f>
        <v>216.61768391728245</v>
      </c>
      <c r="N18" s="101">
        <f>'Pellet Proj details'!N41</f>
        <v>223.11621443480092</v>
      </c>
    </row>
    <row r="19" spans="1:14" x14ac:dyDescent="0.25">
      <c r="C19" s="1" t="str">
        <f>'Pellet Proj details'!B42</f>
        <v>Other O&amp;M expenses</v>
      </c>
      <c r="E19" s="101">
        <f>'Pellet Proj details'!E42</f>
        <v>172.63640000000001</v>
      </c>
      <c r="F19" s="101">
        <f>'Pellet Proj details'!F42</f>
        <v>178.75718399999997</v>
      </c>
      <c r="G19" s="101">
        <f>'Pellet Proj details'!G42</f>
        <v>185.11769304000001</v>
      </c>
      <c r="H19" s="101">
        <f>'Pellet Proj details'!H42</f>
        <v>191.72846496239998</v>
      </c>
      <c r="I19" s="101">
        <f>'Pellet Proj details'!I42</f>
        <v>198.60055351034404</v>
      </c>
      <c r="J19" s="101">
        <f>'Pellet Proj details'!J42</f>
        <v>205.74555574067065</v>
      </c>
      <c r="K19" s="101">
        <f>'Pellet Proj details'!K42</f>
        <v>213.17564097290807</v>
      </c>
      <c r="L19" s="101">
        <f>'Pellet Proj details'!L42</f>
        <v>220.90358136308865</v>
      </c>
      <c r="M19" s="101">
        <f>'Pellet Proj details'!M42</f>
        <v>228.94278419637803</v>
      </c>
      <c r="N19" s="101">
        <f>'Pellet Proj details'!N42</f>
        <v>237.3073259980408</v>
      </c>
    </row>
    <row r="20" spans="1:14" x14ac:dyDescent="0.25">
      <c r="C20" s="1" t="str">
        <f>'Pellet Proj details'!B43</f>
        <v xml:space="preserve">freight Cost </v>
      </c>
      <c r="E20" s="101">
        <f>'Pellet Proj details'!E43</f>
        <v>128.25</v>
      </c>
      <c r="F20" s="101">
        <f>'Pellet Proj details'!F43</f>
        <v>132.0975</v>
      </c>
      <c r="G20" s="101">
        <f>'Pellet Proj details'!G43</f>
        <v>136.06042500000001</v>
      </c>
      <c r="H20" s="101">
        <f>'Pellet Proj details'!H43</f>
        <v>140.14223775000002</v>
      </c>
      <c r="I20" s="101">
        <f>'Pellet Proj details'!I43</f>
        <v>144.34650488250003</v>
      </c>
      <c r="J20" s="101">
        <f>'Pellet Proj details'!J43</f>
        <v>148.67690002897504</v>
      </c>
      <c r="K20" s="101">
        <f>'Pellet Proj details'!K43</f>
        <v>153.13720702984429</v>
      </c>
      <c r="L20" s="101">
        <f>'Pellet Proj details'!L43</f>
        <v>157.73132324073961</v>
      </c>
      <c r="M20" s="101">
        <f>'Pellet Proj details'!M43</f>
        <v>162.46326293796182</v>
      </c>
      <c r="N20" s="101">
        <f>'Pellet Proj details'!N43</f>
        <v>167.33716082610067</v>
      </c>
    </row>
    <row r="21" spans="1:14" s="4" customFormat="1" x14ac:dyDescent="0.25">
      <c r="C21" s="4" t="s">
        <v>347</v>
      </c>
      <c r="D21" s="20"/>
      <c r="E21" s="210">
        <f>SUM(E18:E20)</f>
        <v>471.88639999999998</v>
      </c>
      <c r="F21" s="210">
        <f t="shared" ref="F21:I21" si="2">SUM(F18:F20)</f>
        <v>486.9846839999999</v>
      </c>
      <c r="G21" s="210">
        <f t="shared" si="2"/>
        <v>502.59201804000003</v>
      </c>
      <c r="H21" s="210">
        <f t="shared" si="2"/>
        <v>518.72701971240008</v>
      </c>
      <c r="I21" s="210">
        <f t="shared" si="2"/>
        <v>535.40906490284419</v>
      </c>
      <c r="J21" s="210">
        <f t="shared" ref="J21:N21" si="3">SUM(J18:J20)</f>
        <v>552.65832247494575</v>
      </c>
      <c r="K21" s="210">
        <f t="shared" si="3"/>
        <v>570.49579070921141</v>
      </c>
      <c r="L21" s="210">
        <f t="shared" si="3"/>
        <v>588.94333559148106</v>
      </c>
      <c r="M21" s="210">
        <f t="shared" si="3"/>
        <v>608.02373105162224</v>
      </c>
      <c r="N21" s="210">
        <f t="shared" si="3"/>
        <v>627.76070125894239</v>
      </c>
    </row>
    <row r="22" spans="1:14" s="4" customFormat="1" x14ac:dyDescent="0.25">
      <c r="C22" s="186" t="s">
        <v>346</v>
      </c>
      <c r="D22" s="20"/>
      <c r="E22" s="210">
        <f>E21</f>
        <v>471.88639999999998</v>
      </c>
      <c r="F22" s="210">
        <f t="shared" ref="F22:I22" si="4">F21</f>
        <v>486.9846839999999</v>
      </c>
      <c r="G22" s="210">
        <f t="shared" si="4"/>
        <v>502.59201804000003</v>
      </c>
      <c r="H22" s="210">
        <f t="shared" si="4"/>
        <v>518.72701971240008</v>
      </c>
      <c r="I22" s="210">
        <f t="shared" si="4"/>
        <v>535.40906490284419</v>
      </c>
      <c r="J22" s="210">
        <f t="shared" ref="J22:N22" si="5">J21</f>
        <v>552.65832247494575</v>
      </c>
      <c r="K22" s="210">
        <f t="shared" si="5"/>
        <v>570.49579070921141</v>
      </c>
      <c r="L22" s="210">
        <f t="shared" si="5"/>
        <v>588.94333559148106</v>
      </c>
      <c r="M22" s="210">
        <f t="shared" si="5"/>
        <v>608.02373105162224</v>
      </c>
      <c r="N22" s="210">
        <f t="shared" si="5"/>
        <v>627.76070125894239</v>
      </c>
    </row>
    <row r="23" spans="1:14" x14ac:dyDescent="0.25">
      <c r="C23" s="186"/>
      <c r="D23" s="209"/>
      <c r="E23" s="210"/>
      <c r="F23" s="210"/>
      <c r="G23" s="210"/>
      <c r="H23" s="210"/>
      <c r="I23" s="210"/>
      <c r="J23" s="210"/>
      <c r="K23" s="210"/>
      <c r="L23" s="210"/>
      <c r="M23" s="210"/>
      <c r="N23" s="210"/>
    </row>
    <row r="24" spans="1:14" x14ac:dyDescent="0.25">
      <c r="C24" s="186" t="s">
        <v>281</v>
      </c>
      <c r="E24" s="210">
        <f>E14-E22</f>
        <v>83.863600000000019</v>
      </c>
      <c r="F24" s="210">
        <f>F14-F22</f>
        <v>85.437816000000112</v>
      </c>
      <c r="G24" s="210">
        <f>G14-G22</f>
        <v>87.003156960000013</v>
      </c>
      <c r="H24" s="210">
        <f>H14-H22</f>
        <v>88.556010537600059</v>
      </c>
      <c r="I24" s="210">
        <f>I14-I22</f>
        <v>90.092456254655872</v>
      </c>
      <c r="J24" s="210">
        <f t="shared" ref="J24:N24" si="6">J14-J22</f>
        <v>91.608244317279286</v>
      </c>
      <c r="K24" s="210">
        <f t="shared" si="6"/>
        <v>93.098773086780398</v>
      </c>
      <c r="L24" s="210">
        <f t="shared" si="6"/>
        <v>94.559065118390436</v>
      </c>
      <c r="M24" s="210">
        <f t="shared" si="6"/>
        <v>95.983741679545346</v>
      </c>
      <c r="N24" s="210">
        <f t="shared" si="6"/>
        <v>97.366995654160291</v>
      </c>
    </row>
    <row r="25" spans="1:14" s="4" customFormat="1" x14ac:dyDescent="0.25">
      <c r="C25" s="186" t="s">
        <v>126</v>
      </c>
      <c r="D25" s="209"/>
      <c r="E25" s="247">
        <f>E24/E14</f>
        <v>0.15090166441745392</v>
      </c>
      <c r="F25" s="247">
        <f>F24/F14</f>
        <v>0.1492565648624925</v>
      </c>
      <c r="G25" s="247">
        <f>G24/G14</f>
        <v>0.14756422821811593</v>
      </c>
      <c r="H25" s="247">
        <f>H24/H14</f>
        <v>0.14582329182019826</v>
      </c>
      <c r="I25" s="247">
        <f>I24/I14</f>
        <v>0.14403235357116065</v>
      </c>
      <c r="J25" s="247">
        <f t="shared" ref="J25:N25" si="7">J24/J14</f>
        <v>0.14218997079639367</v>
      </c>
      <c r="K25" s="247">
        <f t="shared" si="7"/>
        <v>0.14029465906746286</v>
      </c>
      <c r="L25" s="247">
        <f t="shared" si="7"/>
        <v>0.13834489099114114</v>
      </c>
      <c r="M25" s="247">
        <f t="shared" si="7"/>
        <v>0.13633909496326854</v>
      </c>
      <c r="N25" s="247">
        <f t="shared" si="7"/>
        <v>0.13427565388641952</v>
      </c>
    </row>
    <row r="26" spans="1:14" x14ac:dyDescent="0.25">
      <c r="C26" s="2"/>
      <c r="D26" s="209"/>
      <c r="E26" s="184"/>
      <c r="F26" s="184"/>
      <c r="G26" s="184"/>
      <c r="H26" s="184"/>
      <c r="I26" s="184"/>
      <c r="J26" s="184"/>
      <c r="K26" s="184"/>
      <c r="L26" s="184"/>
      <c r="M26" s="184"/>
      <c r="N26" s="184"/>
    </row>
    <row r="27" spans="1:14" x14ac:dyDescent="0.25">
      <c r="C27" s="2" t="s">
        <v>369</v>
      </c>
      <c r="E27" s="101">
        <f>fin_draft!E17</f>
        <v>19.852909999999998</v>
      </c>
      <c r="F27" s="101">
        <f>fin_draft!F17</f>
        <v>19.852909999999998</v>
      </c>
      <c r="G27" s="101">
        <f>fin_draft!G17</f>
        <v>19.852909999999998</v>
      </c>
      <c r="H27" s="101">
        <f>fin_draft!H17</f>
        <v>19.852909999999998</v>
      </c>
      <c r="I27" s="101">
        <f>fin_draft!I17</f>
        <v>19.852909999999998</v>
      </c>
      <c r="J27" s="101">
        <f>fin_draft!J17</f>
        <v>19.852909999999998</v>
      </c>
      <c r="K27" s="101">
        <f>fin_draft!K17</f>
        <v>19.852909999999998</v>
      </c>
      <c r="L27" s="101">
        <f>fin_draft!L17</f>
        <v>19.852909999999998</v>
      </c>
      <c r="M27" s="101">
        <f>fin_draft!M17</f>
        <v>19.852909999999998</v>
      </c>
      <c r="N27" s="101">
        <f>fin_draft!N17</f>
        <v>19.85290999999998</v>
      </c>
    </row>
    <row r="28" spans="1:14" s="4" customFormat="1" x14ac:dyDescent="0.25">
      <c r="C28" s="4" t="s">
        <v>279</v>
      </c>
      <c r="D28" s="20"/>
      <c r="E28" s="211">
        <f>E27</f>
        <v>19.852909999999998</v>
      </c>
      <c r="F28" s="211">
        <f>F27</f>
        <v>19.852909999999998</v>
      </c>
      <c r="G28" s="211">
        <f>G27</f>
        <v>19.852909999999998</v>
      </c>
      <c r="H28" s="211">
        <f>H27</f>
        <v>19.852909999999998</v>
      </c>
      <c r="I28" s="211">
        <f>I27</f>
        <v>19.852909999999998</v>
      </c>
      <c r="J28" s="211">
        <f t="shared" ref="J28:N28" si="8">J27</f>
        <v>19.852909999999998</v>
      </c>
      <c r="K28" s="211">
        <f t="shared" si="8"/>
        <v>19.852909999999998</v>
      </c>
      <c r="L28" s="211">
        <f t="shared" si="8"/>
        <v>19.852909999999998</v>
      </c>
      <c r="M28" s="211">
        <f t="shared" si="8"/>
        <v>19.852909999999998</v>
      </c>
      <c r="N28" s="211">
        <f t="shared" si="8"/>
        <v>19.85290999999998</v>
      </c>
    </row>
    <row r="29" spans="1:14" x14ac:dyDescent="0.25">
      <c r="C29" s="2"/>
      <c r="D29" s="209"/>
      <c r="E29" s="74"/>
      <c r="F29" s="74"/>
      <c r="G29" s="74"/>
      <c r="H29" s="74"/>
      <c r="I29" s="74"/>
      <c r="J29" s="74"/>
      <c r="K29" s="74"/>
      <c r="L29" s="74"/>
      <c r="M29" s="74"/>
      <c r="N29" s="74"/>
    </row>
    <row r="30" spans="1:14" x14ac:dyDescent="0.25">
      <c r="C30" s="186" t="s">
        <v>105</v>
      </c>
      <c r="D30" s="209"/>
      <c r="E30" s="211">
        <f>E24-E28</f>
        <v>64.010690000000025</v>
      </c>
      <c r="F30" s="211">
        <f>F24-F28</f>
        <v>65.584906000000117</v>
      </c>
      <c r="G30" s="211">
        <f>G24-G28</f>
        <v>67.150246960000018</v>
      </c>
      <c r="H30" s="211">
        <f>H24-H28</f>
        <v>68.703100537600065</v>
      </c>
      <c r="I30" s="211">
        <f>I24-I28</f>
        <v>70.239546254655878</v>
      </c>
      <c r="J30" s="211">
        <f t="shared" ref="J30:N30" si="9">J24-J28</f>
        <v>71.755334317279292</v>
      </c>
      <c r="K30" s="211">
        <f t="shared" si="9"/>
        <v>73.245863086780403</v>
      </c>
      <c r="L30" s="211">
        <f t="shared" si="9"/>
        <v>74.706155118390441</v>
      </c>
      <c r="M30" s="211">
        <f t="shared" si="9"/>
        <v>76.130831679545352</v>
      </c>
      <c r="N30" s="211">
        <f t="shared" si="9"/>
        <v>77.514085654160311</v>
      </c>
    </row>
    <row r="31" spans="1:14" x14ac:dyDescent="0.25">
      <c r="A31" s="1" t="b">
        <f>AND(E31:N31)</f>
        <v>1</v>
      </c>
      <c r="C31" s="186"/>
      <c r="D31" s="209"/>
      <c r="E31" s="211" t="b">
        <f>AND(ROUND(fin_draft!E18,0=ROUND(E30,0)))</f>
        <v>1</v>
      </c>
      <c r="F31" s="211" t="b">
        <f>AND(ROUND(fin_draft!F18,0=ROUND(F30,0)))</f>
        <v>1</v>
      </c>
      <c r="G31" s="211" t="b">
        <f>AND(ROUND(fin_draft!G18,0=ROUND(G30,0)))</f>
        <v>1</v>
      </c>
      <c r="H31" s="211" t="b">
        <f>AND(ROUND(fin_draft!H18,0=ROUND(H30,0)))</f>
        <v>1</v>
      </c>
      <c r="I31" s="211" t="b">
        <f>AND(ROUND(fin_draft!I18,0=ROUND(I30,0)))</f>
        <v>1</v>
      </c>
      <c r="J31" s="211" t="b">
        <f>AND(ROUND(fin_draft!J18,0=ROUND(J30,0)))</f>
        <v>1</v>
      </c>
      <c r="K31" s="211" t="b">
        <f>AND(ROUND(fin_draft!K18,0=ROUND(K30,0)))</f>
        <v>1</v>
      </c>
      <c r="L31" s="211" t="b">
        <f>AND(ROUND(fin_draft!L18,0=ROUND(L30,0)))</f>
        <v>1</v>
      </c>
      <c r="M31" s="211" t="b">
        <f>AND(ROUND(fin_draft!M18,0=ROUND(M30,0)))</f>
        <v>1</v>
      </c>
      <c r="N31" s="211" t="b">
        <f>AND(ROUND(fin_draft!N18,0=ROUND(N30,0)))</f>
        <v>1</v>
      </c>
    </row>
    <row r="32" spans="1:14" x14ac:dyDescent="0.25">
      <c r="C32" s="186" t="s">
        <v>21</v>
      </c>
      <c r="D32" s="209"/>
      <c r="E32" s="211">
        <f>fin_draft!E18-E30</f>
        <v>0</v>
      </c>
      <c r="F32" s="211">
        <f>fin_draft!F18-F30</f>
        <v>0</v>
      </c>
      <c r="G32" s="211">
        <f>fin_draft!G18-G30</f>
        <v>0</v>
      </c>
      <c r="H32" s="211">
        <f>fin_draft!H18-H30</f>
        <v>0</v>
      </c>
      <c r="I32" s="211">
        <f>fin_draft!I18-I30</f>
        <v>1.1368683772161603E-13</v>
      </c>
      <c r="J32" s="211">
        <f>fin_draft!J18-J30</f>
        <v>0</v>
      </c>
      <c r="K32" s="211">
        <f>fin_draft!K18-K30</f>
        <v>0</v>
      </c>
      <c r="L32" s="211">
        <f>fin_draft!L18-L30</f>
        <v>0</v>
      </c>
      <c r="M32" s="211">
        <f>fin_draft!M18-M30</f>
        <v>-1.1368683772161603E-13</v>
      </c>
      <c r="N32" s="211">
        <f>fin_draft!N18-N30</f>
        <v>0</v>
      </c>
    </row>
    <row r="34" spans="3:14" x14ac:dyDescent="0.25">
      <c r="C34" s="216" t="s">
        <v>212</v>
      </c>
      <c r="D34" s="248"/>
      <c r="E34" s="211"/>
      <c r="F34" s="211"/>
      <c r="G34" s="211"/>
      <c r="H34" s="211"/>
      <c r="I34" s="211"/>
      <c r="J34" s="211"/>
      <c r="K34" s="211"/>
      <c r="L34" s="211"/>
      <c r="M34" s="211"/>
      <c r="N34" s="211"/>
    </row>
    <row r="35" spans="3:14" x14ac:dyDescent="0.25">
      <c r="C35" s="216" t="s">
        <v>333</v>
      </c>
      <c r="D35" s="248"/>
      <c r="E35" s="211"/>
      <c r="F35" s="211"/>
      <c r="G35" s="211"/>
      <c r="H35" s="211"/>
      <c r="I35" s="211"/>
      <c r="J35" s="211"/>
      <c r="K35" s="211"/>
      <c r="L35" s="211"/>
      <c r="M35" s="211"/>
      <c r="N35" s="211"/>
    </row>
    <row r="36" spans="3:14" x14ac:dyDescent="0.25">
      <c r="C36" s="2" t="s">
        <v>323</v>
      </c>
      <c r="D36" s="209"/>
      <c r="E36" s="101">
        <f>fin_draft!E21</f>
        <v>11.536166094444443</v>
      </c>
      <c r="F36" s="101">
        <f>fin_draft!F21</f>
        <v>10.178970083333333</v>
      </c>
      <c r="G36" s="101">
        <f>fin_draft!G21</f>
        <v>8.8217740722222224</v>
      </c>
      <c r="H36" s="101">
        <f>fin_draft!H21</f>
        <v>7.4645780611111112</v>
      </c>
      <c r="I36" s="101">
        <f>fin_draft!I21</f>
        <v>6.1073820500000009</v>
      </c>
      <c r="J36" s="101">
        <f>fin_draft!J21</f>
        <v>4.7501860388888897</v>
      </c>
      <c r="K36" s="101">
        <f>fin_draft!K21</f>
        <v>3.3929900277777794</v>
      </c>
      <c r="L36" s="101">
        <f>fin_draft!L21</f>
        <v>2.0357940166666686</v>
      </c>
      <c r="M36" s="101">
        <f>fin_draft!M21</f>
        <v>0.67859800555555638</v>
      </c>
      <c r="N36" s="101">
        <f>fin_draft!N21</f>
        <v>0</v>
      </c>
    </row>
    <row r="37" spans="3:14" x14ac:dyDescent="0.25">
      <c r="C37" s="2" t="s">
        <v>213</v>
      </c>
      <c r="D37" s="209"/>
      <c r="E37" s="101">
        <f>fin_draft!E22</f>
        <v>7.41</v>
      </c>
      <c r="F37" s="101">
        <f>fin_draft!F22</f>
        <v>7.6323000000000008</v>
      </c>
      <c r="G37" s="101">
        <f>fin_draft!G22</f>
        <v>7.861269000000001</v>
      </c>
      <c r="H37" s="101">
        <f>fin_draft!H22</f>
        <v>8.0971070700000016</v>
      </c>
      <c r="I37" s="101">
        <f>fin_draft!I22</f>
        <v>8.3400202821000011</v>
      </c>
      <c r="J37" s="101">
        <f>fin_draft!J22</f>
        <v>8.5902208905630015</v>
      </c>
      <c r="K37" s="101">
        <f>fin_draft!K22</f>
        <v>8.8479275172798904</v>
      </c>
      <c r="L37" s="101">
        <f>fin_draft!L22</f>
        <v>9.1133653427982875</v>
      </c>
      <c r="M37" s="101">
        <f>fin_draft!M22</f>
        <v>9.3867663030822346</v>
      </c>
      <c r="N37" s="101">
        <f>fin_draft!N22</f>
        <v>9.6683692921747024</v>
      </c>
    </row>
    <row r="38" spans="3:14" s="4" customFormat="1" x14ac:dyDescent="0.25">
      <c r="C38" s="186" t="s">
        <v>282</v>
      </c>
      <c r="D38" s="209"/>
      <c r="E38" s="210">
        <f>SUM(E36:E37)</f>
        <v>18.946166094444443</v>
      </c>
      <c r="F38" s="210">
        <f>SUM(F36:F37)</f>
        <v>17.811270083333334</v>
      </c>
      <c r="G38" s="210">
        <f>SUM(G36:G37)</f>
        <v>16.683043072222222</v>
      </c>
      <c r="H38" s="210">
        <f>SUM(H36:H37)</f>
        <v>15.561685131111112</v>
      </c>
      <c r="I38" s="210">
        <f>SUM(I36:I37)</f>
        <v>14.447402332100001</v>
      </c>
      <c r="J38" s="210">
        <f t="shared" ref="J38:N38" si="10">SUM(J36:J37)</f>
        <v>13.340406929451891</v>
      </c>
      <c r="K38" s="210">
        <f t="shared" si="10"/>
        <v>12.24091754505767</v>
      </c>
      <c r="L38" s="210">
        <f t="shared" si="10"/>
        <v>11.149159359464957</v>
      </c>
      <c r="M38" s="210">
        <f t="shared" si="10"/>
        <v>10.065364308637792</v>
      </c>
      <c r="N38" s="210">
        <f t="shared" si="10"/>
        <v>9.6683692921747024</v>
      </c>
    </row>
    <row r="39" spans="3:14" x14ac:dyDescent="0.25">
      <c r="C39" s="186" t="s">
        <v>214</v>
      </c>
      <c r="D39" s="209"/>
      <c r="E39" s="210">
        <f>E38</f>
        <v>18.946166094444443</v>
      </c>
      <c r="F39" s="210">
        <f t="shared" ref="F39:I39" si="11">F38</f>
        <v>17.811270083333334</v>
      </c>
      <c r="G39" s="210">
        <f t="shared" si="11"/>
        <v>16.683043072222222</v>
      </c>
      <c r="H39" s="210">
        <f t="shared" si="11"/>
        <v>15.561685131111112</v>
      </c>
      <c r="I39" s="210">
        <f t="shared" si="11"/>
        <v>14.447402332100001</v>
      </c>
      <c r="J39" s="210">
        <f t="shared" ref="J39:N39" si="12">J38</f>
        <v>13.340406929451891</v>
      </c>
      <c r="K39" s="210">
        <f t="shared" si="12"/>
        <v>12.24091754505767</v>
      </c>
      <c r="L39" s="210">
        <f t="shared" si="12"/>
        <v>11.149159359464957</v>
      </c>
      <c r="M39" s="210">
        <f t="shared" si="12"/>
        <v>10.065364308637792</v>
      </c>
      <c r="N39" s="210">
        <f t="shared" si="12"/>
        <v>9.6683692921747024</v>
      </c>
    </row>
    <row r="40" spans="3:14" x14ac:dyDescent="0.25">
      <c r="C40" s="186"/>
      <c r="D40" s="209"/>
      <c r="E40" s="210"/>
      <c r="F40" s="210"/>
      <c r="G40" s="210"/>
      <c r="H40" s="210"/>
      <c r="I40" s="210"/>
      <c r="J40" s="210"/>
      <c r="K40" s="210"/>
      <c r="L40" s="210"/>
      <c r="M40" s="210"/>
      <c r="N40" s="210"/>
    </row>
    <row r="41" spans="3:14" x14ac:dyDescent="0.25">
      <c r="C41" s="186" t="s">
        <v>19</v>
      </c>
      <c r="D41" s="209"/>
      <c r="E41" s="211">
        <f>E30-E39</f>
        <v>45.064523905555582</v>
      </c>
      <c r="F41" s="211">
        <f>F30-F39</f>
        <v>47.773635916666784</v>
      </c>
      <c r="G41" s="211">
        <f>G30-G39</f>
        <v>50.467203887777799</v>
      </c>
      <c r="H41" s="211">
        <f>H30-H39</f>
        <v>53.141415406488953</v>
      </c>
      <c r="I41" s="211">
        <f>I30-I39</f>
        <v>55.79214392255588</v>
      </c>
      <c r="J41" s="211">
        <f t="shared" ref="J41:N41" si="13">J30-J39</f>
        <v>58.414927387827404</v>
      </c>
      <c r="K41" s="211">
        <f t="shared" si="13"/>
        <v>61.004945541722734</v>
      </c>
      <c r="L41" s="211">
        <f t="shared" si="13"/>
        <v>63.556995758925481</v>
      </c>
      <c r="M41" s="211">
        <f t="shared" si="13"/>
        <v>66.065467370907555</v>
      </c>
      <c r="N41" s="211">
        <f t="shared" si="13"/>
        <v>67.845716361985609</v>
      </c>
    </row>
    <row r="42" spans="3:14" x14ac:dyDescent="0.25">
      <c r="C42" s="186"/>
      <c r="D42" s="209"/>
      <c r="E42" s="211">
        <f>fin_draft!E25-E41</f>
        <v>0</v>
      </c>
      <c r="F42" s="211">
        <f>fin_draft!F25-F41</f>
        <v>0</v>
      </c>
      <c r="G42" s="211">
        <f>fin_draft!G25-G41</f>
        <v>0</v>
      </c>
      <c r="H42" s="211">
        <f>fin_draft!H25-H41</f>
        <v>0</v>
      </c>
      <c r="I42" s="211">
        <f>fin_draft!I25-I41</f>
        <v>1.1368683772161603E-13</v>
      </c>
      <c r="J42" s="211">
        <f>fin_draft!J25-J41</f>
        <v>0</v>
      </c>
      <c r="K42" s="211">
        <f>fin_draft!K25-K41</f>
        <v>0</v>
      </c>
      <c r="L42" s="211">
        <f>fin_draft!L25-L41</f>
        <v>0</v>
      </c>
      <c r="M42" s="211">
        <f>fin_draft!M25-M41</f>
        <v>-1.1368683772161603E-13</v>
      </c>
      <c r="N42" s="211">
        <f>fin_draft!N25-N41</f>
        <v>0</v>
      </c>
    </row>
    <row r="43" spans="3:14" x14ac:dyDescent="0.25">
      <c r="C43" s="2"/>
      <c r="D43" s="209"/>
      <c r="E43" s="211"/>
      <c r="F43" s="211"/>
      <c r="G43" s="211"/>
      <c r="H43" s="211"/>
      <c r="I43" s="211"/>
      <c r="J43" s="211"/>
      <c r="K43" s="211"/>
      <c r="L43" s="211"/>
      <c r="M43" s="211"/>
      <c r="N43" s="211"/>
    </row>
    <row r="44" spans="3:14" x14ac:dyDescent="0.25">
      <c r="C44" s="2" t="s">
        <v>114</v>
      </c>
      <c r="D44" s="209"/>
      <c r="E44" s="74">
        <f>E121</f>
        <v>11.730957255957344</v>
      </c>
      <c r="F44" s="74">
        <f t="shared" ref="F44:I44" si="14">F121</f>
        <v>14.320697984320043</v>
      </c>
      <c r="G44" s="74">
        <f t="shared" si="14"/>
        <v>16.658546709265075</v>
      </c>
      <c r="H44" s="74">
        <f t="shared" si="14"/>
        <v>18.780140265515502</v>
      </c>
      <c r="I44" s="74">
        <f t="shared" si="14"/>
        <v>20.715460358849128</v>
      </c>
      <c r="J44" s="74">
        <f t="shared" ref="J44:N44" si="15">J121</f>
        <v>22.48965790553093</v>
      </c>
      <c r="K44" s="74">
        <f t="shared" si="15"/>
        <v>24.123752127918834</v>
      </c>
      <c r="L44" s="74">
        <f t="shared" si="15"/>
        <v>25.635223092705274</v>
      </c>
      <c r="M44" s="74">
        <f t="shared" si="15"/>
        <v>27.038513569150339</v>
      </c>
      <c r="N44" s="74">
        <f t="shared" si="15"/>
        <v>28.108324409493587</v>
      </c>
    </row>
    <row r="45" spans="3:14" x14ac:dyDescent="0.25">
      <c r="C45" s="2"/>
      <c r="D45" s="209"/>
      <c r="E45" s="74"/>
      <c r="F45" s="74"/>
      <c r="G45" s="74"/>
      <c r="H45" s="74"/>
      <c r="I45" s="74"/>
      <c r="J45" s="74"/>
      <c r="K45" s="74"/>
      <c r="L45" s="74"/>
      <c r="M45" s="74"/>
      <c r="N45" s="74"/>
    </row>
    <row r="46" spans="3:14" x14ac:dyDescent="0.25">
      <c r="C46" s="173" t="s">
        <v>20</v>
      </c>
      <c r="D46" s="176"/>
      <c r="E46" s="173">
        <f>E41-E44</f>
        <v>33.333566649598239</v>
      </c>
      <c r="F46" s="173">
        <f t="shared" ref="F46:I46" si="16">F41-F44</f>
        <v>33.452937932346742</v>
      </c>
      <c r="G46" s="173">
        <f t="shared" si="16"/>
        <v>33.808657178512725</v>
      </c>
      <c r="H46" s="173">
        <f t="shared" si="16"/>
        <v>34.361275140973447</v>
      </c>
      <c r="I46" s="173">
        <f t="shared" si="16"/>
        <v>35.076683563706752</v>
      </c>
      <c r="J46" s="173">
        <f t="shared" ref="J46:N46" si="17">J41-J44</f>
        <v>35.925269482296471</v>
      </c>
      <c r="K46" s="173">
        <f t="shared" si="17"/>
        <v>36.881193413803899</v>
      </c>
      <c r="L46" s="173">
        <f t="shared" si="17"/>
        <v>37.921772666220207</v>
      </c>
      <c r="M46" s="173">
        <f t="shared" si="17"/>
        <v>39.026953801757216</v>
      </c>
      <c r="N46" s="173">
        <f t="shared" si="17"/>
        <v>39.737391952492018</v>
      </c>
    </row>
    <row r="47" spans="3:14" x14ac:dyDescent="0.25">
      <c r="C47" s="2"/>
      <c r="D47" s="209"/>
      <c r="E47" s="184"/>
      <c r="F47" s="184"/>
      <c r="G47" s="184"/>
      <c r="H47" s="184"/>
      <c r="I47" s="184"/>
      <c r="J47" s="184"/>
      <c r="K47" s="184"/>
      <c r="L47" s="184"/>
      <c r="M47" s="184"/>
      <c r="N47" s="184"/>
    </row>
    <row r="48" spans="3:14" x14ac:dyDescent="0.25">
      <c r="C48" s="170" t="s">
        <v>127</v>
      </c>
      <c r="D48" s="20" t="s">
        <v>150</v>
      </c>
      <c r="E48" s="2"/>
      <c r="F48" s="2"/>
      <c r="G48" s="2"/>
      <c r="H48" s="2"/>
      <c r="I48" s="2"/>
      <c r="J48" s="2"/>
      <c r="K48" s="2"/>
      <c r="L48" s="2"/>
      <c r="M48" s="2"/>
      <c r="N48" s="2"/>
    </row>
    <row r="49" spans="1:16378" x14ac:dyDescent="0.25">
      <c r="A49" s="172"/>
      <c r="B49" s="171"/>
      <c r="C49" s="171" t="str">
        <f>Assumption!B$4</f>
        <v xml:space="preserve">Year of Operation </v>
      </c>
      <c r="D49" s="171"/>
      <c r="E49" s="171">
        <f>Assumption!E$4</f>
        <v>1</v>
      </c>
      <c r="F49" s="171">
        <f>Assumption!F$4</f>
        <v>2</v>
      </c>
      <c r="G49" s="171">
        <f>Assumption!G$4</f>
        <v>3</v>
      </c>
      <c r="H49" s="171">
        <f>Assumption!H$4</f>
        <v>4</v>
      </c>
      <c r="I49" s="171">
        <f>Assumption!I$4</f>
        <v>5</v>
      </c>
      <c r="J49" s="171"/>
      <c r="K49" s="171"/>
      <c r="L49" s="171"/>
      <c r="M49" s="172"/>
      <c r="N49" s="171"/>
      <c r="O49" s="171"/>
      <c r="P49" s="171"/>
      <c r="Q49" s="171"/>
      <c r="R49" s="171"/>
      <c r="S49" s="172"/>
      <c r="T49" s="171"/>
      <c r="U49" s="171"/>
      <c r="V49" s="171"/>
      <c r="W49" s="171"/>
      <c r="X49" s="171"/>
      <c r="Y49" s="171"/>
      <c r="Z49" s="171"/>
      <c r="AA49" s="171"/>
      <c r="AB49" s="171"/>
      <c r="AC49" s="171"/>
      <c r="AD49" s="171"/>
      <c r="AE49" s="172"/>
      <c r="AF49" s="171"/>
      <c r="AG49" s="171"/>
      <c r="AH49" s="171"/>
      <c r="AI49" s="171"/>
      <c r="AJ49" s="171"/>
      <c r="AK49" s="171"/>
      <c r="AL49" s="171"/>
      <c r="AM49" s="171"/>
      <c r="AN49" s="171"/>
      <c r="AO49" s="171"/>
      <c r="AP49" s="171"/>
      <c r="AQ49" s="172"/>
      <c r="AR49" s="171"/>
      <c r="AS49" s="171"/>
      <c r="AT49" s="171"/>
      <c r="AU49" s="171"/>
      <c r="AV49" s="171"/>
      <c r="AW49" s="171"/>
      <c r="AX49" s="171"/>
      <c r="AY49" s="171"/>
      <c r="AZ49" s="171"/>
      <c r="BA49" s="171"/>
      <c r="BB49" s="171"/>
      <c r="BC49" s="172"/>
      <c r="BD49" s="171"/>
      <c r="BE49" s="171"/>
      <c r="BF49" s="171"/>
      <c r="BG49" s="171"/>
      <c r="BH49" s="171"/>
      <c r="BI49" s="171"/>
      <c r="BJ49" s="171"/>
      <c r="BK49" s="171"/>
      <c r="BL49" s="171"/>
      <c r="BM49" s="171"/>
      <c r="BN49" s="171"/>
      <c r="BO49" s="172"/>
      <c r="BP49" s="171"/>
      <c r="BQ49" s="171"/>
      <c r="BR49" s="171"/>
      <c r="BS49" s="171"/>
      <c r="BT49" s="171"/>
      <c r="BU49" s="171"/>
      <c r="BV49" s="171"/>
      <c r="BW49" s="171"/>
      <c r="BX49" s="171"/>
      <c r="BY49" s="171"/>
      <c r="BZ49" s="171"/>
      <c r="CA49" s="172"/>
      <c r="CB49" s="171"/>
      <c r="CC49" s="171"/>
      <c r="CD49" s="171"/>
      <c r="CE49" s="171"/>
      <c r="CF49" s="171"/>
      <c r="CG49" s="171"/>
      <c r="CH49" s="171"/>
      <c r="CI49" s="171"/>
      <c r="CJ49" s="171"/>
      <c r="CK49" s="171"/>
      <c r="CL49" s="171"/>
      <c r="CM49" s="172"/>
      <c r="CN49" s="171"/>
      <c r="CO49" s="171"/>
      <c r="CP49" s="171"/>
      <c r="CQ49" s="171"/>
      <c r="CR49" s="171"/>
      <c r="CS49" s="171"/>
      <c r="CT49" s="171"/>
      <c r="CU49" s="171"/>
      <c r="CV49" s="171"/>
      <c r="CW49" s="171"/>
      <c r="CX49" s="171"/>
      <c r="CY49" s="172"/>
      <c r="CZ49" s="171"/>
      <c r="DA49" s="171"/>
      <c r="DB49" s="171"/>
      <c r="DC49" s="171"/>
      <c r="DD49" s="171"/>
      <c r="DE49" s="171"/>
      <c r="DF49" s="171"/>
      <c r="DG49" s="171"/>
      <c r="DH49" s="171"/>
      <c r="DI49" s="171"/>
      <c r="DJ49" s="171"/>
      <c r="DK49" s="172"/>
      <c r="DL49" s="171"/>
      <c r="DM49" s="171"/>
      <c r="DN49" s="171"/>
      <c r="DO49" s="171"/>
      <c r="DP49" s="171"/>
      <c r="DQ49" s="171"/>
      <c r="DR49" s="171"/>
      <c r="DS49" s="171"/>
      <c r="DT49" s="171"/>
      <c r="DU49" s="171"/>
      <c r="DV49" s="171"/>
      <c r="DW49" s="172"/>
      <c r="DX49" s="171"/>
      <c r="DY49" s="171"/>
      <c r="DZ49" s="171"/>
      <c r="EA49" s="171"/>
      <c r="EB49" s="171"/>
      <c r="EC49" s="171"/>
      <c r="ED49" s="171"/>
      <c r="EE49" s="171"/>
      <c r="EF49" s="171"/>
      <c r="EG49" s="171"/>
      <c r="EH49" s="171"/>
      <c r="EI49" s="172"/>
      <c r="EJ49" s="171"/>
      <c r="EK49" s="171"/>
      <c r="EL49" s="171"/>
      <c r="EM49" s="171"/>
      <c r="EN49" s="171"/>
      <c r="EO49" s="171"/>
      <c r="EP49" s="171"/>
      <c r="EQ49" s="171"/>
      <c r="ER49" s="171"/>
      <c r="ES49" s="171"/>
      <c r="ET49" s="171"/>
      <c r="EU49" s="172"/>
      <c r="EV49" s="171"/>
      <c r="EW49" s="171"/>
      <c r="EX49" s="171"/>
      <c r="EY49" s="171"/>
      <c r="EZ49" s="171"/>
      <c r="FA49" s="171"/>
      <c r="FB49" s="171"/>
      <c r="FC49" s="171"/>
      <c r="FD49" s="171"/>
      <c r="FE49" s="171"/>
      <c r="FF49" s="171"/>
      <c r="FG49" s="172"/>
      <c r="FH49" s="171"/>
      <c r="FI49" s="171"/>
      <c r="FJ49" s="171"/>
      <c r="FK49" s="171"/>
      <c r="FL49" s="171"/>
      <c r="FM49" s="171"/>
      <c r="FN49" s="171"/>
      <c r="FO49" s="171"/>
      <c r="FP49" s="171"/>
      <c r="FQ49" s="171"/>
      <c r="FR49" s="171"/>
      <c r="FS49" s="172"/>
      <c r="FT49" s="171"/>
      <c r="FU49" s="171"/>
      <c r="FV49" s="171"/>
      <c r="FW49" s="171"/>
      <c r="FX49" s="171"/>
      <c r="FY49" s="171"/>
      <c r="FZ49" s="171"/>
      <c r="GA49" s="171"/>
      <c r="GB49" s="171"/>
      <c r="GC49" s="171"/>
      <c r="GD49" s="171"/>
      <c r="GE49" s="172"/>
      <c r="GF49" s="171"/>
      <c r="GG49" s="171"/>
      <c r="GH49" s="171"/>
      <c r="GI49" s="171"/>
      <c r="GJ49" s="171"/>
      <c r="GK49" s="171"/>
      <c r="GL49" s="171"/>
      <c r="GM49" s="171"/>
      <c r="GN49" s="171"/>
      <c r="GO49" s="171"/>
      <c r="GP49" s="171"/>
      <c r="GQ49" s="172"/>
      <c r="GR49" s="171"/>
      <c r="GS49" s="171"/>
      <c r="GT49" s="171"/>
      <c r="GU49" s="171"/>
      <c r="GV49" s="171"/>
      <c r="GW49" s="171"/>
      <c r="GX49" s="171"/>
      <c r="GY49" s="171"/>
      <c r="GZ49" s="171"/>
      <c r="HA49" s="171"/>
      <c r="HB49" s="171"/>
      <c r="HC49" s="172"/>
      <c r="HD49" s="171"/>
      <c r="HE49" s="171"/>
      <c r="HF49" s="171"/>
      <c r="HG49" s="171"/>
      <c r="HH49" s="171"/>
      <c r="HI49" s="171"/>
      <c r="HJ49" s="171"/>
      <c r="HK49" s="171"/>
      <c r="HL49" s="171"/>
      <c r="HM49" s="171"/>
      <c r="HN49" s="171"/>
      <c r="HO49" s="172"/>
      <c r="HP49" s="171"/>
      <c r="HQ49" s="171"/>
      <c r="HR49" s="171"/>
      <c r="HS49" s="171"/>
      <c r="HT49" s="171"/>
      <c r="HU49" s="171"/>
      <c r="HV49" s="171"/>
      <c r="HW49" s="171"/>
      <c r="HX49" s="171"/>
      <c r="HY49" s="171"/>
      <c r="HZ49" s="171"/>
      <c r="IA49" s="172"/>
      <c r="IB49" s="171"/>
      <c r="IC49" s="171"/>
      <c r="ID49" s="171"/>
      <c r="IE49" s="171"/>
      <c r="IF49" s="171"/>
      <c r="IG49" s="171"/>
      <c r="IH49" s="171"/>
      <c r="II49" s="171"/>
      <c r="IJ49" s="171"/>
      <c r="IK49" s="171"/>
      <c r="IL49" s="171"/>
      <c r="IM49" s="172"/>
      <c r="IN49" s="171"/>
      <c r="IO49" s="171"/>
      <c r="IP49" s="171"/>
      <c r="IQ49" s="171"/>
      <c r="IR49" s="171"/>
      <c r="IS49" s="171"/>
      <c r="IT49" s="171"/>
      <c r="IU49" s="171"/>
      <c r="IV49" s="171"/>
      <c r="IW49" s="171"/>
      <c r="IX49" s="171"/>
      <c r="IY49" s="172"/>
      <c r="IZ49" s="171"/>
      <c r="JA49" s="171"/>
      <c r="JB49" s="171"/>
      <c r="JC49" s="171"/>
      <c r="JD49" s="171"/>
      <c r="JE49" s="171"/>
      <c r="JF49" s="171"/>
      <c r="JG49" s="171"/>
      <c r="JH49" s="171"/>
      <c r="JI49" s="171"/>
      <c r="JJ49" s="171"/>
      <c r="JK49" s="172"/>
      <c r="JL49" s="171"/>
      <c r="JM49" s="171"/>
      <c r="JN49" s="171"/>
      <c r="JO49" s="171"/>
      <c r="JP49" s="171"/>
      <c r="JQ49" s="171"/>
      <c r="JR49" s="171"/>
      <c r="JS49" s="171"/>
      <c r="JT49" s="171"/>
      <c r="JU49" s="171"/>
      <c r="JV49" s="171"/>
      <c r="JW49" s="172"/>
      <c r="JX49" s="171"/>
      <c r="JY49" s="171"/>
      <c r="JZ49" s="171"/>
      <c r="KA49" s="171"/>
      <c r="KB49" s="171"/>
      <c r="KC49" s="171"/>
      <c r="KD49" s="171"/>
      <c r="KE49" s="171"/>
      <c r="KF49" s="171"/>
      <c r="KG49" s="171"/>
      <c r="KH49" s="171"/>
      <c r="KI49" s="172"/>
      <c r="KJ49" s="171"/>
      <c r="KK49" s="171"/>
      <c r="KL49" s="171"/>
      <c r="KM49" s="171"/>
      <c r="KN49" s="171"/>
      <c r="KO49" s="171"/>
      <c r="KP49" s="171"/>
      <c r="KQ49" s="171"/>
      <c r="KR49" s="171"/>
      <c r="KS49" s="171"/>
      <c r="KT49" s="171"/>
      <c r="KU49" s="172"/>
      <c r="KV49" s="171"/>
      <c r="KW49" s="171"/>
      <c r="KX49" s="171"/>
      <c r="KY49" s="171"/>
      <c r="KZ49" s="171"/>
      <c r="LA49" s="171"/>
      <c r="LB49" s="171"/>
      <c r="LC49" s="171"/>
      <c r="LD49" s="171"/>
      <c r="LE49" s="171"/>
      <c r="LF49" s="171"/>
      <c r="LG49" s="172"/>
      <c r="LH49" s="171"/>
      <c r="LI49" s="171"/>
      <c r="LJ49" s="171"/>
      <c r="LK49" s="171"/>
      <c r="LL49" s="171"/>
      <c r="LM49" s="171"/>
      <c r="LN49" s="171"/>
      <c r="LO49" s="171"/>
      <c r="LP49" s="171"/>
      <c r="LQ49" s="171"/>
      <c r="LR49" s="171"/>
      <c r="LS49" s="172"/>
      <c r="LT49" s="171"/>
      <c r="LU49" s="171"/>
      <c r="LV49" s="171"/>
      <c r="LW49" s="171"/>
      <c r="LX49" s="171"/>
      <c r="LY49" s="171"/>
      <c r="LZ49" s="171"/>
      <c r="MA49" s="171"/>
      <c r="MB49" s="171"/>
      <c r="MC49" s="171"/>
      <c r="MD49" s="171"/>
      <c r="ME49" s="172"/>
      <c r="MF49" s="171"/>
      <c r="MG49" s="171"/>
      <c r="MH49" s="171"/>
      <c r="MI49" s="171"/>
      <c r="MJ49" s="171"/>
      <c r="MK49" s="171"/>
      <c r="ML49" s="171"/>
      <c r="MM49" s="171"/>
      <c r="MN49" s="171"/>
      <c r="MO49" s="171"/>
      <c r="MP49" s="171"/>
      <c r="MQ49" s="172"/>
      <c r="MR49" s="171"/>
      <c r="MS49" s="171"/>
      <c r="MT49" s="171"/>
      <c r="MU49" s="171"/>
      <c r="MV49" s="171"/>
      <c r="MW49" s="171"/>
      <c r="MX49" s="171"/>
      <c r="MY49" s="171"/>
      <c r="MZ49" s="171"/>
      <c r="NA49" s="171"/>
      <c r="NB49" s="171"/>
      <c r="NC49" s="172"/>
      <c r="ND49" s="171"/>
      <c r="NE49" s="171"/>
      <c r="NF49" s="171"/>
      <c r="NG49" s="171"/>
      <c r="NH49" s="171"/>
      <c r="NI49" s="171"/>
      <c r="NJ49" s="171"/>
      <c r="NK49" s="171"/>
      <c r="NL49" s="171"/>
      <c r="NM49" s="171"/>
      <c r="NN49" s="171"/>
      <c r="NO49" s="172"/>
      <c r="NP49" s="171"/>
      <c r="NQ49" s="171"/>
      <c r="NR49" s="171"/>
      <c r="NS49" s="171"/>
      <c r="NT49" s="171"/>
      <c r="NU49" s="171"/>
      <c r="NV49" s="171"/>
      <c r="NW49" s="171"/>
      <c r="NX49" s="171"/>
      <c r="NY49" s="171"/>
      <c r="NZ49" s="171"/>
      <c r="OA49" s="172"/>
      <c r="OB49" s="171"/>
      <c r="OC49" s="171"/>
      <c r="OD49" s="171"/>
      <c r="OE49" s="171"/>
      <c r="OF49" s="171"/>
      <c r="OG49" s="171"/>
      <c r="OH49" s="171"/>
      <c r="OI49" s="171"/>
      <c r="OJ49" s="171"/>
      <c r="OK49" s="171"/>
      <c r="OL49" s="171"/>
      <c r="OM49" s="172"/>
      <c r="ON49" s="171"/>
      <c r="OO49" s="171"/>
      <c r="OP49" s="171"/>
      <c r="OQ49" s="171"/>
      <c r="OR49" s="171"/>
      <c r="OS49" s="171"/>
      <c r="OT49" s="171"/>
      <c r="OU49" s="171"/>
      <c r="OV49" s="171"/>
      <c r="OW49" s="171"/>
      <c r="OX49" s="171"/>
      <c r="OY49" s="172"/>
      <c r="OZ49" s="171"/>
      <c r="PA49" s="171"/>
      <c r="PB49" s="171"/>
      <c r="PC49" s="171"/>
      <c r="PD49" s="171"/>
      <c r="PE49" s="171"/>
      <c r="PF49" s="171"/>
      <c r="PG49" s="171"/>
      <c r="PH49" s="171"/>
      <c r="PI49" s="171"/>
      <c r="PJ49" s="171"/>
      <c r="PK49" s="172"/>
      <c r="PL49" s="171"/>
      <c r="PM49" s="171"/>
      <c r="PN49" s="171"/>
      <c r="PO49" s="171"/>
      <c r="PP49" s="171"/>
      <c r="PQ49" s="171"/>
      <c r="PR49" s="171"/>
      <c r="PS49" s="171"/>
      <c r="PT49" s="171"/>
      <c r="PU49" s="171"/>
      <c r="PV49" s="171"/>
      <c r="PW49" s="172"/>
      <c r="PX49" s="171"/>
      <c r="PY49" s="171"/>
      <c r="PZ49" s="171"/>
      <c r="QA49" s="171"/>
      <c r="QB49" s="171"/>
      <c r="QC49" s="171"/>
      <c r="QD49" s="171"/>
      <c r="QE49" s="171"/>
      <c r="QF49" s="171"/>
      <c r="QG49" s="171"/>
      <c r="QH49" s="171"/>
      <c r="QI49" s="172"/>
      <c r="QJ49" s="171"/>
      <c r="QK49" s="171"/>
      <c r="QL49" s="171"/>
      <c r="QM49" s="171"/>
      <c r="QN49" s="171"/>
      <c r="QO49" s="171"/>
      <c r="QP49" s="171"/>
      <c r="QQ49" s="171"/>
      <c r="QR49" s="171"/>
      <c r="QS49" s="171"/>
      <c r="QT49" s="171"/>
      <c r="QU49" s="172"/>
      <c r="QV49" s="171"/>
      <c r="QW49" s="171"/>
      <c r="QX49" s="171"/>
      <c r="QY49" s="171"/>
      <c r="QZ49" s="171"/>
      <c r="RA49" s="171"/>
      <c r="RB49" s="171"/>
      <c r="RC49" s="171"/>
      <c r="RD49" s="171"/>
      <c r="RE49" s="171"/>
      <c r="RF49" s="171"/>
      <c r="RG49" s="172"/>
      <c r="RH49" s="171"/>
      <c r="RI49" s="171"/>
      <c r="RJ49" s="171"/>
      <c r="RK49" s="171"/>
      <c r="RL49" s="171"/>
      <c r="RM49" s="171"/>
      <c r="RN49" s="171"/>
      <c r="RO49" s="171"/>
      <c r="RP49" s="171"/>
      <c r="RQ49" s="171"/>
      <c r="RR49" s="171"/>
      <c r="RS49" s="172"/>
      <c r="RT49" s="171"/>
      <c r="RU49" s="171"/>
      <c r="RV49" s="171"/>
      <c r="RW49" s="171"/>
      <c r="RX49" s="171"/>
      <c r="RY49" s="171"/>
      <c r="RZ49" s="171"/>
      <c r="SA49" s="171"/>
      <c r="SB49" s="171"/>
      <c r="SC49" s="171"/>
      <c r="SD49" s="171"/>
      <c r="SE49" s="172"/>
      <c r="SF49" s="171"/>
      <c r="SG49" s="171"/>
      <c r="SH49" s="171"/>
      <c r="SI49" s="171"/>
      <c r="SJ49" s="171"/>
      <c r="SK49" s="171"/>
      <c r="SL49" s="171"/>
      <c r="SM49" s="171"/>
      <c r="SN49" s="171"/>
      <c r="SO49" s="171"/>
      <c r="SP49" s="171"/>
      <c r="SQ49" s="172"/>
      <c r="SR49" s="171"/>
      <c r="SS49" s="171"/>
      <c r="ST49" s="171"/>
      <c r="SU49" s="171"/>
      <c r="SV49" s="171"/>
      <c r="SW49" s="171"/>
      <c r="SX49" s="171"/>
      <c r="SY49" s="171"/>
      <c r="SZ49" s="171"/>
      <c r="TA49" s="171"/>
      <c r="TB49" s="171"/>
      <c r="TC49" s="172"/>
      <c r="TD49" s="171"/>
      <c r="TE49" s="171"/>
      <c r="TF49" s="171"/>
      <c r="TG49" s="171"/>
      <c r="TH49" s="171"/>
      <c r="TI49" s="171"/>
      <c r="TJ49" s="171"/>
      <c r="TK49" s="171"/>
      <c r="TL49" s="171"/>
      <c r="TM49" s="171"/>
      <c r="TN49" s="171"/>
      <c r="TO49" s="172"/>
      <c r="TP49" s="171"/>
      <c r="TQ49" s="171"/>
      <c r="TR49" s="171"/>
      <c r="TS49" s="171"/>
      <c r="TT49" s="171"/>
      <c r="TU49" s="171"/>
      <c r="TV49" s="171"/>
      <c r="TW49" s="171"/>
      <c r="TX49" s="171"/>
      <c r="TY49" s="171"/>
      <c r="TZ49" s="171"/>
      <c r="UA49" s="172"/>
      <c r="UB49" s="171"/>
      <c r="UC49" s="171"/>
      <c r="UD49" s="171"/>
      <c r="UE49" s="171"/>
      <c r="UF49" s="171"/>
      <c r="UG49" s="171"/>
      <c r="UH49" s="171"/>
      <c r="UI49" s="171"/>
      <c r="UJ49" s="171"/>
      <c r="UK49" s="171"/>
      <c r="UL49" s="171"/>
      <c r="UM49" s="172"/>
      <c r="UN49" s="171"/>
      <c r="UO49" s="171"/>
      <c r="UP49" s="171"/>
      <c r="UQ49" s="171"/>
      <c r="UR49" s="171"/>
      <c r="US49" s="171"/>
      <c r="UT49" s="171"/>
      <c r="UU49" s="171"/>
      <c r="UV49" s="171"/>
      <c r="UW49" s="171"/>
      <c r="UX49" s="171"/>
      <c r="UY49" s="172"/>
      <c r="UZ49" s="171"/>
      <c r="VA49" s="171"/>
      <c r="VB49" s="171"/>
      <c r="VC49" s="171"/>
      <c r="VD49" s="171"/>
      <c r="VE49" s="171"/>
      <c r="VF49" s="171"/>
      <c r="VG49" s="171"/>
      <c r="VH49" s="171"/>
      <c r="VI49" s="171"/>
      <c r="VJ49" s="171"/>
      <c r="VK49" s="172"/>
      <c r="VL49" s="171"/>
      <c r="VM49" s="171"/>
      <c r="VN49" s="171"/>
      <c r="VO49" s="171"/>
      <c r="VP49" s="171"/>
      <c r="VQ49" s="171"/>
      <c r="VR49" s="171"/>
      <c r="VS49" s="171"/>
      <c r="VT49" s="171"/>
      <c r="VU49" s="171"/>
      <c r="VV49" s="171"/>
      <c r="VW49" s="172"/>
      <c r="VX49" s="171"/>
      <c r="VY49" s="171"/>
      <c r="VZ49" s="171"/>
      <c r="WA49" s="171"/>
      <c r="WB49" s="171"/>
      <c r="WC49" s="171"/>
      <c r="WD49" s="171"/>
      <c r="WE49" s="171"/>
      <c r="WF49" s="171"/>
      <c r="WG49" s="171"/>
      <c r="WH49" s="171"/>
      <c r="WI49" s="172"/>
      <c r="WJ49" s="171"/>
      <c r="WK49" s="171"/>
      <c r="WL49" s="171"/>
      <c r="WM49" s="171"/>
      <c r="WN49" s="171"/>
      <c r="WO49" s="171"/>
      <c r="WP49" s="171"/>
      <c r="WQ49" s="171"/>
      <c r="WR49" s="171"/>
      <c r="WS49" s="171"/>
      <c r="WT49" s="171"/>
      <c r="WU49" s="172"/>
      <c r="WV49" s="171"/>
      <c r="WW49" s="171"/>
      <c r="WX49" s="171"/>
      <c r="WY49" s="171"/>
      <c r="WZ49" s="171"/>
      <c r="XA49" s="171"/>
      <c r="XB49" s="171"/>
      <c r="XC49" s="171"/>
      <c r="XD49" s="171"/>
      <c r="XE49" s="171"/>
      <c r="XF49" s="171"/>
      <c r="XG49" s="172"/>
      <c r="XH49" s="171"/>
      <c r="XI49" s="171"/>
      <c r="XJ49" s="171"/>
      <c r="XK49" s="171"/>
      <c r="XL49" s="171"/>
      <c r="XM49" s="171"/>
      <c r="XN49" s="171"/>
      <c r="XO49" s="171"/>
      <c r="XP49" s="171"/>
      <c r="XQ49" s="171"/>
      <c r="XR49" s="171"/>
      <c r="XS49" s="172"/>
      <c r="XT49" s="171"/>
      <c r="XU49" s="171"/>
      <c r="XV49" s="171"/>
      <c r="XW49" s="171"/>
      <c r="XX49" s="171"/>
      <c r="XY49" s="171"/>
      <c r="XZ49" s="171"/>
      <c r="YA49" s="171"/>
      <c r="YB49" s="171"/>
      <c r="YC49" s="171"/>
      <c r="YD49" s="171"/>
      <c r="YE49" s="172"/>
      <c r="YF49" s="171"/>
      <c r="YG49" s="171"/>
      <c r="YH49" s="171"/>
      <c r="YI49" s="171"/>
      <c r="YJ49" s="171"/>
      <c r="YK49" s="171"/>
      <c r="YL49" s="171"/>
      <c r="YM49" s="171"/>
      <c r="YN49" s="171"/>
      <c r="YO49" s="171"/>
      <c r="YP49" s="171"/>
      <c r="YQ49" s="172"/>
      <c r="YR49" s="171"/>
      <c r="YS49" s="171"/>
      <c r="YT49" s="171"/>
      <c r="YU49" s="171"/>
      <c r="YV49" s="171"/>
      <c r="YW49" s="171"/>
      <c r="YX49" s="171"/>
      <c r="YY49" s="171"/>
      <c r="YZ49" s="171"/>
      <c r="ZA49" s="171"/>
      <c r="ZB49" s="171"/>
      <c r="ZC49" s="172"/>
      <c r="ZD49" s="171"/>
      <c r="ZE49" s="171"/>
      <c r="ZF49" s="171"/>
      <c r="ZG49" s="171"/>
      <c r="ZH49" s="171"/>
      <c r="ZI49" s="171"/>
      <c r="ZJ49" s="171"/>
      <c r="ZK49" s="171"/>
      <c r="ZL49" s="171"/>
      <c r="ZM49" s="171"/>
      <c r="ZN49" s="171"/>
      <c r="ZO49" s="172"/>
      <c r="ZP49" s="171"/>
      <c r="ZQ49" s="171"/>
      <c r="ZR49" s="171"/>
      <c r="ZS49" s="171"/>
      <c r="ZT49" s="171"/>
      <c r="ZU49" s="171"/>
      <c r="ZV49" s="171"/>
      <c r="ZW49" s="171"/>
      <c r="ZX49" s="171"/>
      <c r="ZY49" s="171"/>
      <c r="ZZ49" s="171"/>
      <c r="AAA49" s="172"/>
      <c r="AAB49" s="171"/>
      <c r="AAC49" s="171"/>
      <c r="AAD49" s="171"/>
      <c r="AAE49" s="171"/>
      <c r="AAF49" s="171"/>
      <c r="AAG49" s="171"/>
      <c r="AAH49" s="171"/>
      <c r="AAI49" s="171"/>
      <c r="AAJ49" s="171"/>
      <c r="AAK49" s="171"/>
      <c r="AAL49" s="171"/>
      <c r="AAM49" s="172"/>
      <c r="AAN49" s="171"/>
      <c r="AAO49" s="171"/>
      <c r="AAP49" s="171"/>
      <c r="AAQ49" s="171"/>
      <c r="AAR49" s="171"/>
      <c r="AAS49" s="171"/>
      <c r="AAT49" s="171"/>
      <c r="AAU49" s="171"/>
      <c r="AAV49" s="171"/>
      <c r="AAW49" s="171"/>
      <c r="AAX49" s="171"/>
      <c r="AAY49" s="172"/>
      <c r="AAZ49" s="171"/>
      <c r="ABA49" s="171"/>
      <c r="ABB49" s="171"/>
      <c r="ABC49" s="171"/>
      <c r="ABD49" s="171"/>
      <c r="ABE49" s="171"/>
      <c r="ABF49" s="171"/>
      <c r="ABG49" s="171"/>
      <c r="ABH49" s="171"/>
      <c r="ABI49" s="171"/>
      <c r="ABJ49" s="171"/>
      <c r="ABK49" s="172"/>
      <c r="ABL49" s="171"/>
      <c r="ABM49" s="171"/>
      <c r="ABN49" s="171"/>
      <c r="ABO49" s="171"/>
      <c r="ABP49" s="171"/>
      <c r="ABQ49" s="171"/>
      <c r="ABR49" s="171"/>
      <c r="ABS49" s="171"/>
      <c r="ABT49" s="171"/>
      <c r="ABU49" s="171"/>
      <c r="ABV49" s="171"/>
      <c r="ABW49" s="172"/>
      <c r="ABX49" s="171"/>
      <c r="ABY49" s="171"/>
      <c r="ABZ49" s="171"/>
      <c r="ACA49" s="171"/>
      <c r="ACB49" s="171"/>
      <c r="ACC49" s="171"/>
      <c r="ACD49" s="171"/>
      <c r="ACE49" s="171"/>
      <c r="ACF49" s="171"/>
      <c r="ACG49" s="171"/>
      <c r="ACH49" s="171"/>
      <c r="ACI49" s="172"/>
      <c r="ACJ49" s="171"/>
      <c r="ACK49" s="171"/>
      <c r="ACL49" s="171"/>
      <c r="ACM49" s="171"/>
      <c r="ACN49" s="171"/>
      <c r="ACO49" s="171"/>
      <c r="ACP49" s="171"/>
      <c r="ACQ49" s="171"/>
      <c r="ACR49" s="171"/>
      <c r="ACS49" s="171"/>
      <c r="ACT49" s="171"/>
      <c r="ACU49" s="172"/>
      <c r="ACV49" s="171"/>
      <c r="ACW49" s="171"/>
      <c r="ACX49" s="171"/>
      <c r="ACY49" s="171"/>
      <c r="ACZ49" s="171"/>
      <c r="ADA49" s="171"/>
      <c r="ADB49" s="171"/>
      <c r="ADC49" s="171"/>
      <c r="ADD49" s="171"/>
      <c r="ADE49" s="171"/>
      <c r="ADF49" s="171"/>
      <c r="ADG49" s="172"/>
      <c r="ADH49" s="171"/>
      <c r="ADI49" s="171"/>
      <c r="ADJ49" s="171"/>
      <c r="ADK49" s="171"/>
      <c r="ADL49" s="171"/>
      <c r="ADM49" s="171"/>
      <c r="ADN49" s="171"/>
      <c r="ADO49" s="171"/>
      <c r="ADP49" s="171"/>
      <c r="ADQ49" s="171"/>
      <c r="ADR49" s="171"/>
      <c r="ADS49" s="172"/>
      <c r="ADT49" s="171"/>
      <c r="ADU49" s="171"/>
      <c r="ADV49" s="171"/>
      <c r="ADW49" s="171"/>
      <c r="ADX49" s="171"/>
      <c r="ADY49" s="171"/>
      <c r="ADZ49" s="171"/>
      <c r="AEA49" s="171"/>
      <c r="AEB49" s="171"/>
      <c r="AEC49" s="171"/>
      <c r="AED49" s="171"/>
      <c r="AEE49" s="172"/>
      <c r="AEF49" s="171"/>
      <c r="AEG49" s="171"/>
      <c r="AEH49" s="171"/>
      <c r="AEI49" s="171"/>
      <c r="AEJ49" s="171"/>
      <c r="AEK49" s="171"/>
      <c r="AEL49" s="171"/>
      <c r="AEM49" s="171"/>
      <c r="AEN49" s="171"/>
      <c r="AEO49" s="171"/>
      <c r="AEP49" s="171"/>
      <c r="AEQ49" s="172"/>
      <c r="AER49" s="171"/>
      <c r="AES49" s="171"/>
      <c r="AET49" s="171"/>
      <c r="AEU49" s="171"/>
      <c r="AEV49" s="171"/>
      <c r="AEW49" s="171"/>
      <c r="AEX49" s="171"/>
      <c r="AEY49" s="171"/>
      <c r="AEZ49" s="171"/>
      <c r="AFA49" s="171"/>
      <c r="AFB49" s="171"/>
      <c r="AFC49" s="172"/>
      <c r="AFD49" s="171"/>
      <c r="AFE49" s="171"/>
      <c r="AFF49" s="171"/>
      <c r="AFG49" s="171"/>
      <c r="AFH49" s="171"/>
      <c r="AFI49" s="171"/>
      <c r="AFJ49" s="171"/>
      <c r="AFK49" s="171"/>
      <c r="AFL49" s="171"/>
      <c r="AFM49" s="171"/>
      <c r="AFN49" s="171"/>
      <c r="AFO49" s="172"/>
      <c r="AFP49" s="171"/>
      <c r="AFQ49" s="171"/>
      <c r="AFR49" s="171"/>
      <c r="AFS49" s="171"/>
      <c r="AFT49" s="171"/>
      <c r="AFU49" s="171"/>
      <c r="AFV49" s="171"/>
      <c r="AFW49" s="171"/>
      <c r="AFX49" s="171"/>
      <c r="AFY49" s="171"/>
      <c r="AFZ49" s="171"/>
      <c r="AGA49" s="172"/>
      <c r="AGB49" s="171"/>
      <c r="AGC49" s="171"/>
      <c r="AGD49" s="171"/>
      <c r="AGE49" s="171"/>
      <c r="AGF49" s="171"/>
      <c r="AGG49" s="171"/>
      <c r="AGH49" s="171"/>
      <c r="AGI49" s="171"/>
      <c r="AGJ49" s="171"/>
      <c r="AGK49" s="171"/>
      <c r="AGL49" s="171"/>
      <c r="AGM49" s="172"/>
      <c r="AGN49" s="171"/>
      <c r="AGO49" s="171"/>
      <c r="AGP49" s="171"/>
      <c r="AGQ49" s="171"/>
      <c r="AGR49" s="171"/>
      <c r="AGS49" s="171"/>
      <c r="AGT49" s="171"/>
      <c r="AGU49" s="171"/>
      <c r="AGV49" s="171"/>
      <c r="AGW49" s="171"/>
      <c r="AGX49" s="171"/>
      <c r="AGY49" s="172"/>
      <c r="AGZ49" s="171"/>
      <c r="AHA49" s="171"/>
      <c r="AHB49" s="171"/>
      <c r="AHC49" s="171"/>
      <c r="AHD49" s="171"/>
      <c r="AHE49" s="171"/>
      <c r="AHF49" s="171"/>
      <c r="AHG49" s="171"/>
      <c r="AHH49" s="171"/>
      <c r="AHI49" s="171"/>
      <c r="AHJ49" s="171"/>
      <c r="AHK49" s="172"/>
      <c r="AHL49" s="171"/>
      <c r="AHM49" s="171"/>
      <c r="AHN49" s="171"/>
      <c r="AHO49" s="171"/>
      <c r="AHP49" s="171"/>
      <c r="AHQ49" s="171"/>
      <c r="AHR49" s="171"/>
      <c r="AHS49" s="171"/>
      <c r="AHT49" s="171"/>
      <c r="AHU49" s="171"/>
      <c r="AHV49" s="171"/>
      <c r="AHW49" s="172"/>
      <c r="AHX49" s="171"/>
      <c r="AHY49" s="171"/>
      <c r="AHZ49" s="171"/>
      <c r="AIA49" s="171"/>
      <c r="AIB49" s="171"/>
      <c r="AIC49" s="171"/>
      <c r="AID49" s="171"/>
      <c r="AIE49" s="171"/>
      <c r="AIF49" s="171"/>
      <c r="AIG49" s="171"/>
      <c r="AIH49" s="171"/>
      <c r="AII49" s="172"/>
      <c r="AIJ49" s="171"/>
      <c r="AIK49" s="171"/>
      <c r="AIL49" s="171"/>
      <c r="AIM49" s="171"/>
      <c r="AIN49" s="171"/>
      <c r="AIO49" s="171"/>
      <c r="AIP49" s="171"/>
      <c r="AIQ49" s="171"/>
      <c r="AIR49" s="171"/>
      <c r="AIS49" s="171"/>
      <c r="AIT49" s="171"/>
      <c r="AIU49" s="172"/>
      <c r="AIV49" s="171"/>
      <c r="AIW49" s="171"/>
      <c r="AIX49" s="171"/>
      <c r="AIY49" s="171"/>
      <c r="AIZ49" s="171"/>
      <c r="AJA49" s="171"/>
      <c r="AJB49" s="171"/>
      <c r="AJC49" s="171"/>
      <c r="AJD49" s="171"/>
      <c r="AJE49" s="171"/>
      <c r="AJF49" s="171"/>
      <c r="AJG49" s="172"/>
      <c r="AJH49" s="171"/>
      <c r="AJI49" s="171"/>
      <c r="AJJ49" s="171"/>
      <c r="AJK49" s="171"/>
      <c r="AJL49" s="171"/>
      <c r="AJM49" s="171"/>
      <c r="AJN49" s="171"/>
      <c r="AJO49" s="171"/>
      <c r="AJP49" s="171"/>
      <c r="AJQ49" s="171"/>
      <c r="AJR49" s="171"/>
      <c r="AJS49" s="172"/>
      <c r="AJT49" s="171"/>
      <c r="AJU49" s="171"/>
      <c r="AJV49" s="171"/>
      <c r="AJW49" s="171"/>
      <c r="AJX49" s="171"/>
      <c r="AJY49" s="171"/>
      <c r="AJZ49" s="171"/>
      <c r="AKA49" s="171"/>
      <c r="AKB49" s="171"/>
      <c r="AKC49" s="171"/>
      <c r="AKD49" s="171"/>
      <c r="AKE49" s="172"/>
      <c r="AKF49" s="171"/>
      <c r="AKG49" s="171"/>
      <c r="AKH49" s="171"/>
      <c r="AKI49" s="171"/>
      <c r="AKJ49" s="171"/>
      <c r="AKK49" s="171"/>
      <c r="AKL49" s="171"/>
      <c r="AKM49" s="171"/>
      <c r="AKN49" s="171"/>
      <c r="AKO49" s="171"/>
      <c r="AKP49" s="171"/>
      <c r="AKQ49" s="172"/>
      <c r="AKR49" s="171"/>
      <c r="AKS49" s="171"/>
      <c r="AKT49" s="171"/>
      <c r="AKU49" s="171"/>
      <c r="AKV49" s="171"/>
      <c r="AKW49" s="171"/>
      <c r="AKX49" s="171"/>
      <c r="AKY49" s="171"/>
      <c r="AKZ49" s="171"/>
      <c r="ALA49" s="171"/>
      <c r="ALB49" s="171"/>
      <c r="ALC49" s="172"/>
      <c r="ALD49" s="171"/>
      <c r="ALE49" s="171"/>
      <c r="ALF49" s="171"/>
      <c r="ALG49" s="171"/>
      <c r="ALH49" s="171"/>
      <c r="ALI49" s="171"/>
      <c r="ALJ49" s="171"/>
      <c r="ALK49" s="171"/>
      <c r="ALL49" s="171"/>
      <c r="ALM49" s="171"/>
      <c r="ALN49" s="171"/>
      <c r="ALO49" s="172"/>
      <c r="ALP49" s="171"/>
      <c r="ALQ49" s="171"/>
      <c r="ALR49" s="171"/>
      <c r="ALS49" s="171"/>
      <c r="ALT49" s="171"/>
      <c r="ALU49" s="171"/>
      <c r="ALV49" s="171"/>
      <c r="ALW49" s="171"/>
      <c r="ALX49" s="171"/>
      <c r="ALY49" s="171"/>
      <c r="ALZ49" s="171"/>
      <c r="AMA49" s="172"/>
      <c r="AMB49" s="171"/>
      <c r="AMC49" s="171"/>
      <c r="AMD49" s="171"/>
      <c r="AME49" s="171"/>
      <c r="AMF49" s="171"/>
      <c r="AMG49" s="171"/>
      <c r="AMH49" s="171"/>
      <c r="AMI49" s="171"/>
      <c r="AMJ49" s="171"/>
      <c r="AMK49" s="171"/>
      <c r="AML49" s="171"/>
      <c r="AMM49" s="172"/>
      <c r="AMN49" s="171"/>
      <c r="AMO49" s="171"/>
      <c r="AMP49" s="171"/>
      <c r="AMQ49" s="171"/>
      <c r="AMR49" s="171"/>
      <c r="AMS49" s="171"/>
      <c r="AMT49" s="171"/>
      <c r="AMU49" s="171"/>
      <c r="AMV49" s="171"/>
      <c r="AMW49" s="171"/>
      <c r="AMX49" s="171"/>
      <c r="AMY49" s="172"/>
      <c r="AMZ49" s="171"/>
      <c r="ANA49" s="171"/>
      <c r="ANB49" s="171"/>
      <c r="ANC49" s="171"/>
      <c r="AND49" s="171"/>
      <c r="ANE49" s="171"/>
      <c r="ANF49" s="171"/>
      <c r="ANG49" s="171"/>
      <c r="ANH49" s="171"/>
      <c r="ANI49" s="171"/>
      <c r="ANJ49" s="171"/>
      <c r="ANK49" s="172"/>
      <c r="ANL49" s="171"/>
      <c r="ANM49" s="171"/>
      <c r="ANN49" s="171"/>
      <c r="ANO49" s="171"/>
      <c r="ANP49" s="171"/>
      <c r="ANQ49" s="171"/>
      <c r="ANR49" s="171"/>
      <c r="ANS49" s="171"/>
      <c r="ANT49" s="171"/>
      <c r="ANU49" s="171"/>
      <c r="ANV49" s="171"/>
      <c r="ANW49" s="172"/>
      <c r="ANX49" s="171"/>
      <c r="ANY49" s="171"/>
      <c r="ANZ49" s="171"/>
      <c r="AOA49" s="171"/>
      <c r="AOB49" s="171"/>
      <c r="AOC49" s="171"/>
      <c r="AOD49" s="171"/>
      <c r="AOE49" s="171"/>
      <c r="AOF49" s="171"/>
      <c r="AOG49" s="171"/>
      <c r="AOH49" s="171"/>
      <c r="AOI49" s="172"/>
      <c r="AOJ49" s="171"/>
      <c r="AOK49" s="171"/>
      <c r="AOL49" s="171"/>
      <c r="AOM49" s="171"/>
      <c r="AON49" s="171"/>
      <c r="AOO49" s="171"/>
      <c r="AOP49" s="171"/>
      <c r="AOQ49" s="171"/>
      <c r="AOR49" s="171"/>
      <c r="AOS49" s="171"/>
      <c r="AOT49" s="171"/>
      <c r="AOU49" s="172"/>
      <c r="AOV49" s="171"/>
      <c r="AOW49" s="171"/>
      <c r="AOX49" s="171"/>
      <c r="AOY49" s="171"/>
      <c r="AOZ49" s="171"/>
      <c r="APA49" s="171"/>
      <c r="APB49" s="171"/>
      <c r="APC49" s="171"/>
      <c r="APD49" s="171"/>
      <c r="APE49" s="171"/>
      <c r="APF49" s="171"/>
      <c r="APG49" s="172"/>
      <c r="APH49" s="171"/>
      <c r="API49" s="171"/>
      <c r="APJ49" s="171"/>
      <c r="APK49" s="171"/>
      <c r="APL49" s="171"/>
      <c r="APM49" s="171"/>
      <c r="APN49" s="171"/>
      <c r="APO49" s="171"/>
      <c r="APP49" s="171"/>
      <c r="APQ49" s="171"/>
      <c r="APR49" s="171"/>
      <c r="APS49" s="172"/>
      <c r="APT49" s="171"/>
      <c r="APU49" s="171"/>
      <c r="APV49" s="171"/>
      <c r="APW49" s="171"/>
      <c r="APX49" s="171"/>
      <c r="APY49" s="171"/>
      <c r="APZ49" s="171"/>
      <c r="AQA49" s="171"/>
      <c r="AQB49" s="171"/>
      <c r="AQC49" s="171"/>
      <c r="AQD49" s="171"/>
      <c r="AQE49" s="172"/>
      <c r="AQF49" s="171"/>
      <c r="AQG49" s="171"/>
      <c r="AQH49" s="171"/>
      <c r="AQI49" s="171"/>
      <c r="AQJ49" s="171"/>
      <c r="AQK49" s="171"/>
      <c r="AQL49" s="171"/>
      <c r="AQM49" s="171"/>
      <c r="AQN49" s="171"/>
      <c r="AQO49" s="171"/>
      <c r="AQP49" s="171"/>
      <c r="AQQ49" s="172"/>
      <c r="AQR49" s="171"/>
      <c r="AQS49" s="171"/>
      <c r="AQT49" s="171"/>
      <c r="AQU49" s="171"/>
      <c r="AQV49" s="171"/>
      <c r="AQW49" s="171"/>
      <c r="AQX49" s="171"/>
      <c r="AQY49" s="171"/>
      <c r="AQZ49" s="171"/>
      <c r="ARA49" s="171"/>
      <c r="ARB49" s="171"/>
      <c r="ARC49" s="172"/>
      <c r="ARD49" s="171"/>
      <c r="ARE49" s="171"/>
      <c r="ARF49" s="171"/>
      <c r="ARG49" s="171"/>
      <c r="ARH49" s="171"/>
      <c r="ARI49" s="171"/>
      <c r="ARJ49" s="171"/>
      <c r="ARK49" s="171"/>
      <c r="ARL49" s="171"/>
      <c r="ARM49" s="171"/>
      <c r="ARN49" s="171"/>
      <c r="ARO49" s="172"/>
      <c r="ARP49" s="171"/>
      <c r="ARQ49" s="171"/>
      <c r="ARR49" s="171"/>
      <c r="ARS49" s="171"/>
      <c r="ART49" s="171"/>
      <c r="ARU49" s="171"/>
      <c r="ARV49" s="171"/>
      <c r="ARW49" s="171"/>
      <c r="ARX49" s="171"/>
      <c r="ARY49" s="171"/>
      <c r="ARZ49" s="171"/>
      <c r="ASA49" s="172"/>
      <c r="ASB49" s="171"/>
      <c r="ASC49" s="171"/>
      <c r="ASD49" s="171"/>
      <c r="ASE49" s="171"/>
      <c r="ASF49" s="171"/>
      <c r="ASG49" s="171"/>
      <c r="ASH49" s="171"/>
      <c r="ASI49" s="171"/>
      <c r="ASJ49" s="171"/>
      <c r="ASK49" s="171"/>
      <c r="ASL49" s="171"/>
      <c r="ASM49" s="172"/>
      <c r="ASN49" s="171"/>
      <c r="ASO49" s="171"/>
      <c r="ASP49" s="171"/>
      <c r="ASQ49" s="171"/>
      <c r="ASR49" s="171"/>
      <c r="ASS49" s="171"/>
      <c r="AST49" s="171"/>
      <c r="ASU49" s="171"/>
      <c r="ASV49" s="171"/>
      <c r="ASW49" s="171"/>
      <c r="ASX49" s="171"/>
      <c r="ASY49" s="172"/>
      <c r="ASZ49" s="171"/>
      <c r="ATA49" s="171"/>
      <c r="ATB49" s="171"/>
      <c r="ATC49" s="171"/>
      <c r="ATD49" s="171"/>
      <c r="ATE49" s="171"/>
      <c r="ATF49" s="171"/>
      <c r="ATG49" s="171"/>
      <c r="ATH49" s="171"/>
      <c r="ATI49" s="171"/>
      <c r="ATJ49" s="171"/>
      <c r="ATK49" s="172"/>
      <c r="ATL49" s="171"/>
      <c r="ATM49" s="171"/>
      <c r="ATN49" s="171"/>
      <c r="ATO49" s="171"/>
      <c r="ATP49" s="171"/>
      <c r="ATQ49" s="171"/>
      <c r="ATR49" s="171"/>
      <c r="ATS49" s="171"/>
      <c r="ATT49" s="171"/>
      <c r="ATU49" s="171"/>
      <c r="ATV49" s="171"/>
      <c r="ATW49" s="172"/>
      <c r="ATX49" s="171"/>
      <c r="ATY49" s="171"/>
      <c r="ATZ49" s="171"/>
      <c r="AUA49" s="171"/>
      <c r="AUB49" s="171"/>
      <c r="AUC49" s="171"/>
      <c r="AUD49" s="171"/>
      <c r="AUE49" s="171"/>
      <c r="AUF49" s="171"/>
      <c r="AUG49" s="171"/>
      <c r="AUH49" s="171"/>
      <c r="AUI49" s="172"/>
      <c r="AUJ49" s="171"/>
      <c r="AUK49" s="171"/>
      <c r="AUL49" s="171"/>
      <c r="AUM49" s="171"/>
      <c r="AUN49" s="171"/>
      <c r="AUO49" s="171"/>
      <c r="AUP49" s="171"/>
      <c r="AUQ49" s="171"/>
      <c r="AUR49" s="171"/>
      <c r="AUS49" s="171"/>
      <c r="AUT49" s="171"/>
      <c r="AUU49" s="172"/>
      <c r="AUV49" s="171"/>
      <c r="AUW49" s="171"/>
      <c r="AUX49" s="171"/>
      <c r="AUY49" s="171"/>
      <c r="AUZ49" s="171"/>
      <c r="AVA49" s="171"/>
      <c r="AVB49" s="171"/>
      <c r="AVC49" s="171"/>
      <c r="AVD49" s="171"/>
      <c r="AVE49" s="171"/>
      <c r="AVF49" s="171"/>
      <c r="AVG49" s="172"/>
      <c r="AVH49" s="171"/>
      <c r="AVI49" s="171"/>
      <c r="AVJ49" s="171"/>
      <c r="AVK49" s="171"/>
      <c r="AVL49" s="171"/>
      <c r="AVM49" s="171"/>
      <c r="AVN49" s="171"/>
      <c r="AVO49" s="171"/>
      <c r="AVP49" s="171"/>
      <c r="AVQ49" s="171"/>
      <c r="AVR49" s="171"/>
      <c r="AVS49" s="172"/>
      <c r="AVT49" s="171"/>
      <c r="AVU49" s="171"/>
      <c r="AVV49" s="171"/>
      <c r="AVW49" s="171"/>
      <c r="AVX49" s="171"/>
      <c r="AVY49" s="171"/>
      <c r="AVZ49" s="171"/>
      <c r="AWA49" s="171"/>
      <c r="AWB49" s="171"/>
      <c r="AWC49" s="171"/>
      <c r="AWD49" s="171"/>
      <c r="AWE49" s="172"/>
      <c r="AWF49" s="171"/>
      <c r="AWG49" s="171"/>
      <c r="AWH49" s="171"/>
      <c r="AWI49" s="171"/>
      <c r="AWJ49" s="171"/>
      <c r="AWK49" s="171"/>
      <c r="AWL49" s="171"/>
      <c r="AWM49" s="171"/>
      <c r="AWN49" s="171"/>
      <c r="AWO49" s="171"/>
      <c r="AWP49" s="171"/>
      <c r="AWQ49" s="172"/>
      <c r="AWR49" s="171"/>
      <c r="AWS49" s="171"/>
      <c r="AWT49" s="171"/>
      <c r="AWU49" s="171"/>
      <c r="AWV49" s="171"/>
      <c r="AWW49" s="171"/>
      <c r="AWX49" s="171"/>
      <c r="AWY49" s="171"/>
      <c r="AWZ49" s="171"/>
      <c r="AXA49" s="171"/>
      <c r="AXB49" s="171"/>
      <c r="AXC49" s="172"/>
      <c r="AXD49" s="171"/>
      <c r="AXE49" s="171"/>
      <c r="AXF49" s="171"/>
      <c r="AXG49" s="171"/>
      <c r="AXH49" s="171"/>
      <c r="AXI49" s="171"/>
      <c r="AXJ49" s="171"/>
      <c r="AXK49" s="171"/>
      <c r="AXL49" s="171"/>
      <c r="AXM49" s="171"/>
      <c r="AXN49" s="171"/>
      <c r="AXO49" s="172"/>
      <c r="AXP49" s="171"/>
      <c r="AXQ49" s="171"/>
      <c r="AXR49" s="171"/>
      <c r="AXS49" s="171"/>
      <c r="AXT49" s="171"/>
      <c r="AXU49" s="171"/>
      <c r="AXV49" s="171"/>
      <c r="AXW49" s="171"/>
      <c r="AXX49" s="171"/>
      <c r="AXY49" s="171"/>
      <c r="AXZ49" s="171"/>
      <c r="AYA49" s="172"/>
      <c r="AYB49" s="171"/>
      <c r="AYC49" s="171"/>
      <c r="AYD49" s="171"/>
      <c r="AYE49" s="171"/>
      <c r="AYF49" s="171"/>
      <c r="AYG49" s="171"/>
      <c r="AYH49" s="171"/>
      <c r="AYI49" s="171"/>
      <c r="AYJ49" s="171"/>
      <c r="AYK49" s="171"/>
      <c r="AYL49" s="171"/>
      <c r="AYM49" s="172"/>
      <c r="AYN49" s="171"/>
      <c r="AYO49" s="171"/>
      <c r="AYP49" s="171"/>
      <c r="AYQ49" s="171"/>
      <c r="AYR49" s="171"/>
      <c r="AYS49" s="171"/>
      <c r="AYT49" s="171"/>
      <c r="AYU49" s="171"/>
      <c r="AYV49" s="171"/>
      <c r="AYW49" s="171"/>
      <c r="AYX49" s="171"/>
      <c r="AYY49" s="172"/>
      <c r="AYZ49" s="171"/>
      <c r="AZA49" s="171"/>
      <c r="AZB49" s="171"/>
      <c r="AZC49" s="171"/>
      <c r="AZD49" s="171"/>
      <c r="AZE49" s="171"/>
      <c r="AZF49" s="171"/>
      <c r="AZG49" s="171"/>
      <c r="AZH49" s="171"/>
      <c r="AZI49" s="171"/>
      <c r="AZJ49" s="171"/>
      <c r="AZK49" s="172"/>
      <c r="AZL49" s="171"/>
      <c r="AZM49" s="171"/>
      <c r="AZN49" s="171"/>
      <c r="AZO49" s="171"/>
      <c r="AZP49" s="171"/>
      <c r="AZQ49" s="171"/>
      <c r="AZR49" s="171"/>
      <c r="AZS49" s="171"/>
      <c r="AZT49" s="171"/>
      <c r="AZU49" s="171"/>
      <c r="AZV49" s="171"/>
      <c r="AZW49" s="172"/>
      <c r="AZX49" s="171"/>
      <c r="AZY49" s="171"/>
      <c r="AZZ49" s="171"/>
      <c r="BAA49" s="171"/>
      <c r="BAB49" s="171"/>
      <c r="BAC49" s="171"/>
      <c r="BAD49" s="171"/>
      <c r="BAE49" s="171"/>
      <c r="BAF49" s="171"/>
      <c r="BAG49" s="171"/>
      <c r="BAH49" s="171"/>
      <c r="BAI49" s="172"/>
      <c r="BAJ49" s="171"/>
      <c r="BAK49" s="171"/>
      <c r="BAL49" s="171"/>
      <c r="BAM49" s="171"/>
      <c r="BAN49" s="171"/>
      <c r="BAO49" s="171"/>
      <c r="BAP49" s="171"/>
      <c r="BAQ49" s="171"/>
      <c r="BAR49" s="171"/>
      <c r="BAS49" s="171"/>
      <c r="BAT49" s="171"/>
      <c r="BAU49" s="172"/>
      <c r="BAV49" s="171"/>
      <c r="BAW49" s="171"/>
      <c r="BAX49" s="171"/>
      <c r="BAY49" s="171"/>
      <c r="BAZ49" s="171"/>
      <c r="BBA49" s="171"/>
      <c r="BBB49" s="171"/>
      <c r="BBC49" s="171"/>
      <c r="BBD49" s="171"/>
      <c r="BBE49" s="171"/>
      <c r="BBF49" s="171"/>
      <c r="BBG49" s="172"/>
      <c r="BBH49" s="171"/>
      <c r="BBI49" s="171"/>
      <c r="BBJ49" s="171"/>
      <c r="BBK49" s="171"/>
      <c r="BBL49" s="171"/>
      <c r="BBM49" s="171"/>
      <c r="BBN49" s="171"/>
      <c r="BBO49" s="171"/>
      <c r="BBP49" s="171"/>
      <c r="BBQ49" s="171"/>
      <c r="BBR49" s="171"/>
      <c r="BBS49" s="172"/>
      <c r="BBT49" s="171"/>
      <c r="BBU49" s="171"/>
      <c r="BBV49" s="171"/>
      <c r="BBW49" s="171"/>
      <c r="BBX49" s="171"/>
      <c r="BBY49" s="171"/>
      <c r="BBZ49" s="171"/>
      <c r="BCA49" s="171"/>
      <c r="BCB49" s="171"/>
      <c r="BCC49" s="171"/>
      <c r="BCD49" s="171"/>
      <c r="BCE49" s="172"/>
      <c r="BCF49" s="171"/>
      <c r="BCG49" s="171"/>
      <c r="BCH49" s="171"/>
      <c r="BCI49" s="171"/>
      <c r="BCJ49" s="171"/>
      <c r="BCK49" s="171"/>
      <c r="BCL49" s="171"/>
      <c r="BCM49" s="171"/>
      <c r="BCN49" s="171"/>
      <c r="BCO49" s="171"/>
      <c r="BCP49" s="171"/>
      <c r="BCQ49" s="172"/>
      <c r="BCR49" s="171"/>
      <c r="BCS49" s="171"/>
      <c r="BCT49" s="171"/>
      <c r="BCU49" s="171"/>
      <c r="BCV49" s="171"/>
      <c r="BCW49" s="171"/>
      <c r="BCX49" s="171"/>
      <c r="BCY49" s="171"/>
      <c r="BCZ49" s="171"/>
      <c r="BDA49" s="171"/>
      <c r="BDB49" s="171"/>
      <c r="BDC49" s="172"/>
      <c r="BDD49" s="171"/>
      <c r="BDE49" s="171"/>
      <c r="BDF49" s="171"/>
      <c r="BDG49" s="171"/>
      <c r="BDH49" s="171"/>
      <c r="BDI49" s="171"/>
      <c r="BDJ49" s="171"/>
      <c r="BDK49" s="171"/>
      <c r="BDL49" s="171"/>
      <c r="BDM49" s="171"/>
      <c r="BDN49" s="171"/>
      <c r="BDO49" s="172"/>
      <c r="BDP49" s="171"/>
      <c r="BDQ49" s="171"/>
      <c r="BDR49" s="171"/>
      <c r="BDS49" s="171"/>
      <c r="BDT49" s="171"/>
      <c r="BDU49" s="171"/>
      <c r="BDV49" s="171"/>
      <c r="BDW49" s="171"/>
      <c r="BDX49" s="171"/>
      <c r="BDY49" s="171"/>
      <c r="BDZ49" s="171"/>
      <c r="BEA49" s="172"/>
      <c r="BEB49" s="171"/>
      <c r="BEC49" s="171"/>
      <c r="BED49" s="171"/>
      <c r="BEE49" s="171"/>
      <c r="BEF49" s="171"/>
      <c r="BEG49" s="171"/>
      <c r="BEH49" s="171"/>
      <c r="BEI49" s="171"/>
      <c r="BEJ49" s="171"/>
      <c r="BEK49" s="171"/>
      <c r="BEL49" s="171"/>
      <c r="BEM49" s="172"/>
      <c r="BEN49" s="171"/>
      <c r="BEO49" s="171"/>
      <c r="BEP49" s="171"/>
      <c r="BEQ49" s="171"/>
      <c r="BER49" s="171"/>
      <c r="BES49" s="171"/>
      <c r="BET49" s="171"/>
      <c r="BEU49" s="171"/>
      <c r="BEV49" s="171"/>
      <c r="BEW49" s="171"/>
      <c r="BEX49" s="171"/>
      <c r="BEY49" s="172"/>
      <c r="BEZ49" s="171"/>
      <c r="BFA49" s="171"/>
      <c r="BFB49" s="171"/>
      <c r="BFC49" s="171"/>
      <c r="BFD49" s="171"/>
      <c r="BFE49" s="171"/>
      <c r="BFF49" s="171"/>
      <c r="BFG49" s="171"/>
      <c r="BFH49" s="171"/>
      <c r="BFI49" s="171"/>
      <c r="BFJ49" s="171"/>
      <c r="BFK49" s="172"/>
      <c r="BFL49" s="171"/>
      <c r="BFM49" s="171"/>
      <c r="BFN49" s="171"/>
      <c r="BFO49" s="171"/>
      <c r="BFP49" s="171"/>
      <c r="BFQ49" s="171"/>
      <c r="BFR49" s="171"/>
      <c r="BFS49" s="171"/>
      <c r="BFT49" s="171"/>
      <c r="BFU49" s="171"/>
      <c r="BFV49" s="171"/>
      <c r="BFW49" s="172"/>
      <c r="BFX49" s="171"/>
      <c r="BFY49" s="171"/>
      <c r="BFZ49" s="171"/>
      <c r="BGA49" s="171"/>
      <c r="BGB49" s="171"/>
      <c r="BGC49" s="171"/>
      <c r="BGD49" s="171"/>
      <c r="BGE49" s="171"/>
      <c r="BGF49" s="171"/>
      <c r="BGG49" s="171"/>
      <c r="BGH49" s="171"/>
      <c r="BGI49" s="172"/>
      <c r="BGJ49" s="171"/>
      <c r="BGK49" s="171"/>
      <c r="BGL49" s="171"/>
      <c r="BGM49" s="171"/>
      <c r="BGN49" s="171"/>
      <c r="BGO49" s="171"/>
      <c r="BGP49" s="171"/>
      <c r="BGQ49" s="171"/>
      <c r="BGR49" s="171"/>
      <c r="BGS49" s="171"/>
      <c r="BGT49" s="171"/>
      <c r="BGU49" s="172"/>
      <c r="BGV49" s="171"/>
      <c r="BGW49" s="171"/>
      <c r="BGX49" s="171"/>
      <c r="BGY49" s="171"/>
      <c r="BGZ49" s="171"/>
      <c r="BHA49" s="171"/>
      <c r="BHB49" s="171"/>
      <c r="BHC49" s="171"/>
      <c r="BHD49" s="171"/>
      <c r="BHE49" s="171"/>
      <c r="BHF49" s="171"/>
      <c r="BHG49" s="172"/>
      <c r="BHH49" s="171"/>
      <c r="BHI49" s="171"/>
      <c r="BHJ49" s="171"/>
      <c r="BHK49" s="171"/>
      <c r="BHL49" s="171"/>
      <c r="BHM49" s="171"/>
      <c r="BHN49" s="171"/>
      <c r="BHO49" s="171"/>
      <c r="BHP49" s="171"/>
      <c r="BHQ49" s="171"/>
      <c r="BHR49" s="171"/>
      <c r="BHS49" s="172"/>
      <c r="BHT49" s="171"/>
      <c r="BHU49" s="171"/>
      <c r="BHV49" s="171"/>
      <c r="BHW49" s="171"/>
      <c r="BHX49" s="171"/>
      <c r="BHY49" s="171"/>
      <c r="BHZ49" s="171"/>
      <c r="BIA49" s="171"/>
      <c r="BIB49" s="171"/>
      <c r="BIC49" s="171"/>
      <c r="BID49" s="171"/>
      <c r="BIE49" s="172"/>
      <c r="BIF49" s="171"/>
      <c r="BIG49" s="171"/>
      <c r="BIH49" s="171"/>
      <c r="BII49" s="171"/>
      <c r="BIJ49" s="171"/>
      <c r="BIK49" s="171"/>
      <c r="BIL49" s="171"/>
      <c r="BIM49" s="171"/>
      <c r="BIN49" s="171"/>
      <c r="BIO49" s="171"/>
      <c r="BIP49" s="171"/>
      <c r="BIQ49" s="172"/>
      <c r="BIR49" s="171"/>
      <c r="BIS49" s="171"/>
      <c r="BIT49" s="171"/>
      <c r="BIU49" s="171"/>
      <c r="BIV49" s="171"/>
      <c r="BIW49" s="171"/>
      <c r="BIX49" s="171"/>
      <c r="BIY49" s="171"/>
      <c r="BIZ49" s="171"/>
      <c r="BJA49" s="171"/>
      <c r="BJB49" s="171"/>
      <c r="BJC49" s="172"/>
      <c r="BJD49" s="171"/>
      <c r="BJE49" s="171"/>
      <c r="BJF49" s="171"/>
      <c r="BJG49" s="171"/>
      <c r="BJH49" s="171"/>
      <c r="BJI49" s="171"/>
      <c r="BJJ49" s="171"/>
      <c r="BJK49" s="171"/>
      <c r="BJL49" s="171"/>
      <c r="BJM49" s="171"/>
      <c r="BJN49" s="171"/>
      <c r="BJO49" s="172"/>
      <c r="BJP49" s="171"/>
      <c r="BJQ49" s="171"/>
      <c r="BJR49" s="171"/>
      <c r="BJS49" s="171"/>
      <c r="BJT49" s="171"/>
      <c r="BJU49" s="171"/>
      <c r="BJV49" s="171"/>
      <c r="BJW49" s="171"/>
      <c r="BJX49" s="171"/>
      <c r="BJY49" s="171"/>
      <c r="BJZ49" s="171"/>
      <c r="BKA49" s="172"/>
      <c r="BKB49" s="171"/>
      <c r="BKC49" s="171"/>
      <c r="BKD49" s="171"/>
      <c r="BKE49" s="171"/>
      <c r="BKF49" s="171"/>
      <c r="BKG49" s="171"/>
      <c r="BKH49" s="171"/>
      <c r="BKI49" s="171"/>
      <c r="BKJ49" s="171"/>
      <c r="BKK49" s="171"/>
      <c r="BKL49" s="171"/>
      <c r="BKM49" s="172"/>
      <c r="BKN49" s="171"/>
      <c r="BKO49" s="171"/>
      <c r="BKP49" s="171"/>
      <c r="BKQ49" s="171"/>
      <c r="BKR49" s="171"/>
      <c r="BKS49" s="171"/>
      <c r="BKT49" s="171"/>
      <c r="BKU49" s="171"/>
      <c r="BKV49" s="171"/>
      <c r="BKW49" s="171"/>
      <c r="BKX49" s="171"/>
      <c r="BKY49" s="172"/>
      <c r="BKZ49" s="171"/>
      <c r="BLA49" s="171"/>
      <c r="BLB49" s="171"/>
      <c r="BLC49" s="171"/>
      <c r="BLD49" s="171"/>
      <c r="BLE49" s="171"/>
      <c r="BLF49" s="171"/>
      <c r="BLG49" s="171"/>
      <c r="BLH49" s="171"/>
      <c r="BLI49" s="171"/>
      <c r="BLJ49" s="171"/>
      <c r="BLK49" s="172"/>
      <c r="BLL49" s="171"/>
      <c r="BLM49" s="171"/>
      <c r="BLN49" s="171"/>
      <c r="BLO49" s="171"/>
      <c r="BLP49" s="171"/>
      <c r="BLQ49" s="171"/>
      <c r="BLR49" s="171"/>
      <c r="BLS49" s="171"/>
      <c r="BLT49" s="171"/>
      <c r="BLU49" s="171"/>
      <c r="BLV49" s="171"/>
      <c r="BLW49" s="172"/>
      <c r="BLX49" s="171"/>
      <c r="BLY49" s="171"/>
      <c r="BLZ49" s="171"/>
      <c r="BMA49" s="171"/>
      <c r="BMB49" s="171"/>
      <c r="BMC49" s="171"/>
      <c r="BMD49" s="171"/>
      <c r="BME49" s="171"/>
      <c r="BMF49" s="171"/>
      <c r="BMG49" s="171"/>
      <c r="BMH49" s="171"/>
      <c r="BMI49" s="172"/>
      <c r="BMJ49" s="171"/>
      <c r="BMK49" s="171"/>
      <c r="BML49" s="171"/>
      <c r="BMM49" s="171"/>
      <c r="BMN49" s="171"/>
      <c r="BMO49" s="171"/>
      <c r="BMP49" s="171"/>
      <c r="BMQ49" s="171"/>
      <c r="BMR49" s="171"/>
      <c r="BMS49" s="171"/>
      <c r="BMT49" s="171"/>
      <c r="BMU49" s="172"/>
      <c r="BMV49" s="171"/>
      <c r="BMW49" s="171"/>
      <c r="BMX49" s="171"/>
      <c r="BMY49" s="171"/>
      <c r="BMZ49" s="171"/>
      <c r="BNA49" s="171"/>
      <c r="BNB49" s="171"/>
      <c r="BNC49" s="171"/>
      <c r="BND49" s="171"/>
      <c r="BNE49" s="171"/>
      <c r="BNF49" s="171"/>
      <c r="BNG49" s="172"/>
      <c r="BNH49" s="171"/>
      <c r="BNI49" s="171"/>
      <c r="BNJ49" s="171"/>
      <c r="BNK49" s="171"/>
      <c r="BNL49" s="171"/>
      <c r="BNM49" s="171"/>
      <c r="BNN49" s="171"/>
      <c r="BNO49" s="171"/>
      <c r="BNP49" s="171"/>
      <c r="BNQ49" s="171"/>
      <c r="BNR49" s="171"/>
      <c r="BNS49" s="172"/>
      <c r="BNT49" s="171"/>
      <c r="BNU49" s="171"/>
      <c r="BNV49" s="171"/>
      <c r="BNW49" s="171"/>
      <c r="BNX49" s="171"/>
      <c r="BNY49" s="171"/>
      <c r="BNZ49" s="171"/>
      <c r="BOA49" s="171"/>
      <c r="BOB49" s="171"/>
      <c r="BOC49" s="171"/>
      <c r="BOD49" s="171"/>
      <c r="BOE49" s="172"/>
      <c r="BOF49" s="171"/>
      <c r="BOG49" s="171"/>
      <c r="BOH49" s="171"/>
      <c r="BOI49" s="171"/>
      <c r="BOJ49" s="171"/>
      <c r="BOK49" s="171"/>
      <c r="BOL49" s="171"/>
      <c r="BOM49" s="171"/>
      <c r="BON49" s="171"/>
      <c r="BOO49" s="171"/>
      <c r="BOP49" s="171"/>
      <c r="BOQ49" s="172"/>
      <c r="BOR49" s="171"/>
      <c r="BOS49" s="171"/>
      <c r="BOT49" s="171"/>
      <c r="BOU49" s="171"/>
      <c r="BOV49" s="171"/>
      <c r="BOW49" s="171"/>
      <c r="BOX49" s="171"/>
      <c r="BOY49" s="171"/>
      <c r="BOZ49" s="171"/>
      <c r="BPA49" s="171"/>
      <c r="BPB49" s="171"/>
      <c r="BPC49" s="172"/>
      <c r="BPD49" s="171"/>
      <c r="BPE49" s="171"/>
      <c r="BPF49" s="171"/>
      <c r="BPG49" s="171"/>
      <c r="BPH49" s="171"/>
      <c r="BPI49" s="171"/>
      <c r="BPJ49" s="171"/>
      <c r="BPK49" s="171"/>
      <c r="BPL49" s="171"/>
      <c r="BPM49" s="171"/>
      <c r="BPN49" s="171"/>
      <c r="BPO49" s="172"/>
      <c r="BPP49" s="171"/>
      <c r="BPQ49" s="171"/>
      <c r="BPR49" s="171"/>
      <c r="BPS49" s="171"/>
      <c r="BPT49" s="171"/>
      <c r="BPU49" s="171"/>
      <c r="BPV49" s="171"/>
      <c r="BPW49" s="171"/>
      <c r="BPX49" s="171"/>
      <c r="BPY49" s="171"/>
      <c r="BPZ49" s="171"/>
      <c r="BQA49" s="172"/>
      <c r="BQB49" s="171"/>
      <c r="BQC49" s="171"/>
      <c r="BQD49" s="171"/>
      <c r="BQE49" s="171"/>
      <c r="BQF49" s="171"/>
      <c r="BQG49" s="171"/>
      <c r="BQH49" s="171"/>
      <c r="BQI49" s="171"/>
      <c r="BQJ49" s="171"/>
      <c r="BQK49" s="171"/>
      <c r="BQL49" s="171"/>
      <c r="BQM49" s="172"/>
      <c r="BQN49" s="171"/>
      <c r="BQO49" s="171"/>
      <c r="BQP49" s="171"/>
      <c r="BQQ49" s="171"/>
      <c r="BQR49" s="171"/>
      <c r="BQS49" s="171"/>
      <c r="BQT49" s="171"/>
      <c r="BQU49" s="171"/>
      <c r="BQV49" s="171"/>
      <c r="BQW49" s="171"/>
      <c r="BQX49" s="171"/>
      <c r="BQY49" s="172"/>
      <c r="BQZ49" s="171"/>
      <c r="BRA49" s="171"/>
      <c r="BRB49" s="171"/>
      <c r="BRC49" s="171"/>
      <c r="BRD49" s="171"/>
      <c r="BRE49" s="171"/>
      <c r="BRF49" s="171"/>
      <c r="BRG49" s="171"/>
      <c r="BRH49" s="171"/>
      <c r="BRI49" s="171"/>
      <c r="BRJ49" s="171"/>
      <c r="BRK49" s="172"/>
      <c r="BRL49" s="171"/>
      <c r="BRM49" s="171"/>
      <c r="BRN49" s="171"/>
      <c r="BRO49" s="171"/>
      <c r="BRP49" s="171"/>
      <c r="BRQ49" s="171"/>
      <c r="BRR49" s="171"/>
      <c r="BRS49" s="171"/>
      <c r="BRT49" s="171"/>
      <c r="BRU49" s="171"/>
      <c r="BRV49" s="171"/>
      <c r="BRW49" s="172"/>
      <c r="BRX49" s="171"/>
      <c r="BRY49" s="171"/>
      <c r="BRZ49" s="171"/>
      <c r="BSA49" s="171"/>
      <c r="BSB49" s="171"/>
      <c r="BSC49" s="171"/>
      <c r="BSD49" s="171"/>
      <c r="BSE49" s="171"/>
      <c r="BSF49" s="171"/>
      <c r="BSG49" s="171"/>
      <c r="BSH49" s="171"/>
      <c r="BSI49" s="172"/>
      <c r="BSJ49" s="171"/>
      <c r="BSK49" s="171"/>
      <c r="BSL49" s="171"/>
      <c r="BSM49" s="171"/>
      <c r="BSN49" s="171"/>
      <c r="BSO49" s="171"/>
      <c r="BSP49" s="171"/>
      <c r="BSQ49" s="171"/>
      <c r="BSR49" s="171"/>
      <c r="BSS49" s="171"/>
      <c r="BST49" s="171"/>
      <c r="BSU49" s="172"/>
      <c r="BSV49" s="171"/>
      <c r="BSW49" s="171"/>
      <c r="BSX49" s="171"/>
      <c r="BSY49" s="171"/>
      <c r="BSZ49" s="171"/>
      <c r="BTA49" s="171"/>
      <c r="BTB49" s="171"/>
      <c r="BTC49" s="171"/>
      <c r="BTD49" s="171"/>
      <c r="BTE49" s="171"/>
      <c r="BTF49" s="171"/>
      <c r="BTG49" s="172"/>
      <c r="BTH49" s="171"/>
      <c r="BTI49" s="171"/>
      <c r="BTJ49" s="171"/>
      <c r="BTK49" s="171"/>
      <c r="BTL49" s="171"/>
      <c r="BTM49" s="171"/>
      <c r="BTN49" s="171"/>
      <c r="BTO49" s="171"/>
      <c r="BTP49" s="171"/>
      <c r="BTQ49" s="171"/>
      <c r="BTR49" s="171"/>
      <c r="BTS49" s="172"/>
      <c r="BTT49" s="171"/>
      <c r="BTU49" s="171"/>
      <c r="BTV49" s="171"/>
      <c r="BTW49" s="171"/>
      <c r="BTX49" s="171"/>
      <c r="BTY49" s="171"/>
      <c r="BTZ49" s="171"/>
      <c r="BUA49" s="171"/>
      <c r="BUB49" s="171"/>
      <c r="BUC49" s="171"/>
      <c r="BUD49" s="171"/>
      <c r="BUE49" s="172"/>
      <c r="BUF49" s="171"/>
      <c r="BUG49" s="171"/>
      <c r="BUH49" s="171"/>
      <c r="BUI49" s="171"/>
      <c r="BUJ49" s="171"/>
      <c r="BUK49" s="171"/>
      <c r="BUL49" s="171"/>
      <c r="BUM49" s="171"/>
      <c r="BUN49" s="171"/>
      <c r="BUO49" s="171"/>
      <c r="BUP49" s="171"/>
      <c r="BUQ49" s="172"/>
      <c r="BUR49" s="171"/>
      <c r="BUS49" s="171"/>
      <c r="BUT49" s="171"/>
      <c r="BUU49" s="171"/>
      <c r="BUV49" s="171"/>
      <c r="BUW49" s="171"/>
      <c r="BUX49" s="171"/>
      <c r="BUY49" s="171"/>
      <c r="BUZ49" s="171"/>
      <c r="BVA49" s="171"/>
      <c r="BVB49" s="171"/>
      <c r="BVC49" s="172"/>
      <c r="BVD49" s="171"/>
      <c r="BVE49" s="171"/>
      <c r="BVF49" s="171"/>
      <c r="BVG49" s="171"/>
      <c r="BVH49" s="171"/>
      <c r="BVI49" s="171"/>
      <c r="BVJ49" s="171"/>
      <c r="BVK49" s="171"/>
      <c r="BVL49" s="171"/>
      <c r="BVM49" s="171"/>
      <c r="BVN49" s="171"/>
      <c r="BVO49" s="172"/>
      <c r="BVP49" s="171"/>
      <c r="BVQ49" s="171"/>
      <c r="BVR49" s="171"/>
      <c r="BVS49" s="171"/>
      <c r="BVT49" s="171"/>
      <c r="BVU49" s="171"/>
      <c r="BVV49" s="171"/>
      <c r="BVW49" s="171"/>
      <c r="BVX49" s="171"/>
      <c r="BVY49" s="171"/>
      <c r="BVZ49" s="171"/>
      <c r="BWA49" s="172"/>
      <c r="BWB49" s="171"/>
      <c r="BWC49" s="171"/>
      <c r="BWD49" s="171"/>
      <c r="BWE49" s="171"/>
      <c r="BWF49" s="171"/>
      <c r="BWG49" s="171"/>
      <c r="BWH49" s="171"/>
      <c r="BWI49" s="171"/>
      <c r="BWJ49" s="171"/>
      <c r="BWK49" s="171"/>
      <c r="BWL49" s="171"/>
      <c r="BWM49" s="172"/>
      <c r="BWN49" s="171"/>
      <c r="BWO49" s="171"/>
      <c r="BWP49" s="171"/>
      <c r="BWQ49" s="171"/>
      <c r="BWR49" s="171"/>
      <c r="BWS49" s="171"/>
      <c r="BWT49" s="171"/>
      <c r="BWU49" s="171"/>
      <c r="BWV49" s="171"/>
      <c r="BWW49" s="171"/>
      <c r="BWX49" s="171"/>
      <c r="BWY49" s="172"/>
      <c r="BWZ49" s="171"/>
      <c r="BXA49" s="171"/>
      <c r="BXB49" s="171"/>
      <c r="BXC49" s="171"/>
      <c r="BXD49" s="171"/>
      <c r="BXE49" s="171"/>
      <c r="BXF49" s="171"/>
      <c r="BXG49" s="171"/>
      <c r="BXH49" s="171"/>
      <c r="BXI49" s="171"/>
      <c r="BXJ49" s="171"/>
      <c r="BXK49" s="172"/>
      <c r="BXL49" s="171"/>
      <c r="BXM49" s="171"/>
      <c r="BXN49" s="171"/>
      <c r="BXO49" s="171"/>
      <c r="BXP49" s="171"/>
      <c r="BXQ49" s="171"/>
      <c r="BXR49" s="171"/>
      <c r="BXS49" s="171"/>
      <c r="BXT49" s="171"/>
      <c r="BXU49" s="171"/>
      <c r="BXV49" s="171"/>
      <c r="BXW49" s="172"/>
      <c r="BXX49" s="171"/>
      <c r="BXY49" s="171"/>
      <c r="BXZ49" s="171"/>
      <c r="BYA49" s="171"/>
      <c r="BYB49" s="171"/>
      <c r="BYC49" s="171"/>
      <c r="BYD49" s="171"/>
      <c r="BYE49" s="171"/>
      <c r="BYF49" s="171"/>
      <c r="BYG49" s="171"/>
      <c r="BYH49" s="171"/>
      <c r="BYI49" s="172"/>
      <c r="BYJ49" s="171"/>
      <c r="BYK49" s="171"/>
      <c r="BYL49" s="171"/>
      <c r="BYM49" s="171"/>
      <c r="BYN49" s="171"/>
      <c r="BYO49" s="171"/>
      <c r="BYP49" s="171"/>
      <c r="BYQ49" s="171"/>
      <c r="BYR49" s="171"/>
      <c r="BYS49" s="171"/>
      <c r="BYT49" s="171"/>
      <c r="BYU49" s="172"/>
      <c r="BYV49" s="171"/>
      <c r="BYW49" s="171"/>
      <c r="BYX49" s="171"/>
      <c r="BYY49" s="171"/>
      <c r="BYZ49" s="171"/>
      <c r="BZA49" s="171"/>
      <c r="BZB49" s="171"/>
      <c r="BZC49" s="171"/>
      <c r="BZD49" s="171"/>
      <c r="BZE49" s="171"/>
      <c r="BZF49" s="171"/>
      <c r="BZG49" s="172"/>
      <c r="BZH49" s="171"/>
      <c r="BZI49" s="171"/>
      <c r="BZJ49" s="171"/>
      <c r="BZK49" s="171"/>
      <c r="BZL49" s="171"/>
      <c r="BZM49" s="171"/>
      <c r="BZN49" s="171"/>
      <c r="BZO49" s="171"/>
      <c r="BZP49" s="171"/>
      <c r="BZQ49" s="171"/>
      <c r="BZR49" s="171"/>
      <c r="BZS49" s="172"/>
      <c r="BZT49" s="171"/>
      <c r="BZU49" s="171"/>
      <c r="BZV49" s="171"/>
      <c r="BZW49" s="171"/>
      <c r="BZX49" s="171"/>
      <c r="BZY49" s="171"/>
      <c r="BZZ49" s="171"/>
      <c r="CAA49" s="171"/>
      <c r="CAB49" s="171"/>
      <c r="CAC49" s="171"/>
      <c r="CAD49" s="171"/>
      <c r="CAE49" s="172"/>
      <c r="CAF49" s="171"/>
      <c r="CAG49" s="171"/>
      <c r="CAH49" s="171"/>
      <c r="CAI49" s="171"/>
      <c r="CAJ49" s="171"/>
      <c r="CAK49" s="171"/>
      <c r="CAL49" s="171"/>
      <c r="CAM49" s="171"/>
      <c r="CAN49" s="171"/>
      <c r="CAO49" s="171"/>
      <c r="CAP49" s="171"/>
      <c r="CAQ49" s="172"/>
      <c r="CAR49" s="171"/>
      <c r="CAS49" s="171"/>
      <c r="CAT49" s="171"/>
      <c r="CAU49" s="171"/>
      <c r="CAV49" s="171"/>
      <c r="CAW49" s="171"/>
      <c r="CAX49" s="171"/>
      <c r="CAY49" s="171"/>
      <c r="CAZ49" s="171"/>
      <c r="CBA49" s="171"/>
      <c r="CBB49" s="171"/>
      <c r="CBC49" s="172"/>
      <c r="CBD49" s="171"/>
      <c r="CBE49" s="171"/>
      <c r="CBF49" s="171"/>
      <c r="CBG49" s="171"/>
      <c r="CBH49" s="171"/>
      <c r="CBI49" s="171"/>
      <c r="CBJ49" s="171"/>
      <c r="CBK49" s="171"/>
      <c r="CBL49" s="171"/>
      <c r="CBM49" s="171"/>
      <c r="CBN49" s="171"/>
      <c r="CBO49" s="172"/>
      <c r="CBP49" s="171"/>
      <c r="CBQ49" s="171"/>
      <c r="CBR49" s="171"/>
      <c r="CBS49" s="171"/>
      <c r="CBT49" s="171"/>
      <c r="CBU49" s="171"/>
      <c r="CBV49" s="171"/>
      <c r="CBW49" s="171"/>
      <c r="CBX49" s="171"/>
      <c r="CBY49" s="171"/>
      <c r="CBZ49" s="171"/>
      <c r="CCA49" s="172"/>
      <c r="CCB49" s="171"/>
      <c r="CCC49" s="171"/>
      <c r="CCD49" s="171"/>
      <c r="CCE49" s="171"/>
      <c r="CCF49" s="171"/>
      <c r="CCG49" s="171"/>
      <c r="CCH49" s="171"/>
      <c r="CCI49" s="171"/>
      <c r="CCJ49" s="171"/>
      <c r="CCK49" s="171"/>
      <c r="CCL49" s="171"/>
      <c r="CCM49" s="172"/>
      <c r="CCN49" s="171"/>
      <c r="CCO49" s="171"/>
      <c r="CCP49" s="171"/>
      <c r="CCQ49" s="171"/>
      <c r="CCR49" s="171"/>
      <c r="CCS49" s="171"/>
      <c r="CCT49" s="171"/>
      <c r="CCU49" s="171"/>
      <c r="CCV49" s="171"/>
      <c r="CCW49" s="171"/>
      <c r="CCX49" s="171"/>
      <c r="CCY49" s="172"/>
      <c r="CCZ49" s="171"/>
      <c r="CDA49" s="171"/>
      <c r="CDB49" s="171"/>
      <c r="CDC49" s="171"/>
      <c r="CDD49" s="171"/>
      <c r="CDE49" s="171"/>
      <c r="CDF49" s="171"/>
      <c r="CDG49" s="171"/>
      <c r="CDH49" s="171"/>
      <c r="CDI49" s="171"/>
      <c r="CDJ49" s="171"/>
      <c r="CDK49" s="172"/>
      <c r="CDL49" s="171"/>
      <c r="CDM49" s="171"/>
      <c r="CDN49" s="171"/>
      <c r="CDO49" s="171"/>
      <c r="CDP49" s="171"/>
      <c r="CDQ49" s="171"/>
      <c r="CDR49" s="171"/>
      <c r="CDS49" s="171"/>
      <c r="CDT49" s="171"/>
      <c r="CDU49" s="171"/>
      <c r="CDV49" s="171"/>
      <c r="CDW49" s="172"/>
      <c r="CDX49" s="171"/>
      <c r="CDY49" s="171"/>
      <c r="CDZ49" s="171"/>
      <c r="CEA49" s="171"/>
      <c r="CEB49" s="171"/>
      <c r="CEC49" s="171"/>
      <c r="CED49" s="171"/>
      <c r="CEE49" s="171"/>
      <c r="CEF49" s="171"/>
      <c r="CEG49" s="171"/>
      <c r="CEH49" s="171"/>
      <c r="CEI49" s="172"/>
      <c r="CEJ49" s="171"/>
      <c r="CEK49" s="171"/>
      <c r="CEL49" s="171"/>
      <c r="CEM49" s="171"/>
      <c r="CEN49" s="171"/>
      <c r="CEO49" s="171"/>
      <c r="CEP49" s="171"/>
      <c r="CEQ49" s="171"/>
      <c r="CER49" s="171"/>
      <c r="CES49" s="171"/>
      <c r="CET49" s="171"/>
      <c r="CEU49" s="172"/>
      <c r="CEV49" s="171"/>
      <c r="CEW49" s="171"/>
      <c r="CEX49" s="171"/>
      <c r="CEY49" s="171"/>
      <c r="CEZ49" s="171"/>
      <c r="CFA49" s="171"/>
      <c r="CFB49" s="171"/>
      <c r="CFC49" s="171"/>
      <c r="CFD49" s="171"/>
      <c r="CFE49" s="171"/>
      <c r="CFF49" s="171"/>
      <c r="CFG49" s="172"/>
      <c r="CFH49" s="171"/>
      <c r="CFI49" s="171"/>
      <c r="CFJ49" s="171"/>
      <c r="CFK49" s="171"/>
      <c r="CFL49" s="171"/>
      <c r="CFM49" s="171"/>
      <c r="CFN49" s="171"/>
      <c r="CFO49" s="171"/>
      <c r="CFP49" s="171"/>
      <c r="CFQ49" s="171"/>
      <c r="CFR49" s="171"/>
      <c r="CFS49" s="172"/>
      <c r="CFT49" s="171"/>
      <c r="CFU49" s="171"/>
      <c r="CFV49" s="171"/>
      <c r="CFW49" s="171"/>
      <c r="CFX49" s="171"/>
      <c r="CFY49" s="171"/>
      <c r="CFZ49" s="171"/>
      <c r="CGA49" s="171"/>
      <c r="CGB49" s="171"/>
      <c r="CGC49" s="171"/>
      <c r="CGD49" s="171"/>
      <c r="CGE49" s="172"/>
      <c r="CGF49" s="171"/>
      <c r="CGG49" s="171"/>
      <c r="CGH49" s="171"/>
      <c r="CGI49" s="171"/>
      <c r="CGJ49" s="171"/>
      <c r="CGK49" s="171"/>
      <c r="CGL49" s="171"/>
      <c r="CGM49" s="171"/>
      <c r="CGN49" s="171"/>
      <c r="CGO49" s="171"/>
      <c r="CGP49" s="171"/>
      <c r="CGQ49" s="172"/>
      <c r="CGR49" s="171"/>
      <c r="CGS49" s="171"/>
      <c r="CGT49" s="171"/>
      <c r="CGU49" s="171"/>
      <c r="CGV49" s="171"/>
      <c r="CGW49" s="171"/>
      <c r="CGX49" s="171"/>
      <c r="CGY49" s="171"/>
      <c r="CGZ49" s="171"/>
      <c r="CHA49" s="171"/>
      <c r="CHB49" s="171"/>
      <c r="CHC49" s="172"/>
      <c r="CHD49" s="171"/>
      <c r="CHE49" s="171"/>
      <c r="CHF49" s="171"/>
      <c r="CHG49" s="171"/>
      <c r="CHH49" s="171"/>
      <c r="CHI49" s="171"/>
      <c r="CHJ49" s="171"/>
      <c r="CHK49" s="171"/>
      <c r="CHL49" s="171"/>
      <c r="CHM49" s="171"/>
      <c r="CHN49" s="171"/>
      <c r="CHO49" s="172"/>
      <c r="CHP49" s="171"/>
      <c r="CHQ49" s="171"/>
      <c r="CHR49" s="171"/>
      <c r="CHS49" s="171"/>
      <c r="CHT49" s="171"/>
      <c r="CHU49" s="171"/>
      <c r="CHV49" s="171"/>
      <c r="CHW49" s="171"/>
      <c r="CHX49" s="171"/>
      <c r="CHY49" s="171"/>
      <c r="CHZ49" s="171"/>
      <c r="CIA49" s="172"/>
      <c r="CIB49" s="171"/>
      <c r="CIC49" s="171"/>
      <c r="CID49" s="171"/>
      <c r="CIE49" s="171"/>
      <c r="CIF49" s="171"/>
      <c r="CIG49" s="171"/>
      <c r="CIH49" s="171"/>
      <c r="CII49" s="171"/>
      <c r="CIJ49" s="171"/>
      <c r="CIK49" s="171"/>
      <c r="CIL49" s="171"/>
      <c r="CIM49" s="172"/>
      <c r="CIN49" s="171"/>
      <c r="CIO49" s="171"/>
      <c r="CIP49" s="171"/>
      <c r="CIQ49" s="171"/>
      <c r="CIR49" s="171"/>
      <c r="CIS49" s="171"/>
      <c r="CIT49" s="171"/>
      <c r="CIU49" s="171"/>
      <c r="CIV49" s="171"/>
      <c r="CIW49" s="171"/>
      <c r="CIX49" s="171"/>
      <c r="CIY49" s="172"/>
      <c r="CIZ49" s="171"/>
      <c r="CJA49" s="171"/>
      <c r="CJB49" s="171"/>
      <c r="CJC49" s="171"/>
      <c r="CJD49" s="171"/>
      <c r="CJE49" s="171"/>
      <c r="CJF49" s="171"/>
      <c r="CJG49" s="171"/>
      <c r="CJH49" s="171"/>
      <c r="CJI49" s="171"/>
      <c r="CJJ49" s="171"/>
      <c r="CJK49" s="172"/>
      <c r="CJL49" s="171"/>
      <c r="CJM49" s="171"/>
      <c r="CJN49" s="171"/>
      <c r="CJO49" s="171"/>
      <c r="CJP49" s="171"/>
      <c r="CJQ49" s="171"/>
      <c r="CJR49" s="171"/>
      <c r="CJS49" s="171"/>
      <c r="CJT49" s="171"/>
      <c r="CJU49" s="171"/>
      <c r="CJV49" s="171"/>
      <c r="CJW49" s="172"/>
      <c r="CJX49" s="171"/>
      <c r="CJY49" s="171"/>
      <c r="CJZ49" s="171"/>
      <c r="CKA49" s="171"/>
      <c r="CKB49" s="171"/>
      <c r="CKC49" s="171"/>
      <c r="CKD49" s="171"/>
      <c r="CKE49" s="171"/>
      <c r="CKF49" s="171"/>
      <c r="CKG49" s="171"/>
      <c r="CKH49" s="171"/>
      <c r="CKI49" s="172"/>
      <c r="CKJ49" s="171"/>
      <c r="CKK49" s="171"/>
      <c r="CKL49" s="171"/>
      <c r="CKM49" s="171"/>
      <c r="CKN49" s="171"/>
      <c r="CKO49" s="171"/>
      <c r="CKP49" s="171"/>
      <c r="CKQ49" s="171"/>
      <c r="CKR49" s="171"/>
      <c r="CKS49" s="171"/>
      <c r="CKT49" s="171"/>
      <c r="CKU49" s="172"/>
      <c r="CKV49" s="171"/>
      <c r="CKW49" s="171"/>
      <c r="CKX49" s="171"/>
      <c r="CKY49" s="171"/>
      <c r="CKZ49" s="171"/>
      <c r="CLA49" s="171"/>
      <c r="CLB49" s="171"/>
      <c r="CLC49" s="171"/>
      <c r="CLD49" s="171"/>
      <c r="CLE49" s="171"/>
      <c r="CLF49" s="171"/>
      <c r="CLG49" s="172"/>
      <c r="CLH49" s="171"/>
      <c r="CLI49" s="171"/>
      <c r="CLJ49" s="171"/>
      <c r="CLK49" s="171"/>
      <c r="CLL49" s="171"/>
      <c r="CLM49" s="171"/>
      <c r="CLN49" s="171"/>
      <c r="CLO49" s="171"/>
      <c r="CLP49" s="171"/>
      <c r="CLQ49" s="171"/>
      <c r="CLR49" s="171"/>
      <c r="CLS49" s="172"/>
      <c r="CLT49" s="171"/>
      <c r="CLU49" s="171"/>
      <c r="CLV49" s="171"/>
      <c r="CLW49" s="171"/>
      <c r="CLX49" s="171"/>
      <c r="CLY49" s="171"/>
      <c r="CLZ49" s="171"/>
      <c r="CMA49" s="171"/>
      <c r="CMB49" s="171"/>
      <c r="CMC49" s="171"/>
      <c r="CMD49" s="171"/>
      <c r="CME49" s="172"/>
      <c r="CMF49" s="171"/>
      <c r="CMG49" s="171"/>
      <c r="CMH49" s="171"/>
      <c r="CMI49" s="171"/>
      <c r="CMJ49" s="171"/>
      <c r="CMK49" s="171"/>
      <c r="CML49" s="171"/>
      <c r="CMM49" s="171"/>
      <c r="CMN49" s="171"/>
      <c r="CMO49" s="171"/>
      <c r="CMP49" s="171"/>
      <c r="CMQ49" s="172"/>
      <c r="CMR49" s="171"/>
      <c r="CMS49" s="171"/>
      <c r="CMT49" s="171"/>
      <c r="CMU49" s="171"/>
      <c r="CMV49" s="171"/>
      <c r="CMW49" s="171"/>
      <c r="CMX49" s="171"/>
      <c r="CMY49" s="171"/>
      <c r="CMZ49" s="171"/>
      <c r="CNA49" s="171"/>
      <c r="CNB49" s="171"/>
      <c r="CNC49" s="172"/>
      <c r="CND49" s="171"/>
      <c r="CNE49" s="171"/>
      <c r="CNF49" s="171"/>
      <c r="CNG49" s="171"/>
      <c r="CNH49" s="171"/>
      <c r="CNI49" s="171"/>
      <c r="CNJ49" s="171"/>
      <c r="CNK49" s="171"/>
      <c r="CNL49" s="171"/>
      <c r="CNM49" s="171"/>
      <c r="CNN49" s="171"/>
      <c r="CNO49" s="172"/>
      <c r="CNP49" s="171"/>
      <c r="CNQ49" s="171"/>
      <c r="CNR49" s="171"/>
      <c r="CNS49" s="171"/>
      <c r="CNT49" s="171"/>
      <c r="CNU49" s="171"/>
      <c r="CNV49" s="171"/>
      <c r="CNW49" s="171"/>
      <c r="CNX49" s="171"/>
      <c r="CNY49" s="171"/>
      <c r="CNZ49" s="171"/>
      <c r="COA49" s="172"/>
      <c r="COB49" s="171"/>
      <c r="COC49" s="171"/>
      <c r="COD49" s="171"/>
      <c r="COE49" s="171"/>
      <c r="COF49" s="171"/>
      <c r="COG49" s="171"/>
      <c r="COH49" s="171"/>
      <c r="COI49" s="171"/>
      <c r="COJ49" s="171"/>
      <c r="COK49" s="171"/>
      <c r="COL49" s="171"/>
      <c r="COM49" s="172"/>
      <c r="CON49" s="171"/>
      <c r="COO49" s="171"/>
      <c r="COP49" s="171"/>
      <c r="COQ49" s="171"/>
      <c r="COR49" s="171"/>
      <c r="COS49" s="171"/>
      <c r="COT49" s="171"/>
      <c r="COU49" s="171"/>
      <c r="COV49" s="171"/>
      <c r="COW49" s="171"/>
      <c r="COX49" s="171"/>
      <c r="COY49" s="172"/>
      <c r="COZ49" s="171"/>
      <c r="CPA49" s="171"/>
      <c r="CPB49" s="171"/>
      <c r="CPC49" s="171"/>
      <c r="CPD49" s="171"/>
      <c r="CPE49" s="171"/>
      <c r="CPF49" s="171"/>
      <c r="CPG49" s="171"/>
      <c r="CPH49" s="171"/>
      <c r="CPI49" s="171"/>
      <c r="CPJ49" s="171"/>
      <c r="CPK49" s="172"/>
      <c r="CPL49" s="171"/>
      <c r="CPM49" s="171"/>
      <c r="CPN49" s="171"/>
      <c r="CPO49" s="171"/>
      <c r="CPP49" s="171"/>
      <c r="CPQ49" s="171"/>
      <c r="CPR49" s="171"/>
      <c r="CPS49" s="171"/>
      <c r="CPT49" s="171"/>
      <c r="CPU49" s="171"/>
      <c r="CPV49" s="171"/>
      <c r="CPW49" s="172"/>
      <c r="CPX49" s="171"/>
      <c r="CPY49" s="171"/>
      <c r="CPZ49" s="171"/>
      <c r="CQA49" s="171"/>
      <c r="CQB49" s="171"/>
      <c r="CQC49" s="171"/>
      <c r="CQD49" s="171"/>
      <c r="CQE49" s="171"/>
      <c r="CQF49" s="171"/>
      <c r="CQG49" s="171"/>
      <c r="CQH49" s="171"/>
      <c r="CQI49" s="172"/>
      <c r="CQJ49" s="171"/>
      <c r="CQK49" s="171"/>
      <c r="CQL49" s="171"/>
      <c r="CQM49" s="171"/>
      <c r="CQN49" s="171"/>
      <c r="CQO49" s="171"/>
      <c r="CQP49" s="171"/>
      <c r="CQQ49" s="171"/>
      <c r="CQR49" s="171"/>
      <c r="CQS49" s="171"/>
      <c r="CQT49" s="171"/>
      <c r="CQU49" s="172"/>
      <c r="CQV49" s="171"/>
      <c r="CQW49" s="171"/>
      <c r="CQX49" s="171"/>
      <c r="CQY49" s="171"/>
      <c r="CQZ49" s="171"/>
      <c r="CRA49" s="171"/>
      <c r="CRB49" s="171"/>
      <c r="CRC49" s="171"/>
      <c r="CRD49" s="171"/>
      <c r="CRE49" s="171"/>
      <c r="CRF49" s="171"/>
      <c r="CRG49" s="172"/>
      <c r="CRH49" s="171"/>
      <c r="CRI49" s="171"/>
      <c r="CRJ49" s="171"/>
      <c r="CRK49" s="171"/>
      <c r="CRL49" s="171"/>
      <c r="CRM49" s="171"/>
      <c r="CRN49" s="171"/>
      <c r="CRO49" s="171"/>
      <c r="CRP49" s="171"/>
      <c r="CRQ49" s="171"/>
      <c r="CRR49" s="171"/>
      <c r="CRS49" s="172"/>
      <c r="CRT49" s="171"/>
      <c r="CRU49" s="171"/>
      <c r="CRV49" s="171"/>
      <c r="CRW49" s="171"/>
      <c r="CRX49" s="171"/>
      <c r="CRY49" s="171"/>
      <c r="CRZ49" s="171"/>
      <c r="CSA49" s="171"/>
      <c r="CSB49" s="171"/>
      <c r="CSC49" s="171"/>
      <c r="CSD49" s="171"/>
      <c r="CSE49" s="172"/>
      <c r="CSF49" s="171"/>
      <c r="CSG49" s="171"/>
      <c r="CSH49" s="171"/>
      <c r="CSI49" s="171"/>
      <c r="CSJ49" s="171"/>
      <c r="CSK49" s="171"/>
      <c r="CSL49" s="171"/>
      <c r="CSM49" s="171"/>
      <c r="CSN49" s="171"/>
      <c r="CSO49" s="171"/>
      <c r="CSP49" s="171"/>
      <c r="CSQ49" s="172"/>
      <c r="CSR49" s="171"/>
      <c r="CSS49" s="171"/>
      <c r="CST49" s="171"/>
      <c r="CSU49" s="171"/>
      <c r="CSV49" s="171"/>
      <c r="CSW49" s="171"/>
      <c r="CSX49" s="171"/>
      <c r="CSY49" s="171"/>
      <c r="CSZ49" s="171"/>
      <c r="CTA49" s="171"/>
      <c r="CTB49" s="171"/>
      <c r="CTC49" s="172"/>
      <c r="CTD49" s="171"/>
      <c r="CTE49" s="171"/>
      <c r="CTF49" s="171"/>
      <c r="CTG49" s="171"/>
      <c r="CTH49" s="171"/>
      <c r="CTI49" s="171"/>
      <c r="CTJ49" s="171"/>
      <c r="CTK49" s="171"/>
      <c r="CTL49" s="171"/>
      <c r="CTM49" s="171"/>
      <c r="CTN49" s="171"/>
      <c r="CTO49" s="172"/>
      <c r="CTP49" s="171"/>
      <c r="CTQ49" s="171"/>
      <c r="CTR49" s="171"/>
      <c r="CTS49" s="171"/>
      <c r="CTT49" s="171"/>
      <c r="CTU49" s="171"/>
      <c r="CTV49" s="171"/>
      <c r="CTW49" s="171"/>
      <c r="CTX49" s="171"/>
      <c r="CTY49" s="171"/>
      <c r="CTZ49" s="171"/>
      <c r="CUA49" s="172"/>
      <c r="CUB49" s="171"/>
      <c r="CUC49" s="171"/>
      <c r="CUD49" s="171"/>
      <c r="CUE49" s="171"/>
      <c r="CUF49" s="171"/>
      <c r="CUG49" s="171"/>
      <c r="CUH49" s="171"/>
      <c r="CUI49" s="171"/>
      <c r="CUJ49" s="171"/>
      <c r="CUK49" s="171"/>
      <c r="CUL49" s="171"/>
      <c r="CUM49" s="172"/>
      <c r="CUN49" s="171"/>
      <c r="CUO49" s="171"/>
      <c r="CUP49" s="171"/>
      <c r="CUQ49" s="171"/>
      <c r="CUR49" s="171"/>
      <c r="CUS49" s="171"/>
      <c r="CUT49" s="171"/>
      <c r="CUU49" s="171"/>
      <c r="CUV49" s="171"/>
      <c r="CUW49" s="171"/>
      <c r="CUX49" s="171"/>
      <c r="CUY49" s="172"/>
      <c r="CUZ49" s="171"/>
      <c r="CVA49" s="171"/>
      <c r="CVB49" s="171"/>
      <c r="CVC49" s="171"/>
      <c r="CVD49" s="171"/>
      <c r="CVE49" s="171"/>
      <c r="CVF49" s="171"/>
      <c r="CVG49" s="171"/>
      <c r="CVH49" s="171"/>
      <c r="CVI49" s="171"/>
      <c r="CVJ49" s="171"/>
      <c r="CVK49" s="172"/>
      <c r="CVL49" s="171"/>
      <c r="CVM49" s="171"/>
      <c r="CVN49" s="171"/>
      <c r="CVO49" s="171"/>
      <c r="CVP49" s="171"/>
      <c r="CVQ49" s="171"/>
      <c r="CVR49" s="171"/>
      <c r="CVS49" s="171"/>
      <c r="CVT49" s="171"/>
      <c r="CVU49" s="171"/>
      <c r="CVV49" s="171"/>
      <c r="CVW49" s="172"/>
      <c r="CVX49" s="171"/>
      <c r="CVY49" s="171"/>
      <c r="CVZ49" s="171"/>
      <c r="CWA49" s="171"/>
      <c r="CWB49" s="171"/>
      <c r="CWC49" s="171"/>
      <c r="CWD49" s="171"/>
      <c r="CWE49" s="171"/>
      <c r="CWF49" s="171"/>
      <c r="CWG49" s="171"/>
      <c r="CWH49" s="171"/>
      <c r="CWI49" s="172"/>
      <c r="CWJ49" s="171"/>
      <c r="CWK49" s="171"/>
      <c r="CWL49" s="171"/>
      <c r="CWM49" s="171"/>
      <c r="CWN49" s="171"/>
      <c r="CWO49" s="171"/>
      <c r="CWP49" s="171"/>
      <c r="CWQ49" s="171"/>
      <c r="CWR49" s="171"/>
      <c r="CWS49" s="171"/>
      <c r="CWT49" s="171"/>
      <c r="CWU49" s="172"/>
      <c r="CWV49" s="171"/>
      <c r="CWW49" s="171"/>
      <c r="CWX49" s="171"/>
      <c r="CWY49" s="171"/>
      <c r="CWZ49" s="171"/>
      <c r="CXA49" s="171"/>
      <c r="CXB49" s="171"/>
      <c r="CXC49" s="171"/>
      <c r="CXD49" s="171"/>
      <c r="CXE49" s="171"/>
      <c r="CXF49" s="171"/>
      <c r="CXG49" s="172"/>
      <c r="CXH49" s="171"/>
      <c r="CXI49" s="171"/>
      <c r="CXJ49" s="171"/>
      <c r="CXK49" s="171"/>
      <c r="CXL49" s="171"/>
      <c r="CXM49" s="171"/>
      <c r="CXN49" s="171"/>
      <c r="CXO49" s="171"/>
      <c r="CXP49" s="171"/>
      <c r="CXQ49" s="171"/>
      <c r="CXR49" s="171"/>
      <c r="CXS49" s="172"/>
      <c r="CXT49" s="171"/>
      <c r="CXU49" s="171"/>
      <c r="CXV49" s="171"/>
      <c r="CXW49" s="171"/>
      <c r="CXX49" s="171"/>
      <c r="CXY49" s="171"/>
      <c r="CXZ49" s="171"/>
      <c r="CYA49" s="171"/>
      <c r="CYB49" s="171"/>
      <c r="CYC49" s="171"/>
      <c r="CYD49" s="171"/>
      <c r="CYE49" s="172"/>
      <c r="CYF49" s="171"/>
      <c r="CYG49" s="171"/>
      <c r="CYH49" s="171"/>
      <c r="CYI49" s="171"/>
      <c r="CYJ49" s="171"/>
      <c r="CYK49" s="171"/>
      <c r="CYL49" s="171"/>
      <c r="CYM49" s="171"/>
      <c r="CYN49" s="171"/>
      <c r="CYO49" s="171"/>
      <c r="CYP49" s="171"/>
      <c r="CYQ49" s="172"/>
      <c r="CYR49" s="171"/>
      <c r="CYS49" s="171"/>
      <c r="CYT49" s="171"/>
      <c r="CYU49" s="171"/>
      <c r="CYV49" s="171"/>
      <c r="CYW49" s="171"/>
      <c r="CYX49" s="171"/>
      <c r="CYY49" s="171"/>
      <c r="CYZ49" s="171"/>
      <c r="CZA49" s="171"/>
      <c r="CZB49" s="171"/>
      <c r="CZC49" s="172"/>
      <c r="CZD49" s="171"/>
      <c r="CZE49" s="171"/>
      <c r="CZF49" s="171"/>
      <c r="CZG49" s="171"/>
      <c r="CZH49" s="171"/>
      <c r="CZI49" s="171"/>
      <c r="CZJ49" s="171"/>
      <c r="CZK49" s="171"/>
      <c r="CZL49" s="171"/>
      <c r="CZM49" s="171"/>
      <c r="CZN49" s="171"/>
      <c r="CZO49" s="172"/>
      <c r="CZP49" s="171"/>
      <c r="CZQ49" s="171"/>
      <c r="CZR49" s="171"/>
      <c r="CZS49" s="171"/>
      <c r="CZT49" s="171"/>
      <c r="CZU49" s="171"/>
      <c r="CZV49" s="171"/>
      <c r="CZW49" s="171"/>
      <c r="CZX49" s="171"/>
      <c r="CZY49" s="171"/>
      <c r="CZZ49" s="171"/>
      <c r="DAA49" s="172"/>
      <c r="DAB49" s="171"/>
      <c r="DAC49" s="171"/>
      <c r="DAD49" s="171"/>
      <c r="DAE49" s="171"/>
      <c r="DAF49" s="171"/>
      <c r="DAG49" s="171"/>
      <c r="DAH49" s="171"/>
      <c r="DAI49" s="171"/>
      <c r="DAJ49" s="171"/>
      <c r="DAK49" s="171"/>
      <c r="DAL49" s="171"/>
      <c r="DAM49" s="172"/>
      <c r="DAN49" s="171"/>
      <c r="DAO49" s="171"/>
      <c r="DAP49" s="171"/>
      <c r="DAQ49" s="171"/>
      <c r="DAR49" s="171"/>
      <c r="DAS49" s="171"/>
      <c r="DAT49" s="171"/>
      <c r="DAU49" s="171"/>
      <c r="DAV49" s="171"/>
      <c r="DAW49" s="171"/>
      <c r="DAX49" s="171"/>
      <c r="DAY49" s="172"/>
      <c r="DAZ49" s="171"/>
      <c r="DBA49" s="171"/>
      <c r="DBB49" s="171"/>
      <c r="DBC49" s="171"/>
      <c r="DBD49" s="171"/>
      <c r="DBE49" s="171"/>
      <c r="DBF49" s="171"/>
      <c r="DBG49" s="171"/>
      <c r="DBH49" s="171"/>
      <c r="DBI49" s="171"/>
      <c r="DBJ49" s="171"/>
      <c r="DBK49" s="172"/>
      <c r="DBL49" s="171"/>
      <c r="DBM49" s="171"/>
      <c r="DBN49" s="171"/>
      <c r="DBO49" s="171"/>
      <c r="DBP49" s="171"/>
      <c r="DBQ49" s="171"/>
      <c r="DBR49" s="171"/>
      <c r="DBS49" s="171"/>
      <c r="DBT49" s="171"/>
      <c r="DBU49" s="171"/>
      <c r="DBV49" s="171"/>
      <c r="DBW49" s="172"/>
      <c r="DBX49" s="171"/>
      <c r="DBY49" s="171"/>
      <c r="DBZ49" s="171"/>
      <c r="DCA49" s="171"/>
      <c r="DCB49" s="171"/>
      <c r="DCC49" s="171"/>
      <c r="DCD49" s="171"/>
      <c r="DCE49" s="171"/>
      <c r="DCF49" s="171"/>
      <c r="DCG49" s="171"/>
      <c r="DCH49" s="171"/>
      <c r="DCI49" s="172"/>
      <c r="DCJ49" s="171"/>
      <c r="DCK49" s="171"/>
      <c r="DCL49" s="171"/>
      <c r="DCM49" s="171"/>
      <c r="DCN49" s="171"/>
      <c r="DCO49" s="171"/>
      <c r="DCP49" s="171"/>
      <c r="DCQ49" s="171"/>
      <c r="DCR49" s="171"/>
      <c r="DCS49" s="171"/>
      <c r="DCT49" s="171"/>
      <c r="DCU49" s="172"/>
      <c r="DCV49" s="171"/>
      <c r="DCW49" s="171"/>
      <c r="DCX49" s="171"/>
      <c r="DCY49" s="171"/>
      <c r="DCZ49" s="171"/>
      <c r="DDA49" s="171"/>
      <c r="DDB49" s="171"/>
      <c r="DDC49" s="171"/>
      <c r="DDD49" s="171"/>
      <c r="DDE49" s="171"/>
      <c r="DDF49" s="171"/>
      <c r="DDG49" s="172"/>
      <c r="DDH49" s="171"/>
      <c r="DDI49" s="171"/>
      <c r="DDJ49" s="171"/>
      <c r="DDK49" s="171"/>
      <c r="DDL49" s="171"/>
      <c r="DDM49" s="171"/>
      <c r="DDN49" s="171"/>
      <c r="DDO49" s="171"/>
      <c r="DDP49" s="171"/>
      <c r="DDQ49" s="171"/>
      <c r="DDR49" s="171"/>
      <c r="DDS49" s="172"/>
      <c r="DDT49" s="171"/>
      <c r="DDU49" s="171"/>
      <c r="DDV49" s="171"/>
      <c r="DDW49" s="171"/>
      <c r="DDX49" s="171"/>
      <c r="DDY49" s="171"/>
      <c r="DDZ49" s="171"/>
      <c r="DEA49" s="171"/>
      <c r="DEB49" s="171"/>
      <c r="DEC49" s="171"/>
      <c r="DED49" s="171"/>
      <c r="DEE49" s="172"/>
      <c r="DEF49" s="171"/>
      <c r="DEG49" s="171"/>
      <c r="DEH49" s="171"/>
      <c r="DEI49" s="171"/>
      <c r="DEJ49" s="171"/>
      <c r="DEK49" s="171"/>
      <c r="DEL49" s="171"/>
      <c r="DEM49" s="171"/>
      <c r="DEN49" s="171"/>
      <c r="DEO49" s="171"/>
      <c r="DEP49" s="171"/>
      <c r="DEQ49" s="172"/>
      <c r="DER49" s="171"/>
      <c r="DES49" s="171"/>
      <c r="DET49" s="171"/>
      <c r="DEU49" s="171"/>
      <c r="DEV49" s="171"/>
      <c r="DEW49" s="171"/>
      <c r="DEX49" s="171"/>
      <c r="DEY49" s="171"/>
      <c r="DEZ49" s="171"/>
      <c r="DFA49" s="171"/>
      <c r="DFB49" s="171"/>
      <c r="DFC49" s="172"/>
      <c r="DFD49" s="171"/>
      <c r="DFE49" s="171"/>
      <c r="DFF49" s="171"/>
      <c r="DFG49" s="171"/>
      <c r="DFH49" s="171"/>
      <c r="DFI49" s="171"/>
      <c r="DFJ49" s="171"/>
      <c r="DFK49" s="171"/>
      <c r="DFL49" s="171"/>
      <c r="DFM49" s="171"/>
      <c r="DFN49" s="171"/>
      <c r="DFO49" s="172"/>
      <c r="DFP49" s="171"/>
      <c r="DFQ49" s="171"/>
      <c r="DFR49" s="171"/>
      <c r="DFS49" s="171"/>
      <c r="DFT49" s="171"/>
      <c r="DFU49" s="171"/>
      <c r="DFV49" s="171"/>
      <c r="DFW49" s="171"/>
      <c r="DFX49" s="171"/>
      <c r="DFY49" s="171"/>
      <c r="DFZ49" s="171"/>
      <c r="DGA49" s="172"/>
      <c r="DGB49" s="171"/>
      <c r="DGC49" s="171"/>
      <c r="DGD49" s="171"/>
      <c r="DGE49" s="171"/>
      <c r="DGF49" s="171"/>
      <c r="DGG49" s="171"/>
      <c r="DGH49" s="171"/>
      <c r="DGI49" s="171"/>
      <c r="DGJ49" s="171"/>
      <c r="DGK49" s="171"/>
      <c r="DGL49" s="171"/>
      <c r="DGM49" s="172"/>
      <c r="DGN49" s="171"/>
      <c r="DGO49" s="171"/>
      <c r="DGP49" s="171"/>
      <c r="DGQ49" s="171"/>
      <c r="DGR49" s="171"/>
      <c r="DGS49" s="171"/>
      <c r="DGT49" s="171"/>
      <c r="DGU49" s="171"/>
      <c r="DGV49" s="171"/>
      <c r="DGW49" s="171"/>
      <c r="DGX49" s="171"/>
      <c r="DGY49" s="172"/>
      <c r="DGZ49" s="171"/>
      <c r="DHA49" s="171"/>
      <c r="DHB49" s="171"/>
      <c r="DHC49" s="171"/>
      <c r="DHD49" s="171"/>
      <c r="DHE49" s="171"/>
      <c r="DHF49" s="171"/>
      <c r="DHG49" s="171"/>
      <c r="DHH49" s="171"/>
      <c r="DHI49" s="171"/>
      <c r="DHJ49" s="171"/>
      <c r="DHK49" s="172"/>
      <c r="DHL49" s="171"/>
      <c r="DHM49" s="171"/>
      <c r="DHN49" s="171"/>
      <c r="DHO49" s="171"/>
      <c r="DHP49" s="171"/>
      <c r="DHQ49" s="171"/>
      <c r="DHR49" s="171"/>
      <c r="DHS49" s="171"/>
      <c r="DHT49" s="171"/>
      <c r="DHU49" s="171"/>
      <c r="DHV49" s="171"/>
      <c r="DHW49" s="172"/>
      <c r="DHX49" s="171"/>
      <c r="DHY49" s="171"/>
      <c r="DHZ49" s="171"/>
      <c r="DIA49" s="171"/>
      <c r="DIB49" s="171"/>
      <c r="DIC49" s="171"/>
      <c r="DID49" s="171"/>
      <c r="DIE49" s="171"/>
      <c r="DIF49" s="171"/>
      <c r="DIG49" s="171"/>
      <c r="DIH49" s="171"/>
      <c r="DII49" s="172"/>
      <c r="DIJ49" s="171"/>
      <c r="DIK49" s="171"/>
      <c r="DIL49" s="171"/>
      <c r="DIM49" s="171"/>
      <c r="DIN49" s="171"/>
      <c r="DIO49" s="171"/>
      <c r="DIP49" s="171"/>
      <c r="DIQ49" s="171"/>
      <c r="DIR49" s="171"/>
      <c r="DIS49" s="171"/>
      <c r="DIT49" s="171"/>
      <c r="DIU49" s="172"/>
      <c r="DIV49" s="171"/>
      <c r="DIW49" s="171"/>
      <c r="DIX49" s="171"/>
      <c r="DIY49" s="171"/>
      <c r="DIZ49" s="171"/>
      <c r="DJA49" s="171"/>
      <c r="DJB49" s="171"/>
      <c r="DJC49" s="171"/>
      <c r="DJD49" s="171"/>
      <c r="DJE49" s="171"/>
      <c r="DJF49" s="171"/>
      <c r="DJG49" s="172"/>
      <c r="DJH49" s="171"/>
      <c r="DJI49" s="171"/>
      <c r="DJJ49" s="171"/>
      <c r="DJK49" s="171"/>
      <c r="DJL49" s="171"/>
      <c r="DJM49" s="171"/>
      <c r="DJN49" s="171"/>
      <c r="DJO49" s="171"/>
      <c r="DJP49" s="171"/>
      <c r="DJQ49" s="171"/>
      <c r="DJR49" s="171"/>
      <c r="DJS49" s="172"/>
      <c r="DJT49" s="171"/>
      <c r="DJU49" s="171"/>
      <c r="DJV49" s="171"/>
      <c r="DJW49" s="171"/>
      <c r="DJX49" s="171"/>
      <c r="DJY49" s="171"/>
      <c r="DJZ49" s="171"/>
      <c r="DKA49" s="171"/>
      <c r="DKB49" s="171"/>
      <c r="DKC49" s="171"/>
      <c r="DKD49" s="171"/>
      <c r="DKE49" s="172"/>
      <c r="DKF49" s="171"/>
      <c r="DKG49" s="171"/>
      <c r="DKH49" s="171"/>
      <c r="DKI49" s="171"/>
      <c r="DKJ49" s="171"/>
      <c r="DKK49" s="171"/>
      <c r="DKL49" s="171"/>
      <c r="DKM49" s="171"/>
      <c r="DKN49" s="171"/>
      <c r="DKO49" s="171"/>
      <c r="DKP49" s="171"/>
      <c r="DKQ49" s="172"/>
      <c r="DKR49" s="171"/>
      <c r="DKS49" s="171"/>
      <c r="DKT49" s="171"/>
      <c r="DKU49" s="171"/>
      <c r="DKV49" s="171"/>
      <c r="DKW49" s="171"/>
      <c r="DKX49" s="171"/>
      <c r="DKY49" s="171"/>
      <c r="DKZ49" s="171"/>
      <c r="DLA49" s="171"/>
      <c r="DLB49" s="171"/>
      <c r="DLC49" s="172"/>
      <c r="DLD49" s="171"/>
      <c r="DLE49" s="171"/>
      <c r="DLF49" s="171"/>
      <c r="DLG49" s="171"/>
      <c r="DLH49" s="171"/>
      <c r="DLI49" s="171"/>
      <c r="DLJ49" s="171"/>
      <c r="DLK49" s="171"/>
      <c r="DLL49" s="171"/>
      <c r="DLM49" s="171"/>
      <c r="DLN49" s="171"/>
      <c r="DLO49" s="172"/>
      <c r="DLP49" s="171"/>
      <c r="DLQ49" s="171"/>
      <c r="DLR49" s="171"/>
      <c r="DLS49" s="171"/>
      <c r="DLT49" s="171"/>
      <c r="DLU49" s="171"/>
      <c r="DLV49" s="171"/>
      <c r="DLW49" s="171"/>
      <c r="DLX49" s="171"/>
      <c r="DLY49" s="171"/>
      <c r="DLZ49" s="171"/>
      <c r="DMA49" s="172"/>
      <c r="DMB49" s="171"/>
      <c r="DMC49" s="171"/>
      <c r="DMD49" s="171"/>
      <c r="DME49" s="171"/>
      <c r="DMF49" s="171"/>
      <c r="DMG49" s="171"/>
      <c r="DMH49" s="171"/>
      <c r="DMI49" s="171"/>
      <c r="DMJ49" s="171"/>
      <c r="DMK49" s="171"/>
      <c r="DML49" s="171"/>
      <c r="DMM49" s="172"/>
      <c r="DMN49" s="171"/>
      <c r="DMO49" s="171"/>
      <c r="DMP49" s="171"/>
      <c r="DMQ49" s="171"/>
      <c r="DMR49" s="171"/>
      <c r="DMS49" s="171"/>
      <c r="DMT49" s="171"/>
      <c r="DMU49" s="171"/>
      <c r="DMV49" s="171"/>
      <c r="DMW49" s="171"/>
      <c r="DMX49" s="171"/>
      <c r="DMY49" s="172"/>
      <c r="DMZ49" s="171"/>
      <c r="DNA49" s="171"/>
      <c r="DNB49" s="171"/>
      <c r="DNC49" s="171"/>
      <c r="DND49" s="171"/>
      <c r="DNE49" s="171"/>
      <c r="DNF49" s="171"/>
      <c r="DNG49" s="171"/>
      <c r="DNH49" s="171"/>
      <c r="DNI49" s="171"/>
      <c r="DNJ49" s="171"/>
      <c r="DNK49" s="172"/>
      <c r="DNL49" s="171"/>
      <c r="DNM49" s="171"/>
      <c r="DNN49" s="171"/>
      <c r="DNO49" s="171"/>
      <c r="DNP49" s="171"/>
      <c r="DNQ49" s="171"/>
      <c r="DNR49" s="171"/>
      <c r="DNS49" s="171"/>
      <c r="DNT49" s="171"/>
      <c r="DNU49" s="171"/>
      <c r="DNV49" s="171"/>
      <c r="DNW49" s="172"/>
      <c r="DNX49" s="171"/>
      <c r="DNY49" s="171"/>
      <c r="DNZ49" s="171"/>
      <c r="DOA49" s="171"/>
      <c r="DOB49" s="171"/>
      <c r="DOC49" s="171"/>
      <c r="DOD49" s="171"/>
      <c r="DOE49" s="171"/>
      <c r="DOF49" s="171"/>
      <c r="DOG49" s="171"/>
      <c r="DOH49" s="171"/>
      <c r="DOI49" s="172"/>
      <c r="DOJ49" s="171"/>
      <c r="DOK49" s="171"/>
      <c r="DOL49" s="171"/>
      <c r="DOM49" s="171"/>
      <c r="DON49" s="171"/>
      <c r="DOO49" s="171"/>
      <c r="DOP49" s="171"/>
      <c r="DOQ49" s="171"/>
      <c r="DOR49" s="171"/>
      <c r="DOS49" s="171"/>
      <c r="DOT49" s="171"/>
      <c r="DOU49" s="172"/>
      <c r="DOV49" s="171"/>
      <c r="DOW49" s="171"/>
      <c r="DOX49" s="171"/>
      <c r="DOY49" s="171"/>
      <c r="DOZ49" s="171"/>
      <c r="DPA49" s="171"/>
      <c r="DPB49" s="171"/>
      <c r="DPC49" s="171"/>
      <c r="DPD49" s="171"/>
      <c r="DPE49" s="171"/>
      <c r="DPF49" s="171"/>
      <c r="DPG49" s="172"/>
      <c r="DPH49" s="171"/>
      <c r="DPI49" s="171"/>
      <c r="DPJ49" s="171"/>
      <c r="DPK49" s="171"/>
      <c r="DPL49" s="171"/>
      <c r="DPM49" s="171"/>
      <c r="DPN49" s="171"/>
      <c r="DPO49" s="171"/>
      <c r="DPP49" s="171"/>
      <c r="DPQ49" s="171"/>
      <c r="DPR49" s="171"/>
      <c r="DPS49" s="172"/>
      <c r="DPT49" s="171"/>
      <c r="DPU49" s="171"/>
      <c r="DPV49" s="171"/>
      <c r="DPW49" s="171"/>
      <c r="DPX49" s="171"/>
      <c r="DPY49" s="171"/>
      <c r="DPZ49" s="171"/>
      <c r="DQA49" s="171"/>
      <c r="DQB49" s="171"/>
      <c r="DQC49" s="171"/>
      <c r="DQD49" s="171"/>
      <c r="DQE49" s="172"/>
      <c r="DQF49" s="171"/>
      <c r="DQG49" s="171"/>
      <c r="DQH49" s="171"/>
      <c r="DQI49" s="171"/>
      <c r="DQJ49" s="171"/>
      <c r="DQK49" s="171"/>
      <c r="DQL49" s="171"/>
      <c r="DQM49" s="171"/>
      <c r="DQN49" s="171"/>
      <c r="DQO49" s="171"/>
      <c r="DQP49" s="171"/>
      <c r="DQQ49" s="172"/>
      <c r="DQR49" s="171"/>
      <c r="DQS49" s="171"/>
      <c r="DQT49" s="171"/>
      <c r="DQU49" s="171"/>
      <c r="DQV49" s="171"/>
      <c r="DQW49" s="171"/>
      <c r="DQX49" s="171"/>
      <c r="DQY49" s="171"/>
      <c r="DQZ49" s="171"/>
      <c r="DRA49" s="171"/>
      <c r="DRB49" s="171"/>
      <c r="DRC49" s="172"/>
      <c r="DRD49" s="171"/>
      <c r="DRE49" s="171"/>
      <c r="DRF49" s="171"/>
      <c r="DRG49" s="171"/>
      <c r="DRH49" s="171"/>
      <c r="DRI49" s="171"/>
      <c r="DRJ49" s="171"/>
      <c r="DRK49" s="171"/>
      <c r="DRL49" s="171"/>
      <c r="DRM49" s="171"/>
      <c r="DRN49" s="171"/>
      <c r="DRO49" s="172"/>
      <c r="DRP49" s="171"/>
      <c r="DRQ49" s="171"/>
      <c r="DRR49" s="171"/>
      <c r="DRS49" s="171"/>
      <c r="DRT49" s="171"/>
      <c r="DRU49" s="171"/>
      <c r="DRV49" s="171"/>
      <c r="DRW49" s="171"/>
      <c r="DRX49" s="171"/>
      <c r="DRY49" s="171"/>
      <c r="DRZ49" s="171"/>
      <c r="DSA49" s="172"/>
      <c r="DSB49" s="171"/>
      <c r="DSC49" s="171"/>
      <c r="DSD49" s="171"/>
      <c r="DSE49" s="171"/>
      <c r="DSF49" s="171"/>
      <c r="DSG49" s="171"/>
      <c r="DSH49" s="171"/>
      <c r="DSI49" s="171"/>
      <c r="DSJ49" s="171"/>
      <c r="DSK49" s="171"/>
      <c r="DSL49" s="171"/>
      <c r="DSM49" s="172"/>
      <c r="DSN49" s="171"/>
      <c r="DSO49" s="171"/>
      <c r="DSP49" s="171"/>
      <c r="DSQ49" s="171"/>
      <c r="DSR49" s="171"/>
      <c r="DSS49" s="171"/>
      <c r="DST49" s="171"/>
      <c r="DSU49" s="171"/>
      <c r="DSV49" s="171"/>
      <c r="DSW49" s="171"/>
      <c r="DSX49" s="171"/>
      <c r="DSY49" s="172"/>
      <c r="DSZ49" s="171"/>
      <c r="DTA49" s="171"/>
      <c r="DTB49" s="171"/>
      <c r="DTC49" s="171"/>
      <c r="DTD49" s="171"/>
      <c r="DTE49" s="171"/>
      <c r="DTF49" s="171"/>
      <c r="DTG49" s="171"/>
      <c r="DTH49" s="171"/>
      <c r="DTI49" s="171"/>
      <c r="DTJ49" s="171"/>
      <c r="DTK49" s="172"/>
      <c r="DTL49" s="171"/>
      <c r="DTM49" s="171"/>
      <c r="DTN49" s="171"/>
      <c r="DTO49" s="171"/>
      <c r="DTP49" s="171"/>
      <c r="DTQ49" s="171"/>
      <c r="DTR49" s="171"/>
      <c r="DTS49" s="171"/>
      <c r="DTT49" s="171"/>
      <c r="DTU49" s="171"/>
      <c r="DTV49" s="171"/>
      <c r="DTW49" s="172"/>
      <c r="DTX49" s="171"/>
      <c r="DTY49" s="171"/>
      <c r="DTZ49" s="171"/>
      <c r="DUA49" s="171"/>
      <c r="DUB49" s="171"/>
      <c r="DUC49" s="171"/>
      <c r="DUD49" s="171"/>
      <c r="DUE49" s="171"/>
      <c r="DUF49" s="171"/>
      <c r="DUG49" s="171"/>
      <c r="DUH49" s="171"/>
      <c r="DUI49" s="172"/>
      <c r="DUJ49" s="171"/>
      <c r="DUK49" s="171"/>
      <c r="DUL49" s="171"/>
      <c r="DUM49" s="171"/>
      <c r="DUN49" s="171"/>
      <c r="DUO49" s="171"/>
      <c r="DUP49" s="171"/>
      <c r="DUQ49" s="171"/>
      <c r="DUR49" s="171"/>
      <c r="DUS49" s="171"/>
      <c r="DUT49" s="171"/>
      <c r="DUU49" s="172"/>
      <c r="DUV49" s="171"/>
      <c r="DUW49" s="171"/>
      <c r="DUX49" s="171"/>
      <c r="DUY49" s="171"/>
      <c r="DUZ49" s="171"/>
      <c r="DVA49" s="171"/>
      <c r="DVB49" s="171"/>
      <c r="DVC49" s="171"/>
      <c r="DVD49" s="171"/>
      <c r="DVE49" s="171"/>
      <c r="DVF49" s="171"/>
      <c r="DVG49" s="172"/>
      <c r="DVH49" s="171"/>
      <c r="DVI49" s="171"/>
      <c r="DVJ49" s="171"/>
      <c r="DVK49" s="171"/>
      <c r="DVL49" s="171"/>
      <c r="DVM49" s="171"/>
      <c r="DVN49" s="171"/>
      <c r="DVO49" s="171"/>
      <c r="DVP49" s="171"/>
      <c r="DVQ49" s="171"/>
      <c r="DVR49" s="171"/>
      <c r="DVS49" s="172"/>
      <c r="DVT49" s="171"/>
      <c r="DVU49" s="171"/>
      <c r="DVV49" s="171"/>
      <c r="DVW49" s="171"/>
      <c r="DVX49" s="171"/>
      <c r="DVY49" s="171"/>
      <c r="DVZ49" s="171"/>
      <c r="DWA49" s="171"/>
      <c r="DWB49" s="171"/>
      <c r="DWC49" s="171"/>
      <c r="DWD49" s="171"/>
      <c r="DWE49" s="172"/>
      <c r="DWF49" s="171"/>
      <c r="DWG49" s="171"/>
      <c r="DWH49" s="171"/>
      <c r="DWI49" s="171"/>
      <c r="DWJ49" s="171"/>
      <c r="DWK49" s="171"/>
      <c r="DWL49" s="171"/>
      <c r="DWM49" s="171"/>
      <c r="DWN49" s="171"/>
      <c r="DWO49" s="171"/>
      <c r="DWP49" s="171"/>
      <c r="DWQ49" s="172"/>
      <c r="DWR49" s="171"/>
      <c r="DWS49" s="171"/>
      <c r="DWT49" s="171"/>
      <c r="DWU49" s="171"/>
      <c r="DWV49" s="171"/>
      <c r="DWW49" s="171"/>
      <c r="DWX49" s="171"/>
      <c r="DWY49" s="171"/>
      <c r="DWZ49" s="171"/>
      <c r="DXA49" s="171"/>
      <c r="DXB49" s="171"/>
      <c r="DXC49" s="172"/>
      <c r="DXD49" s="171"/>
      <c r="DXE49" s="171"/>
      <c r="DXF49" s="171"/>
      <c r="DXG49" s="171"/>
      <c r="DXH49" s="171"/>
      <c r="DXI49" s="171"/>
      <c r="DXJ49" s="171"/>
      <c r="DXK49" s="171"/>
      <c r="DXL49" s="171"/>
      <c r="DXM49" s="171"/>
      <c r="DXN49" s="171"/>
      <c r="DXO49" s="172"/>
      <c r="DXP49" s="171"/>
      <c r="DXQ49" s="171"/>
      <c r="DXR49" s="171"/>
      <c r="DXS49" s="171"/>
      <c r="DXT49" s="171"/>
      <c r="DXU49" s="171"/>
      <c r="DXV49" s="171"/>
      <c r="DXW49" s="171"/>
      <c r="DXX49" s="171"/>
      <c r="DXY49" s="171"/>
      <c r="DXZ49" s="171"/>
      <c r="DYA49" s="172"/>
      <c r="DYB49" s="171"/>
      <c r="DYC49" s="171"/>
      <c r="DYD49" s="171"/>
      <c r="DYE49" s="171"/>
      <c r="DYF49" s="171"/>
      <c r="DYG49" s="171"/>
      <c r="DYH49" s="171"/>
      <c r="DYI49" s="171"/>
      <c r="DYJ49" s="171"/>
      <c r="DYK49" s="171"/>
      <c r="DYL49" s="171"/>
      <c r="DYM49" s="172"/>
      <c r="DYN49" s="171"/>
      <c r="DYO49" s="171"/>
      <c r="DYP49" s="171"/>
      <c r="DYQ49" s="171"/>
      <c r="DYR49" s="171"/>
      <c r="DYS49" s="171"/>
      <c r="DYT49" s="171"/>
      <c r="DYU49" s="171"/>
      <c r="DYV49" s="171"/>
      <c r="DYW49" s="171"/>
      <c r="DYX49" s="171"/>
      <c r="DYY49" s="172"/>
      <c r="DYZ49" s="171"/>
      <c r="DZA49" s="171"/>
      <c r="DZB49" s="171"/>
      <c r="DZC49" s="171"/>
      <c r="DZD49" s="171"/>
      <c r="DZE49" s="171"/>
      <c r="DZF49" s="171"/>
      <c r="DZG49" s="171"/>
      <c r="DZH49" s="171"/>
      <c r="DZI49" s="171"/>
      <c r="DZJ49" s="171"/>
      <c r="DZK49" s="172"/>
      <c r="DZL49" s="171"/>
      <c r="DZM49" s="171"/>
      <c r="DZN49" s="171"/>
      <c r="DZO49" s="171"/>
      <c r="DZP49" s="171"/>
      <c r="DZQ49" s="171"/>
      <c r="DZR49" s="171"/>
      <c r="DZS49" s="171"/>
      <c r="DZT49" s="171"/>
      <c r="DZU49" s="171"/>
      <c r="DZV49" s="171"/>
      <c r="DZW49" s="172"/>
      <c r="DZX49" s="171"/>
      <c r="DZY49" s="171"/>
      <c r="DZZ49" s="171"/>
      <c r="EAA49" s="171"/>
      <c r="EAB49" s="171"/>
      <c r="EAC49" s="171"/>
      <c r="EAD49" s="171"/>
      <c r="EAE49" s="171"/>
      <c r="EAF49" s="171"/>
      <c r="EAG49" s="171"/>
      <c r="EAH49" s="171"/>
      <c r="EAI49" s="172"/>
      <c r="EAJ49" s="171"/>
      <c r="EAK49" s="171"/>
      <c r="EAL49" s="171"/>
      <c r="EAM49" s="171"/>
      <c r="EAN49" s="171"/>
      <c r="EAO49" s="171"/>
      <c r="EAP49" s="171"/>
      <c r="EAQ49" s="171"/>
      <c r="EAR49" s="171"/>
      <c r="EAS49" s="171"/>
      <c r="EAT49" s="171"/>
      <c r="EAU49" s="172"/>
      <c r="EAV49" s="171"/>
      <c r="EAW49" s="171"/>
      <c r="EAX49" s="171"/>
      <c r="EAY49" s="171"/>
      <c r="EAZ49" s="171"/>
      <c r="EBA49" s="171"/>
      <c r="EBB49" s="171"/>
      <c r="EBC49" s="171"/>
      <c r="EBD49" s="171"/>
      <c r="EBE49" s="171"/>
      <c r="EBF49" s="171"/>
      <c r="EBG49" s="172"/>
      <c r="EBH49" s="171"/>
      <c r="EBI49" s="171"/>
      <c r="EBJ49" s="171"/>
      <c r="EBK49" s="171"/>
      <c r="EBL49" s="171"/>
      <c r="EBM49" s="171"/>
      <c r="EBN49" s="171"/>
      <c r="EBO49" s="171"/>
      <c r="EBP49" s="171"/>
      <c r="EBQ49" s="171"/>
      <c r="EBR49" s="171"/>
      <c r="EBS49" s="172"/>
      <c r="EBT49" s="171"/>
      <c r="EBU49" s="171"/>
      <c r="EBV49" s="171"/>
      <c r="EBW49" s="171"/>
      <c r="EBX49" s="171"/>
      <c r="EBY49" s="171"/>
      <c r="EBZ49" s="171"/>
      <c r="ECA49" s="171"/>
      <c r="ECB49" s="171"/>
      <c r="ECC49" s="171"/>
      <c r="ECD49" s="171"/>
      <c r="ECE49" s="172"/>
      <c r="ECF49" s="171"/>
      <c r="ECG49" s="171"/>
      <c r="ECH49" s="171"/>
      <c r="ECI49" s="171"/>
      <c r="ECJ49" s="171"/>
      <c r="ECK49" s="171"/>
      <c r="ECL49" s="171"/>
      <c r="ECM49" s="171"/>
      <c r="ECN49" s="171"/>
      <c r="ECO49" s="171"/>
      <c r="ECP49" s="171"/>
      <c r="ECQ49" s="172"/>
      <c r="ECR49" s="171"/>
      <c r="ECS49" s="171"/>
      <c r="ECT49" s="171"/>
      <c r="ECU49" s="171"/>
      <c r="ECV49" s="171"/>
      <c r="ECW49" s="171"/>
      <c r="ECX49" s="171"/>
      <c r="ECY49" s="171"/>
      <c r="ECZ49" s="171"/>
      <c r="EDA49" s="171"/>
      <c r="EDB49" s="171"/>
      <c r="EDC49" s="172"/>
      <c r="EDD49" s="171"/>
      <c r="EDE49" s="171"/>
      <c r="EDF49" s="171"/>
      <c r="EDG49" s="171"/>
      <c r="EDH49" s="171"/>
      <c r="EDI49" s="171"/>
      <c r="EDJ49" s="171"/>
      <c r="EDK49" s="171"/>
      <c r="EDL49" s="171"/>
      <c r="EDM49" s="171"/>
      <c r="EDN49" s="171"/>
      <c r="EDO49" s="172"/>
      <c r="EDP49" s="171"/>
      <c r="EDQ49" s="171"/>
      <c r="EDR49" s="171"/>
      <c r="EDS49" s="171"/>
      <c r="EDT49" s="171"/>
      <c r="EDU49" s="171"/>
      <c r="EDV49" s="171"/>
      <c r="EDW49" s="171"/>
      <c r="EDX49" s="171"/>
      <c r="EDY49" s="171"/>
      <c r="EDZ49" s="171"/>
      <c r="EEA49" s="172"/>
      <c r="EEB49" s="171"/>
      <c r="EEC49" s="171"/>
      <c r="EED49" s="171"/>
      <c r="EEE49" s="171"/>
      <c r="EEF49" s="171"/>
      <c r="EEG49" s="171"/>
      <c r="EEH49" s="171"/>
      <c r="EEI49" s="171"/>
      <c r="EEJ49" s="171"/>
      <c r="EEK49" s="171"/>
      <c r="EEL49" s="171"/>
      <c r="EEM49" s="172"/>
      <c r="EEN49" s="171"/>
      <c r="EEO49" s="171"/>
      <c r="EEP49" s="171"/>
      <c r="EEQ49" s="171"/>
      <c r="EER49" s="171"/>
      <c r="EES49" s="171"/>
      <c r="EET49" s="171"/>
      <c r="EEU49" s="171"/>
      <c r="EEV49" s="171"/>
      <c r="EEW49" s="171"/>
      <c r="EEX49" s="171"/>
      <c r="EEY49" s="172"/>
      <c r="EEZ49" s="171"/>
      <c r="EFA49" s="171"/>
      <c r="EFB49" s="171"/>
      <c r="EFC49" s="171"/>
      <c r="EFD49" s="171"/>
      <c r="EFE49" s="171"/>
      <c r="EFF49" s="171"/>
      <c r="EFG49" s="171"/>
      <c r="EFH49" s="171"/>
      <c r="EFI49" s="171"/>
      <c r="EFJ49" s="171"/>
      <c r="EFK49" s="172"/>
      <c r="EFL49" s="171"/>
      <c r="EFM49" s="171"/>
      <c r="EFN49" s="171"/>
      <c r="EFO49" s="171"/>
      <c r="EFP49" s="171"/>
      <c r="EFQ49" s="171"/>
      <c r="EFR49" s="171"/>
      <c r="EFS49" s="171"/>
      <c r="EFT49" s="171"/>
      <c r="EFU49" s="171"/>
      <c r="EFV49" s="171"/>
      <c r="EFW49" s="172"/>
      <c r="EFX49" s="171"/>
      <c r="EFY49" s="171"/>
      <c r="EFZ49" s="171"/>
      <c r="EGA49" s="171"/>
      <c r="EGB49" s="171"/>
      <c r="EGC49" s="171"/>
      <c r="EGD49" s="171"/>
      <c r="EGE49" s="171"/>
      <c r="EGF49" s="171"/>
      <c r="EGG49" s="171"/>
      <c r="EGH49" s="171"/>
      <c r="EGI49" s="172"/>
      <c r="EGJ49" s="171"/>
      <c r="EGK49" s="171"/>
      <c r="EGL49" s="171"/>
      <c r="EGM49" s="171"/>
      <c r="EGN49" s="171"/>
      <c r="EGO49" s="171"/>
      <c r="EGP49" s="171"/>
      <c r="EGQ49" s="171"/>
      <c r="EGR49" s="171"/>
      <c r="EGS49" s="171"/>
      <c r="EGT49" s="171"/>
      <c r="EGU49" s="172"/>
      <c r="EGV49" s="171"/>
      <c r="EGW49" s="171"/>
      <c r="EGX49" s="171"/>
      <c r="EGY49" s="171"/>
      <c r="EGZ49" s="171"/>
      <c r="EHA49" s="171"/>
      <c r="EHB49" s="171"/>
      <c r="EHC49" s="171"/>
      <c r="EHD49" s="171"/>
      <c r="EHE49" s="171"/>
      <c r="EHF49" s="171"/>
      <c r="EHG49" s="172"/>
      <c r="EHH49" s="171"/>
      <c r="EHI49" s="171"/>
      <c r="EHJ49" s="171"/>
      <c r="EHK49" s="171"/>
      <c r="EHL49" s="171"/>
      <c r="EHM49" s="171"/>
      <c r="EHN49" s="171"/>
      <c r="EHO49" s="171"/>
      <c r="EHP49" s="171"/>
      <c r="EHQ49" s="171"/>
      <c r="EHR49" s="171"/>
      <c r="EHS49" s="172"/>
      <c r="EHT49" s="171"/>
      <c r="EHU49" s="171"/>
      <c r="EHV49" s="171"/>
      <c r="EHW49" s="171"/>
      <c r="EHX49" s="171"/>
      <c r="EHY49" s="171"/>
      <c r="EHZ49" s="171"/>
      <c r="EIA49" s="171"/>
      <c r="EIB49" s="171"/>
      <c r="EIC49" s="171"/>
      <c r="EID49" s="171"/>
      <c r="EIE49" s="172"/>
      <c r="EIF49" s="171"/>
      <c r="EIG49" s="171"/>
      <c r="EIH49" s="171"/>
      <c r="EII49" s="171"/>
      <c r="EIJ49" s="171"/>
      <c r="EIK49" s="171"/>
      <c r="EIL49" s="171"/>
      <c r="EIM49" s="171"/>
      <c r="EIN49" s="171"/>
      <c r="EIO49" s="171"/>
      <c r="EIP49" s="171"/>
      <c r="EIQ49" s="172"/>
      <c r="EIR49" s="171"/>
      <c r="EIS49" s="171"/>
      <c r="EIT49" s="171"/>
      <c r="EIU49" s="171"/>
      <c r="EIV49" s="171"/>
      <c r="EIW49" s="171"/>
      <c r="EIX49" s="171"/>
      <c r="EIY49" s="171"/>
      <c r="EIZ49" s="171"/>
      <c r="EJA49" s="171"/>
      <c r="EJB49" s="171"/>
      <c r="EJC49" s="172"/>
      <c r="EJD49" s="171"/>
      <c r="EJE49" s="171"/>
      <c r="EJF49" s="171"/>
      <c r="EJG49" s="171"/>
      <c r="EJH49" s="171"/>
      <c r="EJI49" s="171"/>
      <c r="EJJ49" s="171"/>
      <c r="EJK49" s="171"/>
      <c r="EJL49" s="171"/>
      <c r="EJM49" s="171"/>
      <c r="EJN49" s="171"/>
      <c r="EJO49" s="172"/>
      <c r="EJP49" s="171"/>
      <c r="EJQ49" s="171"/>
      <c r="EJR49" s="171"/>
      <c r="EJS49" s="171"/>
      <c r="EJT49" s="171"/>
      <c r="EJU49" s="171"/>
      <c r="EJV49" s="171"/>
      <c r="EJW49" s="171"/>
      <c r="EJX49" s="171"/>
      <c r="EJY49" s="171"/>
      <c r="EJZ49" s="171"/>
      <c r="EKA49" s="172"/>
      <c r="EKB49" s="171"/>
      <c r="EKC49" s="171"/>
      <c r="EKD49" s="171"/>
      <c r="EKE49" s="171"/>
      <c r="EKF49" s="171"/>
      <c r="EKG49" s="171"/>
      <c r="EKH49" s="171"/>
      <c r="EKI49" s="171"/>
      <c r="EKJ49" s="171"/>
      <c r="EKK49" s="171"/>
      <c r="EKL49" s="171"/>
      <c r="EKM49" s="172"/>
      <c r="EKN49" s="171"/>
      <c r="EKO49" s="171"/>
      <c r="EKP49" s="171"/>
      <c r="EKQ49" s="171"/>
      <c r="EKR49" s="171"/>
      <c r="EKS49" s="171"/>
      <c r="EKT49" s="171"/>
      <c r="EKU49" s="171"/>
      <c r="EKV49" s="171"/>
      <c r="EKW49" s="171"/>
      <c r="EKX49" s="171"/>
      <c r="EKY49" s="172"/>
      <c r="EKZ49" s="171"/>
      <c r="ELA49" s="171"/>
      <c r="ELB49" s="171"/>
      <c r="ELC49" s="171"/>
      <c r="ELD49" s="171"/>
      <c r="ELE49" s="171"/>
      <c r="ELF49" s="171"/>
      <c r="ELG49" s="171"/>
      <c r="ELH49" s="171"/>
      <c r="ELI49" s="171"/>
      <c r="ELJ49" s="171"/>
      <c r="ELK49" s="172"/>
      <c r="ELL49" s="171"/>
      <c r="ELM49" s="171"/>
      <c r="ELN49" s="171"/>
      <c r="ELO49" s="171"/>
      <c r="ELP49" s="171"/>
      <c r="ELQ49" s="171"/>
      <c r="ELR49" s="171"/>
      <c r="ELS49" s="171"/>
      <c r="ELT49" s="171"/>
      <c r="ELU49" s="171"/>
      <c r="ELV49" s="171"/>
      <c r="ELW49" s="172"/>
      <c r="ELX49" s="171"/>
      <c r="ELY49" s="171"/>
      <c r="ELZ49" s="171"/>
      <c r="EMA49" s="171"/>
      <c r="EMB49" s="171"/>
      <c r="EMC49" s="171"/>
      <c r="EMD49" s="171"/>
      <c r="EME49" s="171"/>
      <c r="EMF49" s="171"/>
      <c r="EMG49" s="171"/>
      <c r="EMH49" s="171"/>
      <c r="EMI49" s="172"/>
      <c r="EMJ49" s="171"/>
      <c r="EMK49" s="171"/>
      <c r="EML49" s="171"/>
      <c r="EMM49" s="171"/>
      <c r="EMN49" s="171"/>
      <c r="EMO49" s="171"/>
      <c r="EMP49" s="171"/>
      <c r="EMQ49" s="171"/>
      <c r="EMR49" s="171"/>
      <c r="EMS49" s="171"/>
      <c r="EMT49" s="171"/>
      <c r="EMU49" s="172"/>
      <c r="EMV49" s="171"/>
      <c r="EMW49" s="171"/>
      <c r="EMX49" s="171"/>
      <c r="EMY49" s="171"/>
      <c r="EMZ49" s="171"/>
      <c r="ENA49" s="171"/>
      <c r="ENB49" s="171"/>
      <c r="ENC49" s="171"/>
      <c r="END49" s="171"/>
      <c r="ENE49" s="171"/>
      <c r="ENF49" s="171"/>
      <c r="ENG49" s="172"/>
      <c r="ENH49" s="171"/>
      <c r="ENI49" s="171"/>
      <c r="ENJ49" s="171"/>
      <c r="ENK49" s="171"/>
      <c r="ENL49" s="171"/>
      <c r="ENM49" s="171"/>
      <c r="ENN49" s="171"/>
      <c r="ENO49" s="171"/>
      <c r="ENP49" s="171"/>
      <c r="ENQ49" s="171"/>
      <c r="ENR49" s="171"/>
      <c r="ENS49" s="172"/>
      <c r="ENT49" s="171"/>
      <c r="ENU49" s="171"/>
      <c r="ENV49" s="171"/>
      <c r="ENW49" s="171"/>
      <c r="ENX49" s="171"/>
      <c r="ENY49" s="171"/>
      <c r="ENZ49" s="171"/>
      <c r="EOA49" s="171"/>
      <c r="EOB49" s="171"/>
      <c r="EOC49" s="171"/>
      <c r="EOD49" s="171"/>
      <c r="EOE49" s="172"/>
      <c r="EOF49" s="171"/>
      <c r="EOG49" s="171"/>
      <c r="EOH49" s="171"/>
      <c r="EOI49" s="171"/>
      <c r="EOJ49" s="171"/>
      <c r="EOK49" s="171"/>
      <c r="EOL49" s="171"/>
      <c r="EOM49" s="171"/>
      <c r="EON49" s="171"/>
      <c r="EOO49" s="171"/>
      <c r="EOP49" s="171"/>
      <c r="EOQ49" s="172"/>
      <c r="EOR49" s="171"/>
      <c r="EOS49" s="171"/>
      <c r="EOT49" s="171"/>
      <c r="EOU49" s="171"/>
      <c r="EOV49" s="171"/>
      <c r="EOW49" s="171"/>
      <c r="EOX49" s="171"/>
      <c r="EOY49" s="171"/>
      <c r="EOZ49" s="171"/>
      <c r="EPA49" s="171"/>
      <c r="EPB49" s="171"/>
      <c r="EPC49" s="172"/>
      <c r="EPD49" s="171"/>
      <c r="EPE49" s="171"/>
      <c r="EPF49" s="171"/>
      <c r="EPG49" s="171"/>
      <c r="EPH49" s="171"/>
      <c r="EPI49" s="171"/>
      <c r="EPJ49" s="171"/>
      <c r="EPK49" s="171"/>
      <c r="EPL49" s="171"/>
      <c r="EPM49" s="171"/>
      <c r="EPN49" s="171"/>
      <c r="EPO49" s="172"/>
      <c r="EPP49" s="171"/>
      <c r="EPQ49" s="171"/>
      <c r="EPR49" s="171"/>
      <c r="EPS49" s="171"/>
      <c r="EPT49" s="171"/>
      <c r="EPU49" s="171"/>
      <c r="EPV49" s="171"/>
      <c r="EPW49" s="171"/>
      <c r="EPX49" s="171"/>
      <c r="EPY49" s="171"/>
      <c r="EPZ49" s="171"/>
      <c r="EQA49" s="172"/>
      <c r="EQB49" s="171"/>
      <c r="EQC49" s="171"/>
      <c r="EQD49" s="171"/>
      <c r="EQE49" s="171"/>
      <c r="EQF49" s="171"/>
      <c r="EQG49" s="171"/>
      <c r="EQH49" s="171"/>
      <c r="EQI49" s="171"/>
      <c r="EQJ49" s="171"/>
      <c r="EQK49" s="171"/>
      <c r="EQL49" s="171"/>
      <c r="EQM49" s="172"/>
      <c r="EQN49" s="171"/>
      <c r="EQO49" s="171"/>
      <c r="EQP49" s="171"/>
      <c r="EQQ49" s="171"/>
      <c r="EQR49" s="171"/>
      <c r="EQS49" s="171"/>
      <c r="EQT49" s="171"/>
      <c r="EQU49" s="171"/>
      <c r="EQV49" s="171"/>
      <c r="EQW49" s="171"/>
      <c r="EQX49" s="171"/>
      <c r="EQY49" s="172"/>
      <c r="EQZ49" s="171"/>
      <c r="ERA49" s="171"/>
      <c r="ERB49" s="171"/>
      <c r="ERC49" s="171"/>
      <c r="ERD49" s="171"/>
      <c r="ERE49" s="171"/>
      <c r="ERF49" s="171"/>
      <c r="ERG49" s="171"/>
      <c r="ERH49" s="171"/>
      <c r="ERI49" s="171"/>
      <c r="ERJ49" s="171"/>
      <c r="ERK49" s="172"/>
      <c r="ERL49" s="171"/>
      <c r="ERM49" s="171"/>
      <c r="ERN49" s="171"/>
      <c r="ERO49" s="171"/>
      <c r="ERP49" s="171"/>
      <c r="ERQ49" s="171"/>
      <c r="ERR49" s="171"/>
      <c r="ERS49" s="171"/>
      <c r="ERT49" s="171"/>
      <c r="ERU49" s="171"/>
      <c r="ERV49" s="171"/>
      <c r="ERW49" s="172"/>
      <c r="ERX49" s="171"/>
      <c r="ERY49" s="171"/>
      <c r="ERZ49" s="171"/>
      <c r="ESA49" s="171"/>
      <c r="ESB49" s="171"/>
      <c r="ESC49" s="171"/>
      <c r="ESD49" s="171"/>
      <c r="ESE49" s="171"/>
      <c r="ESF49" s="171"/>
      <c r="ESG49" s="171"/>
      <c r="ESH49" s="171"/>
      <c r="ESI49" s="172"/>
      <c r="ESJ49" s="171"/>
      <c r="ESK49" s="171"/>
      <c r="ESL49" s="171"/>
      <c r="ESM49" s="171"/>
      <c r="ESN49" s="171"/>
      <c r="ESO49" s="171"/>
      <c r="ESP49" s="171"/>
      <c r="ESQ49" s="171"/>
      <c r="ESR49" s="171"/>
      <c r="ESS49" s="171"/>
      <c r="EST49" s="171"/>
      <c r="ESU49" s="172"/>
      <c r="ESV49" s="171"/>
      <c r="ESW49" s="171"/>
      <c r="ESX49" s="171"/>
      <c r="ESY49" s="171"/>
      <c r="ESZ49" s="171"/>
      <c r="ETA49" s="171"/>
      <c r="ETB49" s="171"/>
      <c r="ETC49" s="171"/>
      <c r="ETD49" s="171"/>
      <c r="ETE49" s="171"/>
      <c r="ETF49" s="171"/>
      <c r="ETG49" s="172"/>
      <c r="ETH49" s="171"/>
      <c r="ETI49" s="171"/>
      <c r="ETJ49" s="171"/>
      <c r="ETK49" s="171"/>
      <c r="ETL49" s="171"/>
      <c r="ETM49" s="171"/>
      <c r="ETN49" s="171"/>
      <c r="ETO49" s="171"/>
      <c r="ETP49" s="171"/>
      <c r="ETQ49" s="171"/>
      <c r="ETR49" s="171"/>
      <c r="ETS49" s="172"/>
      <c r="ETT49" s="171"/>
      <c r="ETU49" s="171"/>
      <c r="ETV49" s="171"/>
      <c r="ETW49" s="171"/>
      <c r="ETX49" s="171"/>
      <c r="ETY49" s="171"/>
      <c r="ETZ49" s="171"/>
      <c r="EUA49" s="171"/>
      <c r="EUB49" s="171"/>
      <c r="EUC49" s="171"/>
      <c r="EUD49" s="171"/>
      <c r="EUE49" s="172"/>
      <c r="EUF49" s="171"/>
      <c r="EUG49" s="171"/>
      <c r="EUH49" s="171"/>
      <c r="EUI49" s="171"/>
      <c r="EUJ49" s="171"/>
      <c r="EUK49" s="171"/>
      <c r="EUL49" s="171"/>
      <c r="EUM49" s="171"/>
      <c r="EUN49" s="171"/>
      <c r="EUO49" s="171"/>
      <c r="EUP49" s="171"/>
      <c r="EUQ49" s="172"/>
      <c r="EUR49" s="171"/>
      <c r="EUS49" s="171"/>
      <c r="EUT49" s="171"/>
      <c r="EUU49" s="171"/>
      <c r="EUV49" s="171"/>
      <c r="EUW49" s="171"/>
      <c r="EUX49" s="171"/>
      <c r="EUY49" s="171"/>
      <c r="EUZ49" s="171"/>
      <c r="EVA49" s="171"/>
      <c r="EVB49" s="171"/>
      <c r="EVC49" s="172"/>
      <c r="EVD49" s="171"/>
      <c r="EVE49" s="171"/>
      <c r="EVF49" s="171"/>
      <c r="EVG49" s="171"/>
      <c r="EVH49" s="171"/>
      <c r="EVI49" s="171"/>
      <c r="EVJ49" s="171"/>
      <c r="EVK49" s="171"/>
      <c r="EVL49" s="171"/>
      <c r="EVM49" s="171"/>
      <c r="EVN49" s="171"/>
      <c r="EVO49" s="172"/>
      <c r="EVP49" s="171"/>
      <c r="EVQ49" s="171"/>
      <c r="EVR49" s="171"/>
      <c r="EVS49" s="171"/>
      <c r="EVT49" s="171"/>
      <c r="EVU49" s="171"/>
      <c r="EVV49" s="171"/>
      <c r="EVW49" s="171"/>
      <c r="EVX49" s="171"/>
      <c r="EVY49" s="171"/>
      <c r="EVZ49" s="171"/>
      <c r="EWA49" s="172"/>
      <c r="EWB49" s="171"/>
      <c r="EWC49" s="171"/>
      <c r="EWD49" s="171"/>
      <c r="EWE49" s="171"/>
      <c r="EWF49" s="171"/>
      <c r="EWG49" s="171"/>
      <c r="EWH49" s="171"/>
      <c r="EWI49" s="171"/>
      <c r="EWJ49" s="171"/>
      <c r="EWK49" s="171"/>
      <c r="EWL49" s="171"/>
      <c r="EWM49" s="172"/>
      <c r="EWN49" s="171"/>
      <c r="EWO49" s="171"/>
      <c r="EWP49" s="171"/>
      <c r="EWQ49" s="171"/>
      <c r="EWR49" s="171"/>
      <c r="EWS49" s="171"/>
      <c r="EWT49" s="171"/>
      <c r="EWU49" s="171"/>
      <c r="EWV49" s="171"/>
      <c r="EWW49" s="171"/>
      <c r="EWX49" s="171"/>
      <c r="EWY49" s="172"/>
      <c r="EWZ49" s="171"/>
      <c r="EXA49" s="171"/>
      <c r="EXB49" s="171"/>
      <c r="EXC49" s="171"/>
      <c r="EXD49" s="171"/>
      <c r="EXE49" s="171"/>
      <c r="EXF49" s="171"/>
      <c r="EXG49" s="171"/>
      <c r="EXH49" s="171"/>
      <c r="EXI49" s="171"/>
      <c r="EXJ49" s="171"/>
      <c r="EXK49" s="172"/>
      <c r="EXL49" s="171"/>
      <c r="EXM49" s="171"/>
      <c r="EXN49" s="171"/>
      <c r="EXO49" s="171"/>
      <c r="EXP49" s="171"/>
      <c r="EXQ49" s="171"/>
      <c r="EXR49" s="171"/>
      <c r="EXS49" s="171"/>
      <c r="EXT49" s="171"/>
      <c r="EXU49" s="171"/>
      <c r="EXV49" s="171"/>
      <c r="EXW49" s="172"/>
      <c r="EXX49" s="171"/>
      <c r="EXY49" s="171"/>
      <c r="EXZ49" s="171"/>
      <c r="EYA49" s="171"/>
      <c r="EYB49" s="171"/>
      <c r="EYC49" s="171"/>
      <c r="EYD49" s="171"/>
      <c r="EYE49" s="171"/>
      <c r="EYF49" s="171"/>
      <c r="EYG49" s="171"/>
      <c r="EYH49" s="171"/>
      <c r="EYI49" s="172"/>
      <c r="EYJ49" s="171"/>
      <c r="EYK49" s="171"/>
      <c r="EYL49" s="171"/>
      <c r="EYM49" s="171"/>
      <c r="EYN49" s="171"/>
      <c r="EYO49" s="171"/>
      <c r="EYP49" s="171"/>
      <c r="EYQ49" s="171"/>
      <c r="EYR49" s="171"/>
      <c r="EYS49" s="171"/>
      <c r="EYT49" s="171"/>
      <c r="EYU49" s="172"/>
      <c r="EYV49" s="171"/>
      <c r="EYW49" s="171"/>
      <c r="EYX49" s="171"/>
      <c r="EYY49" s="171"/>
      <c r="EYZ49" s="171"/>
      <c r="EZA49" s="171"/>
      <c r="EZB49" s="171"/>
      <c r="EZC49" s="171"/>
      <c r="EZD49" s="171"/>
      <c r="EZE49" s="171"/>
      <c r="EZF49" s="171"/>
      <c r="EZG49" s="172"/>
      <c r="EZH49" s="171"/>
      <c r="EZI49" s="171"/>
      <c r="EZJ49" s="171"/>
      <c r="EZK49" s="171"/>
      <c r="EZL49" s="171"/>
      <c r="EZM49" s="171"/>
      <c r="EZN49" s="171"/>
      <c r="EZO49" s="171"/>
      <c r="EZP49" s="171"/>
      <c r="EZQ49" s="171"/>
      <c r="EZR49" s="171"/>
      <c r="EZS49" s="172"/>
      <c r="EZT49" s="171"/>
      <c r="EZU49" s="171"/>
      <c r="EZV49" s="171"/>
      <c r="EZW49" s="171"/>
      <c r="EZX49" s="171"/>
      <c r="EZY49" s="171"/>
      <c r="EZZ49" s="171"/>
      <c r="FAA49" s="171"/>
      <c r="FAB49" s="171"/>
      <c r="FAC49" s="171"/>
      <c r="FAD49" s="171"/>
      <c r="FAE49" s="172"/>
      <c r="FAF49" s="171"/>
      <c r="FAG49" s="171"/>
      <c r="FAH49" s="171"/>
      <c r="FAI49" s="171"/>
      <c r="FAJ49" s="171"/>
      <c r="FAK49" s="171"/>
      <c r="FAL49" s="171"/>
      <c r="FAM49" s="171"/>
      <c r="FAN49" s="171"/>
      <c r="FAO49" s="171"/>
      <c r="FAP49" s="171"/>
      <c r="FAQ49" s="172"/>
      <c r="FAR49" s="171"/>
      <c r="FAS49" s="171"/>
      <c r="FAT49" s="171"/>
      <c r="FAU49" s="171"/>
      <c r="FAV49" s="171"/>
      <c r="FAW49" s="171"/>
      <c r="FAX49" s="171"/>
      <c r="FAY49" s="171"/>
      <c r="FAZ49" s="171"/>
      <c r="FBA49" s="171"/>
      <c r="FBB49" s="171"/>
      <c r="FBC49" s="172"/>
      <c r="FBD49" s="171"/>
      <c r="FBE49" s="171"/>
      <c r="FBF49" s="171"/>
      <c r="FBG49" s="171"/>
      <c r="FBH49" s="171"/>
      <c r="FBI49" s="171"/>
      <c r="FBJ49" s="171"/>
      <c r="FBK49" s="171"/>
      <c r="FBL49" s="171"/>
      <c r="FBM49" s="171"/>
      <c r="FBN49" s="171"/>
      <c r="FBO49" s="172"/>
      <c r="FBP49" s="171"/>
      <c r="FBQ49" s="171"/>
      <c r="FBR49" s="171"/>
      <c r="FBS49" s="171"/>
      <c r="FBT49" s="171"/>
      <c r="FBU49" s="171"/>
      <c r="FBV49" s="171"/>
      <c r="FBW49" s="171"/>
      <c r="FBX49" s="171"/>
      <c r="FBY49" s="171"/>
      <c r="FBZ49" s="171"/>
      <c r="FCA49" s="172"/>
      <c r="FCB49" s="171"/>
      <c r="FCC49" s="171"/>
      <c r="FCD49" s="171"/>
      <c r="FCE49" s="171"/>
      <c r="FCF49" s="171"/>
      <c r="FCG49" s="171"/>
      <c r="FCH49" s="171"/>
      <c r="FCI49" s="171"/>
      <c r="FCJ49" s="171"/>
      <c r="FCK49" s="171"/>
      <c r="FCL49" s="171"/>
      <c r="FCM49" s="172"/>
      <c r="FCN49" s="171"/>
      <c r="FCO49" s="171"/>
      <c r="FCP49" s="171"/>
      <c r="FCQ49" s="171"/>
      <c r="FCR49" s="171"/>
      <c r="FCS49" s="171"/>
      <c r="FCT49" s="171"/>
      <c r="FCU49" s="171"/>
      <c r="FCV49" s="171"/>
      <c r="FCW49" s="171"/>
      <c r="FCX49" s="171"/>
      <c r="FCY49" s="172"/>
      <c r="FCZ49" s="171"/>
      <c r="FDA49" s="171"/>
      <c r="FDB49" s="171"/>
      <c r="FDC49" s="171"/>
      <c r="FDD49" s="171"/>
      <c r="FDE49" s="171"/>
      <c r="FDF49" s="171"/>
      <c r="FDG49" s="171"/>
      <c r="FDH49" s="171"/>
      <c r="FDI49" s="171"/>
      <c r="FDJ49" s="171"/>
      <c r="FDK49" s="172"/>
      <c r="FDL49" s="171"/>
      <c r="FDM49" s="171"/>
      <c r="FDN49" s="171"/>
      <c r="FDO49" s="171"/>
      <c r="FDP49" s="171"/>
      <c r="FDQ49" s="171"/>
      <c r="FDR49" s="171"/>
      <c r="FDS49" s="171"/>
      <c r="FDT49" s="171"/>
      <c r="FDU49" s="171"/>
      <c r="FDV49" s="171"/>
      <c r="FDW49" s="172"/>
      <c r="FDX49" s="171"/>
      <c r="FDY49" s="171"/>
      <c r="FDZ49" s="171"/>
      <c r="FEA49" s="171"/>
      <c r="FEB49" s="171"/>
      <c r="FEC49" s="171"/>
      <c r="FED49" s="171"/>
      <c r="FEE49" s="171"/>
      <c r="FEF49" s="171"/>
      <c r="FEG49" s="171"/>
      <c r="FEH49" s="171"/>
      <c r="FEI49" s="172"/>
      <c r="FEJ49" s="171"/>
      <c r="FEK49" s="171"/>
      <c r="FEL49" s="171"/>
      <c r="FEM49" s="171"/>
      <c r="FEN49" s="171"/>
      <c r="FEO49" s="171"/>
      <c r="FEP49" s="171"/>
      <c r="FEQ49" s="171"/>
      <c r="FER49" s="171"/>
      <c r="FES49" s="171"/>
      <c r="FET49" s="171"/>
      <c r="FEU49" s="172"/>
      <c r="FEV49" s="171"/>
      <c r="FEW49" s="171"/>
      <c r="FEX49" s="171"/>
      <c r="FEY49" s="171"/>
      <c r="FEZ49" s="171"/>
      <c r="FFA49" s="171"/>
      <c r="FFB49" s="171"/>
      <c r="FFC49" s="171"/>
      <c r="FFD49" s="171"/>
      <c r="FFE49" s="171"/>
      <c r="FFF49" s="171"/>
      <c r="FFG49" s="172"/>
      <c r="FFH49" s="171"/>
      <c r="FFI49" s="171"/>
      <c r="FFJ49" s="171"/>
      <c r="FFK49" s="171"/>
      <c r="FFL49" s="171"/>
      <c r="FFM49" s="171"/>
      <c r="FFN49" s="171"/>
      <c r="FFO49" s="171"/>
      <c r="FFP49" s="171"/>
      <c r="FFQ49" s="171"/>
      <c r="FFR49" s="171"/>
      <c r="FFS49" s="172"/>
      <c r="FFT49" s="171"/>
      <c r="FFU49" s="171"/>
      <c r="FFV49" s="171"/>
      <c r="FFW49" s="171"/>
      <c r="FFX49" s="171"/>
      <c r="FFY49" s="171"/>
      <c r="FFZ49" s="171"/>
      <c r="FGA49" s="171"/>
      <c r="FGB49" s="171"/>
      <c r="FGC49" s="171"/>
      <c r="FGD49" s="171"/>
      <c r="FGE49" s="172"/>
      <c r="FGF49" s="171"/>
      <c r="FGG49" s="171"/>
      <c r="FGH49" s="171"/>
      <c r="FGI49" s="171"/>
      <c r="FGJ49" s="171"/>
      <c r="FGK49" s="171"/>
      <c r="FGL49" s="171"/>
      <c r="FGM49" s="171"/>
      <c r="FGN49" s="171"/>
      <c r="FGO49" s="171"/>
      <c r="FGP49" s="171"/>
      <c r="FGQ49" s="172"/>
      <c r="FGR49" s="171"/>
      <c r="FGS49" s="171"/>
      <c r="FGT49" s="171"/>
      <c r="FGU49" s="171"/>
      <c r="FGV49" s="171"/>
      <c r="FGW49" s="171"/>
      <c r="FGX49" s="171"/>
      <c r="FGY49" s="171"/>
      <c r="FGZ49" s="171"/>
      <c r="FHA49" s="171"/>
      <c r="FHB49" s="171"/>
      <c r="FHC49" s="172"/>
      <c r="FHD49" s="171"/>
      <c r="FHE49" s="171"/>
      <c r="FHF49" s="171"/>
      <c r="FHG49" s="171"/>
      <c r="FHH49" s="171"/>
      <c r="FHI49" s="171"/>
      <c r="FHJ49" s="171"/>
      <c r="FHK49" s="171"/>
      <c r="FHL49" s="171"/>
      <c r="FHM49" s="171"/>
      <c r="FHN49" s="171"/>
      <c r="FHO49" s="172"/>
      <c r="FHP49" s="171"/>
      <c r="FHQ49" s="171"/>
      <c r="FHR49" s="171"/>
      <c r="FHS49" s="171"/>
      <c r="FHT49" s="171"/>
      <c r="FHU49" s="171"/>
      <c r="FHV49" s="171"/>
      <c r="FHW49" s="171"/>
      <c r="FHX49" s="171"/>
      <c r="FHY49" s="171"/>
      <c r="FHZ49" s="171"/>
      <c r="FIA49" s="172"/>
      <c r="FIB49" s="171"/>
      <c r="FIC49" s="171"/>
      <c r="FID49" s="171"/>
      <c r="FIE49" s="171"/>
      <c r="FIF49" s="171"/>
      <c r="FIG49" s="171"/>
      <c r="FIH49" s="171"/>
      <c r="FII49" s="171"/>
      <c r="FIJ49" s="171"/>
      <c r="FIK49" s="171"/>
      <c r="FIL49" s="171"/>
      <c r="FIM49" s="172"/>
      <c r="FIN49" s="171"/>
      <c r="FIO49" s="171"/>
      <c r="FIP49" s="171"/>
      <c r="FIQ49" s="171"/>
      <c r="FIR49" s="171"/>
      <c r="FIS49" s="171"/>
      <c r="FIT49" s="171"/>
      <c r="FIU49" s="171"/>
      <c r="FIV49" s="171"/>
      <c r="FIW49" s="171"/>
      <c r="FIX49" s="171"/>
      <c r="FIY49" s="172"/>
      <c r="FIZ49" s="171"/>
      <c r="FJA49" s="171"/>
      <c r="FJB49" s="171"/>
      <c r="FJC49" s="171"/>
      <c r="FJD49" s="171"/>
      <c r="FJE49" s="171"/>
      <c r="FJF49" s="171"/>
      <c r="FJG49" s="171"/>
      <c r="FJH49" s="171"/>
      <c r="FJI49" s="171"/>
      <c r="FJJ49" s="171"/>
      <c r="FJK49" s="172"/>
      <c r="FJL49" s="171"/>
      <c r="FJM49" s="171"/>
      <c r="FJN49" s="171"/>
      <c r="FJO49" s="171"/>
      <c r="FJP49" s="171"/>
      <c r="FJQ49" s="171"/>
      <c r="FJR49" s="171"/>
      <c r="FJS49" s="171"/>
      <c r="FJT49" s="171"/>
      <c r="FJU49" s="171"/>
      <c r="FJV49" s="171"/>
      <c r="FJW49" s="172"/>
      <c r="FJX49" s="171"/>
      <c r="FJY49" s="171"/>
      <c r="FJZ49" s="171"/>
      <c r="FKA49" s="171"/>
      <c r="FKB49" s="171"/>
      <c r="FKC49" s="171"/>
      <c r="FKD49" s="171"/>
      <c r="FKE49" s="171"/>
      <c r="FKF49" s="171"/>
      <c r="FKG49" s="171"/>
      <c r="FKH49" s="171"/>
      <c r="FKI49" s="172"/>
      <c r="FKJ49" s="171"/>
      <c r="FKK49" s="171"/>
      <c r="FKL49" s="171"/>
      <c r="FKM49" s="171"/>
      <c r="FKN49" s="171"/>
      <c r="FKO49" s="171"/>
      <c r="FKP49" s="171"/>
      <c r="FKQ49" s="171"/>
      <c r="FKR49" s="171"/>
      <c r="FKS49" s="171"/>
      <c r="FKT49" s="171"/>
      <c r="FKU49" s="172"/>
      <c r="FKV49" s="171"/>
      <c r="FKW49" s="171"/>
      <c r="FKX49" s="171"/>
      <c r="FKY49" s="171"/>
      <c r="FKZ49" s="171"/>
      <c r="FLA49" s="171"/>
      <c r="FLB49" s="171"/>
      <c r="FLC49" s="171"/>
      <c r="FLD49" s="171"/>
      <c r="FLE49" s="171"/>
      <c r="FLF49" s="171"/>
      <c r="FLG49" s="172"/>
      <c r="FLH49" s="171"/>
      <c r="FLI49" s="171"/>
      <c r="FLJ49" s="171"/>
      <c r="FLK49" s="171"/>
      <c r="FLL49" s="171"/>
      <c r="FLM49" s="171"/>
      <c r="FLN49" s="171"/>
      <c r="FLO49" s="171"/>
      <c r="FLP49" s="171"/>
      <c r="FLQ49" s="171"/>
      <c r="FLR49" s="171"/>
      <c r="FLS49" s="172"/>
      <c r="FLT49" s="171"/>
      <c r="FLU49" s="171"/>
      <c r="FLV49" s="171"/>
      <c r="FLW49" s="171"/>
      <c r="FLX49" s="171"/>
      <c r="FLY49" s="171"/>
      <c r="FLZ49" s="171"/>
      <c r="FMA49" s="171"/>
      <c r="FMB49" s="171"/>
      <c r="FMC49" s="171"/>
      <c r="FMD49" s="171"/>
      <c r="FME49" s="172"/>
      <c r="FMF49" s="171"/>
      <c r="FMG49" s="171"/>
      <c r="FMH49" s="171"/>
      <c r="FMI49" s="171"/>
      <c r="FMJ49" s="171"/>
      <c r="FMK49" s="171"/>
      <c r="FML49" s="171"/>
      <c r="FMM49" s="171"/>
      <c r="FMN49" s="171"/>
      <c r="FMO49" s="171"/>
      <c r="FMP49" s="171"/>
      <c r="FMQ49" s="172"/>
      <c r="FMR49" s="171"/>
      <c r="FMS49" s="171"/>
      <c r="FMT49" s="171"/>
      <c r="FMU49" s="171"/>
      <c r="FMV49" s="171"/>
      <c r="FMW49" s="171"/>
      <c r="FMX49" s="171"/>
      <c r="FMY49" s="171"/>
      <c r="FMZ49" s="171"/>
      <c r="FNA49" s="171"/>
      <c r="FNB49" s="171"/>
      <c r="FNC49" s="172"/>
      <c r="FND49" s="171"/>
      <c r="FNE49" s="171"/>
      <c r="FNF49" s="171"/>
      <c r="FNG49" s="171"/>
      <c r="FNH49" s="171"/>
      <c r="FNI49" s="171"/>
      <c r="FNJ49" s="171"/>
      <c r="FNK49" s="171"/>
      <c r="FNL49" s="171"/>
      <c r="FNM49" s="171"/>
      <c r="FNN49" s="171"/>
      <c r="FNO49" s="172"/>
      <c r="FNP49" s="171"/>
      <c r="FNQ49" s="171"/>
      <c r="FNR49" s="171"/>
      <c r="FNS49" s="171"/>
      <c r="FNT49" s="171"/>
      <c r="FNU49" s="171"/>
      <c r="FNV49" s="171"/>
      <c r="FNW49" s="171"/>
      <c r="FNX49" s="171"/>
      <c r="FNY49" s="171"/>
      <c r="FNZ49" s="171"/>
      <c r="FOA49" s="172"/>
      <c r="FOB49" s="171"/>
      <c r="FOC49" s="171"/>
      <c r="FOD49" s="171"/>
      <c r="FOE49" s="171"/>
      <c r="FOF49" s="171"/>
      <c r="FOG49" s="171"/>
      <c r="FOH49" s="171"/>
      <c r="FOI49" s="171"/>
      <c r="FOJ49" s="171"/>
      <c r="FOK49" s="171"/>
      <c r="FOL49" s="171"/>
      <c r="FOM49" s="172"/>
      <c r="FON49" s="171"/>
      <c r="FOO49" s="171"/>
      <c r="FOP49" s="171"/>
      <c r="FOQ49" s="171"/>
      <c r="FOR49" s="171"/>
      <c r="FOS49" s="171"/>
      <c r="FOT49" s="171"/>
      <c r="FOU49" s="171"/>
      <c r="FOV49" s="171"/>
      <c r="FOW49" s="171"/>
      <c r="FOX49" s="171"/>
      <c r="FOY49" s="172"/>
      <c r="FOZ49" s="171"/>
      <c r="FPA49" s="171"/>
      <c r="FPB49" s="171"/>
      <c r="FPC49" s="171"/>
      <c r="FPD49" s="171"/>
      <c r="FPE49" s="171"/>
      <c r="FPF49" s="171"/>
      <c r="FPG49" s="171"/>
      <c r="FPH49" s="171"/>
      <c r="FPI49" s="171"/>
      <c r="FPJ49" s="171"/>
      <c r="FPK49" s="172"/>
      <c r="FPL49" s="171"/>
      <c r="FPM49" s="171"/>
      <c r="FPN49" s="171"/>
      <c r="FPO49" s="171"/>
      <c r="FPP49" s="171"/>
      <c r="FPQ49" s="171"/>
      <c r="FPR49" s="171"/>
      <c r="FPS49" s="171"/>
      <c r="FPT49" s="171"/>
      <c r="FPU49" s="171"/>
      <c r="FPV49" s="171"/>
      <c r="FPW49" s="172"/>
      <c r="FPX49" s="171"/>
      <c r="FPY49" s="171"/>
      <c r="FPZ49" s="171"/>
      <c r="FQA49" s="171"/>
      <c r="FQB49" s="171"/>
      <c r="FQC49" s="171"/>
      <c r="FQD49" s="171"/>
      <c r="FQE49" s="171"/>
      <c r="FQF49" s="171"/>
      <c r="FQG49" s="171"/>
      <c r="FQH49" s="171"/>
      <c r="FQI49" s="172"/>
      <c r="FQJ49" s="171"/>
      <c r="FQK49" s="171"/>
      <c r="FQL49" s="171"/>
      <c r="FQM49" s="171"/>
      <c r="FQN49" s="171"/>
      <c r="FQO49" s="171"/>
      <c r="FQP49" s="171"/>
      <c r="FQQ49" s="171"/>
      <c r="FQR49" s="171"/>
      <c r="FQS49" s="171"/>
      <c r="FQT49" s="171"/>
      <c r="FQU49" s="172"/>
      <c r="FQV49" s="171"/>
      <c r="FQW49" s="171"/>
      <c r="FQX49" s="171"/>
      <c r="FQY49" s="171"/>
      <c r="FQZ49" s="171"/>
      <c r="FRA49" s="171"/>
      <c r="FRB49" s="171"/>
      <c r="FRC49" s="171"/>
      <c r="FRD49" s="171"/>
      <c r="FRE49" s="171"/>
      <c r="FRF49" s="171"/>
      <c r="FRG49" s="172"/>
      <c r="FRH49" s="171"/>
      <c r="FRI49" s="171"/>
      <c r="FRJ49" s="171"/>
      <c r="FRK49" s="171"/>
      <c r="FRL49" s="171"/>
      <c r="FRM49" s="171"/>
      <c r="FRN49" s="171"/>
      <c r="FRO49" s="171"/>
      <c r="FRP49" s="171"/>
      <c r="FRQ49" s="171"/>
      <c r="FRR49" s="171"/>
      <c r="FRS49" s="172"/>
      <c r="FRT49" s="171"/>
      <c r="FRU49" s="171"/>
      <c r="FRV49" s="171"/>
      <c r="FRW49" s="171"/>
      <c r="FRX49" s="171"/>
      <c r="FRY49" s="171"/>
      <c r="FRZ49" s="171"/>
      <c r="FSA49" s="171"/>
      <c r="FSB49" s="171"/>
      <c r="FSC49" s="171"/>
      <c r="FSD49" s="171"/>
      <c r="FSE49" s="172"/>
      <c r="FSF49" s="171"/>
      <c r="FSG49" s="171"/>
      <c r="FSH49" s="171"/>
      <c r="FSI49" s="171"/>
      <c r="FSJ49" s="171"/>
      <c r="FSK49" s="171"/>
      <c r="FSL49" s="171"/>
      <c r="FSM49" s="171"/>
      <c r="FSN49" s="171"/>
      <c r="FSO49" s="171"/>
      <c r="FSP49" s="171"/>
      <c r="FSQ49" s="172"/>
      <c r="FSR49" s="171"/>
      <c r="FSS49" s="171"/>
      <c r="FST49" s="171"/>
      <c r="FSU49" s="171"/>
      <c r="FSV49" s="171"/>
      <c r="FSW49" s="171"/>
      <c r="FSX49" s="171"/>
      <c r="FSY49" s="171"/>
      <c r="FSZ49" s="171"/>
      <c r="FTA49" s="171"/>
      <c r="FTB49" s="171"/>
      <c r="FTC49" s="172"/>
      <c r="FTD49" s="171"/>
      <c r="FTE49" s="171"/>
      <c r="FTF49" s="171"/>
      <c r="FTG49" s="171"/>
      <c r="FTH49" s="171"/>
      <c r="FTI49" s="171"/>
      <c r="FTJ49" s="171"/>
      <c r="FTK49" s="171"/>
      <c r="FTL49" s="171"/>
      <c r="FTM49" s="171"/>
      <c r="FTN49" s="171"/>
      <c r="FTO49" s="172"/>
      <c r="FTP49" s="171"/>
      <c r="FTQ49" s="171"/>
      <c r="FTR49" s="171"/>
      <c r="FTS49" s="171"/>
      <c r="FTT49" s="171"/>
      <c r="FTU49" s="171"/>
      <c r="FTV49" s="171"/>
      <c r="FTW49" s="171"/>
      <c r="FTX49" s="171"/>
      <c r="FTY49" s="171"/>
      <c r="FTZ49" s="171"/>
      <c r="FUA49" s="172"/>
      <c r="FUB49" s="171"/>
      <c r="FUC49" s="171"/>
      <c r="FUD49" s="171"/>
      <c r="FUE49" s="171"/>
      <c r="FUF49" s="171"/>
      <c r="FUG49" s="171"/>
      <c r="FUH49" s="171"/>
      <c r="FUI49" s="171"/>
      <c r="FUJ49" s="171"/>
      <c r="FUK49" s="171"/>
      <c r="FUL49" s="171"/>
      <c r="FUM49" s="172"/>
      <c r="FUN49" s="171"/>
      <c r="FUO49" s="171"/>
      <c r="FUP49" s="171"/>
      <c r="FUQ49" s="171"/>
      <c r="FUR49" s="171"/>
      <c r="FUS49" s="171"/>
      <c r="FUT49" s="171"/>
      <c r="FUU49" s="171"/>
      <c r="FUV49" s="171"/>
      <c r="FUW49" s="171"/>
      <c r="FUX49" s="171"/>
      <c r="FUY49" s="172"/>
      <c r="FUZ49" s="171"/>
      <c r="FVA49" s="171"/>
      <c r="FVB49" s="171"/>
      <c r="FVC49" s="171"/>
      <c r="FVD49" s="171"/>
      <c r="FVE49" s="171"/>
      <c r="FVF49" s="171"/>
      <c r="FVG49" s="171"/>
      <c r="FVH49" s="171"/>
      <c r="FVI49" s="171"/>
      <c r="FVJ49" s="171"/>
      <c r="FVK49" s="172"/>
      <c r="FVL49" s="171"/>
      <c r="FVM49" s="171"/>
      <c r="FVN49" s="171"/>
      <c r="FVO49" s="171"/>
      <c r="FVP49" s="171"/>
      <c r="FVQ49" s="171"/>
      <c r="FVR49" s="171"/>
      <c r="FVS49" s="171"/>
      <c r="FVT49" s="171"/>
      <c r="FVU49" s="171"/>
      <c r="FVV49" s="171"/>
      <c r="FVW49" s="172"/>
      <c r="FVX49" s="171"/>
      <c r="FVY49" s="171"/>
      <c r="FVZ49" s="171"/>
      <c r="FWA49" s="171"/>
      <c r="FWB49" s="171"/>
      <c r="FWC49" s="171"/>
      <c r="FWD49" s="171"/>
      <c r="FWE49" s="171"/>
      <c r="FWF49" s="171"/>
      <c r="FWG49" s="171"/>
      <c r="FWH49" s="171"/>
      <c r="FWI49" s="172"/>
      <c r="FWJ49" s="171"/>
      <c r="FWK49" s="171"/>
      <c r="FWL49" s="171"/>
      <c r="FWM49" s="171"/>
      <c r="FWN49" s="171"/>
      <c r="FWO49" s="171"/>
      <c r="FWP49" s="171"/>
      <c r="FWQ49" s="171"/>
      <c r="FWR49" s="171"/>
      <c r="FWS49" s="171"/>
      <c r="FWT49" s="171"/>
      <c r="FWU49" s="172"/>
      <c r="FWV49" s="171"/>
      <c r="FWW49" s="171"/>
      <c r="FWX49" s="171"/>
      <c r="FWY49" s="171"/>
      <c r="FWZ49" s="171"/>
      <c r="FXA49" s="171"/>
      <c r="FXB49" s="171"/>
      <c r="FXC49" s="171"/>
      <c r="FXD49" s="171"/>
      <c r="FXE49" s="171"/>
      <c r="FXF49" s="171"/>
      <c r="FXG49" s="172"/>
      <c r="FXH49" s="171"/>
      <c r="FXI49" s="171"/>
      <c r="FXJ49" s="171"/>
      <c r="FXK49" s="171"/>
      <c r="FXL49" s="171"/>
      <c r="FXM49" s="171"/>
      <c r="FXN49" s="171"/>
      <c r="FXO49" s="171"/>
      <c r="FXP49" s="171"/>
      <c r="FXQ49" s="171"/>
      <c r="FXR49" s="171"/>
      <c r="FXS49" s="172"/>
      <c r="FXT49" s="171"/>
      <c r="FXU49" s="171"/>
      <c r="FXV49" s="171"/>
      <c r="FXW49" s="171"/>
      <c r="FXX49" s="171"/>
      <c r="FXY49" s="171"/>
      <c r="FXZ49" s="171"/>
      <c r="FYA49" s="171"/>
      <c r="FYB49" s="171"/>
      <c r="FYC49" s="171"/>
      <c r="FYD49" s="171"/>
      <c r="FYE49" s="172"/>
      <c r="FYF49" s="171"/>
      <c r="FYG49" s="171"/>
      <c r="FYH49" s="171"/>
      <c r="FYI49" s="171"/>
      <c r="FYJ49" s="171"/>
      <c r="FYK49" s="171"/>
      <c r="FYL49" s="171"/>
      <c r="FYM49" s="171"/>
      <c r="FYN49" s="171"/>
      <c r="FYO49" s="171"/>
      <c r="FYP49" s="171"/>
      <c r="FYQ49" s="172"/>
      <c r="FYR49" s="171"/>
      <c r="FYS49" s="171"/>
      <c r="FYT49" s="171"/>
      <c r="FYU49" s="171"/>
      <c r="FYV49" s="171"/>
      <c r="FYW49" s="171"/>
      <c r="FYX49" s="171"/>
      <c r="FYY49" s="171"/>
      <c r="FYZ49" s="171"/>
      <c r="FZA49" s="171"/>
      <c r="FZB49" s="171"/>
      <c r="FZC49" s="172"/>
      <c r="FZD49" s="171"/>
      <c r="FZE49" s="171"/>
      <c r="FZF49" s="171"/>
      <c r="FZG49" s="171"/>
      <c r="FZH49" s="171"/>
      <c r="FZI49" s="171"/>
      <c r="FZJ49" s="171"/>
      <c r="FZK49" s="171"/>
      <c r="FZL49" s="171"/>
      <c r="FZM49" s="171"/>
      <c r="FZN49" s="171"/>
      <c r="FZO49" s="172"/>
      <c r="FZP49" s="171"/>
      <c r="FZQ49" s="171"/>
      <c r="FZR49" s="171"/>
      <c r="FZS49" s="171"/>
      <c r="FZT49" s="171"/>
      <c r="FZU49" s="171"/>
      <c r="FZV49" s="171"/>
      <c r="FZW49" s="171"/>
      <c r="FZX49" s="171"/>
      <c r="FZY49" s="171"/>
      <c r="FZZ49" s="171"/>
      <c r="GAA49" s="172"/>
      <c r="GAB49" s="171"/>
      <c r="GAC49" s="171"/>
      <c r="GAD49" s="171"/>
      <c r="GAE49" s="171"/>
      <c r="GAF49" s="171"/>
      <c r="GAG49" s="171"/>
      <c r="GAH49" s="171"/>
      <c r="GAI49" s="171"/>
      <c r="GAJ49" s="171"/>
      <c r="GAK49" s="171"/>
      <c r="GAL49" s="171"/>
      <c r="GAM49" s="172"/>
      <c r="GAN49" s="171"/>
      <c r="GAO49" s="171"/>
      <c r="GAP49" s="171"/>
      <c r="GAQ49" s="171"/>
      <c r="GAR49" s="171"/>
      <c r="GAS49" s="171"/>
      <c r="GAT49" s="171"/>
      <c r="GAU49" s="171"/>
      <c r="GAV49" s="171"/>
      <c r="GAW49" s="171"/>
      <c r="GAX49" s="171"/>
      <c r="GAY49" s="172"/>
      <c r="GAZ49" s="171"/>
      <c r="GBA49" s="171"/>
      <c r="GBB49" s="171"/>
      <c r="GBC49" s="171"/>
      <c r="GBD49" s="171"/>
      <c r="GBE49" s="171"/>
      <c r="GBF49" s="171"/>
      <c r="GBG49" s="171"/>
      <c r="GBH49" s="171"/>
      <c r="GBI49" s="171"/>
      <c r="GBJ49" s="171"/>
      <c r="GBK49" s="172"/>
      <c r="GBL49" s="171"/>
      <c r="GBM49" s="171"/>
      <c r="GBN49" s="171"/>
      <c r="GBO49" s="171"/>
      <c r="GBP49" s="171"/>
      <c r="GBQ49" s="171"/>
      <c r="GBR49" s="171"/>
      <c r="GBS49" s="171"/>
      <c r="GBT49" s="171"/>
      <c r="GBU49" s="171"/>
      <c r="GBV49" s="171"/>
      <c r="GBW49" s="172"/>
      <c r="GBX49" s="171"/>
      <c r="GBY49" s="171"/>
      <c r="GBZ49" s="171"/>
      <c r="GCA49" s="171"/>
      <c r="GCB49" s="171"/>
      <c r="GCC49" s="171"/>
      <c r="GCD49" s="171"/>
      <c r="GCE49" s="171"/>
      <c r="GCF49" s="171"/>
      <c r="GCG49" s="171"/>
      <c r="GCH49" s="171"/>
      <c r="GCI49" s="172"/>
      <c r="GCJ49" s="171"/>
      <c r="GCK49" s="171"/>
      <c r="GCL49" s="171"/>
      <c r="GCM49" s="171"/>
      <c r="GCN49" s="171"/>
      <c r="GCO49" s="171"/>
      <c r="GCP49" s="171"/>
      <c r="GCQ49" s="171"/>
      <c r="GCR49" s="171"/>
      <c r="GCS49" s="171"/>
      <c r="GCT49" s="171"/>
      <c r="GCU49" s="172"/>
      <c r="GCV49" s="171"/>
      <c r="GCW49" s="171"/>
      <c r="GCX49" s="171"/>
      <c r="GCY49" s="171"/>
      <c r="GCZ49" s="171"/>
      <c r="GDA49" s="171"/>
      <c r="GDB49" s="171"/>
      <c r="GDC49" s="171"/>
      <c r="GDD49" s="171"/>
      <c r="GDE49" s="171"/>
      <c r="GDF49" s="171"/>
      <c r="GDG49" s="172"/>
      <c r="GDH49" s="171"/>
      <c r="GDI49" s="171"/>
      <c r="GDJ49" s="171"/>
      <c r="GDK49" s="171"/>
      <c r="GDL49" s="171"/>
      <c r="GDM49" s="171"/>
      <c r="GDN49" s="171"/>
      <c r="GDO49" s="171"/>
      <c r="GDP49" s="171"/>
      <c r="GDQ49" s="171"/>
      <c r="GDR49" s="171"/>
      <c r="GDS49" s="172"/>
      <c r="GDT49" s="171"/>
      <c r="GDU49" s="171"/>
      <c r="GDV49" s="171"/>
      <c r="GDW49" s="171"/>
      <c r="GDX49" s="171"/>
      <c r="GDY49" s="171"/>
      <c r="GDZ49" s="171"/>
      <c r="GEA49" s="171"/>
      <c r="GEB49" s="171"/>
      <c r="GEC49" s="171"/>
      <c r="GED49" s="171"/>
      <c r="GEE49" s="172"/>
      <c r="GEF49" s="171"/>
      <c r="GEG49" s="171"/>
      <c r="GEH49" s="171"/>
      <c r="GEI49" s="171"/>
      <c r="GEJ49" s="171"/>
      <c r="GEK49" s="171"/>
      <c r="GEL49" s="171"/>
      <c r="GEM49" s="171"/>
      <c r="GEN49" s="171"/>
      <c r="GEO49" s="171"/>
      <c r="GEP49" s="171"/>
      <c r="GEQ49" s="172"/>
      <c r="GER49" s="171"/>
      <c r="GES49" s="171"/>
      <c r="GET49" s="171"/>
      <c r="GEU49" s="171"/>
      <c r="GEV49" s="171"/>
      <c r="GEW49" s="171"/>
      <c r="GEX49" s="171"/>
      <c r="GEY49" s="171"/>
      <c r="GEZ49" s="171"/>
      <c r="GFA49" s="171"/>
      <c r="GFB49" s="171"/>
      <c r="GFC49" s="172"/>
      <c r="GFD49" s="171"/>
      <c r="GFE49" s="171"/>
      <c r="GFF49" s="171"/>
      <c r="GFG49" s="171"/>
      <c r="GFH49" s="171"/>
      <c r="GFI49" s="171"/>
      <c r="GFJ49" s="171"/>
      <c r="GFK49" s="171"/>
      <c r="GFL49" s="171"/>
      <c r="GFM49" s="171"/>
      <c r="GFN49" s="171"/>
      <c r="GFO49" s="172"/>
      <c r="GFP49" s="171"/>
      <c r="GFQ49" s="171"/>
      <c r="GFR49" s="171"/>
      <c r="GFS49" s="171"/>
      <c r="GFT49" s="171"/>
      <c r="GFU49" s="171"/>
      <c r="GFV49" s="171"/>
      <c r="GFW49" s="171"/>
      <c r="GFX49" s="171"/>
      <c r="GFY49" s="171"/>
      <c r="GFZ49" s="171"/>
      <c r="GGA49" s="172"/>
      <c r="GGB49" s="171"/>
      <c r="GGC49" s="171"/>
      <c r="GGD49" s="171"/>
      <c r="GGE49" s="171"/>
      <c r="GGF49" s="171"/>
      <c r="GGG49" s="171"/>
      <c r="GGH49" s="171"/>
      <c r="GGI49" s="171"/>
      <c r="GGJ49" s="171"/>
      <c r="GGK49" s="171"/>
      <c r="GGL49" s="171"/>
      <c r="GGM49" s="172"/>
      <c r="GGN49" s="171"/>
      <c r="GGO49" s="171"/>
      <c r="GGP49" s="171"/>
      <c r="GGQ49" s="171"/>
      <c r="GGR49" s="171"/>
      <c r="GGS49" s="171"/>
      <c r="GGT49" s="171"/>
      <c r="GGU49" s="171"/>
      <c r="GGV49" s="171"/>
      <c r="GGW49" s="171"/>
      <c r="GGX49" s="171"/>
      <c r="GGY49" s="172"/>
      <c r="GGZ49" s="171"/>
      <c r="GHA49" s="171"/>
      <c r="GHB49" s="171"/>
      <c r="GHC49" s="171"/>
      <c r="GHD49" s="171"/>
      <c r="GHE49" s="171"/>
      <c r="GHF49" s="171"/>
      <c r="GHG49" s="171"/>
      <c r="GHH49" s="171"/>
      <c r="GHI49" s="171"/>
      <c r="GHJ49" s="171"/>
      <c r="GHK49" s="172"/>
      <c r="GHL49" s="171"/>
      <c r="GHM49" s="171"/>
      <c r="GHN49" s="171"/>
      <c r="GHO49" s="171"/>
      <c r="GHP49" s="171"/>
      <c r="GHQ49" s="171"/>
      <c r="GHR49" s="171"/>
      <c r="GHS49" s="171"/>
      <c r="GHT49" s="171"/>
      <c r="GHU49" s="171"/>
      <c r="GHV49" s="171"/>
      <c r="GHW49" s="172"/>
      <c r="GHX49" s="171"/>
      <c r="GHY49" s="171"/>
      <c r="GHZ49" s="171"/>
      <c r="GIA49" s="171"/>
      <c r="GIB49" s="171"/>
      <c r="GIC49" s="171"/>
      <c r="GID49" s="171"/>
      <c r="GIE49" s="171"/>
      <c r="GIF49" s="171"/>
      <c r="GIG49" s="171"/>
      <c r="GIH49" s="171"/>
      <c r="GII49" s="172"/>
      <c r="GIJ49" s="171"/>
      <c r="GIK49" s="171"/>
      <c r="GIL49" s="171"/>
      <c r="GIM49" s="171"/>
      <c r="GIN49" s="171"/>
      <c r="GIO49" s="171"/>
      <c r="GIP49" s="171"/>
      <c r="GIQ49" s="171"/>
      <c r="GIR49" s="171"/>
      <c r="GIS49" s="171"/>
      <c r="GIT49" s="171"/>
      <c r="GIU49" s="172"/>
      <c r="GIV49" s="171"/>
      <c r="GIW49" s="171"/>
      <c r="GIX49" s="171"/>
      <c r="GIY49" s="171"/>
      <c r="GIZ49" s="171"/>
      <c r="GJA49" s="171"/>
      <c r="GJB49" s="171"/>
      <c r="GJC49" s="171"/>
      <c r="GJD49" s="171"/>
      <c r="GJE49" s="171"/>
      <c r="GJF49" s="171"/>
      <c r="GJG49" s="172"/>
      <c r="GJH49" s="171"/>
      <c r="GJI49" s="171"/>
      <c r="GJJ49" s="171"/>
      <c r="GJK49" s="171"/>
      <c r="GJL49" s="171"/>
      <c r="GJM49" s="171"/>
      <c r="GJN49" s="171"/>
      <c r="GJO49" s="171"/>
      <c r="GJP49" s="171"/>
      <c r="GJQ49" s="171"/>
      <c r="GJR49" s="171"/>
      <c r="GJS49" s="172"/>
      <c r="GJT49" s="171"/>
      <c r="GJU49" s="171"/>
      <c r="GJV49" s="171"/>
      <c r="GJW49" s="171"/>
      <c r="GJX49" s="171"/>
      <c r="GJY49" s="171"/>
      <c r="GJZ49" s="171"/>
      <c r="GKA49" s="171"/>
      <c r="GKB49" s="171"/>
      <c r="GKC49" s="171"/>
      <c r="GKD49" s="171"/>
      <c r="GKE49" s="172"/>
      <c r="GKF49" s="171"/>
      <c r="GKG49" s="171"/>
      <c r="GKH49" s="171"/>
      <c r="GKI49" s="171"/>
      <c r="GKJ49" s="171"/>
      <c r="GKK49" s="171"/>
      <c r="GKL49" s="171"/>
      <c r="GKM49" s="171"/>
      <c r="GKN49" s="171"/>
      <c r="GKO49" s="171"/>
      <c r="GKP49" s="171"/>
      <c r="GKQ49" s="172"/>
      <c r="GKR49" s="171"/>
      <c r="GKS49" s="171"/>
      <c r="GKT49" s="171"/>
      <c r="GKU49" s="171"/>
      <c r="GKV49" s="171"/>
      <c r="GKW49" s="171"/>
      <c r="GKX49" s="171"/>
      <c r="GKY49" s="171"/>
      <c r="GKZ49" s="171"/>
      <c r="GLA49" s="171"/>
      <c r="GLB49" s="171"/>
      <c r="GLC49" s="172"/>
      <c r="GLD49" s="171"/>
      <c r="GLE49" s="171"/>
      <c r="GLF49" s="171"/>
      <c r="GLG49" s="171"/>
      <c r="GLH49" s="171"/>
      <c r="GLI49" s="171"/>
      <c r="GLJ49" s="171"/>
      <c r="GLK49" s="171"/>
      <c r="GLL49" s="171"/>
      <c r="GLM49" s="171"/>
      <c r="GLN49" s="171"/>
      <c r="GLO49" s="172"/>
      <c r="GLP49" s="171"/>
      <c r="GLQ49" s="171"/>
      <c r="GLR49" s="171"/>
      <c r="GLS49" s="171"/>
      <c r="GLT49" s="171"/>
      <c r="GLU49" s="171"/>
      <c r="GLV49" s="171"/>
      <c r="GLW49" s="171"/>
      <c r="GLX49" s="171"/>
      <c r="GLY49" s="171"/>
      <c r="GLZ49" s="171"/>
      <c r="GMA49" s="172"/>
      <c r="GMB49" s="171"/>
      <c r="GMC49" s="171"/>
      <c r="GMD49" s="171"/>
      <c r="GME49" s="171"/>
      <c r="GMF49" s="171"/>
      <c r="GMG49" s="171"/>
      <c r="GMH49" s="171"/>
      <c r="GMI49" s="171"/>
      <c r="GMJ49" s="171"/>
      <c r="GMK49" s="171"/>
      <c r="GML49" s="171"/>
      <c r="GMM49" s="172"/>
      <c r="GMN49" s="171"/>
      <c r="GMO49" s="171"/>
      <c r="GMP49" s="171"/>
      <c r="GMQ49" s="171"/>
      <c r="GMR49" s="171"/>
      <c r="GMS49" s="171"/>
      <c r="GMT49" s="171"/>
      <c r="GMU49" s="171"/>
      <c r="GMV49" s="171"/>
      <c r="GMW49" s="171"/>
      <c r="GMX49" s="171"/>
      <c r="GMY49" s="172"/>
      <c r="GMZ49" s="171"/>
      <c r="GNA49" s="171"/>
      <c r="GNB49" s="171"/>
      <c r="GNC49" s="171"/>
      <c r="GND49" s="171"/>
      <c r="GNE49" s="171"/>
      <c r="GNF49" s="171"/>
      <c r="GNG49" s="171"/>
      <c r="GNH49" s="171"/>
      <c r="GNI49" s="171"/>
      <c r="GNJ49" s="171"/>
      <c r="GNK49" s="172"/>
      <c r="GNL49" s="171"/>
      <c r="GNM49" s="171"/>
      <c r="GNN49" s="171"/>
      <c r="GNO49" s="171"/>
      <c r="GNP49" s="171"/>
      <c r="GNQ49" s="171"/>
      <c r="GNR49" s="171"/>
      <c r="GNS49" s="171"/>
      <c r="GNT49" s="171"/>
      <c r="GNU49" s="171"/>
      <c r="GNV49" s="171"/>
      <c r="GNW49" s="172"/>
      <c r="GNX49" s="171"/>
      <c r="GNY49" s="171"/>
      <c r="GNZ49" s="171"/>
      <c r="GOA49" s="171"/>
      <c r="GOB49" s="171"/>
      <c r="GOC49" s="171"/>
      <c r="GOD49" s="171"/>
      <c r="GOE49" s="171"/>
      <c r="GOF49" s="171"/>
      <c r="GOG49" s="171"/>
      <c r="GOH49" s="171"/>
      <c r="GOI49" s="172"/>
      <c r="GOJ49" s="171"/>
      <c r="GOK49" s="171"/>
      <c r="GOL49" s="171"/>
      <c r="GOM49" s="171"/>
      <c r="GON49" s="171"/>
      <c r="GOO49" s="171"/>
      <c r="GOP49" s="171"/>
      <c r="GOQ49" s="171"/>
      <c r="GOR49" s="171"/>
      <c r="GOS49" s="171"/>
      <c r="GOT49" s="171"/>
      <c r="GOU49" s="172"/>
      <c r="GOV49" s="171"/>
      <c r="GOW49" s="171"/>
      <c r="GOX49" s="171"/>
      <c r="GOY49" s="171"/>
      <c r="GOZ49" s="171"/>
      <c r="GPA49" s="171"/>
      <c r="GPB49" s="171"/>
      <c r="GPC49" s="171"/>
      <c r="GPD49" s="171"/>
      <c r="GPE49" s="171"/>
      <c r="GPF49" s="171"/>
      <c r="GPG49" s="172"/>
      <c r="GPH49" s="171"/>
      <c r="GPI49" s="171"/>
      <c r="GPJ49" s="171"/>
      <c r="GPK49" s="171"/>
      <c r="GPL49" s="171"/>
      <c r="GPM49" s="171"/>
      <c r="GPN49" s="171"/>
      <c r="GPO49" s="171"/>
      <c r="GPP49" s="171"/>
      <c r="GPQ49" s="171"/>
      <c r="GPR49" s="171"/>
      <c r="GPS49" s="172"/>
      <c r="GPT49" s="171"/>
      <c r="GPU49" s="171"/>
      <c r="GPV49" s="171"/>
      <c r="GPW49" s="171"/>
      <c r="GPX49" s="171"/>
      <c r="GPY49" s="171"/>
      <c r="GPZ49" s="171"/>
      <c r="GQA49" s="171"/>
      <c r="GQB49" s="171"/>
      <c r="GQC49" s="171"/>
      <c r="GQD49" s="171"/>
      <c r="GQE49" s="172"/>
      <c r="GQF49" s="171"/>
      <c r="GQG49" s="171"/>
      <c r="GQH49" s="171"/>
      <c r="GQI49" s="171"/>
      <c r="GQJ49" s="171"/>
      <c r="GQK49" s="171"/>
      <c r="GQL49" s="171"/>
      <c r="GQM49" s="171"/>
      <c r="GQN49" s="171"/>
      <c r="GQO49" s="171"/>
      <c r="GQP49" s="171"/>
      <c r="GQQ49" s="172"/>
      <c r="GQR49" s="171"/>
      <c r="GQS49" s="171"/>
      <c r="GQT49" s="171"/>
      <c r="GQU49" s="171"/>
      <c r="GQV49" s="171"/>
      <c r="GQW49" s="171"/>
      <c r="GQX49" s="171"/>
      <c r="GQY49" s="171"/>
      <c r="GQZ49" s="171"/>
      <c r="GRA49" s="171"/>
      <c r="GRB49" s="171"/>
      <c r="GRC49" s="172"/>
      <c r="GRD49" s="171"/>
      <c r="GRE49" s="171"/>
      <c r="GRF49" s="171"/>
      <c r="GRG49" s="171"/>
      <c r="GRH49" s="171"/>
      <c r="GRI49" s="171"/>
      <c r="GRJ49" s="171"/>
      <c r="GRK49" s="171"/>
      <c r="GRL49" s="171"/>
      <c r="GRM49" s="171"/>
      <c r="GRN49" s="171"/>
      <c r="GRO49" s="172"/>
      <c r="GRP49" s="171"/>
      <c r="GRQ49" s="171"/>
      <c r="GRR49" s="171"/>
      <c r="GRS49" s="171"/>
      <c r="GRT49" s="171"/>
      <c r="GRU49" s="171"/>
      <c r="GRV49" s="171"/>
      <c r="GRW49" s="171"/>
      <c r="GRX49" s="171"/>
      <c r="GRY49" s="171"/>
      <c r="GRZ49" s="171"/>
      <c r="GSA49" s="172"/>
      <c r="GSB49" s="171"/>
      <c r="GSC49" s="171"/>
      <c r="GSD49" s="171"/>
      <c r="GSE49" s="171"/>
      <c r="GSF49" s="171"/>
      <c r="GSG49" s="171"/>
      <c r="GSH49" s="171"/>
      <c r="GSI49" s="171"/>
      <c r="GSJ49" s="171"/>
      <c r="GSK49" s="171"/>
      <c r="GSL49" s="171"/>
      <c r="GSM49" s="172"/>
      <c r="GSN49" s="171"/>
      <c r="GSO49" s="171"/>
      <c r="GSP49" s="171"/>
      <c r="GSQ49" s="171"/>
      <c r="GSR49" s="171"/>
      <c r="GSS49" s="171"/>
      <c r="GST49" s="171"/>
      <c r="GSU49" s="171"/>
      <c r="GSV49" s="171"/>
      <c r="GSW49" s="171"/>
      <c r="GSX49" s="171"/>
      <c r="GSY49" s="172"/>
      <c r="GSZ49" s="171"/>
      <c r="GTA49" s="171"/>
      <c r="GTB49" s="171"/>
      <c r="GTC49" s="171"/>
      <c r="GTD49" s="171"/>
      <c r="GTE49" s="171"/>
      <c r="GTF49" s="171"/>
      <c r="GTG49" s="171"/>
      <c r="GTH49" s="171"/>
      <c r="GTI49" s="171"/>
      <c r="GTJ49" s="171"/>
      <c r="GTK49" s="172"/>
      <c r="GTL49" s="171"/>
      <c r="GTM49" s="171"/>
      <c r="GTN49" s="171"/>
      <c r="GTO49" s="171"/>
      <c r="GTP49" s="171"/>
      <c r="GTQ49" s="171"/>
      <c r="GTR49" s="171"/>
      <c r="GTS49" s="171"/>
      <c r="GTT49" s="171"/>
      <c r="GTU49" s="171"/>
      <c r="GTV49" s="171"/>
      <c r="GTW49" s="172"/>
      <c r="GTX49" s="171"/>
      <c r="GTY49" s="171"/>
      <c r="GTZ49" s="171"/>
      <c r="GUA49" s="171"/>
      <c r="GUB49" s="171"/>
      <c r="GUC49" s="171"/>
      <c r="GUD49" s="171"/>
      <c r="GUE49" s="171"/>
      <c r="GUF49" s="171"/>
      <c r="GUG49" s="171"/>
      <c r="GUH49" s="171"/>
      <c r="GUI49" s="172"/>
      <c r="GUJ49" s="171"/>
      <c r="GUK49" s="171"/>
      <c r="GUL49" s="171"/>
      <c r="GUM49" s="171"/>
      <c r="GUN49" s="171"/>
      <c r="GUO49" s="171"/>
      <c r="GUP49" s="171"/>
      <c r="GUQ49" s="171"/>
      <c r="GUR49" s="171"/>
      <c r="GUS49" s="171"/>
      <c r="GUT49" s="171"/>
      <c r="GUU49" s="172"/>
      <c r="GUV49" s="171"/>
      <c r="GUW49" s="171"/>
      <c r="GUX49" s="171"/>
      <c r="GUY49" s="171"/>
      <c r="GUZ49" s="171"/>
      <c r="GVA49" s="171"/>
      <c r="GVB49" s="171"/>
      <c r="GVC49" s="171"/>
      <c r="GVD49" s="171"/>
      <c r="GVE49" s="171"/>
      <c r="GVF49" s="171"/>
      <c r="GVG49" s="172"/>
      <c r="GVH49" s="171"/>
      <c r="GVI49" s="171"/>
      <c r="GVJ49" s="171"/>
      <c r="GVK49" s="171"/>
      <c r="GVL49" s="171"/>
      <c r="GVM49" s="171"/>
      <c r="GVN49" s="171"/>
      <c r="GVO49" s="171"/>
      <c r="GVP49" s="171"/>
      <c r="GVQ49" s="171"/>
      <c r="GVR49" s="171"/>
      <c r="GVS49" s="172"/>
      <c r="GVT49" s="171"/>
      <c r="GVU49" s="171"/>
      <c r="GVV49" s="171"/>
      <c r="GVW49" s="171"/>
      <c r="GVX49" s="171"/>
      <c r="GVY49" s="171"/>
      <c r="GVZ49" s="171"/>
      <c r="GWA49" s="171"/>
      <c r="GWB49" s="171"/>
      <c r="GWC49" s="171"/>
      <c r="GWD49" s="171"/>
      <c r="GWE49" s="172"/>
      <c r="GWF49" s="171"/>
      <c r="GWG49" s="171"/>
      <c r="GWH49" s="171"/>
      <c r="GWI49" s="171"/>
      <c r="GWJ49" s="171"/>
      <c r="GWK49" s="171"/>
      <c r="GWL49" s="171"/>
      <c r="GWM49" s="171"/>
      <c r="GWN49" s="171"/>
      <c r="GWO49" s="171"/>
      <c r="GWP49" s="171"/>
      <c r="GWQ49" s="172"/>
      <c r="GWR49" s="171"/>
      <c r="GWS49" s="171"/>
      <c r="GWT49" s="171"/>
      <c r="GWU49" s="171"/>
      <c r="GWV49" s="171"/>
      <c r="GWW49" s="171"/>
      <c r="GWX49" s="171"/>
      <c r="GWY49" s="171"/>
      <c r="GWZ49" s="171"/>
      <c r="GXA49" s="171"/>
      <c r="GXB49" s="171"/>
      <c r="GXC49" s="172"/>
      <c r="GXD49" s="171"/>
      <c r="GXE49" s="171"/>
      <c r="GXF49" s="171"/>
      <c r="GXG49" s="171"/>
      <c r="GXH49" s="171"/>
      <c r="GXI49" s="171"/>
      <c r="GXJ49" s="171"/>
      <c r="GXK49" s="171"/>
      <c r="GXL49" s="171"/>
      <c r="GXM49" s="171"/>
      <c r="GXN49" s="171"/>
      <c r="GXO49" s="172"/>
      <c r="GXP49" s="171"/>
      <c r="GXQ49" s="171"/>
      <c r="GXR49" s="171"/>
      <c r="GXS49" s="171"/>
      <c r="GXT49" s="171"/>
      <c r="GXU49" s="171"/>
      <c r="GXV49" s="171"/>
      <c r="GXW49" s="171"/>
      <c r="GXX49" s="171"/>
      <c r="GXY49" s="171"/>
      <c r="GXZ49" s="171"/>
      <c r="GYA49" s="172"/>
      <c r="GYB49" s="171"/>
      <c r="GYC49" s="171"/>
      <c r="GYD49" s="171"/>
      <c r="GYE49" s="171"/>
      <c r="GYF49" s="171"/>
      <c r="GYG49" s="171"/>
      <c r="GYH49" s="171"/>
      <c r="GYI49" s="171"/>
      <c r="GYJ49" s="171"/>
      <c r="GYK49" s="171"/>
      <c r="GYL49" s="171"/>
      <c r="GYM49" s="172"/>
      <c r="GYN49" s="171"/>
      <c r="GYO49" s="171"/>
      <c r="GYP49" s="171"/>
      <c r="GYQ49" s="171"/>
      <c r="GYR49" s="171"/>
      <c r="GYS49" s="171"/>
      <c r="GYT49" s="171"/>
      <c r="GYU49" s="171"/>
      <c r="GYV49" s="171"/>
      <c r="GYW49" s="171"/>
      <c r="GYX49" s="171"/>
      <c r="GYY49" s="172"/>
      <c r="GYZ49" s="171"/>
      <c r="GZA49" s="171"/>
      <c r="GZB49" s="171"/>
      <c r="GZC49" s="171"/>
      <c r="GZD49" s="171"/>
      <c r="GZE49" s="171"/>
      <c r="GZF49" s="171"/>
      <c r="GZG49" s="171"/>
      <c r="GZH49" s="171"/>
      <c r="GZI49" s="171"/>
      <c r="GZJ49" s="171"/>
      <c r="GZK49" s="172"/>
      <c r="GZL49" s="171"/>
      <c r="GZM49" s="171"/>
      <c r="GZN49" s="171"/>
      <c r="GZO49" s="171"/>
      <c r="GZP49" s="171"/>
      <c r="GZQ49" s="171"/>
      <c r="GZR49" s="171"/>
      <c r="GZS49" s="171"/>
      <c r="GZT49" s="171"/>
      <c r="GZU49" s="171"/>
      <c r="GZV49" s="171"/>
      <c r="GZW49" s="172"/>
      <c r="GZX49" s="171"/>
      <c r="GZY49" s="171"/>
      <c r="GZZ49" s="171"/>
      <c r="HAA49" s="171"/>
      <c r="HAB49" s="171"/>
      <c r="HAC49" s="171"/>
      <c r="HAD49" s="171"/>
      <c r="HAE49" s="171"/>
      <c r="HAF49" s="171"/>
      <c r="HAG49" s="171"/>
      <c r="HAH49" s="171"/>
      <c r="HAI49" s="172"/>
      <c r="HAJ49" s="171"/>
      <c r="HAK49" s="171"/>
      <c r="HAL49" s="171"/>
      <c r="HAM49" s="171"/>
      <c r="HAN49" s="171"/>
      <c r="HAO49" s="171"/>
      <c r="HAP49" s="171"/>
      <c r="HAQ49" s="171"/>
      <c r="HAR49" s="171"/>
      <c r="HAS49" s="171"/>
      <c r="HAT49" s="171"/>
      <c r="HAU49" s="172"/>
      <c r="HAV49" s="171"/>
      <c r="HAW49" s="171"/>
      <c r="HAX49" s="171"/>
      <c r="HAY49" s="171"/>
      <c r="HAZ49" s="171"/>
      <c r="HBA49" s="171"/>
      <c r="HBB49" s="171"/>
      <c r="HBC49" s="171"/>
      <c r="HBD49" s="171"/>
      <c r="HBE49" s="171"/>
      <c r="HBF49" s="171"/>
      <c r="HBG49" s="172"/>
      <c r="HBH49" s="171"/>
      <c r="HBI49" s="171"/>
      <c r="HBJ49" s="171"/>
      <c r="HBK49" s="171"/>
      <c r="HBL49" s="171"/>
      <c r="HBM49" s="171"/>
      <c r="HBN49" s="171"/>
      <c r="HBO49" s="171"/>
      <c r="HBP49" s="171"/>
      <c r="HBQ49" s="171"/>
      <c r="HBR49" s="171"/>
      <c r="HBS49" s="172"/>
      <c r="HBT49" s="171"/>
      <c r="HBU49" s="171"/>
      <c r="HBV49" s="171"/>
      <c r="HBW49" s="171"/>
      <c r="HBX49" s="171"/>
      <c r="HBY49" s="171"/>
      <c r="HBZ49" s="171"/>
      <c r="HCA49" s="171"/>
      <c r="HCB49" s="171"/>
      <c r="HCC49" s="171"/>
      <c r="HCD49" s="171"/>
      <c r="HCE49" s="172"/>
      <c r="HCF49" s="171"/>
      <c r="HCG49" s="171"/>
      <c r="HCH49" s="171"/>
      <c r="HCI49" s="171"/>
      <c r="HCJ49" s="171"/>
      <c r="HCK49" s="171"/>
      <c r="HCL49" s="171"/>
      <c r="HCM49" s="171"/>
      <c r="HCN49" s="171"/>
      <c r="HCO49" s="171"/>
      <c r="HCP49" s="171"/>
      <c r="HCQ49" s="172"/>
      <c r="HCR49" s="171"/>
      <c r="HCS49" s="171"/>
      <c r="HCT49" s="171"/>
      <c r="HCU49" s="171"/>
      <c r="HCV49" s="171"/>
      <c r="HCW49" s="171"/>
      <c r="HCX49" s="171"/>
      <c r="HCY49" s="171"/>
      <c r="HCZ49" s="171"/>
      <c r="HDA49" s="171"/>
      <c r="HDB49" s="171"/>
      <c r="HDC49" s="172"/>
      <c r="HDD49" s="171"/>
      <c r="HDE49" s="171"/>
      <c r="HDF49" s="171"/>
      <c r="HDG49" s="171"/>
      <c r="HDH49" s="171"/>
      <c r="HDI49" s="171"/>
      <c r="HDJ49" s="171"/>
      <c r="HDK49" s="171"/>
      <c r="HDL49" s="171"/>
      <c r="HDM49" s="171"/>
      <c r="HDN49" s="171"/>
      <c r="HDO49" s="172"/>
      <c r="HDP49" s="171"/>
      <c r="HDQ49" s="171"/>
      <c r="HDR49" s="171"/>
      <c r="HDS49" s="171"/>
      <c r="HDT49" s="171"/>
      <c r="HDU49" s="171"/>
      <c r="HDV49" s="171"/>
      <c r="HDW49" s="171"/>
      <c r="HDX49" s="171"/>
      <c r="HDY49" s="171"/>
      <c r="HDZ49" s="171"/>
      <c r="HEA49" s="172"/>
      <c r="HEB49" s="171"/>
      <c r="HEC49" s="171"/>
      <c r="HED49" s="171"/>
      <c r="HEE49" s="171"/>
      <c r="HEF49" s="171"/>
      <c r="HEG49" s="171"/>
      <c r="HEH49" s="171"/>
      <c r="HEI49" s="171"/>
      <c r="HEJ49" s="171"/>
      <c r="HEK49" s="171"/>
      <c r="HEL49" s="171"/>
      <c r="HEM49" s="172"/>
      <c r="HEN49" s="171"/>
      <c r="HEO49" s="171"/>
      <c r="HEP49" s="171"/>
      <c r="HEQ49" s="171"/>
      <c r="HER49" s="171"/>
      <c r="HES49" s="171"/>
      <c r="HET49" s="171"/>
      <c r="HEU49" s="171"/>
      <c r="HEV49" s="171"/>
      <c r="HEW49" s="171"/>
      <c r="HEX49" s="171"/>
      <c r="HEY49" s="172"/>
      <c r="HEZ49" s="171"/>
      <c r="HFA49" s="171"/>
      <c r="HFB49" s="171"/>
      <c r="HFC49" s="171"/>
      <c r="HFD49" s="171"/>
      <c r="HFE49" s="171"/>
      <c r="HFF49" s="171"/>
      <c r="HFG49" s="171"/>
      <c r="HFH49" s="171"/>
      <c r="HFI49" s="171"/>
      <c r="HFJ49" s="171"/>
      <c r="HFK49" s="172"/>
      <c r="HFL49" s="171"/>
      <c r="HFM49" s="171"/>
      <c r="HFN49" s="171"/>
      <c r="HFO49" s="171"/>
      <c r="HFP49" s="171"/>
      <c r="HFQ49" s="171"/>
      <c r="HFR49" s="171"/>
      <c r="HFS49" s="171"/>
      <c r="HFT49" s="171"/>
      <c r="HFU49" s="171"/>
      <c r="HFV49" s="171"/>
      <c r="HFW49" s="172"/>
      <c r="HFX49" s="171"/>
      <c r="HFY49" s="171"/>
      <c r="HFZ49" s="171"/>
      <c r="HGA49" s="171"/>
      <c r="HGB49" s="171"/>
      <c r="HGC49" s="171"/>
      <c r="HGD49" s="171"/>
      <c r="HGE49" s="171"/>
      <c r="HGF49" s="171"/>
      <c r="HGG49" s="171"/>
      <c r="HGH49" s="171"/>
      <c r="HGI49" s="172"/>
      <c r="HGJ49" s="171"/>
      <c r="HGK49" s="171"/>
      <c r="HGL49" s="171"/>
      <c r="HGM49" s="171"/>
      <c r="HGN49" s="171"/>
      <c r="HGO49" s="171"/>
      <c r="HGP49" s="171"/>
      <c r="HGQ49" s="171"/>
      <c r="HGR49" s="171"/>
      <c r="HGS49" s="171"/>
      <c r="HGT49" s="171"/>
      <c r="HGU49" s="172"/>
      <c r="HGV49" s="171"/>
      <c r="HGW49" s="171"/>
      <c r="HGX49" s="171"/>
      <c r="HGY49" s="171"/>
      <c r="HGZ49" s="171"/>
      <c r="HHA49" s="171"/>
      <c r="HHB49" s="171"/>
      <c r="HHC49" s="171"/>
      <c r="HHD49" s="171"/>
      <c r="HHE49" s="171"/>
      <c r="HHF49" s="171"/>
      <c r="HHG49" s="172"/>
      <c r="HHH49" s="171"/>
      <c r="HHI49" s="171"/>
      <c r="HHJ49" s="171"/>
      <c r="HHK49" s="171"/>
      <c r="HHL49" s="171"/>
      <c r="HHM49" s="171"/>
      <c r="HHN49" s="171"/>
      <c r="HHO49" s="171"/>
      <c r="HHP49" s="171"/>
      <c r="HHQ49" s="171"/>
      <c r="HHR49" s="171"/>
      <c r="HHS49" s="172"/>
      <c r="HHT49" s="171"/>
      <c r="HHU49" s="171"/>
      <c r="HHV49" s="171"/>
      <c r="HHW49" s="171"/>
      <c r="HHX49" s="171"/>
      <c r="HHY49" s="171"/>
      <c r="HHZ49" s="171"/>
      <c r="HIA49" s="171"/>
      <c r="HIB49" s="171"/>
      <c r="HIC49" s="171"/>
      <c r="HID49" s="171"/>
      <c r="HIE49" s="172"/>
      <c r="HIF49" s="171"/>
      <c r="HIG49" s="171"/>
      <c r="HIH49" s="171"/>
      <c r="HII49" s="171"/>
      <c r="HIJ49" s="171"/>
      <c r="HIK49" s="171"/>
      <c r="HIL49" s="171"/>
      <c r="HIM49" s="171"/>
      <c r="HIN49" s="171"/>
      <c r="HIO49" s="171"/>
      <c r="HIP49" s="171"/>
      <c r="HIQ49" s="172"/>
      <c r="HIR49" s="171"/>
      <c r="HIS49" s="171"/>
      <c r="HIT49" s="171"/>
      <c r="HIU49" s="171"/>
      <c r="HIV49" s="171"/>
      <c r="HIW49" s="171"/>
      <c r="HIX49" s="171"/>
      <c r="HIY49" s="171"/>
      <c r="HIZ49" s="171"/>
      <c r="HJA49" s="171"/>
      <c r="HJB49" s="171"/>
      <c r="HJC49" s="172"/>
      <c r="HJD49" s="171"/>
      <c r="HJE49" s="171"/>
      <c r="HJF49" s="171"/>
      <c r="HJG49" s="171"/>
      <c r="HJH49" s="171"/>
      <c r="HJI49" s="171"/>
      <c r="HJJ49" s="171"/>
      <c r="HJK49" s="171"/>
      <c r="HJL49" s="171"/>
      <c r="HJM49" s="171"/>
      <c r="HJN49" s="171"/>
      <c r="HJO49" s="172"/>
      <c r="HJP49" s="171"/>
      <c r="HJQ49" s="171"/>
      <c r="HJR49" s="171"/>
      <c r="HJS49" s="171"/>
      <c r="HJT49" s="171"/>
      <c r="HJU49" s="171"/>
      <c r="HJV49" s="171"/>
      <c r="HJW49" s="171"/>
      <c r="HJX49" s="171"/>
      <c r="HJY49" s="171"/>
      <c r="HJZ49" s="171"/>
      <c r="HKA49" s="172"/>
      <c r="HKB49" s="171"/>
      <c r="HKC49" s="171"/>
      <c r="HKD49" s="171"/>
      <c r="HKE49" s="171"/>
      <c r="HKF49" s="171"/>
      <c r="HKG49" s="171"/>
      <c r="HKH49" s="171"/>
      <c r="HKI49" s="171"/>
      <c r="HKJ49" s="171"/>
      <c r="HKK49" s="171"/>
      <c r="HKL49" s="171"/>
      <c r="HKM49" s="172"/>
      <c r="HKN49" s="171"/>
      <c r="HKO49" s="171"/>
      <c r="HKP49" s="171"/>
      <c r="HKQ49" s="171"/>
      <c r="HKR49" s="171"/>
      <c r="HKS49" s="171"/>
      <c r="HKT49" s="171"/>
      <c r="HKU49" s="171"/>
      <c r="HKV49" s="171"/>
      <c r="HKW49" s="171"/>
      <c r="HKX49" s="171"/>
      <c r="HKY49" s="172"/>
      <c r="HKZ49" s="171"/>
      <c r="HLA49" s="171"/>
      <c r="HLB49" s="171"/>
      <c r="HLC49" s="171"/>
      <c r="HLD49" s="171"/>
      <c r="HLE49" s="171"/>
      <c r="HLF49" s="171"/>
      <c r="HLG49" s="171"/>
      <c r="HLH49" s="171"/>
      <c r="HLI49" s="171"/>
      <c r="HLJ49" s="171"/>
      <c r="HLK49" s="172"/>
      <c r="HLL49" s="171"/>
      <c r="HLM49" s="171"/>
      <c r="HLN49" s="171"/>
      <c r="HLO49" s="171"/>
      <c r="HLP49" s="171"/>
      <c r="HLQ49" s="171"/>
      <c r="HLR49" s="171"/>
      <c r="HLS49" s="171"/>
      <c r="HLT49" s="171"/>
      <c r="HLU49" s="171"/>
      <c r="HLV49" s="171"/>
      <c r="HLW49" s="172"/>
      <c r="HLX49" s="171"/>
      <c r="HLY49" s="171"/>
      <c r="HLZ49" s="171"/>
      <c r="HMA49" s="171"/>
      <c r="HMB49" s="171"/>
      <c r="HMC49" s="171"/>
      <c r="HMD49" s="171"/>
      <c r="HME49" s="171"/>
      <c r="HMF49" s="171"/>
      <c r="HMG49" s="171"/>
      <c r="HMH49" s="171"/>
      <c r="HMI49" s="172"/>
      <c r="HMJ49" s="171"/>
      <c r="HMK49" s="171"/>
      <c r="HML49" s="171"/>
      <c r="HMM49" s="171"/>
      <c r="HMN49" s="171"/>
      <c r="HMO49" s="171"/>
      <c r="HMP49" s="171"/>
      <c r="HMQ49" s="171"/>
      <c r="HMR49" s="171"/>
      <c r="HMS49" s="171"/>
      <c r="HMT49" s="171"/>
      <c r="HMU49" s="172"/>
      <c r="HMV49" s="171"/>
      <c r="HMW49" s="171"/>
      <c r="HMX49" s="171"/>
      <c r="HMY49" s="171"/>
      <c r="HMZ49" s="171"/>
      <c r="HNA49" s="171"/>
      <c r="HNB49" s="171"/>
      <c r="HNC49" s="171"/>
      <c r="HND49" s="171"/>
      <c r="HNE49" s="171"/>
      <c r="HNF49" s="171"/>
      <c r="HNG49" s="172"/>
      <c r="HNH49" s="171"/>
      <c r="HNI49" s="171"/>
      <c r="HNJ49" s="171"/>
      <c r="HNK49" s="171"/>
      <c r="HNL49" s="171"/>
      <c r="HNM49" s="171"/>
      <c r="HNN49" s="171"/>
      <c r="HNO49" s="171"/>
      <c r="HNP49" s="171"/>
      <c r="HNQ49" s="171"/>
      <c r="HNR49" s="171"/>
      <c r="HNS49" s="172"/>
      <c r="HNT49" s="171"/>
      <c r="HNU49" s="171"/>
      <c r="HNV49" s="171"/>
      <c r="HNW49" s="171"/>
      <c r="HNX49" s="171"/>
      <c r="HNY49" s="171"/>
      <c r="HNZ49" s="171"/>
      <c r="HOA49" s="171"/>
      <c r="HOB49" s="171"/>
      <c r="HOC49" s="171"/>
      <c r="HOD49" s="171"/>
      <c r="HOE49" s="172"/>
      <c r="HOF49" s="171"/>
      <c r="HOG49" s="171"/>
      <c r="HOH49" s="171"/>
      <c r="HOI49" s="171"/>
      <c r="HOJ49" s="171"/>
      <c r="HOK49" s="171"/>
      <c r="HOL49" s="171"/>
      <c r="HOM49" s="171"/>
      <c r="HON49" s="171"/>
      <c r="HOO49" s="171"/>
      <c r="HOP49" s="171"/>
      <c r="HOQ49" s="172"/>
      <c r="HOR49" s="171"/>
      <c r="HOS49" s="171"/>
      <c r="HOT49" s="171"/>
      <c r="HOU49" s="171"/>
      <c r="HOV49" s="171"/>
      <c r="HOW49" s="171"/>
      <c r="HOX49" s="171"/>
      <c r="HOY49" s="171"/>
      <c r="HOZ49" s="171"/>
      <c r="HPA49" s="171"/>
      <c r="HPB49" s="171"/>
      <c r="HPC49" s="172"/>
      <c r="HPD49" s="171"/>
      <c r="HPE49" s="171"/>
      <c r="HPF49" s="171"/>
      <c r="HPG49" s="171"/>
      <c r="HPH49" s="171"/>
      <c r="HPI49" s="171"/>
      <c r="HPJ49" s="171"/>
      <c r="HPK49" s="171"/>
      <c r="HPL49" s="171"/>
      <c r="HPM49" s="171"/>
      <c r="HPN49" s="171"/>
      <c r="HPO49" s="172"/>
      <c r="HPP49" s="171"/>
      <c r="HPQ49" s="171"/>
      <c r="HPR49" s="171"/>
      <c r="HPS49" s="171"/>
      <c r="HPT49" s="171"/>
      <c r="HPU49" s="171"/>
      <c r="HPV49" s="171"/>
      <c r="HPW49" s="171"/>
      <c r="HPX49" s="171"/>
      <c r="HPY49" s="171"/>
      <c r="HPZ49" s="171"/>
      <c r="HQA49" s="172"/>
      <c r="HQB49" s="171"/>
      <c r="HQC49" s="171"/>
      <c r="HQD49" s="171"/>
      <c r="HQE49" s="171"/>
      <c r="HQF49" s="171"/>
      <c r="HQG49" s="171"/>
      <c r="HQH49" s="171"/>
      <c r="HQI49" s="171"/>
      <c r="HQJ49" s="171"/>
      <c r="HQK49" s="171"/>
      <c r="HQL49" s="171"/>
      <c r="HQM49" s="172"/>
      <c r="HQN49" s="171"/>
      <c r="HQO49" s="171"/>
      <c r="HQP49" s="171"/>
      <c r="HQQ49" s="171"/>
      <c r="HQR49" s="171"/>
      <c r="HQS49" s="171"/>
      <c r="HQT49" s="171"/>
      <c r="HQU49" s="171"/>
      <c r="HQV49" s="171"/>
      <c r="HQW49" s="171"/>
      <c r="HQX49" s="171"/>
      <c r="HQY49" s="172"/>
      <c r="HQZ49" s="171"/>
      <c r="HRA49" s="171"/>
      <c r="HRB49" s="171"/>
      <c r="HRC49" s="171"/>
      <c r="HRD49" s="171"/>
      <c r="HRE49" s="171"/>
      <c r="HRF49" s="171"/>
      <c r="HRG49" s="171"/>
      <c r="HRH49" s="171"/>
      <c r="HRI49" s="171"/>
      <c r="HRJ49" s="171"/>
      <c r="HRK49" s="172"/>
      <c r="HRL49" s="171"/>
      <c r="HRM49" s="171"/>
      <c r="HRN49" s="171"/>
      <c r="HRO49" s="171"/>
      <c r="HRP49" s="171"/>
      <c r="HRQ49" s="171"/>
      <c r="HRR49" s="171"/>
      <c r="HRS49" s="171"/>
      <c r="HRT49" s="171"/>
      <c r="HRU49" s="171"/>
      <c r="HRV49" s="171"/>
      <c r="HRW49" s="172"/>
      <c r="HRX49" s="171"/>
      <c r="HRY49" s="171"/>
      <c r="HRZ49" s="171"/>
      <c r="HSA49" s="171"/>
      <c r="HSB49" s="171"/>
      <c r="HSC49" s="171"/>
      <c r="HSD49" s="171"/>
      <c r="HSE49" s="171"/>
      <c r="HSF49" s="171"/>
      <c r="HSG49" s="171"/>
      <c r="HSH49" s="171"/>
      <c r="HSI49" s="172"/>
      <c r="HSJ49" s="171"/>
      <c r="HSK49" s="171"/>
      <c r="HSL49" s="171"/>
      <c r="HSM49" s="171"/>
      <c r="HSN49" s="171"/>
      <c r="HSO49" s="171"/>
      <c r="HSP49" s="171"/>
      <c r="HSQ49" s="171"/>
      <c r="HSR49" s="171"/>
      <c r="HSS49" s="171"/>
      <c r="HST49" s="171"/>
      <c r="HSU49" s="172"/>
      <c r="HSV49" s="171"/>
      <c r="HSW49" s="171"/>
      <c r="HSX49" s="171"/>
      <c r="HSY49" s="171"/>
      <c r="HSZ49" s="171"/>
      <c r="HTA49" s="171"/>
      <c r="HTB49" s="171"/>
      <c r="HTC49" s="171"/>
      <c r="HTD49" s="171"/>
      <c r="HTE49" s="171"/>
      <c r="HTF49" s="171"/>
      <c r="HTG49" s="172"/>
      <c r="HTH49" s="171"/>
      <c r="HTI49" s="171"/>
      <c r="HTJ49" s="171"/>
      <c r="HTK49" s="171"/>
      <c r="HTL49" s="171"/>
      <c r="HTM49" s="171"/>
      <c r="HTN49" s="171"/>
      <c r="HTO49" s="171"/>
      <c r="HTP49" s="171"/>
      <c r="HTQ49" s="171"/>
      <c r="HTR49" s="171"/>
      <c r="HTS49" s="172"/>
      <c r="HTT49" s="171"/>
      <c r="HTU49" s="171"/>
      <c r="HTV49" s="171"/>
      <c r="HTW49" s="171"/>
      <c r="HTX49" s="171"/>
      <c r="HTY49" s="171"/>
      <c r="HTZ49" s="171"/>
      <c r="HUA49" s="171"/>
      <c r="HUB49" s="171"/>
      <c r="HUC49" s="171"/>
      <c r="HUD49" s="171"/>
      <c r="HUE49" s="172"/>
      <c r="HUF49" s="171"/>
      <c r="HUG49" s="171"/>
      <c r="HUH49" s="171"/>
      <c r="HUI49" s="171"/>
      <c r="HUJ49" s="171"/>
      <c r="HUK49" s="171"/>
      <c r="HUL49" s="171"/>
      <c r="HUM49" s="171"/>
      <c r="HUN49" s="171"/>
      <c r="HUO49" s="171"/>
      <c r="HUP49" s="171"/>
      <c r="HUQ49" s="172"/>
      <c r="HUR49" s="171"/>
      <c r="HUS49" s="171"/>
      <c r="HUT49" s="171"/>
      <c r="HUU49" s="171"/>
      <c r="HUV49" s="171"/>
      <c r="HUW49" s="171"/>
      <c r="HUX49" s="171"/>
      <c r="HUY49" s="171"/>
      <c r="HUZ49" s="171"/>
      <c r="HVA49" s="171"/>
      <c r="HVB49" s="171"/>
      <c r="HVC49" s="172"/>
      <c r="HVD49" s="171"/>
      <c r="HVE49" s="171"/>
      <c r="HVF49" s="171"/>
      <c r="HVG49" s="171"/>
      <c r="HVH49" s="171"/>
      <c r="HVI49" s="171"/>
      <c r="HVJ49" s="171"/>
      <c r="HVK49" s="171"/>
      <c r="HVL49" s="171"/>
      <c r="HVM49" s="171"/>
      <c r="HVN49" s="171"/>
      <c r="HVO49" s="172"/>
      <c r="HVP49" s="171"/>
      <c r="HVQ49" s="171"/>
      <c r="HVR49" s="171"/>
      <c r="HVS49" s="171"/>
      <c r="HVT49" s="171"/>
      <c r="HVU49" s="171"/>
      <c r="HVV49" s="171"/>
      <c r="HVW49" s="171"/>
      <c r="HVX49" s="171"/>
      <c r="HVY49" s="171"/>
      <c r="HVZ49" s="171"/>
      <c r="HWA49" s="172"/>
      <c r="HWB49" s="171"/>
      <c r="HWC49" s="171"/>
      <c r="HWD49" s="171"/>
      <c r="HWE49" s="171"/>
      <c r="HWF49" s="171"/>
      <c r="HWG49" s="171"/>
      <c r="HWH49" s="171"/>
      <c r="HWI49" s="171"/>
      <c r="HWJ49" s="171"/>
      <c r="HWK49" s="171"/>
      <c r="HWL49" s="171"/>
      <c r="HWM49" s="172"/>
      <c r="HWN49" s="171"/>
      <c r="HWO49" s="171"/>
      <c r="HWP49" s="171"/>
      <c r="HWQ49" s="171"/>
      <c r="HWR49" s="171"/>
      <c r="HWS49" s="171"/>
      <c r="HWT49" s="171"/>
      <c r="HWU49" s="171"/>
      <c r="HWV49" s="171"/>
      <c r="HWW49" s="171"/>
      <c r="HWX49" s="171"/>
      <c r="HWY49" s="172"/>
      <c r="HWZ49" s="171"/>
      <c r="HXA49" s="171"/>
      <c r="HXB49" s="171"/>
      <c r="HXC49" s="171"/>
      <c r="HXD49" s="171"/>
      <c r="HXE49" s="171"/>
      <c r="HXF49" s="171"/>
      <c r="HXG49" s="171"/>
      <c r="HXH49" s="171"/>
      <c r="HXI49" s="171"/>
      <c r="HXJ49" s="171"/>
      <c r="HXK49" s="172"/>
      <c r="HXL49" s="171"/>
      <c r="HXM49" s="171"/>
      <c r="HXN49" s="171"/>
      <c r="HXO49" s="171"/>
      <c r="HXP49" s="171"/>
      <c r="HXQ49" s="171"/>
      <c r="HXR49" s="171"/>
      <c r="HXS49" s="171"/>
      <c r="HXT49" s="171"/>
      <c r="HXU49" s="171"/>
      <c r="HXV49" s="171"/>
      <c r="HXW49" s="172"/>
      <c r="HXX49" s="171"/>
      <c r="HXY49" s="171"/>
      <c r="HXZ49" s="171"/>
      <c r="HYA49" s="171"/>
      <c r="HYB49" s="171"/>
      <c r="HYC49" s="171"/>
      <c r="HYD49" s="171"/>
      <c r="HYE49" s="171"/>
      <c r="HYF49" s="171"/>
      <c r="HYG49" s="171"/>
      <c r="HYH49" s="171"/>
      <c r="HYI49" s="172"/>
      <c r="HYJ49" s="171"/>
      <c r="HYK49" s="171"/>
      <c r="HYL49" s="171"/>
      <c r="HYM49" s="171"/>
      <c r="HYN49" s="171"/>
      <c r="HYO49" s="171"/>
      <c r="HYP49" s="171"/>
      <c r="HYQ49" s="171"/>
      <c r="HYR49" s="171"/>
      <c r="HYS49" s="171"/>
      <c r="HYT49" s="171"/>
      <c r="HYU49" s="172"/>
      <c r="HYV49" s="171"/>
      <c r="HYW49" s="171"/>
      <c r="HYX49" s="171"/>
      <c r="HYY49" s="171"/>
      <c r="HYZ49" s="171"/>
      <c r="HZA49" s="171"/>
      <c r="HZB49" s="171"/>
      <c r="HZC49" s="171"/>
      <c r="HZD49" s="171"/>
      <c r="HZE49" s="171"/>
      <c r="HZF49" s="171"/>
      <c r="HZG49" s="172"/>
      <c r="HZH49" s="171"/>
      <c r="HZI49" s="171"/>
      <c r="HZJ49" s="171"/>
      <c r="HZK49" s="171"/>
      <c r="HZL49" s="171"/>
      <c r="HZM49" s="171"/>
      <c r="HZN49" s="171"/>
      <c r="HZO49" s="171"/>
      <c r="HZP49" s="171"/>
      <c r="HZQ49" s="171"/>
      <c r="HZR49" s="171"/>
      <c r="HZS49" s="172"/>
      <c r="HZT49" s="171"/>
      <c r="HZU49" s="171"/>
      <c r="HZV49" s="171"/>
      <c r="HZW49" s="171"/>
      <c r="HZX49" s="171"/>
      <c r="HZY49" s="171"/>
      <c r="HZZ49" s="171"/>
      <c r="IAA49" s="171"/>
      <c r="IAB49" s="171"/>
      <c r="IAC49" s="171"/>
      <c r="IAD49" s="171"/>
      <c r="IAE49" s="172"/>
      <c r="IAF49" s="171"/>
      <c r="IAG49" s="171"/>
      <c r="IAH49" s="171"/>
      <c r="IAI49" s="171"/>
      <c r="IAJ49" s="171"/>
      <c r="IAK49" s="171"/>
      <c r="IAL49" s="171"/>
      <c r="IAM49" s="171"/>
      <c r="IAN49" s="171"/>
      <c r="IAO49" s="171"/>
      <c r="IAP49" s="171"/>
      <c r="IAQ49" s="172"/>
      <c r="IAR49" s="171"/>
      <c r="IAS49" s="171"/>
      <c r="IAT49" s="171"/>
      <c r="IAU49" s="171"/>
      <c r="IAV49" s="171"/>
      <c r="IAW49" s="171"/>
      <c r="IAX49" s="171"/>
      <c r="IAY49" s="171"/>
      <c r="IAZ49" s="171"/>
      <c r="IBA49" s="171"/>
      <c r="IBB49" s="171"/>
      <c r="IBC49" s="172"/>
      <c r="IBD49" s="171"/>
      <c r="IBE49" s="171"/>
      <c r="IBF49" s="171"/>
      <c r="IBG49" s="171"/>
      <c r="IBH49" s="171"/>
      <c r="IBI49" s="171"/>
      <c r="IBJ49" s="171"/>
      <c r="IBK49" s="171"/>
      <c r="IBL49" s="171"/>
      <c r="IBM49" s="171"/>
      <c r="IBN49" s="171"/>
      <c r="IBO49" s="172"/>
      <c r="IBP49" s="171"/>
      <c r="IBQ49" s="171"/>
      <c r="IBR49" s="171"/>
      <c r="IBS49" s="171"/>
      <c r="IBT49" s="171"/>
      <c r="IBU49" s="171"/>
      <c r="IBV49" s="171"/>
      <c r="IBW49" s="171"/>
      <c r="IBX49" s="171"/>
      <c r="IBY49" s="171"/>
      <c r="IBZ49" s="171"/>
      <c r="ICA49" s="172"/>
      <c r="ICB49" s="171"/>
      <c r="ICC49" s="171"/>
      <c r="ICD49" s="171"/>
      <c r="ICE49" s="171"/>
      <c r="ICF49" s="171"/>
      <c r="ICG49" s="171"/>
      <c r="ICH49" s="171"/>
      <c r="ICI49" s="171"/>
      <c r="ICJ49" s="171"/>
      <c r="ICK49" s="171"/>
      <c r="ICL49" s="171"/>
      <c r="ICM49" s="172"/>
      <c r="ICN49" s="171"/>
      <c r="ICO49" s="171"/>
      <c r="ICP49" s="171"/>
      <c r="ICQ49" s="171"/>
      <c r="ICR49" s="171"/>
      <c r="ICS49" s="171"/>
      <c r="ICT49" s="171"/>
      <c r="ICU49" s="171"/>
      <c r="ICV49" s="171"/>
      <c r="ICW49" s="171"/>
      <c r="ICX49" s="171"/>
      <c r="ICY49" s="172"/>
      <c r="ICZ49" s="171"/>
      <c r="IDA49" s="171"/>
      <c r="IDB49" s="171"/>
      <c r="IDC49" s="171"/>
      <c r="IDD49" s="171"/>
      <c r="IDE49" s="171"/>
      <c r="IDF49" s="171"/>
      <c r="IDG49" s="171"/>
      <c r="IDH49" s="171"/>
      <c r="IDI49" s="171"/>
      <c r="IDJ49" s="171"/>
      <c r="IDK49" s="172"/>
      <c r="IDL49" s="171"/>
      <c r="IDM49" s="171"/>
      <c r="IDN49" s="171"/>
      <c r="IDO49" s="171"/>
      <c r="IDP49" s="171"/>
      <c r="IDQ49" s="171"/>
      <c r="IDR49" s="171"/>
      <c r="IDS49" s="171"/>
      <c r="IDT49" s="171"/>
      <c r="IDU49" s="171"/>
      <c r="IDV49" s="171"/>
      <c r="IDW49" s="172"/>
      <c r="IDX49" s="171"/>
      <c r="IDY49" s="171"/>
      <c r="IDZ49" s="171"/>
      <c r="IEA49" s="171"/>
      <c r="IEB49" s="171"/>
      <c r="IEC49" s="171"/>
      <c r="IED49" s="171"/>
      <c r="IEE49" s="171"/>
      <c r="IEF49" s="171"/>
      <c r="IEG49" s="171"/>
      <c r="IEH49" s="171"/>
      <c r="IEI49" s="172"/>
      <c r="IEJ49" s="171"/>
      <c r="IEK49" s="171"/>
      <c r="IEL49" s="171"/>
      <c r="IEM49" s="171"/>
      <c r="IEN49" s="171"/>
      <c r="IEO49" s="171"/>
      <c r="IEP49" s="171"/>
      <c r="IEQ49" s="171"/>
      <c r="IER49" s="171"/>
      <c r="IES49" s="171"/>
      <c r="IET49" s="171"/>
      <c r="IEU49" s="172"/>
      <c r="IEV49" s="171"/>
      <c r="IEW49" s="171"/>
      <c r="IEX49" s="171"/>
      <c r="IEY49" s="171"/>
      <c r="IEZ49" s="171"/>
      <c r="IFA49" s="171"/>
      <c r="IFB49" s="171"/>
      <c r="IFC49" s="171"/>
      <c r="IFD49" s="171"/>
      <c r="IFE49" s="171"/>
      <c r="IFF49" s="171"/>
      <c r="IFG49" s="172"/>
      <c r="IFH49" s="171"/>
      <c r="IFI49" s="171"/>
      <c r="IFJ49" s="171"/>
      <c r="IFK49" s="171"/>
      <c r="IFL49" s="171"/>
      <c r="IFM49" s="171"/>
      <c r="IFN49" s="171"/>
      <c r="IFO49" s="171"/>
      <c r="IFP49" s="171"/>
      <c r="IFQ49" s="171"/>
      <c r="IFR49" s="171"/>
      <c r="IFS49" s="172"/>
      <c r="IFT49" s="171"/>
      <c r="IFU49" s="171"/>
      <c r="IFV49" s="171"/>
      <c r="IFW49" s="171"/>
      <c r="IFX49" s="171"/>
      <c r="IFY49" s="171"/>
      <c r="IFZ49" s="171"/>
      <c r="IGA49" s="171"/>
      <c r="IGB49" s="171"/>
      <c r="IGC49" s="171"/>
      <c r="IGD49" s="171"/>
      <c r="IGE49" s="172"/>
      <c r="IGF49" s="171"/>
      <c r="IGG49" s="171"/>
      <c r="IGH49" s="171"/>
      <c r="IGI49" s="171"/>
      <c r="IGJ49" s="171"/>
      <c r="IGK49" s="171"/>
      <c r="IGL49" s="171"/>
      <c r="IGM49" s="171"/>
      <c r="IGN49" s="171"/>
      <c r="IGO49" s="171"/>
      <c r="IGP49" s="171"/>
      <c r="IGQ49" s="172"/>
      <c r="IGR49" s="171"/>
      <c r="IGS49" s="171"/>
      <c r="IGT49" s="171"/>
      <c r="IGU49" s="171"/>
      <c r="IGV49" s="171"/>
      <c r="IGW49" s="171"/>
      <c r="IGX49" s="171"/>
      <c r="IGY49" s="171"/>
      <c r="IGZ49" s="171"/>
      <c r="IHA49" s="171"/>
      <c r="IHB49" s="171"/>
      <c r="IHC49" s="172"/>
      <c r="IHD49" s="171"/>
      <c r="IHE49" s="171"/>
      <c r="IHF49" s="171"/>
      <c r="IHG49" s="171"/>
      <c r="IHH49" s="171"/>
      <c r="IHI49" s="171"/>
      <c r="IHJ49" s="171"/>
      <c r="IHK49" s="171"/>
      <c r="IHL49" s="171"/>
      <c r="IHM49" s="171"/>
      <c r="IHN49" s="171"/>
      <c r="IHO49" s="172"/>
      <c r="IHP49" s="171"/>
      <c r="IHQ49" s="171"/>
      <c r="IHR49" s="171"/>
      <c r="IHS49" s="171"/>
      <c r="IHT49" s="171"/>
      <c r="IHU49" s="171"/>
      <c r="IHV49" s="171"/>
      <c r="IHW49" s="171"/>
      <c r="IHX49" s="171"/>
      <c r="IHY49" s="171"/>
      <c r="IHZ49" s="171"/>
      <c r="IIA49" s="172"/>
      <c r="IIB49" s="171"/>
      <c r="IIC49" s="171"/>
      <c r="IID49" s="171"/>
      <c r="IIE49" s="171"/>
      <c r="IIF49" s="171"/>
      <c r="IIG49" s="171"/>
      <c r="IIH49" s="171"/>
      <c r="III49" s="171"/>
      <c r="IIJ49" s="171"/>
      <c r="IIK49" s="171"/>
      <c r="IIL49" s="171"/>
      <c r="IIM49" s="172"/>
      <c r="IIN49" s="171"/>
      <c r="IIO49" s="171"/>
      <c r="IIP49" s="171"/>
      <c r="IIQ49" s="171"/>
      <c r="IIR49" s="171"/>
      <c r="IIS49" s="171"/>
      <c r="IIT49" s="171"/>
      <c r="IIU49" s="171"/>
      <c r="IIV49" s="171"/>
      <c r="IIW49" s="171"/>
      <c r="IIX49" s="171"/>
      <c r="IIY49" s="172"/>
      <c r="IIZ49" s="171"/>
      <c r="IJA49" s="171"/>
      <c r="IJB49" s="171"/>
      <c r="IJC49" s="171"/>
      <c r="IJD49" s="171"/>
      <c r="IJE49" s="171"/>
      <c r="IJF49" s="171"/>
      <c r="IJG49" s="171"/>
      <c r="IJH49" s="171"/>
      <c r="IJI49" s="171"/>
      <c r="IJJ49" s="171"/>
      <c r="IJK49" s="172"/>
      <c r="IJL49" s="171"/>
      <c r="IJM49" s="171"/>
      <c r="IJN49" s="171"/>
      <c r="IJO49" s="171"/>
      <c r="IJP49" s="171"/>
      <c r="IJQ49" s="171"/>
      <c r="IJR49" s="171"/>
      <c r="IJS49" s="171"/>
      <c r="IJT49" s="171"/>
      <c r="IJU49" s="171"/>
      <c r="IJV49" s="171"/>
      <c r="IJW49" s="172"/>
      <c r="IJX49" s="171"/>
      <c r="IJY49" s="171"/>
      <c r="IJZ49" s="171"/>
      <c r="IKA49" s="171"/>
      <c r="IKB49" s="171"/>
      <c r="IKC49" s="171"/>
      <c r="IKD49" s="171"/>
      <c r="IKE49" s="171"/>
      <c r="IKF49" s="171"/>
      <c r="IKG49" s="171"/>
      <c r="IKH49" s="171"/>
      <c r="IKI49" s="172"/>
      <c r="IKJ49" s="171"/>
      <c r="IKK49" s="171"/>
      <c r="IKL49" s="171"/>
      <c r="IKM49" s="171"/>
      <c r="IKN49" s="171"/>
      <c r="IKO49" s="171"/>
      <c r="IKP49" s="171"/>
      <c r="IKQ49" s="171"/>
      <c r="IKR49" s="171"/>
      <c r="IKS49" s="171"/>
      <c r="IKT49" s="171"/>
      <c r="IKU49" s="172"/>
      <c r="IKV49" s="171"/>
      <c r="IKW49" s="171"/>
      <c r="IKX49" s="171"/>
      <c r="IKY49" s="171"/>
      <c r="IKZ49" s="171"/>
      <c r="ILA49" s="171"/>
      <c r="ILB49" s="171"/>
      <c r="ILC49" s="171"/>
      <c r="ILD49" s="171"/>
      <c r="ILE49" s="171"/>
      <c r="ILF49" s="171"/>
      <c r="ILG49" s="172"/>
      <c r="ILH49" s="171"/>
      <c r="ILI49" s="171"/>
      <c r="ILJ49" s="171"/>
      <c r="ILK49" s="171"/>
      <c r="ILL49" s="171"/>
      <c r="ILM49" s="171"/>
      <c r="ILN49" s="171"/>
      <c r="ILO49" s="171"/>
      <c r="ILP49" s="171"/>
      <c r="ILQ49" s="171"/>
      <c r="ILR49" s="171"/>
      <c r="ILS49" s="172"/>
      <c r="ILT49" s="171"/>
      <c r="ILU49" s="171"/>
      <c r="ILV49" s="171"/>
      <c r="ILW49" s="171"/>
      <c r="ILX49" s="171"/>
      <c r="ILY49" s="171"/>
      <c r="ILZ49" s="171"/>
      <c r="IMA49" s="171"/>
      <c r="IMB49" s="171"/>
      <c r="IMC49" s="171"/>
      <c r="IMD49" s="171"/>
      <c r="IME49" s="172"/>
      <c r="IMF49" s="171"/>
      <c r="IMG49" s="171"/>
      <c r="IMH49" s="171"/>
      <c r="IMI49" s="171"/>
      <c r="IMJ49" s="171"/>
      <c r="IMK49" s="171"/>
      <c r="IML49" s="171"/>
      <c r="IMM49" s="171"/>
      <c r="IMN49" s="171"/>
      <c r="IMO49" s="171"/>
      <c r="IMP49" s="171"/>
      <c r="IMQ49" s="172"/>
      <c r="IMR49" s="171"/>
      <c r="IMS49" s="171"/>
      <c r="IMT49" s="171"/>
      <c r="IMU49" s="171"/>
      <c r="IMV49" s="171"/>
      <c r="IMW49" s="171"/>
      <c r="IMX49" s="171"/>
      <c r="IMY49" s="171"/>
      <c r="IMZ49" s="171"/>
      <c r="INA49" s="171"/>
      <c r="INB49" s="171"/>
      <c r="INC49" s="172"/>
      <c r="IND49" s="171"/>
      <c r="INE49" s="171"/>
      <c r="INF49" s="171"/>
      <c r="ING49" s="171"/>
      <c r="INH49" s="171"/>
      <c r="INI49" s="171"/>
      <c r="INJ49" s="171"/>
      <c r="INK49" s="171"/>
      <c r="INL49" s="171"/>
      <c r="INM49" s="171"/>
      <c r="INN49" s="171"/>
      <c r="INO49" s="172"/>
      <c r="INP49" s="171"/>
      <c r="INQ49" s="171"/>
      <c r="INR49" s="171"/>
      <c r="INS49" s="171"/>
      <c r="INT49" s="171"/>
      <c r="INU49" s="171"/>
      <c r="INV49" s="171"/>
      <c r="INW49" s="171"/>
      <c r="INX49" s="171"/>
      <c r="INY49" s="171"/>
      <c r="INZ49" s="171"/>
      <c r="IOA49" s="172"/>
      <c r="IOB49" s="171"/>
      <c r="IOC49" s="171"/>
      <c r="IOD49" s="171"/>
      <c r="IOE49" s="171"/>
      <c r="IOF49" s="171"/>
      <c r="IOG49" s="171"/>
      <c r="IOH49" s="171"/>
      <c r="IOI49" s="171"/>
      <c r="IOJ49" s="171"/>
      <c r="IOK49" s="171"/>
      <c r="IOL49" s="171"/>
      <c r="IOM49" s="172"/>
      <c r="ION49" s="171"/>
      <c r="IOO49" s="171"/>
      <c r="IOP49" s="171"/>
      <c r="IOQ49" s="171"/>
      <c r="IOR49" s="171"/>
      <c r="IOS49" s="171"/>
      <c r="IOT49" s="171"/>
      <c r="IOU49" s="171"/>
      <c r="IOV49" s="171"/>
      <c r="IOW49" s="171"/>
      <c r="IOX49" s="171"/>
      <c r="IOY49" s="172"/>
      <c r="IOZ49" s="171"/>
      <c r="IPA49" s="171"/>
      <c r="IPB49" s="171"/>
      <c r="IPC49" s="171"/>
      <c r="IPD49" s="171"/>
      <c r="IPE49" s="171"/>
      <c r="IPF49" s="171"/>
      <c r="IPG49" s="171"/>
      <c r="IPH49" s="171"/>
      <c r="IPI49" s="171"/>
      <c r="IPJ49" s="171"/>
      <c r="IPK49" s="172"/>
      <c r="IPL49" s="171"/>
      <c r="IPM49" s="171"/>
      <c r="IPN49" s="171"/>
      <c r="IPO49" s="171"/>
      <c r="IPP49" s="171"/>
      <c r="IPQ49" s="171"/>
      <c r="IPR49" s="171"/>
      <c r="IPS49" s="171"/>
      <c r="IPT49" s="171"/>
      <c r="IPU49" s="171"/>
      <c r="IPV49" s="171"/>
      <c r="IPW49" s="172"/>
      <c r="IPX49" s="171"/>
      <c r="IPY49" s="171"/>
      <c r="IPZ49" s="171"/>
      <c r="IQA49" s="171"/>
      <c r="IQB49" s="171"/>
      <c r="IQC49" s="171"/>
      <c r="IQD49" s="171"/>
      <c r="IQE49" s="171"/>
      <c r="IQF49" s="171"/>
      <c r="IQG49" s="171"/>
      <c r="IQH49" s="171"/>
      <c r="IQI49" s="172"/>
      <c r="IQJ49" s="171"/>
      <c r="IQK49" s="171"/>
      <c r="IQL49" s="171"/>
      <c r="IQM49" s="171"/>
      <c r="IQN49" s="171"/>
      <c r="IQO49" s="171"/>
      <c r="IQP49" s="171"/>
      <c r="IQQ49" s="171"/>
      <c r="IQR49" s="171"/>
      <c r="IQS49" s="171"/>
      <c r="IQT49" s="171"/>
      <c r="IQU49" s="172"/>
      <c r="IQV49" s="171"/>
      <c r="IQW49" s="171"/>
      <c r="IQX49" s="171"/>
      <c r="IQY49" s="171"/>
      <c r="IQZ49" s="171"/>
      <c r="IRA49" s="171"/>
      <c r="IRB49" s="171"/>
      <c r="IRC49" s="171"/>
      <c r="IRD49" s="171"/>
      <c r="IRE49" s="171"/>
      <c r="IRF49" s="171"/>
      <c r="IRG49" s="172"/>
      <c r="IRH49" s="171"/>
      <c r="IRI49" s="171"/>
      <c r="IRJ49" s="171"/>
      <c r="IRK49" s="171"/>
      <c r="IRL49" s="171"/>
      <c r="IRM49" s="171"/>
      <c r="IRN49" s="171"/>
      <c r="IRO49" s="171"/>
      <c r="IRP49" s="171"/>
      <c r="IRQ49" s="171"/>
      <c r="IRR49" s="171"/>
      <c r="IRS49" s="172"/>
      <c r="IRT49" s="171"/>
      <c r="IRU49" s="171"/>
      <c r="IRV49" s="171"/>
      <c r="IRW49" s="171"/>
      <c r="IRX49" s="171"/>
      <c r="IRY49" s="171"/>
      <c r="IRZ49" s="171"/>
      <c r="ISA49" s="171"/>
      <c r="ISB49" s="171"/>
      <c r="ISC49" s="171"/>
      <c r="ISD49" s="171"/>
      <c r="ISE49" s="172"/>
      <c r="ISF49" s="171"/>
      <c r="ISG49" s="171"/>
      <c r="ISH49" s="171"/>
      <c r="ISI49" s="171"/>
      <c r="ISJ49" s="171"/>
      <c r="ISK49" s="171"/>
      <c r="ISL49" s="171"/>
      <c r="ISM49" s="171"/>
      <c r="ISN49" s="171"/>
      <c r="ISO49" s="171"/>
      <c r="ISP49" s="171"/>
      <c r="ISQ49" s="172"/>
      <c r="ISR49" s="171"/>
      <c r="ISS49" s="171"/>
      <c r="IST49" s="171"/>
      <c r="ISU49" s="171"/>
      <c r="ISV49" s="171"/>
      <c r="ISW49" s="171"/>
      <c r="ISX49" s="171"/>
      <c r="ISY49" s="171"/>
      <c r="ISZ49" s="171"/>
      <c r="ITA49" s="171"/>
      <c r="ITB49" s="171"/>
      <c r="ITC49" s="172"/>
      <c r="ITD49" s="171"/>
      <c r="ITE49" s="171"/>
      <c r="ITF49" s="171"/>
      <c r="ITG49" s="171"/>
      <c r="ITH49" s="171"/>
      <c r="ITI49" s="171"/>
      <c r="ITJ49" s="171"/>
      <c r="ITK49" s="171"/>
      <c r="ITL49" s="171"/>
      <c r="ITM49" s="171"/>
      <c r="ITN49" s="171"/>
      <c r="ITO49" s="172"/>
      <c r="ITP49" s="171"/>
      <c r="ITQ49" s="171"/>
      <c r="ITR49" s="171"/>
      <c r="ITS49" s="171"/>
      <c r="ITT49" s="171"/>
      <c r="ITU49" s="171"/>
      <c r="ITV49" s="171"/>
      <c r="ITW49" s="171"/>
      <c r="ITX49" s="171"/>
      <c r="ITY49" s="171"/>
      <c r="ITZ49" s="171"/>
      <c r="IUA49" s="172"/>
      <c r="IUB49" s="171"/>
      <c r="IUC49" s="171"/>
      <c r="IUD49" s="171"/>
      <c r="IUE49" s="171"/>
      <c r="IUF49" s="171"/>
      <c r="IUG49" s="171"/>
      <c r="IUH49" s="171"/>
      <c r="IUI49" s="171"/>
      <c r="IUJ49" s="171"/>
      <c r="IUK49" s="171"/>
      <c r="IUL49" s="171"/>
      <c r="IUM49" s="172"/>
      <c r="IUN49" s="171"/>
      <c r="IUO49" s="171"/>
      <c r="IUP49" s="171"/>
      <c r="IUQ49" s="171"/>
      <c r="IUR49" s="171"/>
      <c r="IUS49" s="171"/>
      <c r="IUT49" s="171"/>
      <c r="IUU49" s="171"/>
      <c r="IUV49" s="171"/>
      <c r="IUW49" s="171"/>
      <c r="IUX49" s="171"/>
      <c r="IUY49" s="172"/>
      <c r="IUZ49" s="171"/>
      <c r="IVA49" s="171"/>
      <c r="IVB49" s="171"/>
      <c r="IVC49" s="171"/>
      <c r="IVD49" s="171"/>
      <c r="IVE49" s="171"/>
      <c r="IVF49" s="171"/>
      <c r="IVG49" s="171"/>
      <c r="IVH49" s="171"/>
      <c r="IVI49" s="171"/>
      <c r="IVJ49" s="171"/>
      <c r="IVK49" s="172"/>
      <c r="IVL49" s="171"/>
      <c r="IVM49" s="171"/>
      <c r="IVN49" s="171"/>
      <c r="IVO49" s="171"/>
      <c r="IVP49" s="171"/>
      <c r="IVQ49" s="171"/>
      <c r="IVR49" s="171"/>
      <c r="IVS49" s="171"/>
      <c r="IVT49" s="171"/>
      <c r="IVU49" s="171"/>
      <c r="IVV49" s="171"/>
      <c r="IVW49" s="172"/>
      <c r="IVX49" s="171"/>
      <c r="IVY49" s="171"/>
      <c r="IVZ49" s="171"/>
      <c r="IWA49" s="171"/>
      <c r="IWB49" s="171"/>
      <c r="IWC49" s="171"/>
      <c r="IWD49" s="171"/>
      <c r="IWE49" s="171"/>
      <c r="IWF49" s="171"/>
      <c r="IWG49" s="171"/>
      <c r="IWH49" s="171"/>
      <c r="IWI49" s="172"/>
      <c r="IWJ49" s="171"/>
      <c r="IWK49" s="171"/>
      <c r="IWL49" s="171"/>
      <c r="IWM49" s="171"/>
      <c r="IWN49" s="171"/>
      <c r="IWO49" s="171"/>
      <c r="IWP49" s="171"/>
      <c r="IWQ49" s="171"/>
      <c r="IWR49" s="171"/>
      <c r="IWS49" s="171"/>
      <c r="IWT49" s="171"/>
      <c r="IWU49" s="172"/>
      <c r="IWV49" s="171"/>
      <c r="IWW49" s="171"/>
      <c r="IWX49" s="171"/>
      <c r="IWY49" s="171"/>
      <c r="IWZ49" s="171"/>
      <c r="IXA49" s="171"/>
      <c r="IXB49" s="171"/>
      <c r="IXC49" s="171"/>
      <c r="IXD49" s="171"/>
      <c r="IXE49" s="171"/>
      <c r="IXF49" s="171"/>
      <c r="IXG49" s="172"/>
      <c r="IXH49" s="171"/>
      <c r="IXI49" s="171"/>
      <c r="IXJ49" s="171"/>
      <c r="IXK49" s="171"/>
      <c r="IXL49" s="171"/>
      <c r="IXM49" s="171"/>
      <c r="IXN49" s="171"/>
      <c r="IXO49" s="171"/>
      <c r="IXP49" s="171"/>
      <c r="IXQ49" s="171"/>
      <c r="IXR49" s="171"/>
      <c r="IXS49" s="172"/>
      <c r="IXT49" s="171"/>
      <c r="IXU49" s="171"/>
      <c r="IXV49" s="171"/>
      <c r="IXW49" s="171"/>
      <c r="IXX49" s="171"/>
      <c r="IXY49" s="171"/>
      <c r="IXZ49" s="171"/>
      <c r="IYA49" s="171"/>
      <c r="IYB49" s="171"/>
      <c r="IYC49" s="171"/>
      <c r="IYD49" s="171"/>
      <c r="IYE49" s="172"/>
      <c r="IYF49" s="171"/>
      <c r="IYG49" s="171"/>
      <c r="IYH49" s="171"/>
      <c r="IYI49" s="171"/>
      <c r="IYJ49" s="171"/>
      <c r="IYK49" s="171"/>
      <c r="IYL49" s="171"/>
      <c r="IYM49" s="171"/>
      <c r="IYN49" s="171"/>
      <c r="IYO49" s="171"/>
      <c r="IYP49" s="171"/>
      <c r="IYQ49" s="172"/>
      <c r="IYR49" s="171"/>
      <c r="IYS49" s="171"/>
      <c r="IYT49" s="171"/>
      <c r="IYU49" s="171"/>
      <c r="IYV49" s="171"/>
      <c r="IYW49" s="171"/>
      <c r="IYX49" s="171"/>
      <c r="IYY49" s="171"/>
      <c r="IYZ49" s="171"/>
      <c r="IZA49" s="171"/>
      <c r="IZB49" s="171"/>
      <c r="IZC49" s="172"/>
      <c r="IZD49" s="171"/>
      <c r="IZE49" s="171"/>
      <c r="IZF49" s="171"/>
      <c r="IZG49" s="171"/>
      <c r="IZH49" s="171"/>
      <c r="IZI49" s="171"/>
      <c r="IZJ49" s="171"/>
      <c r="IZK49" s="171"/>
      <c r="IZL49" s="171"/>
      <c r="IZM49" s="171"/>
      <c r="IZN49" s="171"/>
      <c r="IZO49" s="172"/>
      <c r="IZP49" s="171"/>
      <c r="IZQ49" s="171"/>
      <c r="IZR49" s="171"/>
      <c r="IZS49" s="171"/>
      <c r="IZT49" s="171"/>
      <c r="IZU49" s="171"/>
      <c r="IZV49" s="171"/>
      <c r="IZW49" s="171"/>
      <c r="IZX49" s="171"/>
      <c r="IZY49" s="171"/>
      <c r="IZZ49" s="171"/>
      <c r="JAA49" s="172"/>
      <c r="JAB49" s="171"/>
      <c r="JAC49" s="171"/>
      <c r="JAD49" s="171"/>
      <c r="JAE49" s="171"/>
      <c r="JAF49" s="171"/>
      <c r="JAG49" s="171"/>
      <c r="JAH49" s="171"/>
      <c r="JAI49" s="171"/>
      <c r="JAJ49" s="171"/>
      <c r="JAK49" s="171"/>
      <c r="JAL49" s="171"/>
      <c r="JAM49" s="172"/>
      <c r="JAN49" s="171"/>
      <c r="JAO49" s="171"/>
      <c r="JAP49" s="171"/>
      <c r="JAQ49" s="171"/>
      <c r="JAR49" s="171"/>
      <c r="JAS49" s="171"/>
      <c r="JAT49" s="171"/>
      <c r="JAU49" s="171"/>
      <c r="JAV49" s="171"/>
      <c r="JAW49" s="171"/>
      <c r="JAX49" s="171"/>
      <c r="JAY49" s="172"/>
      <c r="JAZ49" s="171"/>
      <c r="JBA49" s="171"/>
      <c r="JBB49" s="171"/>
      <c r="JBC49" s="171"/>
      <c r="JBD49" s="171"/>
      <c r="JBE49" s="171"/>
      <c r="JBF49" s="171"/>
      <c r="JBG49" s="171"/>
      <c r="JBH49" s="171"/>
      <c r="JBI49" s="171"/>
      <c r="JBJ49" s="171"/>
      <c r="JBK49" s="172"/>
      <c r="JBL49" s="171"/>
      <c r="JBM49" s="171"/>
      <c r="JBN49" s="171"/>
      <c r="JBO49" s="171"/>
      <c r="JBP49" s="171"/>
      <c r="JBQ49" s="171"/>
      <c r="JBR49" s="171"/>
      <c r="JBS49" s="171"/>
      <c r="JBT49" s="171"/>
      <c r="JBU49" s="171"/>
      <c r="JBV49" s="171"/>
      <c r="JBW49" s="172"/>
      <c r="JBX49" s="171"/>
      <c r="JBY49" s="171"/>
      <c r="JBZ49" s="171"/>
      <c r="JCA49" s="171"/>
      <c r="JCB49" s="171"/>
      <c r="JCC49" s="171"/>
      <c r="JCD49" s="171"/>
      <c r="JCE49" s="171"/>
      <c r="JCF49" s="171"/>
      <c r="JCG49" s="171"/>
      <c r="JCH49" s="171"/>
      <c r="JCI49" s="172"/>
      <c r="JCJ49" s="171"/>
      <c r="JCK49" s="171"/>
      <c r="JCL49" s="171"/>
      <c r="JCM49" s="171"/>
      <c r="JCN49" s="171"/>
      <c r="JCO49" s="171"/>
      <c r="JCP49" s="171"/>
      <c r="JCQ49" s="171"/>
      <c r="JCR49" s="171"/>
      <c r="JCS49" s="171"/>
      <c r="JCT49" s="171"/>
      <c r="JCU49" s="172"/>
      <c r="JCV49" s="171"/>
      <c r="JCW49" s="171"/>
      <c r="JCX49" s="171"/>
      <c r="JCY49" s="171"/>
      <c r="JCZ49" s="171"/>
      <c r="JDA49" s="171"/>
      <c r="JDB49" s="171"/>
      <c r="JDC49" s="171"/>
      <c r="JDD49" s="171"/>
      <c r="JDE49" s="171"/>
      <c r="JDF49" s="171"/>
      <c r="JDG49" s="172"/>
      <c r="JDH49" s="171"/>
      <c r="JDI49" s="171"/>
      <c r="JDJ49" s="171"/>
      <c r="JDK49" s="171"/>
      <c r="JDL49" s="171"/>
      <c r="JDM49" s="171"/>
      <c r="JDN49" s="171"/>
      <c r="JDO49" s="171"/>
      <c r="JDP49" s="171"/>
      <c r="JDQ49" s="171"/>
      <c r="JDR49" s="171"/>
      <c r="JDS49" s="172"/>
      <c r="JDT49" s="171"/>
      <c r="JDU49" s="171"/>
      <c r="JDV49" s="171"/>
      <c r="JDW49" s="171"/>
      <c r="JDX49" s="171"/>
      <c r="JDY49" s="171"/>
      <c r="JDZ49" s="171"/>
      <c r="JEA49" s="171"/>
      <c r="JEB49" s="171"/>
      <c r="JEC49" s="171"/>
      <c r="JED49" s="171"/>
      <c r="JEE49" s="172"/>
      <c r="JEF49" s="171"/>
      <c r="JEG49" s="171"/>
      <c r="JEH49" s="171"/>
      <c r="JEI49" s="171"/>
      <c r="JEJ49" s="171"/>
      <c r="JEK49" s="171"/>
      <c r="JEL49" s="171"/>
      <c r="JEM49" s="171"/>
      <c r="JEN49" s="171"/>
      <c r="JEO49" s="171"/>
      <c r="JEP49" s="171"/>
      <c r="JEQ49" s="172"/>
      <c r="JER49" s="171"/>
      <c r="JES49" s="171"/>
      <c r="JET49" s="171"/>
      <c r="JEU49" s="171"/>
      <c r="JEV49" s="171"/>
      <c r="JEW49" s="171"/>
      <c r="JEX49" s="171"/>
      <c r="JEY49" s="171"/>
      <c r="JEZ49" s="171"/>
      <c r="JFA49" s="171"/>
      <c r="JFB49" s="171"/>
      <c r="JFC49" s="172"/>
      <c r="JFD49" s="171"/>
      <c r="JFE49" s="171"/>
      <c r="JFF49" s="171"/>
      <c r="JFG49" s="171"/>
      <c r="JFH49" s="171"/>
      <c r="JFI49" s="171"/>
      <c r="JFJ49" s="171"/>
      <c r="JFK49" s="171"/>
      <c r="JFL49" s="171"/>
      <c r="JFM49" s="171"/>
      <c r="JFN49" s="171"/>
      <c r="JFO49" s="172"/>
      <c r="JFP49" s="171"/>
      <c r="JFQ49" s="171"/>
      <c r="JFR49" s="171"/>
      <c r="JFS49" s="171"/>
      <c r="JFT49" s="171"/>
      <c r="JFU49" s="171"/>
      <c r="JFV49" s="171"/>
      <c r="JFW49" s="171"/>
      <c r="JFX49" s="171"/>
      <c r="JFY49" s="171"/>
      <c r="JFZ49" s="171"/>
      <c r="JGA49" s="172"/>
      <c r="JGB49" s="171"/>
      <c r="JGC49" s="171"/>
      <c r="JGD49" s="171"/>
      <c r="JGE49" s="171"/>
      <c r="JGF49" s="171"/>
      <c r="JGG49" s="171"/>
      <c r="JGH49" s="171"/>
      <c r="JGI49" s="171"/>
      <c r="JGJ49" s="171"/>
      <c r="JGK49" s="171"/>
      <c r="JGL49" s="171"/>
      <c r="JGM49" s="172"/>
      <c r="JGN49" s="171"/>
      <c r="JGO49" s="171"/>
      <c r="JGP49" s="171"/>
      <c r="JGQ49" s="171"/>
      <c r="JGR49" s="171"/>
      <c r="JGS49" s="171"/>
      <c r="JGT49" s="171"/>
      <c r="JGU49" s="171"/>
      <c r="JGV49" s="171"/>
      <c r="JGW49" s="171"/>
      <c r="JGX49" s="171"/>
      <c r="JGY49" s="172"/>
      <c r="JGZ49" s="171"/>
      <c r="JHA49" s="171"/>
      <c r="JHB49" s="171"/>
      <c r="JHC49" s="171"/>
      <c r="JHD49" s="171"/>
      <c r="JHE49" s="171"/>
      <c r="JHF49" s="171"/>
      <c r="JHG49" s="171"/>
      <c r="JHH49" s="171"/>
      <c r="JHI49" s="171"/>
      <c r="JHJ49" s="171"/>
      <c r="JHK49" s="172"/>
      <c r="JHL49" s="171"/>
      <c r="JHM49" s="171"/>
      <c r="JHN49" s="171"/>
      <c r="JHO49" s="171"/>
      <c r="JHP49" s="171"/>
      <c r="JHQ49" s="171"/>
      <c r="JHR49" s="171"/>
      <c r="JHS49" s="171"/>
      <c r="JHT49" s="171"/>
      <c r="JHU49" s="171"/>
      <c r="JHV49" s="171"/>
      <c r="JHW49" s="172"/>
      <c r="JHX49" s="171"/>
      <c r="JHY49" s="171"/>
      <c r="JHZ49" s="171"/>
      <c r="JIA49" s="171"/>
      <c r="JIB49" s="171"/>
      <c r="JIC49" s="171"/>
      <c r="JID49" s="171"/>
      <c r="JIE49" s="171"/>
      <c r="JIF49" s="171"/>
      <c r="JIG49" s="171"/>
      <c r="JIH49" s="171"/>
      <c r="JII49" s="172"/>
      <c r="JIJ49" s="171"/>
      <c r="JIK49" s="171"/>
      <c r="JIL49" s="171"/>
      <c r="JIM49" s="171"/>
      <c r="JIN49" s="171"/>
      <c r="JIO49" s="171"/>
      <c r="JIP49" s="171"/>
      <c r="JIQ49" s="171"/>
      <c r="JIR49" s="171"/>
      <c r="JIS49" s="171"/>
      <c r="JIT49" s="171"/>
      <c r="JIU49" s="172"/>
      <c r="JIV49" s="171"/>
      <c r="JIW49" s="171"/>
      <c r="JIX49" s="171"/>
      <c r="JIY49" s="171"/>
      <c r="JIZ49" s="171"/>
      <c r="JJA49" s="171"/>
      <c r="JJB49" s="171"/>
      <c r="JJC49" s="171"/>
      <c r="JJD49" s="171"/>
      <c r="JJE49" s="171"/>
      <c r="JJF49" s="171"/>
      <c r="JJG49" s="172"/>
      <c r="JJH49" s="171"/>
      <c r="JJI49" s="171"/>
      <c r="JJJ49" s="171"/>
      <c r="JJK49" s="171"/>
      <c r="JJL49" s="171"/>
      <c r="JJM49" s="171"/>
      <c r="JJN49" s="171"/>
      <c r="JJO49" s="171"/>
      <c r="JJP49" s="171"/>
      <c r="JJQ49" s="171"/>
      <c r="JJR49" s="171"/>
      <c r="JJS49" s="172"/>
      <c r="JJT49" s="171"/>
      <c r="JJU49" s="171"/>
      <c r="JJV49" s="171"/>
      <c r="JJW49" s="171"/>
      <c r="JJX49" s="171"/>
      <c r="JJY49" s="171"/>
      <c r="JJZ49" s="171"/>
      <c r="JKA49" s="171"/>
      <c r="JKB49" s="171"/>
      <c r="JKC49" s="171"/>
      <c r="JKD49" s="171"/>
      <c r="JKE49" s="172"/>
      <c r="JKF49" s="171"/>
      <c r="JKG49" s="171"/>
      <c r="JKH49" s="171"/>
      <c r="JKI49" s="171"/>
      <c r="JKJ49" s="171"/>
      <c r="JKK49" s="171"/>
      <c r="JKL49" s="171"/>
      <c r="JKM49" s="171"/>
      <c r="JKN49" s="171"/>
      <c r="JKO49" s="171"/>
      <c r="JKP49" s="171"/>
      <c r="JKQ49" s="172"/>
      <c r="JKR49" s="171"/>
      <c r="JKS49" s="171"/>
      <c r="JKT49" s="171"/>
      <c r="JKU49" s="171"/>
      <c r="JKV49" s="171"/>
      <c r="JKW49" s="171"/>
      <c r="JKX49" s="171"/>
      <c r="JKY49" s="171"/>
      <c r="JKZ49" s="171"/>
      <c r="JLA49" s="171"/>
      <c r="JLB49" s="171"/>
      <c r="JLC49" s="172"/>
      <c r="JLD49" s="171"/>
      <c r="JLE49" s="171"/>
      <c r="JLF49" s="171"/>
      <c r="JLG49" s="171"/>
      <c r="JLH49" s="171"/>
      <c r="JLI49" s="171"/>
      <c r="JLJ49" s="171"/>
      <c r="JLK49" s="171"/>
      <c r="JLL49" s="171"/>
      <c r="JLM49" s="171"/>
      <c r="JLN49" s="171"/>
      <c r="JLO49" s="172"/>
      <c r="JLP49" s="171"/>
      <c r="JLQ49" s="171"/>
      <c r="JLR49" s="171"/>
      <c r="JLS49" s="171"/>
      <c r="JLT49" s="171"/>
      <c r="JLU49" s="171"/>
      <c r="JLV49" s="171"/>
      <c r="JLW49" s="171"/>
      <c r="JLX49" s="171"/>
      <c r="JLY49" s="171"/>
      <c r="JLZ49" s="171"/>
      <c r="JMA49" s="172"/>
      <c r="JMB49" s="171"/>
      <c r="JMC49" s="171"/>
      <c r="JMD49" s="171"/>
      <c r="JME49" s="171"/>
      <c r="JMF49" s="171"/>
      <c r="JMG49" s="171"/>
      <c r="JMH49" s="171"/>
      <c r="JMI49" s="171"/>
      <c r="JMJ49" s="171"/>
      <c r="JMK49" s="171"/>
      <c r="JML49" s="171"/>
      <c r="JMM49" s="172"/>
      <c r="JMN49" s="171"/>
      <c r="JMO49" s="171"/>
      <c r="JMP49" s="171"/>
      <c r="JMQ49" s="171"/>
      <c r="JMR49" s="171"/>
      <c r="JMS49" s="171"/>
      <c r="JMT49" s="171"/>
      <c r="JMU49" s="171"/>
      <c r="JMV49" s="171"/>
      <c r="JMW49" s="171"/>
      <c r="JMX49" s="171"/>
      <c r="JMY49" s="172"/>
      <c r="JMZ49" s="171"/>
      <c r="JNA49" s="171"/>
      <c r="JNB49" s="171"/>
      <c r="JNC49" s="171"/>
      <c r="JND49" s="171"/>
      <c r="JNE49" s="171"/>
      <c r="JNF49" s="171"/>
      <c r="JNG49" s="171"/>
      <c r="JNH49" s="171"/>
      <c r="JNI49" s="171"/>
      <c r="JNJ49" s="171"/>
      <c r="JNK49" s="172"/>
      <c r="JNL49" s="171"/>
      <c r="JNM49" s="171"/>
      <c r="JNN49" s="171"/>
      <c r="JNO49" s="171"/>
      <c r="JNP49" s="171"/>
      <c r="JNQ49" s="171"/>
      <c r="JNR49" s="171"/>
      <c r="JNS49" s="171"/>
      <c r="JNT49" s="171"/>
      <c r="JNU49" s="171"/>
      <c r="JNV49" s="171"/>
      <c r="JNW49" s="172"/>
      <c r="JNX49" s="171"/>
      <c r="JNY49" s="171"/>
      <c r="JNZ49" s="171"/>
      <c r="JOA49" s="171"/>
      <c r="JOB49" s="171"/>
      <c r="JOC49" s="171"/>
      <c r="JOD49" s="171"/>
      <c r="JOE49" s="171"/>
      <c r="JOF49" s="171"/>
      <c r="JOG49" s="171"/>
      <c r="JOH49" s="171"/>
      <c r="JOI49" s="172"/>
      <c r="JOJ49" s="171"/>
      <c r="JOK49" s="171"/>
      <c r="JOL49" s="171"/>
      <c r="JOM49" s="171"/>
      <c r="JON49" s="171"/>
      <c r="JOO49" s="171"/>
      <c r="JOP49" s="171"/>
      <c r="JOQ49" s="171"/>
      <c r="JOR49" s="171"/>
      <c r="JOS49" s="171"/>
      <c r="JOT49" s="171"/>
      <c r="JOU49" s="172"/>
      <c r="JOV49" s="171"/>
      <c r="JOW49" s="171"/>
      <c r="JOX49" s="171"/>
      <c r="JOY49" s="171"/>
      <c r="JOZ49" s="171"/>
      <c r="JPA49" s="171"/>
      <c r="JPB49" s="171"/>
      <c r="JPC49" s="171"/>
      <c r="JPD49" s="171"/>
      <c r="JPE49" s="171"/>
      <c r="JPF49" s="171"/>
      <c r="JPG49" s="172"/>
      <c r="JPH49" s="171"/>
      <c r="JPI49" s="171"/>
      <c r="JPJ49" s="171"/>
      <c r="JPK49" s="171"/>
      <c r="JPL49" s="171"/>
      <c r="JPM49" s="171"/>
      <c r="JPN49" s="171"/>
      <c r="JPO49" s="171"/>
      <c r="JPP49" s="171"/>
      <c r="JPQ49" s="171"/>
      <c r="JPR49" s="171"/>
      <c r="JPS49" s="172"/>
      <c r="JPT49" s="171"/>
      <c r="JPU49" s="171"/>
      <c r="JPV49" s="171"/>
      <c r="JPW49" s="171"/>
      <c r="JPX49" s="171"/>
      <c r="JPY49" s="171"/>
      <c r="JPZ49" s="171"/>
      <c r="JQA49" s="171"/>
      <c r="JQB49" s="171"/>
      <c r="JQC49" s="171"/>
      <c r="JQD49" s="171"/>
      <c r="JQE49" s="172"/>
      <c r="JQF49" s="171"/>
      <c r="JQG49" s="171"/>
      <c r="JQH49" s="171"/>
      <c r="JQI49" s="171"/>
      <c r="JQJ49" s="171"/>
      <c r="JQK49" s="171"/>
      <c r="JQL49" s="171"/>
      <c r="JQM49" s="171"/>
      <c r="JQN49" s="171"/>
      <c r="JQO49" s="171"/>
      <c r="JQP49" s="171"/>
      <c r="JQQ49" s="172"/>
      <c r="JQR49" s="171"/>
      <c r="JQS49" s="171"/>
      <c r="JQT49" s="171"/>
      <c r="JQU49" s="171"/>
      <c r="JQV49" s="171"/>
      <c r="JQW49" s="171"/>
      <c r="JQX49" s="171"/>
      <c r="JQY49" s="171"/>
      <c r="JQZ49" s="171"/>
      <c r="JRA49" s="171"/>
      <c r="JRB49" s="171"/>
      <c r="JRC49" s="172"/>
      <c r="JRD49" s="171"/>
      <c r="JRE49" s="171"/>
      <c r="JRF49" s="171"/>
      <c r="JRG49" s="171"/>
      <c r="JRH49" s="171"/>
      <c r="JRI49" s="171"/>
      <c r="JRJ49" s="171"/>
      <c r="JRK49" s="171"/>
      <c r="JRL49" s="171"/>
      <c r="JRM49" s="171"/>
      <c r="JRN49" s="171"/>
      <c r="JRO49" s="172"/>
      <c r="JRP49" s="171"/>
      <c r="JRQ49" s="171"/>
      <c r="JRR49" s="171"/>
      <c r="JRS49" s="171"/>
      <c r="JRT49" s="171"/>
      <c r="JRU49" s="171"/>
      <c r="JRV49" s="171"/>
      <c r="JRW49" s="171"/>
      <c r="JRX49" s="171"/>
      <c r="JRY49" s="171"/>
      <c r="JRZ49" s="171"/>
      <c r="JSA49" s="172"/>
      <c r="JSB49" s="171"/>
      <c r="JSC49" s="171"/>
      <c r="JSD49" s="171"/>
      <c r="JSE49" s="171"/>
      <c r="JSF49" s="171"/>
      <c r="JSG49" s="171"/>
      <c r="JSH49" s="171"/>
      <c r="JSI49" s="171"/>
      <c r="JSJ49" s="171"/>
      <c r="JSK49" s="171"/>
      <c r="JSL49" s="171"/>
      <c r="JSM49" s="172"/>
      <c r="JSN49" s="171"/>
      <c r="JSO49" s="171"/>
      <c r="JSP49" s="171"/>
      <c r="JSQ49" s="171"/>
      <c r="JSR49" s="171"/>
      <c r="JSS49" s="171"/>
      <c r="JST49" s="171"/>
      <c r="JSU49" s="171"/>
      <c r="JSV49" s="171"/>
      <c r="JSW49" s="171"/>
      <c r="JSX49" s="171"/>
      <c r="JSY49" s="172"/>
      <c r="JSZ49" s="171"/>
      <c r="JTA49" s="171"/>
      <c r="JTB49" s="171"/>
      <c r="JTC49" s="171"/>
      <c r="JTD49" s="171"/>
      <c r="JTE49" s="171"/>
      <c r="JTF49" s="171"/>
      <c r="JTG49" s="171"/>
      <c r="JTH49" s="171"/>
      <c r="JTI49" s="171"/>
      <c r="JTJ49" s="171"/>
      <c r="JTK49" s="172"/>
      <c r="JTL49" s="171"/>
      <c r="JTM49" s="171"/>
      <c r="JTN49" s="171"/>
      <c r="JTO49" s="171"/>
      <c r="JTP49" s="171"/>
      <c r="JTQ49" s="171"/>
      <c r="JTR49" s="171"/>
      <c r="JTS49" s="171"/>
      <c r="JTT49" s="171"/>
      <c r="JTU49" s="171"/>
      <c r="JTV49" s="171"/>
      <c r="JTW49" s="172"/>
      <c r="JTX49" s="171"/>
      <c r="JTY49" s="171"/>
      <c r="JTZ49" s="171"/>
      <c r="JUA49" s="171"/>
      <c r="JUB49" s="171"/>
      <c r="JUC49" s="171"/>
      <c r="JUD49" s="171"/>
      <c r="JUE49" s="171"/>
      <c r="JUF49" s="171"/>
      <c r="JUG49" s="171"/>
      <c r="JUH49" s="171"/>
      <c r="JUI49" s="172"/>
      <c r="JUJ49" s="171"/>
      <c r="JUK49" s="171"/>
      <c r="JUL49" s="171"/>
      <c r="JUM49" s="171"/>
      <c r="JUN49" s="171"/>
      <c r="JUO49" s="171"/>
      <c r="JUP49" s="171"/>
      <c r="JUQ49" s="171"/>
      <c r="JUR49" s="171"/>
      <c r="JUS49" s="171"/>
      <c r="JUT49" s="171"/>
      <c r="JUU49" s="172"/>
      <c r="JUV49" s="171"/>
      <c r="JUW49" s="171"/>
      <c r="JUX49" s="171"/>
      <c r="JUY49" s="171"/>
      <c r="JUZ49" s="171"/>
      <c r="JVA49" s="171"/>
      <c r="JVB49" s="171"/>
      <c r="JVC49" s="171"/>
      <c r="JVD49" s="171"/>
      <c r="JVE49" s="171"/>
      <c r="JVF49" s="171"/>
      <c r="JVG49" s="172"/>
      <c r="JVH49" s="171"/>
      <c r="JVI49" s="171"/>
      <c r="JVJ49" s="171"/>
      <c r="JVK49" s="171"/>
      <c r="JVL49" s="171"/>
      <c r="JVM49" s="171"/>
      <c r="JVN49" s="171"/>
      <c r="JVO49" s="171"/>
      <c r="JVP49" s="171"/>
      <c r="JVQ49" s="171"/>
      <c r="JVR49" s="171"/>
      <c r="JVS49" s="172"/>
      <c r="JVT49" s="171"/>
      <c r="JVU49" s="171"/>
      <c r="JVV49" s="171"/>
      <c r="JVW49" s="171"/>
      <c r="JVX49" s="171"/>
      <c r="JVY49" s="171"/>
      <c r="JVZ49" s="171"/>
      <c r="JWA49" s="171"/>
      <c r="JWB49" s="171"/>
      <c r="JWC49" s="171"/>
      <c r="JWD49" s="171"/>
      <c r="JWE49" s="172"/>
      <c r="JWF49" s="171"/>
      <c r="JWG49" s="171"/>
      <c r="JWH49" s="171"/>
      <c r="JWI49" s="171"/>
      <c r="JWJ49" s="171"/>
      <c r="JWK49" s="171"/>
      <c r="JWL49" s="171"/>
      <c r="JWM49" s="171"/>
      <c r="JWN49" s="171"/>
      <c r="JWO49" s="171"/>
      <c r="JWP49" s="171"/>
      <c r="JWQ49" s="172"/>
      <c r="JWR49" s="171"/>
      <c r="JWS49" s="171"/>
      <c r="JWT49" s="171"/>
      <c r="JWU49" s="171"/>
      <c r="JWV49" s="171"/>
      <c r="JWW49" s="171"/>
      <c r="JWX49" s="171"/>
      <c r="JWY49" s="171"/>
      <c r="JWZ49" s="171"/>
      <c r="JXA49" s="171"/>
      <c r="JXB49" s="171"/>
      <c r="JXC49" s="172"/>
      <c r="JXD49" s="171"/>
      <c r="JXE49" s="171"/>
      <c r="JXF49" s="171"/>
      <c r="JXG49" s="171"/>
      <c r="JXH49" s="171"/>
      <c r="JXI49" s="171"/>
      <c r="JXJ49" s="171"/>
      <c r="JXK49" s="171"/>
      <c r="JXL49" s="171"/>
      <c r="JXM49" s="171"/>
      <c r="JXN49" s="171"/>
      <c r="JXO49" s="172"/>
      <c r="JXP49" s="171"/>
      <c r="JXQ49" s="171"/>
      <c r="JXR49" s="171"/>
      <c r="JXS49" s="171"/>
      <c r="JXT49" s="171"/>
      <c r="JXU49" s="171"/>
      <c r="JXV49" s="171"/>
      <c r="JXW49" s="171"/>
      <c r="JXX49" s="171"/>
      <c r="JXY49" s="171"/>
      <c r="JXZ49" s="171"/>
      <c r="JYA49" s="172"/>
      <c r="JYB49" s="171"/>
      <c r="JYC49" s="171"/>
      <c r="JYD49" s="171"/>
      <c r="JYE49" s="171"/>
      <c r="JYF49" s="171"/>
      <c r="JYG49" s="171"/>
      <c r="JYH49" s="171"/>
      <c r="JYI49" s="171"/>
      <c r="JYJ49" s="171"/>
      <c r="JYK49" s="171"/>
      <c r="JYL49" s="171"/>
      <c r="JYM49" s="172"/>
      <c r="JYN49" s="171"/>
      <c r="JYO49" s="171"/>
      <c r="JYP49" s="171"/>
      <c r="JYQ49" s="171"/>
      <c r="JYR49" s="171"/>
      <c r="JYS49" s="171"/>
      <c r="JYT49" s="171"/>
      <c r="JYU49" s="171"/>
      <c r="JYV49" s="171"/>
      <c r="JYW49" s="171"/>
      <c r="JYX49" s="171"/>
      <c r="JYY49" s="172"/>
      <c r="JYZ49" s="171"/>
      <c r="JZA49" s="171"/>
      <c r="JZB49" s="171"/>
      <c r="JZC49" s="171"/>
      <c r="JZD49" s="171"/>
      <c r="JZE49" s="171"/>
      <c r="JZF49" s="171"/>
      <c r="JZG49" s="171"/>
      <c r="JZH49" s="171"/>
      <c r="JZI49" s="171"/>
      <c r="JZJ49" s="171"/>
      <c r="JZK49" s="172"/>
      <c r="JZL49" s="171"/>
      <c r="JZM49" s="171"/>
      <c r="JZN49" s="171"/>
      <c r="JZO49" s="171"/>
      <c r="JZP49" s="171"/>
      <c r="JZQ49" s="171"/>
      <c r="JZR49" s="171"/>
      <c r="JZS49" s="171"/>
      <c r="JZT49" s="171"/>
      <c r="JZU49" s="171"/>
      <c r="JZV49" s="171"/>
      <c r="JZW49" s="172"/>
      <c r="JZX49" s="171"/>
      <c r="JZY49" s="171"/>
      <c r="JZZ49" s="171"/>
      <c r="KAA49" s="171"/>
      <c r="KAB49" s="171"/>
      <c r="KAC49" s="171"/>
      <c r="KAD49" s="171"/>
      <c r="KAE49" s="171"/>
      <c r="KAF49" s="171"/>
      <c r="KAG49" s="171"/>
      <c r="KAH49" s="171"/>
      <c r="KAI49" s="172"/>
      <c r="KAJ49" s="171"/>
      <c r="KAK49" s="171"/>
      <c r="KAL49" s="171"/>
      <c r="KAM49" s="171"/>
      <c r="KAN49" s="171"/>
      <c r="KAO49" s="171"/>
      <c r="KAP49" s="171"/>
      <c r="KAQ49" s="171"/>
      <c r="KAR49" s="171"/>
      <c r="KAS49" s="171"/>
      <c r="KAT49" s="171"/>
      <c r="KAU49" s="172"/>
      <c r="KAV49" s="171"/>
      <c r="KAW49" s="171"/>
      <c r="KAX49" s="171"/>
      <c r="KAY49" s="171"/>
      <c r="KAZ49" s="171"/>
      <c r="KBA49" s="171"/>
      <c r="KBB49" s="171"/>
      <c r="KBC49" s="171"/>
      <c r="KBD49" s="171"/>
      <c r="KBE49" s="171"/>
      <c r="KBF49" s="171"/>
      <c r="KBG49" s="172"/>
      <c r="KBH49" s="171"/>
      <c r="KBI49" s="171"/>
      <c r="KBJ49" s="171"/>
      <c r="KBK49" s="171"/>
      <c r="KBL49" s="171"/>
      <c r="KBM49" s="171"/>
      <c r="KBN49" s="171"/>
      <c r="KBO49" s="171"/>
      <c r="KBP49" s="171"/>
      <c r="KBQ49" s="171"/>
      <c r="KBR49" s="171"/>
      <c r="KBS49" s="172"/>
      <c r="KBT49" s="171"/>
      <c r="KBU49" s="171"/>
      <c r="KBV49" s="171"/>
      <c r="KBW49" s="171"/>
      <c r="KBX49" s="171"/>
      <c r="KBY49" s="171"/>
      <c r="KBZ49" s="171"/>
      <c r="KCA49" s="171"/>
      <c r="KCB49" s="171"/>
      <c r="KCC49" s="171"/>
      <c r="KCD49" s="171"/>
      <c r="KCE49" s="172"/>
      <c r="KCF49" s="171"/>
      <c r="KCG49" s="171"/>
      <c r="KCH49" s="171"/>
      <c r="KCI49" s="171"/>
      <c r="KCJ49" s="171"/>
      <c r="KCK49" s="171"/>
      <c r="KCL49" s="171"/>
      <c r="KCM49" s="171"/>
      <c r="KCN49" s="171"/>
      <c r="KCO49" s="171"/>
      <c r="KCP49" s="171"/>
      <c r="KCQ49" s="172"/>
      <c r="KCR49" s="171"/>
      <c r="KCS49" s="171"/>
      <c r="KCT49" s="171"/>
      <c r="KCU49" s="171"/>
      <c r="KCV49" s="171"/>
      <c r="KCW49" s="171"/>
      <c r="KCX49" s="171"/>
      <c r="KCY49" s="171"/>
      <c r="KCZ49" s="171"/>
      <c r="KDA49" s="171"/>
      <c r="KDB49" s="171"/>
      <c r="KDC49" s="172"/>
      <c r="KDD49" s="171"/>
      <c r="KDE49" s="171"/>
      <c r="KDF49" s="171"/>
      <c r="KDG49" s="171"/>
      <c r="KDH49" s="171"/>
      <c r="KDI49" s="171"/>
      <c r="KDJ49" s="171"/>
      <c r="KDK49" s="171"/>
      <c r="KDL49" s="171"/>
      <c r="KDM49" s="171"/>
      <c r="KDN49" s="171"/>
      <c r="KDO49" s="172"/>
      <c r="KDP49" s="171"/>
      <c r="KDQ49" s="171"/>
      <c r="KDR49" s="171"/>
      <c r="KDS49" s="171"/>
      <c r="KDT49" s="171"/>
      <c r="KDU49" s="171"/>
      <c r="KDV49" s="171"/>
      <c r="KDW49" s="171"/>
      <c r="KDX49" s="171"/>
      <c r="KDY49" s="171"/>
      <c r="KDZ49" s="171"/>
      <c r="KEA49" s="172"/>
      <c r="KEB49" s="171"/>
      <c r="KEC49" s="171"/>
      <c r="KED49" s="171"/>
      <c r="KEE49" s="171"/>
      <c r="KEF49" s="171"/>
      <c r="KEG49" s="171"/>
      <c r="KEH49" s="171"/>
      <c r="KEI49" s="171"/>
      <c r="KEJ49" s="171"/>
      <c r="KEK49" s="171"/>
      <c r="KEL49" s="171"/>
      <c r="KEM49" s="172"/>
      <c r="KEN49" s="171"/>
      <c r="KEO49" s="171"/>
      <c r="KEP49" s="171"/>
      <c r="KEQ49" s="171"/>
      <c r="KER49" s="171"/>
      <c r="KES49" s="171"/>
      <c r="KET49" s="171"/>
      <c r="KEU49" s="171"/>
      <c r="KEV49" s="171"/>
      <c r="KEW49" s="171"/>
      <c r="KEX49" s="171"/>
      <c r="KEY49" s="172"/>
      <c r="KEZ49" s="171"/>
      <c r="KFA49" s="171"/>
      <c r="KFB49" s="171"/>
      <c r="KFC49" s="171"/>
      <c r="KFD49" s="171"/>
      <c r="KFE49" s="171"/>
      <c r="KFF49" s="171"/>
      <c r="KFG49" s="171"/>
      <c r="KFH49" s="171"/>
      <c r="KFI49" s="171"/>
      <c r="KFJ49" s="171"/>
      <c r="KFK49" s="172"/>
      <c r="KFL49" s="171"/>
      <c r="KFM49" s="171"/>
      <c r="KFN49" s="171"/>
      <c r="KFO49" s="171"/>
      <c r="KFP49" s="171"/>
      <c r="KFQ49" s="171"/>
      <c r="KFR49" s="171"/>
      <c r="KFS49" s="171"/>
      <c r="KFT49" s="171"/>
      <c r="KFU49" s="171"/>
      <c r="KFV49" s="171"/>
      <c r="KFW49" s="172"/>
      <c r="KFX49" s="171"/>
      <c r="KFY49" s="171"/>
      <c r="KFZ49" s="171"/>
      <c r="KGA49" s="171"/>
      <c r="KGB49" s="171"/>
      <c r="KGC49" s="171"/>
      <c r="KGD49" s="171"/>
      <c r="KGE49" s="171"/>
      <c r="KGF49" s="171"/>
      <c r="KGG49" s="171"/>
      <c r="KGH49" s="171"/>
      <c r="KGI49" s="172"/>
      <c r="KGJ49" s="171"/>
      <c r="KGK49" s="171"/>
      <c r="KGL49" s="171"/>
      <c r="KGM49" s="171"/>
      <c r="KGN49" s="171"/>
      <c r="KGO49" s="171"/>
      <c r="KGP49" s="171"/>
      <c r="KGQ49" s="171"/>
      <c r="KGR49" s="171"/>
      <c r="KGS49" s="171"/>
      <c r="KGT49" s="171"/>
      <c r="KGU49" s="172"/>
      <c r="KGV49" s="171"/>
      <c r="KGW49" s="171"/>
      <c r="KGX49" s="171"/>
      <c r="KGY49" s="171"/>
      <c r="KGZ49" s="171"/>
      <c r="KHA49" s="171"/>
      <c r="KHB49" s="171"/>
      <c r="KHC49" s="171"/>
      <c r="KHD49" s="171"/>
      <c r="KHE49" s="171"/>
      <c r="KHF49" s="171"/>
      <c r="KHG49" s="172"/>
      <c r="KHH49" s="171"/>
      <c r="KHI49" s="171"/>
      <c r="KHJ49" s="171"/>
      <c r="KHK49" s="171"/>
      <c r="KHL49" s="171"/>
      <c r="KHM49" s="171"/>
      <c r="KHN49" s="171"/>
      <c r="KHO49" s="171"/>
      <c r="KHP49" s="171"/>
      <c r="KHQ49" s="171"/>
      <c r="KHR49" s="171"/>
      <c r="KHS49" s="172"/>
      <c r="KHT49" s="171"/>
      <c r="KHU49" s="171"/>
      <c r="KHV49" s="171"/>
      <c r="KHW49" s="171"/>
      <c r="KHX49" s="171"/>
      <c r="KHY49" s="171"/>
      <c r="KHZ49" s="171"/>
      <c r="KIA49" s="171"/>
      <c r="KIB49" s="171"/>
      <c r="KIC49" s="171"/>
      <c r="KID49" s="171"/>
      <c r="KIE49" s="172"/>
      <c r="KIF49" s="171"/>
      <c r="KIG49" s="171"/>
      <c r="KIH49" s="171"/>
      <c r="KII49" s="171"/>
      <c r="KIJ49" s="171"/>
      <c r="KIK49" s="171"/>
      <c r="KIL49" s="171"/>
      <c r="KIM49" s="171"/>
      <c r="KIN49" s="171"/>
      <c r="KIO49" s="171"/>
      <c r="KIP49" s="171"/>
      <c r="KIQ49" s="172"/>
      <c r="KIR49" s="171"/>
      <c r="KIS49" s="171"/>
      <c r="KIT49" s="171"/>
      <c r="KIU49" s="171"/>
      <c r="KIV49" s="171"/>
      <c r="KIW49" s="171"/>
      <c r="KIX49" s="171"/>
      <c r="KIY49" s="171"/>
      <c r="KIZ49" s="171"/>
      <c r="KJA49" s="171"/>
      <c r="KJB49" s="171"/>
      <c r="KJC49" s="172"/>
      <c r="KJD49" s="171"/>
      <c r="KJE49" s="171"/>
      <c r="KJF49" s="171"/>
      <c r="KJG49" s="171"/>
      <c r="KJH49" s="171"/>
      <c r="KJI49" s="171"/>
      <c r="KJJ49" s="171"/>
      <c r="KJK49" s="171"/>
      <c r="KJL49" s="171"/>
      <c r="KJM49" s="171"/>
      <c r="KJN49" s="171"/>
      <c r="KJO49" s="172"/>
      <c r="KJP49" s="171"/>
      <c r="KJQ49" s="171"/>
      <c r="KJR49" s="171"/>
      <c r="KJS49" s="171"/>
      <c r="KJT49" s="171"/>
      <c r="KJU49" s="171"/>
      <c r="KJV49" s="171"/>
      <c r="KJW49" s="171"/>
      <c r="KJX49" s="171"/>
      <c r="KJY49" s="171"/>
      <c r="KJZ49" s="171"/>
      <c r="KKA49" s="172"/>
      <c r="KKB49" s="171"/>
      <c r="KKC49" s="171"/>
      <c r="KKD49" s="171"/>
      <c r="KKE49" s="171"/>
      <c r="KKF49" s="171"/>
      <c r="KKG49" s="171"/>
      <c r="KKH49" s="171"/>
      <c r="KKI49" s="171"/>
      <c r="KKJ49" s="171"/>
      <c r="KKK49" s="171"/>
      <c r="KKL49" s="171"/>
      <c r="KKM49" s="172"/>
      <c r="KKN49" s="171"/>
      <c r="KKO49" s="171"/>
      <c r="KKP49" s="171"/>
      <c r="KKQ49" s="171"/>
      <c r="KKR49" s="171"/>
      <c r="KKS49" s="171"/>
      <c r="KKT49" s="171"/>
      <c r="KKU49" s="171"/>
      <c r="KKV49" s="171"/>
      <c r="KKW49" s="171"/>
      <c r="KKX49" s="171"/>
      <c r="KKY49" s="172"/>
      <c r="KKZ49" s="171"/>
      <c r="KLA49" s="171"/>
      <c r="KLB49" s="171"/>
      <c r="KLC49" s="171"/>
      <c r="KLD49" s="171"/>
      <c r="KLE49" s="171"/>
      <c r="KLF49" s="171"/>
      <c r="KLG49" s="171"/>
      <c r="KLH49" s="171"/>
      <c r="KLI49" s="171"/>
      <c r="KLJ49" s="171"/>
      <c r="KLK49" s="172"/>
      <c r="KLL49" s="171"/>
      <c r="KLM49" s="171"/>
      <c r="KLN49" s="171"/>
      <c r="KLO49" s="171"/>
      <c r="KLP49" s="171"/>
      <c r="KLQ49" s="171"/>
      <c r="KLR49" s="171"/>
      <c r="KLS49" s="171"/>
      <c r="KLT49" s="171"/>
      <c r="KLU49" s="171"/>
      <c r="KLV49" s="171"/>
      <c r="KLW49" s="172"/>
      <c r="KLX49" s="171"/>
      <c r="KLY49" s="171"/>
      <c r="KLZ49" s="171"/>
      <c r="KMA49" s="171"/>
      <c r="KMB49" s="171"/>
      <c r="KMC49" s="171"/>
      <c r="KMD49" s="171"/>
      <c r="KME49" s="171"/>
      <c r="KMF49" s="171"/>
      <c r="KMG49" s="171"/>
      <c r="KMH49" s="171"/>
      <c r="KMI49" s="172"/>
      <c r="KMJ49" s="171"/>
      <c r="KMK49" s="171"/>
      <c r="KML49" s="171"/>
      <c r="KMM49" s="171"/>
      <c r="KMN49" s="171"/>
      <c r="KMO49" s="171"/>
      <c r="KMP49" s="171"/>
      <c r="KMQ49" s="171"/>
      <c r="KMR49" s="171"/>
      <c r="KMS49" s="171"/>
      <c r="KMT49" s="171"/>
      <c r="KMU49" s="172"/>
      <c r="KMV49" s="171"/>
      <c r="KMW49" s="171"/>
      <c r="KMX49" s="171"/>
      <c r="KMY49" s="171"/>
      <c r="KMZ49" s="171"/>
      <c r="KNA49" s="171"/>
      <c r="KNB49" s="171"/>
      <c r="KNC49" s="171"/>
      <c r="KND49" s="171"/>
      <c r="KNE49" s="171"/>
      <c r="KNF49" s="171"/>
      <c r="KNG49" s="172"/>
      <c r="KNH49" s="171"/>
      <c r="KNI49" s="171"/>
      <c r="KNJ49" s="171"/>
      <c r="KNK49" s="171"/>
      <c r="KNL49" s="171"/>
      <c r="KNM49" s="171"/>
      <c r="KNN49" s="171"/>
      <c r="KNO49" s="171"/>
      <c r="KNP49" s="171"/>
      <c r="KNQ49" s="171"/>
      <c r="KNR49" s="171"/>
      <c r="KNS49" s="172"/>
      <c r="KNT49" s="171"/>
      <c r="KNU49" s="171"/>
      <c r="KNV49" s="171"/>
      <c r="KNW49" s="171"/>
      <c r="KNX49" s="171"/>
      <c r="KNY49" s="171"/>
      <c r="KNZ49" s="171"/>
      <c r="KOA49" s="171"/>
      <c r="KOB49" s="171"/>
      <c r="KOC49" s="171"/>
      <c r="KOD49" s="171"/>
      <c r="KOE49" s="172"/>
      <c r="KOF49" s="171"/>
      <c r="KOG49" s="171"/>
      <c r="KOH49" s="171"/>
      <c r="KOI49" s="171"/>
      <c r="KOJ49" s="171"/>
      <c r="KOK49" s="171"/>
      <c r="KOL49" s="171"/>
      <c r="KOM49" s="171"/>
      <c r="KON49" s="171"/>
      <c r="KOO49" s="171"/>
      <c r="KOP49" s="171"/>
      <c r="KOQ49" s="172"/>
      <c r="KOR49" s="171"/>
      <c r="KOS49" s="171"/>
      <c r="KOT49" s="171"/>
      <c r="KOU49" s="171"/>
      <c r="KOV49" s="171"/>
      <c r="KOW49" s="171"/>
      <c r="KOX49" s="171"/>
      <c r="KOY49" s="171"/>
      <c r="KOZ49" s="171"/>
      <c r="KPA49" s="171"/>
      <c r="KPB49" s="171"/>
      <c r="KPC49" s="172"/>
      <c r="KPD49" s="171"/>
      <c r="KPE49" s="171"/>
      <c r="KPF49" s="171"/>
      <c r="KPG49" s="171"/>
      <c r="KPH49" s="171"/>
      <c r="KPI49" s="171"/>
      <c r="KPJ49" s="171"/>
      <c r="KPK49" s="171"/>
      <c r="KPL49" s="171"/>
      <c r="KPM49" s="171"/>
      <c r="KPN49" s="171"/>
      <c r="KPO49" s="172"/>
      <c r="KPP49" s="171"/>
      <c r="KPQ49" s="171"/>
      <c r="KPR49" s="171"/>
      <c r="KPS49" s="171"/>
      <c r="KPT49" s="171"/>
      <c r="KPU49" s="171"/>
      <c r="KPV49" s="171"/>
      <c r="KPW49" s="171"/>
      <c r="KPX49" s="171"/>
      <c r="KPY49" s="171"/>
      <c r="KPZ49" s="171"/>
      <c r="KQA49" s="172"/>
      <c r="KQB49" s="171"/>
      <c r="KQC49" s="171"/>
      <c r="KQD49" s="171"/>
      <c r="KQE49" s="171"/>
      <c r="KQF49" s="171"/>
      <c r="KQG49" s="171"/>
      <c r="KQH49" s="171"/>
      <c r="KQI49" s="171"/>
      <c r="KQJ49" s="171"/>
      <c r="KQK49" s="171"/>
      <c r="KQL49" s="171"/>
      <c r="KQM49" s="172"/>
      <c r="KQN49" s="171"/>
      <c r="KQO49" s="171"/>
      <c r="KQP49" s="171"/>
      <c r="KQQ49" s="171"/>
      <c r="KQR49" s="171"/>
      <c r="KQS49" s="171"/>
      <c r="KQT49" s="171"/>
      <c r="KQU49" s="171"/>
      <c r="KQV49" s="171"/>
      <c r="KQW49" s="171"/>
      <c r="KQX49" s="171"/>
      <c r="KQY49" s="172"/>
      <c r="KQZ49" s="171"/>
      <c r="KRA49" s="171"/>
      <c r="KRB49" s="171"/>
      <c r="KRC49" s="171"/>
      <c r="KRD49" s="171"/>
      <c r="KRE49" s="171"/>
      <c r="KRF49" s="171"/>
      <c r="KRG49" s="171"/>
      <c r="KRH49" s="171"/>
      <c r="KRI49" s="171"/>
      <c r="KRJ49" s="171"/>
      <c r="KRK49" s="172"/>
      <c r="KRL49" s="171"/>
      <c r="KRM49" s="171"/>
      <c r="KRN49" s="171"/>
      <c r="KRO49" s="171"/>
      <c r="KRP49" s="171"/>
      <c r="KRQ49" s="171"/>
      <c r="KRR49" s="171"/>
      <c r="KRS49" s="171"/>
      <c r="KRT49" s="171"/>
      <c r="KRU49" s="171"/>
      <c r="KRV49" s="171"/>
      <c r="KRW49" s="172"/>
      <c r="KRX49" s="171"/>
      <c r="KRY49" s="171"/>
      <c r="KRZ49" s="171"/>
      <c r="KSA49" s="171"/>
      <c r="KSB49" s="171"/>
      <c r="KSC49" s="171"/>
      <c r="KSD49" s="171"/>
      <c r="KSE49" s="171"/>
      <c r="KSF49" s="171"/>
      <c r="KSG49" s="171"/>
      <c r="KSH49" s="171"/>
      <c r="KSI49" s="172"/>
      <c r="KSJ49" s="171"/>
      <c r="KSK49" s="171"/>
      <c r="KSL49" s="171"/>
      <c r="KSM49" s="171"/>
      <c r="KSN49" s="171"/>
      <c r="KSO49" s="171"/>
      <c r="KSP49" s="171"/>
      <c r="KSQ49" s="171"/>
      <c r="KSR49" s="171"/>
      <c r="KSS49" s="171"/>
      <c r="KST49" s="171"/>
      <c r="KSU49" s="172"/>
      <c r="KSV49" s="171"/>
      <c r="KSW49" s="171"/>
      <c r="KSX49" s="171"/>
      <c r="KSY49" s="171"/>
      <c r="KSZ49" s="171"/>
      <c r="KTA49" s="171"/>
      <c r="KTB49" s="171"/>
      <c r="KTC49" s="171"/>
      <c r="KTD49" s="171"/>
      <c r="KTE49" s="171"/>
      <c r="KTF49" s="171"/>
      <c r="KTG49" s="172"/>
      <c r="KTH49" s="171"/>
      <c r="KTI49" s="171"/>
      <c r="KTJ49" s="171"/>
      <c r="KTK49" s="171"/>
      <c r="KTL49" s="171"/>
      <c r="KTM49" s="171"/>
      <c r="KTN49" s="171"/>
      <c r="KTO49" s="171"/>
      <c r="KTP49" s="171"/>
      <c r="KTQ49" s="171"/>
      <c r="KTR49" s="171"/>
      <c r="KTS49" s="172"/>
      <c r="KTT49" s="171"/>
      <c r="KTU49" s="171"/>
      <c r="KTV49" s="171"/>
      <c r="KTW49" s="171"/>
      <c r="KTX49" s="171"/>
      <c r="KTY49" s="171"/>
      <c r="KTZ49" s="171"/>
      <c r="KUA49" s="171"/>
      <c r="KUB49" s="171"/>
      <c r="KUC49" s="171"/>
      <c r="KUD49" s="171"/>
      <c r="KUE49" s="172"/>
      <c r="KUF49" s="171"/>
      <c r="KUG49" s="171"/>
      <c r="KUH49" s="171"/>
      <c r="KUI49" s="171"/>
      <c r="KUJ49" s="171"/>
      <c r="KUK49" s="171"/>
      <c r="KUL49" s="171"/>
      <c r="KUM49" s="171"/>
      <c r="KUN49" s="171"/>
      <c r="KUO49" s="171"/>
      <c r="KUP49" s="171"/>
      <c r="KUQ49" s="172"/>
      <c r="KUR49" s="171"/>
      <c r="KUS49" s="171"/>
      <c r="KUT49" s="171"/>
      <c r="KUU49" s="171"/>
      <c r="KUV49" s="171"/>
      <c r="KUW49" s="171"/>
      <c r="KUX49" s="171"/>
      <c r="KUY49" s="171"/>
      <c r="KUZ49" s="171"/>
      <c r="KVA49" s="171"/>
      <c r="KVB49" s="171"/>
      <c r="KVC49" s="172"/>
      <c r="KVD49" s="171"/>
      <c r="KVE49" s="171"/>
      <c r="KVF49" s="171"/>
      <c r="KVG49" s="171"/>
      <c r="KVH49" s="171"/>
      <c r="KVI49" s="171"/>
      <c r="KVJ49" s="171"/>
      <c r="KVK49" s="171"/>
      <c r="KVL49" s="171"/>
      <c r="KVM49" s="171"/>
      <c r="KVN49" s="171"/>
      <c r="KVO49" s="172"/>
      <c r="KVP49" s="171"/>
      <c r="KVQ49" s="171"/>
      <c r="KVR49" s="171"/>
      <c r="KVS49" s="171"/>
      <c r="KVT49" s="171"/>
      <c r="KVU49" s="171"/>
      <c r="KVV49" s="171"/>
      <c r="KVW49" s="171"/>
      <c r="KVX49" s="171"/>
      <c r="KVY49" s="171"/>
      <c r="KVZ49" s="171"/>
      <c r="KWA49" s="172"/>
      <c r="KWB49" s="171"/>
      <c r="KWC49" s="171"/>
      <c r="KWD49" s="171"/>
      <c r="KWE49" s="171"/>
      <c r="KWF49" s="171"/>
      <c r="KWG49" s="171"/>
      <c r="KWH49" s="171"/>
      <c r="KWI49" s="171"/>
      <c r="KWJ49" s="171"/>
      <c r="KWK49" s="171"/>
      <c r="KWL49" s="171"/>
      <c r="KWM49" s="172"/>
      <c r="KWN49" s="171"/>
      <c r="KWO49" s="171"/>
      <c r="KWP49" s="171"/>
      <c r="KWQ49" s="171"/>
      <c r="KWR49" s="171"/>
      <c r="KWS49" s="171"/>
      <c r="KWT49" s="171"/>
      <c r="KWU49" s="171"/>
      <c r="KWV49" s="171"/>
      <c r="KWW49" s="171"/>
      <c r="KWX49" s="171"/>
      <c r="KWY49" s="172"/>
      <c r="KWZ49" s="171"/>
      <c r="KXA49" s="171"/>
      <c r="KXB49" s="171"/>
      <c r="KXC49" s="171"/>
      <c r="KXD49" s="171"/>
      <c r="KXE49" s="171"/>
      <c r="KXF49" s="171"/>
      <c r="KXG49" s="171"/>
      <c r="KXH49" s="171"/>
      <c r="KXI49" s="171"/>
      <c r="KXJ49" s="171"/>
      <c r="KXK49" s="172"/>
      <c r="KXL49" s="171"/>
      <c r="KXM49" s="171"/>
      <c r="KXN49" s="171"/>
      <c r="KXO49" s="171"/>
      <c r="KXP49" s="171"/>
      <c r="KXQ49" s="171"/>
      <c r="KXR49" s="171"/>
      <c r="KXS49" s="171"/>
      <c r="KXT49" s="171"/>
      <c r="KXU49" s="171"/>
      <c r="KXV49" s="171"/>
      <c r="KXW49" s="172"/>
      <c r="KXX49" s="171"/>
      <c r="KXY49" s="171"/>
      <c r="KXZ49" s="171"/>
      <c r="KYA49" s="171"/>
      <c r="KYB49" s="171"/>
      <c r="KYC49" s="171"/>
      <c r="KYD49" s="171"/>
      <c r="KYE49" s="171"/>
      <c r="KYF49" s="171"/>
      <c r="KYG49" s="171"/>
      <c r="KYH49" s="171"/>
      <c r="KYI49" s="172"/>
      <c r="KYJ49" s="171"/>
      <c r="KYK49" s="171"/>
      <c r="KYL49" s="171"/>
      <c r="KYM49" s="171"/>
      <c r="KYN49" s="171"/>
      <c r="KYO49" s="171"/>
      <c r="KYP49" s="171"/>
      <c r="KYQ49" s="171"/>
      <c r="KYR49" s="171"/>
      <c r="KYS49" s="171"/>
      <c r="KYT49" s="171"/>
      <c r="KYU49" s="172"/>
      <c r="KYV49" s="171"/>
      <c r="KYW49" s="171"/>
      <c r="KYX49" s="171"/>
      <c r="KYY49" s="171"/>
      <c r="KYZ49" s="171"/>
      <c r="KZA49" s="171"/>
      <c r="KZB49" s="171"/>
      <c r="KZC49" s="171"/>
      <c r="KZD49" s="171"/>
      <c r="KZE49" s="171"/>
      <c r="KZF49" s="171"/>
      <c r="KZG49" s="172"/>
      <c r="KZH49" s="171"/>
      <c r="KZI49" s="171"/>
      <c r="KZJ49" s="171"/>
      <c r="KZK49" s="171"/>
      <c r="KZL49" s="171"/>
      <c r="KZM49" s="171"/>
      <c r="KZN49" s="171"/>
      <c r="KZO49" s="171"/>
      <c r="KZP49" s="171"/>
      <c r="KZQ49" s="171"/>
      <c r="KZR49" s="171"/>
      <c r="KZS49" s="172"/>
      <c r="KZT49" s="171"/>
      <c r="KZU49" s="171"/>
      <c r="KZV49" s="171"/>
      <c r="KZW49" s="171"/>
      <c r="KZX49" s="171"/>
      <c r="KZY49" s="171"/>
      <c r="KZZ49" s="171"/>
      <c r="LAA49" s="171"/>
      <c r="LAB49" s="171"/>
      <c r="LAC49" s="171"/>
      <c r="LAD49" s="171"/>
      <c r="LAE49" s="172"/>
      <c r="LAF49" s="171"/>
      <c r="LAG49" s="171"/>
      <c r="LAH49" s="171"/>
      <c r="LAI49" s="171"/>
      <c r="LAJ49" s="171"/>
      <c r="LAK49" s="171"/>
      <c r="LAL49" s="171"/>
      <c r="LAM49" s="171"/>
      <c r="LAN49" s="171"/>
      <c r="LAO49" s="171"/>
      <c r="LAP49" s="171"/>
      <c r="LAQ49" s="172"/>
      <c r="LAR49" s="171"/>
      <c r="LAS49" s="171"/>
      <c r="LAT49" s="171"/>
      <c r="LAU49" s="171"/>
      <c r="LAV49" s="171"/>
      <c r="LAW49" s="171"/>
      <c r="LAX49" s="171"/>
      <c r="LAY49" s="171"/>
      <c r="LAZ49" s="171"/>
      <c r="LBA49" s="171"/>
      <c r="LBB49" s="171"/>
      <c r="LBC49" s="172"/>
      <c r="LBD49" s="171"/>
      <c r="LBE49" s="171"/>
      <c r="LBF49" s="171"/>
      <c r="LBG49" s="171"/>
      <c r="LBH49" s="171"/>
      <c r="LBI49" s="171"/>
      <c r="LBJ49" s="171"/>
      <c r="LBK49" s="171"/>
      <c r="LBL49" s="171"/>
      <c r="LBM49" s="171"/>
      <c r="LBN49" s="171"/>
      <c r="LBO49" s="172"/>
      <c r="LBP49" s="171"/>
      <c r="LBQ49" s="171"/>
      <c r="LBR49" s="171"/>
      <c r="LBS49" s="171"/>
      <c r="LBT49" s="171"/>
      <c r="LBU49" s="171"/>
      <c r="LBV49" s="171"/>
      <c r="LBW49" s="171"/>
      <c r="LBX49" s="171"/>
      <c r="LBY49" s="171"/>
      <c r="LBZ49" s="171"/>
      <c r="LCA49" s="172"/>
      <c r="LCB49" s="171"/>
      <c r="LCC49" s="171"/>
      <c r="LCD49" s="171"/>
      <c r="LCE49" s="171"/>
      <c r="LCF49" s="171"/>
      <c r="LCG49" s="171"/>
      <c r="LCH49" s="171"/>
      <c r="LCI49" s="171"/>
      <c r="LCJ49" s="171"/>
      <c r="LCK49" s="171"/>
      <c r="LCL49" s="171"/>
      <c r="LCM49" s="172"/>
      <c r="LCN49" s="171"/>
      <c r="LCO49" s="171"/>
      <c r="LCP49" s="171"/>
      <c r="LCQ49" s="171"/>
      <c r="LCR49" s="171"/>
      <c r="LCS49" s="171"/>
      <c r="LCT49" s="171"/>
      <c r="LCU49" s="171"/>
      <c r="LCV49" s="171"/>
      <c r="LCW49" s="171"/>
      <c r="LCX49" s="171"/>
      <c r="LCY49" s="172"/>
      <c r="LCZ49" s="171"/>
      <c r="LDA49" s="171"/>
      <c r="LDB49" s="171"/>
      <c r="LDC49" s="171"/>
      <c r="LDD49" s="171"/>
      <c r="LDE49" s="171"/>
      <c r="LDF49" s="171"/>
      <c r="LDG49" s="171"/>
      <c r="LDH49" s="171"/>
      <c r="LDI49" s="171"/>
      <c r="LDJ49" s="171"/>
      <c r="LDK49" s="172"/>
      <c r="LDL49" s="171"/>
      <c r="LDM49" s="171"/>
      <c r="LDN49" s="171"/>
      <c r="LDO49" s="171"/>
      <c r="LDP49" s="171"/>
      <c r="LDQ49" s="171"/>
      <c r="LDR49" s="171"/>
      <c r="LDS49" s="171"/>
      <c r="LDT49" s="171"/>
      <c r="LDU49" s="171"/>
      <c r="LDV49" s="171"/>
      <c r="LDW49" s="172"/>
      <c r="LDX49" s="171"/>
      <c r="LDY49" s="171"/>
      <c r="LDZ49" s="171"/>
      <c r="LEA49" s="171"/>
      <c r="LEB49" s="171"/>
      <c r="LEC49" s="171"/>
      <c r="LED49" s="171"/>
      <c r="LEE49" s="171"/>
      <c r="LEF49" s="171"/>
      <c r="LEG49" s="171"/>
      <c r="LEH49" s="171"/>
      <c r="LEI49" s="172"/>
      <c r="LEJ49" s="171"/>
      <c r="LEK49" s="171"/>
      <c r="LEL49" s="171"/>
      <c r="LEM49" s="171"/>
      <c r="LEN49" s="171"/>
      <c r="LEO49" s="171"/>
      <c r="LEP49" s="171"/>
      <c r="LEQ49" s="171"/>
      <c r="LER49" s="171"/>
      <c r="LES49" s="171"/>
      <c r="LET49" s="171"/>
      <c r="LEU49" s="172"/>
      <c r="LEV49" s="171"/>
      <c r="LEW49" s="171"/>
      <c r="LEX49" s="171"/>
      <c r="LEY49" s="171"/>
      <c r="LEZ49" s="171"/>
      <c r="LFA49" s="171"/>
      <c r="LFB49" s="171"/>
      <c r="LFC49" s="171"/>
      <c r="LFD49" s="171"/>
      <c r="LFE49" s="171"/>
      <c r="LFF49" s="171"/>
      <c r="LFG49" s="172"/>
      <c r="LFH49" s="171"/>
      <c r="LFI49" s="171"/>
      <c r="LFJ49" s="171"/>
      <c r="LFK49" s="171"/>
      <c r="LFL49" s="171"/>
      <c r="LFM49" s="171"/>
      <c r="LFN49" s="171"/>
      <c r="LFO49" s="171"/>
      <c r="LFP49" s="171"/>
      <c r="LFQ49" s="171"/>
      <c r="LFR49" s="171"/>
      <c r="LFS49" s="172"/>
      <c r="LFT49" s="171"/>
      <c r="LFU49" s="171"/>
      <c r="LFV49" s="171"/>
      <c r="LFW49" s="171"/>
      <c r="LFX49" s="171"/>
      <c r="LFY49" s="171"/>
      <c r="LFZ49" s="171"/>
      <c r="LGA49" s="171"/>
      <c r="LGB49" s="171"/>
      <c r="LGC49" s="171"/>
      <c r="LGD49" s="171"/>
      <c r="LGE49" s="172"/>
      <c r="LGF49" s="171"/>
      <c r="LGG49" s="171"/>
      <c r="LGH49" s="171"/>
      <c r="LGI49" s="171"/>
      <c r="LGJ49" s="171"/>
      <c r="LGK49" s="171"/>
      <c r="LGL49" s="171"/>
      <c r="LGM49" s="171"/>
      <c r="LGN49" s="171"/>
      <c r="LGO49" s="171"/>
      <c r="LGP49" s="171"/>
      <c r="LGQ49" s="172"/>
      <c r="LGR49" s="171"/>
      <c r="LGS49" s="171"/>
      <c r="LGT49" s="171"/>
      <c r="LGU49" s="171"/>
      <c r="LGV49" s="171"/>
      <c r="LGW49" s="171"/>
      <c r="LGX49" s="171"/>
      <c r="LGY49" s="171"/>
      <c r="LGZ49" s="171"/>
      <c r="LHA49" s="171"/>
      <c r="LHB49" s="171"/>
      <c r="LHC49" s="172"/>
      <c r="LHD49" s="171"/>
      <c r="LHE49" s="171"/>
      <c r="LHF49" s="171"/>
      <c r="LHG49" s="171"/>
      <c r="LHH49" s="171"/>
      <c r="LHI49" s="171"/>
      <c r="LHJ49" s="171"/>
      <c r="LHK49" s="171"/>
      <c r="LHL49" s="171"/>
      <c r="LHM49" s="171"/>
      <c r="LHN49" s="171"/>
      <c r="LHO49" s="172"/>
      <c r="LHP49" s="171"/>
      <c r="LHQ49" s="171"/>
      <c r="LHR49" s="171"/>
      <c r="LHS49" s="171"/>
      <c r="LHT49" s="171"/>
      <c r="LHU49" s="171"/>
      <c r="LHV49" s="171"/>
      <c r="LHW49" s="171"/>
      <c r="LHX49" s="171"/>
      <c r="LHY49" s="171"/>
      <c r="LHZ49" s="171"/>
      <c r="LIA49" s="172"/>
      <c r="LIB49" s="171"/>
      <c r="LIC49" s="171"/>
      <c r="LID49" s="171"/>
      <c r="LIE49" s="171"/>
      <c r="LIF49" s="171"/>
      <c r="LIG49" s="171"/>
      <c r="LIH49" s="171"/>
      <c r="LII49" s="171"/>
      <c r="LIJ49" s="171"/>
      <c r="LIK49" s="171"/>
      <c r="LIL49" s="171"/>
      <c r="LIM49" s="172"/>
      <c r="LIN49" s="171"/>
      <c r="LIO49" s="171"/>
      <c r="LIP49" s="171"/>
      <c r="LIQ49" s="171"/>
      <c r="LIR49" s="171"/>
      <c r="LIS49" s="171"/>
      <c r="LIT49" s="171"/>
      <c r="LIU49" s="171"/>
      <c r="LIV49" s="171"/>
      <c r="LIW49" s="171"/>
      <c r="LIX49" s="171"/>
      <c r="LIY49" s="172"/>
      <c r="LIZ49" s="171"/>
      <c r="LJA49" s="171"/>
      <c r="LJB49" s="171"/>
      <c r="LJC49" s="171"/>
      <c r="LJD49" s="171"/>
      <c r="LJE49" s="171"/>
      <c r="LJF49" s="171"/>
      <c r="LJG49" s="171"/>
      <c r="LJH49" s="171"/>
      <c r="LJI49" s="171"/>
      <c r="LJJ49" s="171"/>
      <c r="LJK49" s="172"/>
      <c r="LJL49" s="171"/>
      <c r="LJM49" s="171"/>
      <c r="LJN49" s="171"/>
      <c r="LJO49" s="171"/>
      <c r="LJP49" s="171"/>
      <c r="LJQ49" s="171"/>
      <c r="LJR49" s="171"/>
      <c r="LJS49" s="171"/>
      <c r="LJT49" s="171"/>
      <c r="LJU49" s="171"/>
      <c r="LJV49" s="171"/>
      <c r="LJW49" s="172"/>
      <c r="LJX49" s="171"/>
      <c r="LJY49" s="171"/>
      <c r="LJZ49" s="171"/>
      <c r="LKA49" s="171"/>
      <c r="LKB49" s="171"/>
      <c r="LKC49" s="171"/>
      <c r="LKD49" s="171"/>
      <c r="LKE49" s="171"/>
      <c r="LKF49" s="171"/>
      <c r="LKG49" s="171"/>
      <c r="LKH49" s="171"/>
      <c r="LKI49" s="172"/>
      <c r="LKJ49" s="171"/>
      <c r="LKK49" s="171"/>
      <c r="LKL49" s="171"/>
      <c r="LKM49" s="171"/>
      <c r="LKN49" s="171"/>
      <c r="LKO49" s="171"/>
      <c r="LKP49" s="171"/>
      <c r="LKQ49" s="171"/>
      <c r="LKR49" s="171"/>
      <c r="LKS49" s="171"/>
      <c r="LKT49" s="171"/>
      <c r="LKU49" s="172"/>
      <c r="LKV49" s="171"/>
      <c r="LKW49" s="171"/>
      <c r="LKX49" s="171"/>
      <c r="LKY49" s="171"/>
      <c r="LKZ49" s="171"/>
      <c r="LLA49" s="171"/>
      <c r="LLB49" s="171"/>
      <c r="LLC49" s="171"/>
      <c r="LLD49" s="171"/>
      <c r="LLE49" s="171"/>
      <c r="LLF49" s="171"/>
      <c r="LLG49" s="172"/>
      <c r="LLH49" s="171"/>
      <c r="LLI49" s="171"/>
      <c r="LLJ49" s="171"/>
      <c r="LLK49" s="171"/>
      <c r="LLL49" s="171"/>
      <c r="LLM49" s="171"/>
      <c r="LLN49" s="171"/>
      <c r="LLO49" s="171"/>
      <c r="LLP49" s="171"/>
      <c r="LLQ49" s="171"/>
      <c r="LLR49" s="171"/>
      <c r="LLS49" s="172"/>
      <c r="LLT49" s="171"/>
      <c r="LLU49" s="171"/>
      <c r="LLV49" s="171"/>
      <c r="LLW49" s="171"/>
      <c r="LLX49" s="171"/>
      <c r="LLY49" s="171"/>
      <c r="LLZ49" s="171"/>
      <c r="LMA49" s="171"/>
      <c r="LMB49" s="171"/>
      <c r="LMC49" s="171"/>
      <c r="LMD49" s="171"/>
      <c r="LME49" s="172"/>
      <c r="LMF49" s="171"/>
      <c r="LMG49" s="171"/>
      <c r="LMH49" s="171"/>
      <c r="LMI49" s="171"/>
      <c r="LMJ49" s="171"/>
      <c r="LMK49" s="171"/>
      <c r="LML49" s="171"/>
      <c r="LMM49" s="171"/>
      <c r="LMN49" s="171"/>
      <c r="LMO49" s="171"/>
      <c r="LMP49" s="171"/>
      <c r="LMQ49" s="172"/>
      <c r="LMR49" s="171"/>
      <c r="LMS49" s="171"/>
      <c r="LMT49" s="171"/>
      <c r="LMU49" s="171"/>
      <c r="LMV49" s="171"/>
      <c r="LMW49" s="171"/>
      <c r="LMX49" s="171"/>
      <c r="LMY49" s="171"/>
      <c r="LMZ49" s="171"/>
      <c r="LNA49" s="171"/>
      <c r="LNB49" s="171"/>
      <c r="LNC49" s="172"/>
      <c r="LND49" s="171"/>
      <c r="LNE49" s="171"/>
      <c r="LNF49" s="171"/>
      <c r="LNG49" s="171"/>
      <c r="LNH49" s="171"/>
      <c r="LNI49" s="171"/>
      <c r="LNJ49" s="171"/>
      <c r="LNK49" s="171"/>
      <c r="LNL49" s="171"/>
      <c r="LNM49" s="171"/>
      <c r="LNN49" s="171"/>
      <c r="LNO49" s="172"/>
      <c r="LNP49" s="171"/>
      <c r="LNQ49" s="171"/>
      <c r="LNR49" s="171"/>
      <c r="LNS49" s="171"/>
      <c r="LNT49" s="171"/>
      <c r="LNU49" s="171"/>
      <c r="LNV49" s="171"/>
      <c r="LNW49" s="171"/>
      <c r="LNX49" s="171"/>
      <c r="LNY49" s="171"/>
      <c r="LNZ49" s="171"/>
      <c r="LOA49" s="172"/>
      <c r="LOB49" s="171"/>
      <c r="LOC49" s="171"/>
      <c r="LOD49" s="171"/>
      <c r="LOE49" s="171"/>
      <c r="LOF49" s="171"/>
      <c r="LOG49" s="171"/>
      <c r="LOH49" s="171"/>
      <c r="LOI49" s="171"/>
      <c r="LOJ49" s="171"/>
      <c r="LOK49" s="171"/>
      <c r="LOL49" s="171"/>
      <c r="LOM49" s="172"/>
      <c r="LON49" s="171"/>
      <c r="LOO49" s="171"/>
      <c r="LOP49" s="171"/>
      <c r="LOQ49" s="171"/>
      <c r="LOR49" s="171"/>
      <c r="LOS49" s="171"/>
      <c r="LOT49" s="171"/>
      <c r="LOU49" s="171"/>
      <c r="LOV49" s="171"/>
      <c r="LOW49" s="171"/>
      <c r="LOX49" s="171"/>
      <c r="LOY49" s="172"/>
      <c r="LOZ49" s="171"/>
      <c r="LPA49" s="171"/>
      <c r="LPB49" s="171"/>
      <c r="LPC49" s="171"/>
      <c r="LPD49" s="171"/>
      <c r="LPE49" s="171"/>
      <c r="LPF49" s="171"/>
      <c r="LPG49" s="171"/>
      <c r="LPH49" s="171"/>
      <c r="LPI49" s="171"/>
      <c r="LPJ49" s="171"/>
      <c r="LPK49" s="172"/>
      <c r="LPL49" s="171"/>
      <c r="LPM49" s="171"/>
      <c r="LPN49" s="171"/>
      <c r="LPO49" s="171"/>
      <c r="LPP49" s="171"/>
      <c r="LPQ49" s="171"/>
      <c r="LPR49" s="171"/>
      <c r="LPS49" s="171"/>
      <c r="LPT49" s="171"/>
      <c r="LPU49" s="171"/>
      <c r="LPV49" s="171"/>
      <c r="LPW49" s="172"/>
      <c r="LPX49" s="171"/>
      <c r="LPY49" s="171"/>
      <c r="LPZ49" s="171"/>
      <c r="LQA49" s="171"/>
      <c r="LQB49" s="171"/>
      <c r="LQC49" s="171"/>
      <c r="LQD49" s="171"/>
      <c r="LQE49" s="171"/>
      <c r="LQF49" s="171"/>
      <c r="LQG49" s="171"/>
      <c r="LQH49" s="171"/>
      <c r="LQI49" s="172"/>
      <c r="LQJ49" s="171"/>
      <c r="LQK49" s="171"/>
      <c r="LQL49" s="171"/>
      <c r="LQM49" s="171"/>
      <c r="LQN49" s="171"/>
      <c r="LQO49" s="171"/>
      <c r="LQP49" s="171"/>
      <c r="LQQ49" s="171"/>
      <c r="LQR49" s="171"/>
      <c r="LQS49" s="171"/>
      <c r="LQT49" s="171"/>
      <c r="LQU49" s="172"/>
      <c r="LQV49" s="171"/>
      <c r="LQW49" s="171"/>
      <c r="LQX49" s="171"/>
      <c r="LQY49" s="171"/>
      <c r="LQZ49" s="171"/>
      <c r="LRA49" s="171"/>
      <c r="LRB49" s="171"/>
      <c r="LRC49" s="171"/>
      <c r="LRD49" s="171"/>
      <c r="LRE49" s="171"/>
      <c r="LRF49" s="171"/>
      <c r="LRG49" s="172"/>
      <c r="LRH49" s="171"/>
      <c r="LRI49" s="171"/>
      <c r="LRJ49" s="171"/>
      <c r="LRK49" s="171"/>
      <c r="LRL49" s="171"/>
      <c r="LRM49" s="171"/>
      <c r="LRN49" s="171"/>
      <c r="LRO49" s="171"/>
      <c r="LRP49" s="171"/>
      <c r="LRQ49" s="171"/>
      <c r="LRR49" s="171"/>
      <c r="LRS49" s="172"/>
      <c r="LRT49" s="171"/>
      <c r="LRU49" s="171"/>
      <c r="LRV49" s="171"/>
      <c r="LRW49" s="171"/>
      <c r="LRX49" s="171"/>
      <c r="LRY49" s="171"/>
      <c r="LRZ49" s="171"/>
      <c r="LSA49" s="171"/>
      <c r="LSB49" s="171"/>
      <c r="LSC49" s="171"/>
      <c r="LSD49" s="171"/>
      <c r="LSE49" s="172"/>
      <c r="LSF49" s="171"/>
      <c r="LSG49" s="171"/>
      <c r="LSH49" s="171"/>
      <c r="LSI49" s="171"/>
      <c r="LSJ49" s="171"/>
      <c r="LSK49" s="171"/>
      <c r="LSL49" s="171"/>
      <c r="LSM49" s="171"/>
      <c r="LSN49" s="171"/>
      <c r="LSO49" s="171"/>
      <c r="LSP49" s="171"/>
      <c r="LSQ49" s="172"/>
      <c r="LSR49" s="171"/>
      <c r="LSS49" s="171"/>
      <c r="LST49" s="171"/>
      <c r="LSU49" s="171"/>
      <c r="LSV49" s="171"/>
      <c r="LSW49" s="171"/>
      <c r="LSX49" s="171"/>
      <c r="LSY49" s="171"/>
      <c r="LSZ49" s="171"/>
      <c r="LTA49" s="171"/>
      <c r="LTB49" s="171"/>
      <c r="LTC49" s="172"/>
      <c r="LTD49" s="171"/>
      <c r="LTE49" s="171"/>
      <c r="LTF49" s="171"/>
      <c r="LTG49" s="171"/>
      <c r="LTH49" s="171"/>
      <c r="LTI49" s="171"/>
      <c r="LTJ49" s="171"/>
      <c r="LTK49" s="171"/>
      <c r="LTL49" s="171"/>
      <c r="LTM49" s="171"/>
      <c r="LTN49" s="171"/>
      <c r="LTO49" s="172"/>
      <c r="LTP49" s="171"/>
      <c r="LTQ49" s="171"/>
      <c r="LTR49" s="171"/>
      <c r="LTS49" s="171"/>
      <c r="LTT49" s="171"/>
      <c r="LTU49" s="171"/>
      <c r="LTV49" s="171"/>
      <c r="LTW49" s="171"/>
      <c r="LTX49" s="171"/>
      <c r="LTY49" s="171"/>
      <c r="LTZ49" s="171"/>
      <c r="LUA49" s="172"/>
      <c r="LUB49" s="171"/>
      <c r="LUC49" s="171"/>
      <c r="LUD49" s="171"/>
      <c r="LUE49" s="171"/>
      <c r="LUF49" s="171"/>
      <c r="LUG49" s="171"/>
      <c r="LUH49" s="171"/>
      <c r="LUI49" s="171"/>
      <c r="LUJ49" s="171"/>
      <c r="LUK49" s="171"/>
      <c r="LUL49" s="171"/>
      <c r="LUM49" s="172"/>
      <c r="LUN49" s="171"/>
      <c r="LUO49" s="171"/>
      <c r="LUP49" s="171"/>
      <c r="LUQ49" s="171"/>
      <c r="LUR49" s="171"/>
      <c r="LUS49" s="171"/>
      <c r="LUT49" s="171"/>
      <c r="LUU49" s="171"/>
      <c r="LUV49" s="171"/>
      <c r="LUW49" s="171"/>
      <c r="LUX49" s="171"/>
      <c r="LUY49" s="172"/>
      <c r="LUZ49" s="171"/>
      <c r="LVA49" s="171"/>
      <c r="LVB49" s="171"/>
      <c r="LVC49" s="171"/>
      <c r="LVD49" s="171"/>
      <c r="LVE49" s="171"/>
      <c r="LVF49" s="171"/>
      <c r="LVG49" s="171"/>
      <c r="LVH49" s="171"/>
      <c r="LVI49" s="171"/>
      <c r="LVJ49" s="171"/>
      <c r="LVK49" s="172"/>
      <c r="LVL49" s="171"/>
      <c r="LVM49" s="171"/>
      <c r="LVN49" s="171"/>
      <c r="LVO49" s="171"/>
      <c r="LVP49" s="171"/>
      <c r="LVQ49" s="171"/>
      <c r="LVR49" s="171"/>
      <c r="LVS49" s="171"/>
      <c r="LVT49" s="171"/>
      <c r="LVU49" s="171"/>
      <c r="LVV49" s="171"/>
      <c r="LVW49" s="172"/>
      <c r="LVX49" s="171"/>
      <c r="LVY49" s="171"/>
      <c r="LVZ49" s="171"/>
      <c r="LWA49" s="171"/>
      <c r="LWB49" s="171"/>
      <c r="LWC49" s="171"/>
      <c r="LWD49" s="171"/>
      <c r="LWE49" s="171"/>
      <c r="LWF49" s="171"/>
      <c r="LWG49" s="171"/>
      <c r="LWH49" s="171"/>
      <c r="LWI49" s="172"/>
      <c r="LWJ49" s="171"/>
      <c r="LWK49" s="171"/>
      <c r="LWL49" s="171"/>
      <c r="LWM49" s="171"/>
      <c r="LWN49" s="171"/>
      <c r="LWO49" s="171"/>
      <c r="LWP49" s="171"/>
      <c r="LWQ49" s="171"/>
      <c r="LWR49" s="171"/>
      <c r="LWS49" s="171"/>
      <c r="LWT49" s="171"/>
      <c r="LWU49" s="172"/>
      <c r="LWV49" s="171"/>
      <c r="LWW49" s="171"/>
      <c r="LWX49" s="171"/>
      <c r="LWY49" s="171"/>
      <c r="LWZ49" s="171"/>
      <c r="LXA49" s="171"/>
      <c r="LXB49" s="171"/>
      <c r="LXC49" s="171"/>
      <c r="LXD49" s="171"/>
      <c r="LXE49" s="171"/>
      <c r="LXF49" s="171"/>
      <c r="LXG49" s="172"/>
      <c r="LXH49" s="171"/>
      <c r="LXI49" s="171"/>
      <c r="LXJ49" s="171"/>
      <c r="LXK49" s="171"/>
      <c r="LXL49" s="171"/>
      <c r="LXM49" s="171"/>
      <c r="LXN49" s="171"/>
      <c r="LXO49" s="171"/>
      <c r="LXP49" s="171"/>
      <c r="LXQ49" s="171"/>
      <c r="LXR49" s="171"/>
      <c r="LXS49" s="172"/>
      <c r="LXT49" s="171"/>
      <c r="LXU49" s="171"/>
      <c r="LXV49" s="171"/>
      <c r="LXW49" s="171"/>
      <c r="LXX49" s="171"/>
      <c r="LXY49" s="171"/>
      <c r="LXZ49" s="171"/>
      <c r="LYA49" s="171"/>
      <c r="LYB49" s="171"/>
      <c r="LYC49" s="171"/>
      <c r="LYD49" s="171"/>
      <c r="LYE49" s="172"/>
      <c r="LYF49" s="171"/>
      <c r="LYG49" s="171"/>
      <c r="LYH49" s="171"/>
      <c r="LYI49" s="171"/>
      <c r="LYJ49" s="171"/>
      <c r="LYK49" s="171"/>
      <c r="LYL49" s="171"/>
      <c r="LYM49" s="171"/>
      <c r="LYN49" s="171"/>
      <c r="LYO49" s="171"/>
      <c r="LYP49" s="171"/>
      <c r="LYQ49" s="172"/>
      <c r="LYR49" s="171"/>
      <c r="LYS49" s="171"/>
      <c r="LYT49" s="171"/>
      <c r="LYU49" s="171"/>
      <c r="LYV49" s="171"/>
      <c r="LYW49" s="171"/>
      <c r="LYX49" s="171"/>
      <c r="LYY49" s="171"/>
      <c r="LYZ49" s="171"/>
      <c r="LZA49" s="171"/>
      <c r="LZB49" s="171"/>
      <c r="LZC49" s="172"/>
      <c r="LZD49" s="171"/>
      <c r="LZE49" s="171"/>
      <c r="LZF49" s="171"/>
      <c r="LZG49" s="171"/>
      <c r="LZH49" s="171"/>
      <c r="LZI49" s="171"/>
      <c r="LZJ49" s="171"/>
      <c r="LZK49" s="171"/>
      <c r="LZL49" s="171"/>
      <c r="LZM49" s="171"/>
      <c r="LZN49" s="171"/>
      <c r="LZO49" s="172"/>
      <c r="LZP49" s="171"/>
      <c r="LZQ49" s="171"/>
      <c r="LZR49" s="171"/>
      <c r="LZS49" s="171"/>
      <c r="LZT49" s="171"/>
      <c r="LZU49" s="171"/>
      <c r="LZV49" s="171"/>
      <c r="LZW49" s="171"/>
      <c r="LZX49" s="171"/>
      <c r="LZY49" s="171"/>
      <c r="LZZ49" s="171"/>
      <c r="MAA49" s="172"/>
      <c r="MAB49" s="171"/>
      <c r="MAC49" s="171"/>
      <c r="MAD49" s="171"/>
      <c r="MAE49" s="171"/>
      <c r="MAF49" s="171"/>
      <c r="MAG49" s="171"/>
      <c r="MAH49" s="171"/>
      <c r="MAI49" s="171"/>
      <c r="MAJ49" s="171"/>
      <c r="MAK49" s="171"/>
      <c r="MAL49" s="171"/>
      <c r="MAM49" s="172"/>
      <c r="MAN49" s="171"/>
      <c r="MAO49" s="171"/>
      <c r="MAP49" s="171"/>
      <c r="MAQ49" s="171"/>
      <c r="MAR49" s="171"/>
      <c r="MAS49" s="171"/>
      <c r="MAT49" s="171"/>
      <c r="MAU49" s="171"/>
      <c r="MAV49" s="171"/>
      <c r="MAW49" s="171"/>
      <c r="MAX49" s="171"/>
      <c r="MAY49" s="172"/>
      <c r="MAZ49" s="171"/>
      <c r="MBA49" s="171"/>
      <c r="MBB49" s="171"/>
      <c r="MBC49" s="171"/>
      <c r="MBD49" s="171"/>
      <c r="MBE49" s="171"/>
      <c r="MBF49" s="171"/>
      <c r="MBG49" s="171"/>
      <c r="MBH49" s="171"/>
      <c r="MBI49" s="171"/>
      <c r="MBJ49" s="171"/>
      <c r="MBK49" s="172"/>
      <c r="MBL49" s="171"/>
      <c r="MBM49" s="171"/>
      <c r="MBN49" s="171"/>
      <c r="MBO49" s="171"/>
      <c r="MBP49" s="171"/>
      <c r="MBQ49" s="171"/>
      <c r="MBR49" s="171"/>
      <c r="MBS49" s="171"/>
      <c r="MBT49" s="171"/>
      <c r="MBU49" s="171"/>
      <c r="MBV49" s="171"/>
      <c r="MBW49" s="172"/>
      <c r="MBX49" s="171"/>
      <c r="MBY49" s="171"/>
      <c r="MBZ49" s="171"/>
      <c r="MCA49" s="171"/>
      <c r="MCB49" s="171"/>
      <c r="MCC49" s="171"/>
      <c r="MCD49" s="171"/>
      <c r="MCE49" s="171"/>
      <c r="MCF49" s="171"/>
      <c r="MCG49" s="171"/>
      <c r="MCH49" s="171"/>
      <c r="MCI49" s="172"/>
      <c r="MCJ49" s="171"/>
      <c r="MCK49" s="171"/>
      <c r="MCL49" s="171"/>
      <c r="MCM49" s="171"/>
      <c r="MCN49" s="171"/>
      <c r="MCO49" s="171"/>
      <c r="MCP49" s="171"/>
      <c r="MCQ49" s="171"/>
      <c r="MCR49" s="171"/>
      <c r="MCS49" s="171"/>
      <c r="MCT49" s="171"/>
      <c r="MCU49" s="172"/>
      <c r="MCV49" s="171"/>
      <c r="MCW49" s="171"/>
      <c r="MCX49" s="171"/>
      <c r="MCY49" s="171"/>
      <c r="MCZ49" s="171"/>
      <c r="MDA49" s="171"/>
      <c r="MDB49" s="171"/>
      <c r="MDC49" s="171"/>
      <c r="MDD49" s="171"/>
      <c r="MDE49" s="171"/>
      <c r="MDF49" s="171"/>
      <c r="MDG49" s="172"/>
      <c r="MDH49" s="171"/>
      <c r="MDI49" s="171"/>
      <c r="MDJ49" s="171"/>
      <c r="MDK49" s="171"/>
      <c r="MDL49" s="171"/>
      <c r="MDM49" s="171"/>
      <c r="MDN49" s="171"/>
      <c r="MDO49" s="171"/>
      <c r="MDP49" s="171"/>
      <c r="MDQ49" s="171"/>
      <c r="MDR49" s="171"/>
      <c r="MDS49" s="172"/>
      <c r="MDT49" s="171"/>
      <c r="MDU49" s="171"/>
      <c r="MDV49" s="171"/>
      <c r="MDW49" s="171"/>
      <c r="MDX49" s="171"/>
      <c r="MDY49" s="171"/>
      <c r="MDZ49" s="171"/>
      <c r="MEA49" s="171"/>
      <c r="MEB49" s="171"/>
      <c r="MEC49" s="171"/>
      <c r="MED49" s="171"/>
      <c r="MEE49" s="172"/>
      <c r="MEF49" s="171"/>
      <c r="MEG49" s="171"/>
      <c r="MEH49" s="171"/>
      <c r="MEI49" s="171"/>
      <c r="MEJ49" s="171"/>
      <c r="MEK49" s="171"/>
      <c r="MEL49" s="171"/>
      <c r="MEM49" s="171"/>
      <c r="MEN49" s="171"/>
      <c r="MEO49" s="171"/>
      <c r="MEP49" s="171"/>
      <c r="MEQ49" s="172"/>
      <c r="MER49" s="171"/>
      <c r="MES49" s="171"/>
      <c r="MET49" s="171"/>
      <c r="MEU49" s="171"/>
      <c r="MEV49" s="171"/>
      <c r="MEW49" s="171"/>
      <c r="MEX49" s="171"/>
      <c r="MEY49" s="171"/>
      <c r="MEZ49" s="171"/>
      <c r="MFA49" s="171"/>
      <c r="MFB49" s="171"/>
      <c r="MFC49" s="172"/>
      <c r="MFD49" s="171"/>
      <c r="MFE49" s="171"/>
      <c r="MFF49" s="171"/>
      <c r="MFG49" s="171"/>
      <c r="MFH49" s="171"/>
      <c r="MFI49" s="171"/>
      <c r="MFJ49" s="171"/>
      <c r="MFK49" s="171"/>
      <c r="MFL49" s="171"/>
      <c r="MFM49" s="171"/>
      <c r="MFN49" s="171"/>
      <c r="MFO49" s="172"/>
      <c r="MFP49" s="171"/>
      <c r="MFQ49" s="171"/>
      <c r="MFR49" s="171"/>
      <c r="MFS49" s="171"/>
      <c r="MFT49" s="171"/>
      <c r="MFU49" s="171"/>
      <c r="MFV49" s="171"/>
      <c r="MFW49" s="171"/>
      <c r="MFX49" s="171"/>
      <c r="MFY49" s="171"/>
      <c r="MFZ49" s="171"/>
      <c r="MGA49" s="172"/>
      <c r="MGB49" s="171"/>
      <c r="MGC49" s="171"/>
      <c r="MGD49" s="171"/>
      <c r="MGE49" s="171"/>
      <c r="MGF49" s="171"/>
      <c r="MGG49" s="171"/>
      <c r="MGH49" s="171"/>
      <c r="MGI49" s="171"/>
      <c r="MGJ49" s="171"/>
      <c r="MGK49" s="171"/>
      <c r="MGL49" s="171"/>
      <c r="MGM49" s="172"/>
      <c r="MGN49" s="171"/>
      <c r="MGO49" s="171"/>
      <c r="MGP49" s="171"/>
      <c r="MGQ49" s="171"/>
      <c r="MGR49" s="171"/>
      <c r="MGS49" s="171"/>
      <c r="MGT49" s="171"/>
      <c r="MGU49" s="171"/>
      <c r="MGV49" s="171"/>
      <c r="MGW49" s="171"/>
      <c r="MGX49" s="171"/>
      <c r="MGY49" s="172"/>
      <c r="MGZ49" s="171"/>
      <c r="MHA49" s="171"/>
      <c r="MHB49" s="171"/>
      <c r="MHC49" s="171"/>
      <c r="MHD49" s="171"/>
      <c r="MHE49" s="171"/>
      <c r="MHF49" s="171"/>
      <c r="MHG49" s="171"/>
      <c r="MHH49" s="171"/>
      <c r="MHI49" s="171"/>
      <c r="MHJ49" s="171"/>
      <c r="MHK49" s="172"/>
      <c r="MHL49" s="171"/>
      <c r="MHM49" s="171"/>
      <c r="MHN49" s="171"/>
      <c r="MHO49" s="171"/>
      <c r="MHP49" s="171"/>
      <c r="MHQ49" s="171"/>
      <c r="MHR49" s="171"/>
      <c r="MHS49" s="171"/>
      <c r="MHT49" s="171"/>
      <c r="MHU49" s="171"/>
      <c r="MHV49" s="171"/>
      <c r="MHW49" s="172"/>
      <c r="MHX49" s="171"/>
      <c r="MHY49" s="171"/>
      <c r="MHZ49" s="171"/>
      <c r="MIA49" s="171"/>
      <c r="MIB49" s="171"/>
      <c r="MIC49" s="171"/>
      <c r="MID49" s="171"/>
      <c r="MIE49" s="171"/>
      <c r="MIF49" s="171"/>
      <c r="MIG49" s="171"/>
      <c r="MIH49" s="171"/>
      <c r="MII49" s="172"/>
      <c r="MIJ49" s="171"/>
      <c r="MIK49" s="171"/>
      <c r="MIL49" s="171"/>
      <c r="MIM49" s="171"/>
      <c r="MIN49" s="171"/>
      <c r="MIO49" s="171"/>
      <c r="MIP49" s="171"/>
      <c r="MIQ49" s="171"/>
      <c r="MIR49" s="171"/>
      <c r="MIS49" s="171"/>
      <c r="MIT49" s="171"/>
      <c r="MIU49" s="172"/>
      <c r="MIV49" s="171"/>
      <c r="MIW49" s="171"/>
      <c r="MIX49" s="171"/>
      <c r="MIY49" s="171"/>
      <c r="MIZ49" s="171"/>
      <c r="MJA49" s="171"/>
      <c r="MJB49" s="171"/>
      <c r="MJC49" s="171"/>
      <c r="MJD49" s="171"/>
      <c r="MJE49" s="171"/>
      <c r="MJF49" s="171"/>
      <c r="MJG49" s="172"/>
      <c r="MJH49" s="171"/>
      <c r="MJI49" s="171"/>
      <c r="MJJ49" s="171"/>
      <c r="MJK49" s="171"/>
      <c r="MJL49" s="171"/>
      <c r="MJM49" s="171"/>
      <c r="MJN49" s="171"/>
      <c r="MJO49" s="171"/>
      <c r="MJP49" s="171"/>
      <c r="MJQ49" s="171"/>
      <c r="MJR49" s="171"/>
      <c r="MJS49" s="172"/>
      <c r="MJT49" s="171"/>
      <c r="MJU49" s="171"/>
      <c r="MJV49" s="171"/>
      <c r="MJW49" s="171"/>
      <c r="MJX49" s="171"/>
      <c r="MJY49" s="171"/>
      <c r="MJZ49" s="171"/>
      <c r="MKA49" s="171"/>
      <c r="MKB49" s="171"/>
      <c r="MKC49" s="171"/>
      <c r="MKD49" s="171"/>
      <c r="MKE49" s="172"/>
      <c r="MKF49" s="171"/>
      <c r="MKG49" s="171"/>
      <c r="MKH49" s="171"/>
      <c r="MKI49" s="171"/>
      <c r="MKJ49" s="171"/>
      <c r="MKK49" s="171"/>
      <c r="MKL49" s="171"/>
      <c r="MKM49" s="171"/>
      <c r="MKN49" s="171"/>
      <c r="MKO49" s="171"/>
      <c r="MKP49" s="171"/>
      <c r="MKQ49" s="172"/>
      <c r="MKR49" s="171"/>
      <c r="MKS49" s="171"/>
      <c r="MKT49" s="171"/>
      <c r="MKU49" s="171"/>
      <c r="MKV49" s="171"/>
      <c r="MKW49" s="171"/>
      <c r="MKX49" s="171"/>
      <c r="MKY49" s="171"/>
      <c r="MKZ49" s="171"/>
      <c r="MLA49" s="171"/>
      <c r="MLB49" s="171"/>
      <c r="MLC49" s="172"/>
      <c r="MLD49" s="171"/>
      <c r="MLE49" s="171"/>
      <c r="MLF49" s="171"/>
      <c r="MLG49" s="171"/>
      <c r="MLH49" s="171"/>
      <c r="MLI49" s="171"/>
      <c r="MLJ49" s="171"/>
      <c r="MLK49" s="171"/>
      <c r="MLL49" s="171"/>
      <c r="MLM49" s="171"/>
      <c r="MLN49" s="171"/>
      <c r="MLO49" s="172"/>
      <c r="MLP49" s="171"/>
      <c r="MLQ49" s="171"/>
      <c r="MLR49" s="171"/>
      <c r="MLS49" s="171"/>
      <c r="MLT49" s="171"/>
      <c r="MLU49" s="171"/>
      <c r="MLV49" s="171"/>
      <c r="MLW49" s="171"/>
      <c r="MLX49" s="171"/>
      <c r="MLY49" s="171"/>
      <c r="MLZ49" s="171"/>
      <c r="MMA49" s="172"/>
      <c r="MMB49" s="171"/>
      <c r="MMC49" s="171"/>
      <c r="MMD49" s="171"/>
      <c r="MME49" s="171"/>
      <c r="MMF49" s="171"/>
      <c r="MMG49" s="171"/>
      <c r="MMH49" s="171"/>
      <c r="MMI49" s="171"/>
      <c r="MMJ49" s="171"/>
      <c r="MMK49" s="171"/>
      <c r="MML49" s="171"/>
      <c r="MMM49" s="172"/>
      <c r="MMN49" s="171"/>
      <c r="MMO49" s="171"/>
      <c r="MMP49" s="171"/>
      <c r="MMQ49" s="171"/>
      <c r="MMR49" s="171"/>
      <c r="MMS49" s="171"/>
      <c r="MMT49" s="171"/>
      <c r="MMU49" s="171"/>
      <c r="MMV49" s="171"/>
      <c r="MMW49" s="171"/>
      <c r="MMX49" s="171"/>
      <c r="MMY49" s="172"/>
      <c r="MMZ49" s="171"/>
      <c r="MNA49" s="171"/>
      <c r="MNB49" s="171"/>
      <c r="MNC49" s="171"/>
      <c r="MND49" s="171"/>
      <c r="MNE49" s="171"/>
      <c r="MNF49" s="171"/>
      <c r="MNG49" s="171"/>
      <c r="MNH49" s="171"/>
      <c r="MNI49" s="171"/>
      <c r="MNJ49" s="171"/>
      <c r="MNK49" s="172"/>
      <c r="MNL49" s="171"/>
      <c r="MNM49" s="171"/>
      <c r="MNN49" s="171"/>
      <c r="MNO49" s="171"/>
      <c r="MNP49" s="171"/>
      <c r="MNQ49" s="171"/>
      <c r="MNR49" s="171"/>
      <c r="MNS49" s="171"/>
      <c r="MNT49" s="171"/>
      <c r="MNU49" s="171"/>
      <c r="MNV49" s="171"/>
      <c r="MNW49" s="172"/>
      <c r="MNX49" s="171"/>
      <c r="MNY49" s="171"/>
      <c r="MNZ49" s="171"/>
      <c r="MOA49" s="171"/>
      <c r="MOB49" s="171"/>
      <c r="MOC49" s="171"/>
      <c r="MOD49" s="171"/>
      <c r="MOE49" s="171"/>
      <c r="MOF49" s="171"/>
      <c r="MOG49" s="171"/>
      <c r="MOH49" s="171"/>
      <c r="MOI49" s="172"/>
      <c r="MOJ49" s="171"/>
      <c r="MOK49" s="171"/>
      <c r="MOL49" s="171"/>
      <c r="MOM49" s="171"/>
      <c r="MON49" s="171"/>
      <c r="MOO49" s="171"/>
      <c r="MOP49" s="171"/>
      <c r="MOQ49" s="171"/>
      <c r="MOR49" s="171"/>
      <c r="MOS49" s="171"/>
      <c r="MOT49" s="171"/>
      <c r="MOU49" s="172"/>
      <c r="MOV49" s="171"/>
      <c r="MOW49" s="171"/>
      <c r="MOX49" s="171"/>
      <c r="MOY49" s="171"/>
      <c r="MOZ49" s="171"/>
      <c r="MPA49" s="171"/>
      <c r="MPB49" s="171"/>
      <c r="MPC49" s="171"/>
      <c r="MPD49" s="171"/>
      <c r="MPE49" s="171"/>
      <c r="MPF49" s="171"/>
      <c r="MPG49" s="172"/>
      <c r="MPH49" s="171"/>
      <c r="MPI49" s="171"/>
      <c r="MPJ49" s="171"/>
      <c r="MPK49" s="171"/>
      <c r="MPL49" s="171"/>
      <c r="MPM49" s="171"/>
      <c r="MPN49" s="171"/>
      <c r="MPO49" s="171"/>
      <c r="MPP49" s="171"/>
      <c r="MPQ49" s="171"/>
      <c r="MPR49" s="171"/>
      <c r="MPS49" s="172"/>
      <c r="MPT49" s="171"/>
      <c r="MPU49" s="171"/>
      <c r="MPV49" s="171"/>
      <c r="MPW49" s="171"/>
      <c r="MPX49" s="171"/>
      <c r="MPY49" s="171"/>
      <c r="MPZ49" s="171"/>
      <c r="MQA49" s="171"/>
      <c r="MQB49" s="171"/>
      <c r="MQC49" s="171"/>
      <c r="MQD49" s="171"/>
      <c r="MQE49" s="172"/>
      <c r="MQF49" s="171"/>
      <c r="MQG49" s="171"/>
      <c r="MQH49" s="171"/>
      <c r="MQI49" s="171"/>
      <c r="MQJ49" s="171"/>
      <c r="MQK49" s="171"/>
      <c r="MQL49" s="171"/>
      <c r="MQM49" s="171"/>
      <c r="MQN49" s="171"/>
      <c r="MQO49" s="171"/>
      <c r="MQP49" s="171"/>
      <c r="MQQ49" s="172"/>
      <c r="MQR49" s="171"/>
      <c r="MQS49" s="171"/>
      <c r="MQT49" s="171"/>
      <c r="MQU49" s="171"/>
      <c r="MQV49" s="171"/>
      <c r="MQW49" s="171"/>
      <c r="MQX49" s="171"/>
      <c r="MQY49" s="171"/>
      <c r="MQZ49" s="171"/>
      <c r="MRA49" s="171"/>
      <c r="MRB49" s="171"/>
      <c r="MRC49" s="172"/>
      <c r="MRD49" s="171"/>
      <c r="MRE49" s="171"/>
      <c r="MRF49" s="171"/>
      <c r="MRG49" s="171"/>
      <c r="MRH49" s="171"/>
      <c r="MRI49" s="171"/>
      <c r="MRJ49" s="171"/>
      <c r="MRK49" s="171"/>
      <c r="MRL49" s="171"/>
      <c r="MRM49" s="171"/>
      <c r="MRN49" s="171"/>
      <c r="MRO49" s="172"/>
      <c r="MRP49" s="171"/>
      <c r="MRQ49" s="171"/>
      <c r="MRR49" s="171"/>
      <c r="MRS49" s="171"/>
      <c r="MRT49" s="171"/>
      <c r="MRU49" s="171"/>
      <c r="MRV49" s="171"/>
      <c r="MRW49" s="171"/>
      <c r="MRX49" s="171"/>
      <c r="MRY49" s="171"/>
      <c r="MRZ49" s="171"/>
      <c r="MSA49" s="172"/>
      <c r="MSB49" s="171"/>
      <c r="MSC49" s="171"/>
      <c r="MSD49" s="171"/>
      <c r="MSE49" s="171"/>
      <c r="MSF49" s="171"/>
      <c r="MSG49" s="171"/>
      <c r="MSH49" s="171"/>
      <c r="MSI49" s="171"/>
      <c r="MSJ49" s="171"/>
      <c r="MSK49" s="171"/>
      <c r="MSL49" s="171"/>
      <c r="MSM49" s="172"/>
      <c r="MSN49" s="171"/>
      <c r="MSO49" s="171"/>
      <c r="MSP49" s="171"/>
      <c r="MSQ49" s="171"/>
      <c r="MSR49" s="171"/>
      <c r="MSS49" s="171"/>
      <c r="MST49" s="171"/>
      <c r="MSU49" s="171"/>
      <c r="MSV49" s="171"/>
      <c r="MSW49" s="171"/>
      <c r="MSX49" s="171"/>
      <c r="MSY49" s="172"/>
      <c r="MSZ49" s="171"/>
      <c r="MTA49" s="171"/>
      <c r="MTB49" s="171"/>
      <c r="MTC49" s="171"/>
      <c r="MTD49" s="171"/>
      <c r="MTE49" s="171"/>
      <c r="MTF49" s="171"/>
      <c r="MTG49" s="171"/>
      <c r="MTH49" s="171"/>
      <c r="MTI49" s="171"/>
      <c r="MTJ49" s="171"/>
      <c r="MTK49" s="172"/>
      <c r="MTL49" s="171"/>
      <c r="MTM49" s="171"/>
      <c r="MTN49" s="171"/>
      <c r="MTO49" s="171"/>
      <c r="MTP49" s="171"/>
      <c r="MTQ49" s="171"/>
      <c r="MTR49" s="171"/>
      <c r="MTS49" s="171"/>
      <c r="MTT49" s="171"/>
      <c r="MTU49" s="171"/>
      <c r="MTV49" s="171"/>
      <c r="MTW49" s="172"/>
      <c r="MTX49" s="171"/>
      <c r="MTY49" s="171"/>
      <c r="MTZ49" s="171"/>
      <c r="MUA49" s="171"/>
      <c r="MUB49" s="171"/>
      <c r="MUC49" s="171"/>
      <c r="MUD49" s="171"/>
      <c r="MUE49" s="171"/>
      <c r="MUF49" s="171"/>
      <c r="MUG49" s="171"/>
      <c r="MUH49" s="171"/>
      <c r="MUI49" s="172"/>
      <c r="MUJ49" s="171"/>
      <c r="MUK49" s="171"/>
      <c r="MUL49" s="171"/>
      <c r="MUM49" s="171"/>
      <c r="MUN49" s="171"/>
      <c r="MUO49" s="171"/>
      <c r="MUP49" s="171"/>
      <c r="MUQ49" s="171"/>
      <c r="MUR49" s="171"/>
      <c r="MUS49" s="171"/>
      <c r="MUT49" s="171"/>
      <c r="MUU49" s="172"/>
      <c r="MUV49" s="171"/>
      <c r="MUW49" s="171"/>
      <c r="MUX49" s="171"/>
      <c r="MUY49" s="171"/>
      <c r="MUZ49" s="171"/>
      <c r="MVA49" s="171"/>
      <c r="MVB49" s="171"/>
      <c r="MVC49" s="171"/>
      <c r="MVD49" s="171"/>
      <c r="MVE49" s="171"/>
      <c r="MVF49" s="171"/>
      <c r="MVG49" s="172"/>
      <c r="MVH49" s="171"/>
      <c r="MVI49" s="171"/>
      <c r="MVJ49" s="171"/>
      <c r="MVK49" s="171"/>
      <c r="MVL49" s="171"/>
      <c r="MVM49" s="171"/>
      <c r="MVN49" s="171"/>
      <c r="MVO49" s="171"/>
      <c r="MVP49" s="171"/>
      <c r="MVQ49" s="171"/>
      <c r="MVR49" s="171"/>
      <c r="MVS49" s="172"/>
      <c r="MVT49" s="171"/>
      <c r="MVU49" s="171"/>
      <c r="MVV49" s="171"/>
      <c r="MVW49" s="171"/>
      <c r="MVX49" s="171"/>
      <c r="MVY49" s="171"/>
      <c r="MVZ49" s="171"/>
      <c r="MWA49" s="171"/>
      <c r="MWB49" s="171"/>
      <c r="MWC49" s="171"/>
      <c r="MWD49" s="171"/>
      <c r="MWE49" s="172"/>
      <c r="MWF49" s="171"/>
      <c r="MWG49" s="171"/>
      <c r="MWH49" s="171"/>
      <c r="MWI49" s="171"/>
      <c r="MWJ49" s="171"/>
      <c r="MWK49" s="171"/>
      <c r="MWL49" s="171"/>
      <c r="MWM49" s="171"/>
      <c r="MWN49" s="171"/>
      <c r="MWO49" s="171"/>
      <c r="MWP49" s="171"/>
      <c r="MWQ49" s="172"/>
      <c r="MWR49" s="171"/>
      <c r="MWS49" s="171"/>
      <c r="MWT49" s="171"/>
      <c r="MWU49" s="171"/>
      <c r="MWV49" s="171"/>
      <c r="MWW49" s="171"/>
      <c r="MWX49" s="171"/>
      <c r="MWY49" s="171"/>
      <c r="MWZ49" s="171"/>
      <c r="MXA49" s="171"/>
      <c r="MXB49" s="171"/>
      <c r="MXC49" s="172"/>
      <c r="MXD49" s="171"/>
      <c r="MXE49" s="171"/>
      <c r="MXF49" s="171"/>
      <c r="MXG49" s="171"/>
      <c r="MXH49" s="171"/>
      <c r="MXI49" s="171"/>
      <c r="MXJ49" s="171"/>
      <c r="MXK49" s="171"/>
      <c r="MXL49" s="171"/>
      <c r="MXM49" s="171"/>
      <c r="MXN49" s="171"/>
      <c r="MXO49" s="172"/>
      <c r="MXP49" s="171"/>
      <c r="MXQ49" s="171"/>
      <c r="MXR49" s="171"/>
      <c r="MXS49" s="171"/>
      <c r="MXT49" s="171"/>
      <c r="MXU49" s="171"/>
      <c r="MXV49" s="171"/>
      <c r="MXW49" s="171"/>
      <c r="MXX49" s="171"/>
      <c r="MXY49" s="171"/>
      <c r="MXZ49" s="171"/>
      <c r="MYA49" s="172"/>
      <c r="MYB49" s="171"/>
      <c r="MYC49" s="171"/>
      <c r="MYD49" s="171"/>
      <c r="MYE49" s="171"/>
      <c r="MYF49" s="171"/>
      <c r="MYG49" s="171"/>
      <c r="MYH49" s="171"/>
      <c r="MYI49" s="171"/>
      <c r="MYJ49" s="171"/>
      <c r="MYK49" s="171"/>
      <c r="MYL49" s="171"/>
      <c r="MYM49" s="172"/>
      <c r="MYN49" s="171"/>
      <c r="MYO49" s="171"/>
      <c r="MYP49" s="171"/>
      <c r="MYQ49" s="171"/>
      <c r="MYR49" s="171"/>
      <c r="MYS49" s="171"/>
      <c r="MYT49" s="171"/>
      <c r="MYU49" s="171"/>
      <c r="MYV49" s="171"/>
      <c r="MYW49" s="171"/>
      <c r="MYX49" s="171"/>
      <c r="MYY49" s="172"/>
      <c r="MYZ49" s="171"/>
      <c r="MZA49" s="171"/>
      <c r="MZB49" s="171"/>
      <c r="MZC49" s="171"/>
      <c r="MZD49" s="171"/>
      <c r="MZE49" s="171"/>
      <c r="MZF49" s="171"/>
      <c r="MZG49" s="171"/>
      <c r="MZH49" s="171"/>
      <c r="MZI49" s="171"/>
      <c r="MZJ49" s="171"/>
      <c r="MZK49" s="172"/>
      <c r="MZL49" s="171"/>
      <c r="MZM49" s="171"/>
      <c r="MZN49" s="171"/>
      <c r="MZO49" s="171"/>
      <c r="MZP49" s="171"/>
      <c r="MZQ49" s="171"/>
      <c r="MZR49" s="171"/>
      <c r="MZS49" s="171"/>
      <c r="MZT49" s="171"/>
      <c r="MZU49" s="171"/>
      <c r="MZV49" s="171"/>
      <c r="MZW49" s="172"/>
      <c r="MZX49" s="171"/>
      <c r="MZY49" s="171"/>
      <c r="MZZ49" s="171"/>
      <c r="NAA49" s="171"/>
      <c r="NAB49" s="171"/>
      <c r="NAC49" s="171"/>
      <c r="NAD49" s="171"/>
      <c r="NAE49" s="171"/>
      <c r="NAF49" s="171"/>
      <c r="NAG49" s="171"/>
      <c r="NAH49" s="171"/>
      <c r="NAI49" s="172"/>
      <c r="NAJ49" s="171"/>
      <c r="NAK49" s="171"/>
      <c r="NAL49" s="171"/>
      <c r="NAM49" s="171"/>
      <c r="NAN49" s="171"/>
      <c r="NAO49" s="171"/>
      <c r="NAP49" s="171"/>
      <c r="NAQ49" s="171"/>
      <c r="NAR49" s="171"/>
      <c r="NAS49" s="171"/>
      <c r="NAT49" s="171"/>
      <c r="NAU49" s="172"/>
      <c r="NAV49" s="171"/>
      <c r="NAW49" s="171"/>
      <c r="NAX49" s="171"/>
      <c r="NAY49" s="171"/>
      <c r="NAZ49" s="171"/>
      <c r="NBA49" s="171"/>
      <c r="NBB49" s="171"/>
      <c r="NBC49" s="171"/>
      <c r="NBD49" s="171"/>
      <c r="NBE49" s="171"/>
      <c r="NBF49" s="171"/>
      <c r="NBG49" s="172"/>
      <c r="NBH49" s="171"/>
      <c r="NBI49" s="171"/>
      <c r="NBJ49" s="171"/>
      <c r="NBK49" s="171"/>
      <c r="NBL49" s="171"/>
      <c r="NBM49" s="171"/>
      <c r="NBN49" s="171"/>
      <c r="NBO49" s="171"/>
      <c r="NBP49" s="171"/>
      <c r="NBQ49" s="171"/>
      <c r="NBR49" s="171"/>
      <c r="NBS49" s="172"/>
      <c r="NBT49" s="171"/>
      <c r="NBU49" s="171"/>
      <c r="NBV49" s="171"/>
      <c r="NBW49" s="171"/>
      <c r="NBX49" s="171"/>
      <c r="NBY49" s="171"/>
      <c r="NBZ49" s="171"/>
      <c r="NCA49" s="171"/>
      <c r="NCB49" s="171"/>
      <c r="NCC49" s="171"/>
      <c r="NCD49" s="171"/>
      <c r="NCE49" s="172"/>
      <c r="NCF49" s="171"/>
      <c r="NCG49" s="171"/>
      <c r="NCH49" s="171"/>
      <c r="NCI49" s="171"/>
      <c r="NCJ49" s="171"/>
      <c r="NCK49" s="171"/>
      <c r="NCL49" s="171"/>
      <c r="NCM49" s="171"/>
      <c r="NCN49" s="171"/>
      <c r="NCO49" s="171"/>
      <c r="NCP49" s="171"/>
      <c r="NCQ49" s="172"/>
      <c r="NCR49" s="171"/>
      <c r="NCS49" s="171"/>
      <c r="NCT49" s="171"/>
      <c r="NCU49" s="171"/>
      <c r="NCV49" s="171"/>
      <c r="NCW49" s="171"/>
      <c r="NCX49" s="171"/>
      <c r="NCY49" s="171"/>
      <c r="NCZ49" s="171"/>
      <c r="NDA49" s="171"/>
      <c r="NDB49" s="171"/>
      <c r="NDC49" s="172"/>
      <c r="NDD49" s="171"/>
      <c r="NDE49" s="171"/>
      <c r="NDF49" s="171"/>
      <c r="NDG49" s="171"/>
      <c r="NDH49" s="171"/>
      <c r="NDI49" s="171"/>
      <c r="NDJ49" s="171"/>
      <c r="NDK49" s="171"/>
      <c r="NDL49" s="171"/>
      <c r="NDM49" s="171"/>
      <c r="NDN49" s="171"/>
      <c r="NDO49" s="172"/>
      <c r="NDP49" s="171"/>
      <c r="NDQ49" s="171"/>
      <c r="NDR49" s="171"/>
      <c r="NDS49" s="171"/>
      <c r="NDT49" s="171"/>
      <c r="NDU49" s="171"/>
      <c r="NDV49" s="171"/>
      <c r="NDW49" s="171"/>
      <c r="NDX49" s="171"/>
      <c r="NDY49" s="171"/>
      <c r="NDZ49" s="171"/>
      <c r="NEA49" s="172"/>
      <c r="NEB49" s="171"/>
      <c r="NEC49" s="171"/>
      <c r="NED49" s="171"/>
      <c r="NEE49" s="171"/>
      <c r="NEF49" s="171"/>
      <c r="NEG49" s="171"/>
      <c r="NEH49" s="171"/>
      <c r="NEI49" s="171"/>
      <c r="NEJ49" s="171"/>
      <c r="NEK49" s="171"/>
      <c r="NEL49" s="171"/>
      <c r="NEM49" s="172"/>
      <c r="NEN49" s="171"/>
      <c r="NEO49" s="171"/>
      <c r="NEP49" s="171"/>
      <c r="NEQ49" s="171"/>
      <c r="NER49" s="171"/>
      <c r="NES49" s="171"/>
      <c r="NET49" s="171"/>
      <c r="NEU49" s="171"/>
      <c r="NEV49" s="171"/>
      <c r="NEW49" s="171"/>
      <c r="NEX49" s="171"/>
      <c r="NEY49" s="172"/>
      <c r="NEZ49" s="171"/>
      <c r="NFA49" s="171"/>
      <c r="NFB49" s="171"/>
      <c r="NFC49" s="171"/>
      <c r="NFD49" s="171"/>
      <c r="NFE49" s="171"/>
      <c r="NFF49" s="171"/>
      <c r="NFG49" s="171"/>
      <c r="NFH49" s="171"/>
      <c r="NFI49" s="171"/>
      <c r="NFJ49" s="171"/>
      <c r="NFK49" s="172"/>
      <c r="NFL49" s="171"/>
      <c r="NFM49" s="171"/>
      <c r="NFN49" s="171"/>
      <c r="NFO49" s="171"/>
      <c r="NFP49" s="171"/>
      <c r="NFQ49" s="171"/>
      <c r="NFR49" s="171"/>
      <c r="NFS49" s="171"/>
      <c r="NFT49" s="171"/>
      <c r="NFU49" s="171"/>
      <c r="NFV49" s="171"/>
      <c r="NFW49" s="172"/>
      <c r="NFX49" s="171"/>
      <c r="NFY49" s="171"/>
      <c r="NFZ49" s="171"/>
      <c r="NGA49" s="171"/>
      <c r="NGB49" s="171"/>
      <c r="NGC49" s="171"/>
      <c r="NGD49" s="171"/>
      <c r="NGE49" s="171"/>
      <c r="NGF49" s="171"/>
      <c r="NGG49" s="171"/>
      <c r="NGH49" s="171"/>
      <c r="NGI49" s="172"/>
      <c r="NGJ49" s="171"/>
      <c r="NGK49" s="171"/>
      <c r="NGL49" s="171"/>
      <c r="NGM49" s="171"/>
      <c r="NGN49" s="171"/>
      <c r="NGO49" s="171"/>
      <c r="NGP49" s="171"/>
      <c r="NGQ49" s="171"/>
      <c r="NGR49" s="171"/>
      <c r="NGS49" s="171"/>
      <c r="NGT49" s="171"/>
      <c r="NGU49" s="172"/>
      <c r="NGV49" s="171"/>
      <c r="NGW49" s="171"/>
      <c r="NGX49" s="171"/>
      <c r="NGY49" s="171"/>
      <c r="NGZ49" s="171"/>
      <c r="NHA49" s="171"/>
      <c r="NHB49" s="171"/>
      <c r="NHC49" s="171"/>
      <c r="NHD49" s="171"/>
      <c r="NHE49" s="171"/>
      <c r="NHF49" s="171"/>
      <c r="NHG49" s="172"/>
      <c r="NHH49" s="171"/>
      <c r="NHI49" s="171"/>
      <c r="NHJ49" s="171"/>
      <c r="NHK49" s="171"/>
      <c r="NHL49" s="171"/>
      <c r="NHM49" s="171"/>
      <c r="NHN49" s="171"/>
      <c r="NHO49" s="171"/>
      <c r="NHP49" s="171"/>
      <c r="NHQ49" s="171"/>
      <c r="NHR49" s="171"/>
      <c r="NHS49" s="172"/>
      <c r="NHT49" s="171"/>
      <c r="NHU49" s="171"/>
      <c r="NHV49" s="171"/>
      <c r="NHW49" s="171"/>
      <c r="NHX49" s="171"/>
      <c r="NHY49" s="171"/>
      <c r="NHZ49" s="171"/>
      <c r="NIA49" s="171"/>
      <c r="NIB49" s="171"/>
      <c r="NIC49" s="171"/>
      <c r="NID49" s="171"/>
      <c r="NIE49" s="172"/>
      <c r="NIF49" s="171"/>
      <c r="NIG49" s="171"/>
      <c r="NIH49" s="171"/>
      <c r="NII49" s="171"/>
      <c r="NIJ49" s="171"/>
      <c r="NIK49" s="171"/>
      <c r="NIL49" s="171"/>
      <c r="NIM49" s="171"/>
      <c r="NIN49" s="171"/>
      <c r="NIO49" s="171"/>
      <c r="NIP49" s="171"/>
      <c r="NIQ49" s="172"/>
      <c r="NIR49" s="171"/>
      <c r="NIS49" s="171"/>
      <c r="NIT49" s="171"/>
      <c r="NIU49" s="171"/>
      <c r="NIV49" s="171"/>
      <c r="NIW49" s="171"/>
      <c r="NIX49" s="171"/>
      <c r="NIY49" s="171"/>
      <c r="NIZ49" s="171"/>
      <c r="NJA49" s="171"/>
      <c r="NJB49" s="171"/>
      <c r="NJC49" s="172"/>
      <c r="NJD49" s="171"/>
      <c r="NJE49" s="171"/>
      <c r="NJF49" s="171"/>
      <c r="NJG49" s="171"/>
      <c r="NJH49" s="171"/>
      <c r="NJI49" s="171"/>
      <c r="NJJ49" s="171"/>
      <c r="NJK49" s="171"/>
      <c r="NJL49" s="171"/>
      <c r="NJM49" s="171"/>
      <c r="NJN49" s="171"/>
      <c r="NJO49" s="172"/>
      <c r="NJP49" s="171"/>
      <c r="NJQ49" s="171"/>
      <c r="NJR49" s="171"/>
      <c r="NJS49" s="171"/>
      <c r="NJT49" s="171"/>
      <c r="NJU49" s="171"/>
      <c r="NJV49" s="171"/>
      <c r="NJW49" s="171"/>
      <c r="NJX49" s="171"/>
      <c r="NJY49" s="171"/>
      <c r="NJZ49" s="171"/>
      <c r="NKA49" s="172"/>
      <c r="NKB49" s="171"/>
      <c r="NKC49" s="171"/>
      <c r="NKD49" s="171"/>
      <c r="NKE49" s="171"/>
      <c r="NKF49" s="171"/>
      <c r="NKG49" s="171"/>
      <c r="NKH49" s="171"/>
      <c r="NKI49" s="171"/>
      <c r="NKJ49" s="171"/>
      <c r="NKK49" s="171"/>
      <c r="NKL49" s="171"/>
      <c r="NKM49" s="172"/>
      <c r="NKN49" s="171"/>
      <c r="NKO49" s="171"/>
      <c r="NKP49" s="171"/>
      <c r="NKQ49" s="171"/>
      <c r="NKR49" s="171"/>
      <c r="NKS49" s="171"/>
      <c r="NKT49" s="171"/>
      <c r="NKU49" s="171"/>
      <c r="NKV49" s="171"/>
      <c r="NKW49" s="171"/>
      <c r="NKX49" s="171"/>
      <c r="NKY49" s="172"/>
      <c r="NKZ49" s="171"/>
      <c r="NLA49" s="171"/>
      <c r="NLB49" s="171"/>
      <c r="NLC49" s="171"/>
      <c r="NLD49" s="171"/>
      <c r="NLE49" s="171"/>
      <c r="NLF49" s="171"/>
      <c r="NLG49" s="171"/>
      <c r="NLH49" s="171"/>
      <c r="NLI49" s="171"/>
      <c r="NLJ49" s="171"/>
      <c r="NLK49" s="172"/>
      <c r="NLL49" s="171"/>
      <c r="NLM49" s="171"/>
      <c r="NLN49" s="171"/>
      <c r="NLO49" s="171"/>
      <c r="NLP49" s="171"/>
      <c r="NLQ49" s="171"/>
      <c r="NLR49" s="171"/>
      <c r="NLS49" s="171"/>
      <c r="NLT49" s="171"/>
      <c r="NLU49" s="171"/>
      <c r="NLV49" s="171"/>
      <c r="NLW49" s="172"/>
      <c r="NLX49" s="171"/>
      <c r="NLY49" s="171"/>
      <c r="NLZ49" s="171"/>
      <c r="NMA49" s="171"/>
      <c r="NMB49" s="171"/>
      <c r="NMC49" s="171"/>
      <c r="NMD49" s="171"/>
      <c r="NME49" s="171"/>
      <c r="NMF49" s="171"/>
      <c r="NMG49" s="171"/>
      <c r="NMH49" s="171"/>
      <c r="NMI49" s="172"/>
      <c r="NMJ49" s="171"/>
      <c r="NMK49" s="171"/>
      <c r="NML49" s="171"/>
      <c r="NMM49" s="171"/>
      <c r="NMN49" s="171"/>
      <c r="NMO49" s="171"/>
      <c r="NMP49" s="171"/>
      <c r="NMQ49" s="171"/>
      <c r="NMR49" s="171"/>
      <c r="NMS49" s="171"/>
      <c r="NMT49" s="171"/>
      <c r="NMU49" s="172"/>
      <c r="NMV49" s="171"/>
      <c r="NMW49" s="171"/>
      <c r="NMX49" s="171"/>
      <c r="NMY49" s="171"/>
      <c r="NMZ49" s="171"/>
      <c r="NNA49" s="171"/>
      <c r="NNB49" s="171"/>
      <c r="NNC49" s="171"/>
      <c r="NND49" s="171"/>
      <c r="NNE49" s="171"/>
      <c r="NNF49" s="171"/>
      <c r="NNG49" s="172"/>
      <c r="NNH49" s="171"/>
      <c r="NNI49" s="171"/>
      <c r="NNJ49" s="171"/>
      <c r="NNK49" s="171"/>
      <c r="NNL49" s="171"/>
      <c r="NNM49" s="171"/>
      <c r="NNN49" s="171"/>
      <c r="NNO49" s="171"/>
      <c r="NNP49" s="171"/>
      <c r="NNQ49" s="171"/>
      <c r="NNR49" s="171"/>
      <c r="NNS49" s="172"/>
      <c r="NNT49" s="171"/>
      <c r="NNU49" s="171"/>
      <c r="NNV49" s="171"/>
      <c r="NNW49" s="171"/>
      <c r="NNX49" s="171"/>
      <c r="NNY49" s="171"/>
      <c r="NNZ49" s="171"/>
      <c r="NOA49" s="171"/>
      <c r="NOB49" s="171"/>
      <c r="NOC49" s="171"/>
      <c r="NOD49" s="171"/>
      <c r="NOE49" s="172"/>
      <c r="NOF49" s="171"/>
      <c r="NOG49" s="171"/>
      <c r="NOH49" s="171"/>
      <c r="NOI49" s="171"/>
      <c r="NOJ49" s="171"/>
      <c r="NOK49" s="171"/>
      <c r="NOL49" s="171"/>
      <c r="NOM49" s="171"/>
      <c r="NON49" s="171"/>
      <c r="NOO49" s="171"/>
      <c r="NOP49" s="171"/>
      <c r="NOQ49" s="172"/>
      <c r="NOR49" s="171"/>
      <c r="NOS49" s="171"/>
      <c r="NOT49" s="171"/>
      <c r="NOU49" s="171"/>
      <c r="NOV49" s="171"/>
      <c r="NOW49" s="171"/>
      <c r="NOX49" s="171"/>
      <c r="NOY49" s="171"/>
      <c r="NOZ49" s="171"/>
      <c r="NPA49" s="171"/>
      <c r="NPB49" s="171"/>
      <c r="NPC49" s="172"/>
      <c r="NPD49" s="171"/>
      <c r="NPE49" s="171"/>
      <c r="NPF49" s="171"/>
      <c r="NPG49" s="171"/>
      <c r="NPH49" s="171"/>
      <c r="NPI49" s="171"/>
      <c r="NPJ49" s="171"/>
      <c r="NPK49" s="171"/>
      <c r="NPL49" s="171"/>
      <c r="NPM49" s="171"/>
      <c r="NPN49" s="171"/>
      <c r="NPO49" s="172"/>
      <c r="NPP49" s="171"/>
      <c r="NPQ49" s="171"/>
      <c r="NPR49" s="171"/>
      <c r="NPS49" s="171"/>
      <c r="NPT49" s="171"/>
      <c r="NPU49" s="171"/>
      <c r="NPV49" s="171"/>
      <c r="NPW49" s="171"/>
      <c r="NPX49" s="171"/>
      <c r="NPY49" s="171"/>
      <c r="NPZ49" s="171"/>
      <c r="NQA49" s="172"/>
      <c r="NQB49" s="171"/>
      <c r="NQC49" s="171"/>
      <c r="NQD49" s="171"/>
      <c r="NQE49" s="171"/>
      <c r="NQF49" s="171"/>
      <c r="NQG49" s="171"/>
      <c r="NQH49" s="171"/>
      <c r="NQI49" s="171"/>
      <c r="NQJ49" s="171"/>
      <c r="NQK49" s="171"/>
      <c r="NQL49" s="171"/>
      <c r="NQM49" s="172"/>
      <c r="NQN49" s="171"/>
      <c r="NQO49" s="171"/>
      <c r="NQP49" s="171"/>
      <c r="NQQ49" s="171"/>
      <c r="NQR49" s="171"/>
      <c r="NQS49" s="171"/>
      <c r="NQT49" s="171"/>
      <c r="NQU49" s="171"/>
      <c r="NQV49" s="171"/>
      <c r="NQW49" s="171"/>
      <c r="NQX49" s="171"/>
      <c r="NQY49" s="172"/>
      <c r="NQZ49" s="171"/>
      <c r="NRA49" s="171"/>
      <c r="NRB49" s="171"/>
      <c r="NRC49" s="171"/>
      <c r="NRD49" s="171"/>
      <c r="NRE49" s="171"/>
      <c r="NRF49" s="171"/>
      <c r="NRG49" s="171"/>
      <c r="NRH49" s="171"/>
      <c r="NRI49" s="171"/>
      <c r="NRJ49" s="171"/>
      <c r="NRK49" s="172"/>
      <c r="NRL49" s="171"/>
      <c r="NRM49" s="171"/>
      <c r="NRN49" s="171"/>
      <c r="NRO49" s="171"/>
      <c r="NRP49" s="171"/>
      <c r="NRQ49" s="171"/>
      <c r="NRR49" s="171"/>
      <c r="NRS49" s="171"/>
      <c r="NRT49" s="171"/>
      <c r="NRU49" s="171"/>
      <c r="NRV49" s="171"/>
      <c r="NRW49" s="172"/>
      <c r="NRX49" s="171"/>
      <c r="NRY49" s="171"/>
      <c r="NRZ49" s="171"/>
      <c r="NSA49" s="171"/>
      <c r="NSB49" s="171"/>
      <c r="NSC49" s="171"/>
      <c r="NSD49" s="171"/>
      <c r="NSE49" s="171"/>
      <c r="NSF49" s="171"/>
      <c r="NSG49" s="171"/>
      <c r="NSH49" s="171"/>
      <c r="NSI49" s="172"/>
      <c r="NSJ49" s="171"/>
      <c r="NSK49" s="171"/>
      <c r="NSL49" s="171"/>
      <c r="NSM49" s="171"/>
      <c r="NSN49" s="171"/>
      <c r="NSO49" s="171"/>
      <c r="NSP49" s="171"/>
      <c r="NSQ49" s="171"/>
      <c r="NSR49" s="171"/>
      <c r="NSS49" s="171"/>
      <c r="NST49" s="171"/>
      <c r="NSU49" s="172"/>
      <c r="NSV49" s="171"/>
      <c r="NSW49" s="171"/>
      <c r="NSX49" s="171"/>
      <c r="NSY49" s="171"/>
      <c r="NSZ49" s="171"/>
      <c r="NTA49" s="171"/>
      <c r="NTB49" s="171"/>
      <c r="NTC49" s="171"/>
      <c r="NTD49" s="171"/>
      <c r="NTE49" s="171"/>
      <c r="NTF49" s="171"/>
      <c r="NTG49" s="172"/>
      <c r="NTH49" s="171"/>
      <c r="NTI49" s="171"/>
      <c r="NTJ49" s="171"/>
      <c r="NTK49" s="171"/>
      <c r="NTL49" s="171"/>
      <c r="NTM49" s="171"/>
      <c r="NTN49" s="171"/>
      <c r="NTO49" s="171"/>
      <c r="NTP49" s="171"/>
      <c r="NTQ49" s="171"/>
      <c r="NTR49" s="171"/>
      <c r="NTS49" s="172"/>
      <c r="NTT49" s="171"/>
      <c r="NTU49" s="171"/>
      <c r="NTV49" s="171"/>
      <c r="NTW49" s="171"/>
      <c r="NTX49" s="171"/>
      <c r="NTY49" s="171"/>
      <c r="NTZ49" s="171"/>
      <c r="NUA49" s="171"/>
      <c r="NUB49" s="171"/>
      <c r="NUC49" s="171"/>
      <c r="NUD49" s="171"/>
      <c r="NUE49" s="172"/>
      <c r="NUF49" s="171"/>
      <c r="NUG49" s="171"/>
      <c r="NUH49" s="171"/>
      <c r="NUI49" s="171"/>
      <c r="NUJ49" s="171"/>
      <c r="NUK49" s="171"/>
      <c r="NUL49" s="171"/>
      <c r="NUM49" s="171"/>
      <c r="NUN49" s="171"/>
      <c r="NUO49" s="171"/>
      <c r="NUP49" s="171"/>
      <c r="NUQ49" s="172"/>
      <c r="NUR49" s="171"/>
      <c r="NUS49" s="171"/>
      <c r="NUT49" s="171"/>
      <c r="NUU49" s="171"/>
      <c r="NUV49" s="171"/>
      <c r="NUW49" s="171"/>
      <c r="NUX49" s="171"/>
      <c r="NUY49" s="171"/>
      <c r="NUZ49" s="171"/>
      <c r="NVA49" s="171"/>
      <c r="NVB49" s="171"/>
      <c r="NVC49" s="172"/>
      <c r="NVD49" s="171"/>
      <c r="NVE49" s="171"/>
      <c r="NVF49" s="171"/>
      <c r="NVG49" s="171"/>
      <c r="NVH49" s="171"/>
      <c r="NVI49" s="171"/>
      <c r="NVJ49" s="171"/>
      <c r="NVK49" s="171"/>
      <c r="NVL49" s="171"/>
      <c r="NVM49" s="171"/>
      <c r="NVN49" s="171"/>
      <c r="NVO49" s="172"/>
      <c r="NVP49" s="171"/>
      <c r="NVQ49" s="171"/>
      <c r="NVR49" s="171"/>
      <c r="NVS49" s="171"/>
      <c r="NVT49" s="171"/>
      <c r="NVU49" s="171"/>
      <c r="NVV49" s="171"/>
      <c r="NVW49" s="171"/>
      <c r="NVX49" s="171"/>
      <c r="NVY49" s="171"/>
      <c r="NVZ49" s="171"/>
      <c r="NWA49" s="172"/>
      <c r="NWB49" s="171"/>
      <c r="NWC49" s="171"/>
      <c r="NWD49" s="171"/>
      <c r="NWE49" s="171"/>
      <c r="NWF49" s="171"/>
      <c r="NWG49" s="171"/>
      <c r="NWH49" s="171"/>
      <c r="NWI49" s="171"/>
      <c r="NWJ49" s="171"/>
      <c r="NWK49" s="171"/>
      <c r="NWL49" s="171"/>
      <c r="NWM49" s="172"/>
      <c r="NWN49" s="171"/>
      <c r="NWO49" s="171"/>
      <c r="NWP49" s="171"/>
      <c r="NWQ49" s="171"/>
      <c r="NWR49" s="171"/>
      <c r="NWS49" s="171"/>
      <c r="NWT49" s="171"/>
      <c r="NWU49" s="171"/>
      <c r="NWV49" s="171"/>
      <c r="NWW49" s="171"/>
      <c r="NWX49" s="171"/>
      <c r="NWY49" s="172"/>
      <c r="NWZ49" s="171"/>
      <c r="NXA49" s="171"/>
      <c r="NXB49" s="171"/>
      <c r="NXC49" s="171"/>
      <c r="NXD49" s="171"/>
      <c r="NXE49" s="171"/>
      <c r="NXF49" s="171"/>
      <c r="NXG49" s="171"/>
      <c r="NXH49" s="171"/>
      <c r="NXI49" s="171"/>
      <c r="NXJ49" s="171"/>
      <c r="NXK49" s="172"/>
      <c r="NXL49" s="171"/>
      <c r="NXM49" s="171"/>
      <c r="NXN49" s="171"/>
      <c r="NXO49" s="171"/>
      <c r="NXP49" s="171"/>
      <c r="NXQ49" s="171"/>
      <c r="NXR49" s="171"/>
      <c r="NXS49" s="171"/>
      <c r="NXT49" s="171"/>
      <c r="NXU49" s="171"/>
      <c r="NXV49" s="171"/>
      <c r="NXW49" s="172"/>
      <c r="NXX49" s="171"/>
      <c r="NXY49" s="171"/>
      <c r="NXZ49" s="171"/>
      <c r="NYA49" s="171"/>
      <c r="NYB49" s="171"/>
      <c r="NYC49" s="171"/>
      <c r="NYD49" s="171"/>
      <c r="NYE49" s="171"/>
      <c r="NYF49" s="171"/>
      <c r="NYG49" s="171"/>
      <c r="NYH49" s="171"/>
      <c r="NYI49" s="172"/>
      <c r="NYJ49" s="171"/>
      <c r="NYK49" s="171"/>
      <c r="NYL49" s="171"/>
      <c r="NYM49" s="171"/>
      <c r="NYN49" s="171"/>
      <c r="NYO49" s="171"/>
      <c r="NYP49" s="171"/>
      <c r="NYQ49" s="171"/>
      <c r="NYR49" s="171"/>
      <c r="NYS49" s="171"/>
      <c r="NYT49" s="171"/>
      <c r="NYU49" s="172"/>
      <c r="NYV49" s="171"/>
      <c r="NYW49" s="171"/>
      <c r="NYX49" s="171"/>
      <c r="NYY49" s="171"/>
      <c r="NYZ49" s="171"/>
      <c r="NZA49" s="171"/>
      <c r="NZB49" s="171"/>
      <c r="NZC49" s="171"/>
      <c r="NZD49" s="171"/>
      <c r="NZE49" s="171"/>
      <c r="NZF49" s="171"/>
      <c r="NZG49" s="172"/>
      <c r="NZH49" s="171"/>
      <c r="NZI49" s="171"/>
      <c r="NZJ49" s="171"/>
      <c r="NZK49" s="171"/>
      <c r="NZL49" s="171"/>
      <c r="NZM49" s="171"/>
      <c r="NZN49" s="171"/>
      <c r="NZO49" s="171"/>
      <c r="NZP49" s="171"/>
      <c r="NZQ49" s="171"/>
      <c r="NZR49" s="171"/>
      <c r="NZS49" s="172"/>
      <c r="NZT49" s="171"/>
      <c r="NZU49" s="171"/>
      <c r="NZV49" s="171"/>
      <c r="NZW49" s="171"/>
      <c r="NZX49" s="171"/>
      <c r="NZY49" s="171"/>
      <c r="NZZ49" s="171"/>
      <c r="OAA49" s="171"/>
      <c r="OAB49" s="171"/>
      <c r="OAC49" s="171"/>
      <c r="OAD49" s="171"/>
      <c r="OAE49" s="172"/>
      <c r="OAF49" s="171"/>
      <c r="OAG49" s="171"/>
      <c r="OAH49" s="171"/>
      <c r="OAI49" s="171"/>
      <c r="OAJ49" s="171"/>
      <c r="OAK49" s="171"/>
      <c r="OAL49" s="171"/>
      <c r="OAM49" s="171"/>
      <c r="OAN49" s="171"/>
      <c r="OAO49" s="171"/>
      <c r="OAP49" s="171"/>
      <c r="OAQ49" s="172"/>
      <c r="OAR49" s="171"/>
      <c r="OAS49" s="171"/>
      <c r="OAT49" s="171"/>
      <c r="OAU49" s="171"/>
      <c r="OAV49" s="171"/>
      <c r="OAW49" s="171"/>
      <c r="OAX49" s="171"/>
      <c r="OAY49" s="171"/>
      <c r="OAZ49" s="171"/>
      <c r="OBA49" s="171"/>
      <c r="OBB49" s="171"/>
      <c r="OBC49" s="172"/>
      <c r="OBD49" s="171"/>
      <c r="OBE49" s="171"/>
      <c r="OBF49" s="171"/>
      <c r="OBG49" s="171"/>
      <c r="OBH49" s="171"/>
      <c r="OBI49" s="171"/>
      <c r="OBJ49" s="171"/>
      <c r="OBK49" s="171"/>
      <c r="OBL49" s="171"/>
      <c r="OBM49" s="171"/>
      <c r="OBN49" s="171"/>
      <c r="OBO49" s="172"/>
      <c r="OBP49" s="171"/>
      <c r="OBQ49" s="171"/>
      <c r="OBR49" s="171"/>
      <c r="OBS49" s="171"/>
      <c r="OBT49" s="171"/>
      <c r="OBU49" s="171"/>
      <c r="OBV49" s="171"/>
      <c r="OBW49" s="171"/>
      <c r="OBX49" s="171"/>
      <c r="OBY49" s="171"/>
      <c r="OBZ49" s="171"/>
      <c r="OCA49" s="172"/>
      <c r="OCB49" s="171"/>
      <c r="OCC49" s="171"/>
      <c r="OCD49" s="171"/>
      <c r="OCE49" s="171"/>
      <c r="OCF49" s="171"/>
      <c r="OCG49" s="171"/>
      <c r="OCH49" s="171"/>
      <c r="OCI49" s="171"/>
      <c r="OCJ49" s="171"/>
      <c r="OCK49" s="171"/>
      <c r="OCL49" s="171"/>
      <c r="OCM49" s="172"/>
      <c r="OCN49" s="171"/>
      <c r="OCO49" s="171"/>
      <c r="OCP49" s="171"/>
      <c r="OCQ49" s="171"/>
      <c r="OCR49" s="171"/>
      <c r="OCS49" s="171"/>
      <c r="OCT49" s="171"/>
      <c r="OCU49" s="171"/>
      <c r="OCV49" s="171"/>
      <c r="OCW49" s="171"/>
      <c r="OCX49" s="171"/>
      <c r="OCY49" s="172"/>
      <c r="OCZ49" s="171"/>
      <c r="ODA49" s="171"/>
      <c r="ODB49" s="171"/>
      <c r="ODC49" s="171"/>
      <c r="ODD49" s="171"/>
      <c r="ODE49" s="171"/>
      <c r="ODF49" s="171"/>
      <c r="ODG49" s="171"/>
      <c r="ODH49" s="171"/>
      <c r="ODI49" s="171"/>
      <c r="ODJ49" s="171"/>
      <c r="ODK49" s="172"/>
      <c r="ODL49" s="171"/>
      <c r="ODM49" s="171"/>
      <c r="ODN49" s="171"/>
      <c r="ODO49" s="171"/>
      <c r="ODP49" s="171"/>
      <c r="ODQ49" s="171"/>
      <c r="ODR49" s="171"/>
      <c r="ODS49" s="171"/>
      <c r="ODT49" s="171"/>
      <c r="ODU49" s="171"/>
      <c r="ODV49" s="171"/>
      <c r="ODW49" s="172"/>
      <c r="ODX49" s="171"/>
      <c r="ODY49" s="171"/>
      <c r="ODZ49" s="171"/>
      <c r="OEA49" s="171"/>
      <c r="OEB49" s="171"/>
      <c r="OEC49" s="171"/>
      <c r="OED49" s="171"/>
      <c r="OEE49" s="171"/>
      <c r="OEF49" s="171"/>
      <c r="OEG49" s="171"/>
      <c r="OEH49" s="171"/>
      <c r="OEI49" s="172"/>
      <c r="OEJ49" s="171"/>
      <c r="OEK49" s="171"/>
      <c r="OEL49" s="171"/>
      <c r="OEM49" s="171"/>
      <c r="OEN49" s="171"/>
      <c r="OEO49" s="171"/>
      <c r="OEP49" s="171"/>
      <c r="OEQ49" s="171"/>
      <c r="OER49" s="171"/>
      <c r="OES49" s="171"/>
      <c r="OET49" s="171"/>
      <c r="OEU49" s="172"/>
      <c r="OEV49" s="171"/>
      <c r="OEW49" s="171"/>
      <c r="OEX49" s="171"/>
      <c r="OEY49" s="171"/>
      <c r="OEZ49" s="171"/>
      <c r="OFA49" s="171"/>
      <c r="OFB49" s="171"/>
      <c r="OFC49" s="171"/>
      <c r="OFD49" s="171"/>
      <c r="OFE49" s="171"/>
      <c r="OFF49" s="171"/>
      <c r="OFG49" s="172"/>
      <c r="OFH49" s="171"/>
      <c r="OFI49" s="171"/>
      <c r="OFJ49" s="171"/>
      <c r="OFK49" s="171"/>
      <c r="OFL49" s="171"/>
      <c r="OFM49" s="171"/>
      <c r="OFN49" s="171"/>
      <c r="OFO49" s="171"/>
      <c r="OFP49" s="171"/>
      <c r="OFQ49" s="171"/>
      <c r="OFR49" s="171"/>
      <c r="OFS49" s="172"/>
      <c r="OFT49" s="171"/>
      <c r="OFU49" s="171"/>
      <c r="OFV49" s="171"/>
      <c r="OFW49" s="171"/>
      <c r="OFX49" s="171"/>
      <c r="OFY49" s="171"/>
      <c r="OFZ49" s="171"/>
      <c r="OGA49" s="171"/>
      <c r="OGB49" s="171"/>
      <c r="OGC49" s="171"/>
      <c r="OGD49" s="171"/>
      <c r="OGE49" s="172"/>
      <c r="OGF49" s="171"/>
      <c r="OGG49" s="171"/>
      <c r="OGH49" s="171"/>
      <c r="OGI49" s="171"/>
      <c r="OGJ49" s="171"/>
      <c r="OGK49" s="171"/>
      <c r="OGL49" s="171"/>
      <c r="OGM49" s="171"/>
      <c r="OGN49" s="171"/>
      <c r="OGO49" s="171"/>
      <c r="OGP49" s="171"/>
      <c r="OGQ49" s="172"/>
      <c r="OGR49" s="171"/>
      <c r="OGS49" s="171"/>
      <c r="OGT49" s="171"/>
      <c r="OGU49" s="171"/>
      <c r="OGV49" s="171"/>
      <c r="OGW49" s="171"/>
      <c r="OGX49" s="171"/>
      <c r="OGY49" s="171"/>
      <c r="OGZ49" s="171"/>
      <c r="OHA49" s="171"/>
      <c r="OHB49" s="171"/>
      <c r="OHC49" s="172"/>
      <c r="OHD49" s="171"/>
      <c r="OHE49" s="171"/>
      <c r="OHF49" s="171"/>
      <c r="OHG49" s="171"/>
      <c r="OHH49" s="171"/>
      <c r="OHI49" s="171"/>
      <c r="OHJ49" s="171"/>
      <c r="OHK49" s="171"/>
      <c r="OHL49" s="171"/>
      <c r="OHM49" s="171"/>
      <c r="OHN49" s="171"/>
      <c r="OHO49" s="172"/>
      <c r="OHP49" s="171"/>
      <c r="OHQ49" s="171"/>
      <c r="OHR49" s="171"/>
      <c r="OHS49" s="171"/>
      <c r="OHT49" s="171"/>
      <c r="OHU49" s="171"/>
      <c r="OHV49" s="171"/>
      <c r="OHW49" s="171"/>
      <c r="OHX49" s="171"/>
      <c r="OHY49" s="171"/>
      <c r="OHZ49" s="171"/>
      <c r="OIA49" s="172"/>
      <c r="OIB49" s="171"/>
      <c r="OIC49" s="171"/>
      <c r="OID49" s="171"/>
      <c r="OIE49" s="171"/>
      <c r="OIF49" s="171"/>
      <c r="OIG49" s="171"/>
      <c r="OIH49" s="171"/>
      <c r="OII49" s="171"/>
      <c r="OIJ49" s="171"/>
      <c r="OIK49" s="171"/>
      <c r="OIL49" s="171"/>
      <c r="OIM49" s="172"/>
      <c r="OIN49" s="171"/>
      <c r="OIO49" s="171"/>
      <c r="OIP49" s="171"/>
      <c r="OIQ49" s="171"/>
      <c r="OIR49" s="171"/>
      <c r="OIS49" s="171"/>
      <c r="OIT49" s="171"/>
      <c r="OIU49" s="171"/>
      <c r="OIV49" s="171"/>
      <c r="OIW49" s="171"/>
      <c r="OIX49" s="171"/>
      <c r="OIY49" s="172"/>
      <c r="OIZ49" s="171"/>
      <c r="OJA49" s="171"/>
      <c r="OJB49" s="171"/>
      <c r="OJC49" s="171"/>
      <c r="OJD49" s="171"/>
      <c r="OJE49" s="171"/>
      <c r="OJF49" s="171"/>
      <c r="OJG49" s="171"/>
      <c r="OJH49" s="171"/>
      <c r="OJI49" s="171"/>
      <c r="OJJ49" s="171"/>
      <c r="OJK49" s="172"/>
      <c r="OJL49" s="171"/>
      <c r="OJM49" s="171"/>
      <c r="OJN49" s="171"/>
      <c r="OJO49" s="171"/>
      <c r="OJP49" s="171"/>
      <c r="OJQ49" s="171"/>
      <c r="OJR49" s="171"/>
      <c r="OJS49" s="171"/>
      <c r="OJT49" s="171"/>
      <c r="OJU49" s="171"/>
      <c r="OJV49" s="171"/>
      <c r="OJW49" s="172"/>
      <c r="OJX49" s="171"/>
      <c r="OJY49" s="171"/>
      <c r="OJZ49" s="171"/>
      <c r="OKA49" s="171"/>
      <c r="OKB49" s="171"/>
      <c r="OKC49" s="171"/>
      <c r="OKD49" s="171"/>
      <c r="OKE49" s="171"/>
      <c r="OKF49" s="171"/>
      <c r="OKG49" s="171"/>
      <c r="OKH49" s="171"/>
      <c r="OKI49" s="172"/>
      <c r="OKJ49" s="171"/>
      <c r="OKK49" s="171"/>
      <c r="OKL49" s="171"/>
      <c r="OKM49" s="171"/>
      <c r="OKN49" s="171"/>
      <c r="OKO49" s="171"/>
      <c r="OKP49" s="171"/>
      <c r="OKQ49" s="171"/>
      <c r="OKR49" s="171"/>
      <c r="OKS49" s="171"/>
      <c r="OKT49" s="171"/>
      <c r="OKU49" s="172"/>
      <c r="OKV49" s="171"/>
      <c r="OKW49" s="171"/>
      <c r="OKX49" s="171"/>
      <c r="OKY49" s="171"/>
      <c r="OKZ49" s="171"/>
      <c r="OLA49" s="171"/>
      <c r="OLB49" s="171"/>
      <c r="OLC49" s="171"/>
      <c r="OLD49" s="171"/>
      <c r="OLE49" s="171"/>
      <c r="OLF49" s="171"/>
      <c r="OLG49" s="172"/>
      <c r="OLH49" s="171"/>
      <c r="OLI49" s="171"/>
      <c r="OLJ49" s="171"/>
      <c r="OLK49" s="171"/>
      <c r="OLL49" s="171"/>
      <c r="OLM49" s="171"/>
      <c r="OLN49" s="171"/>
      <c r="OLO49" s="171"/>
      <c r="OLP49" s="171"/>
      <c r="OLQ49" s="171"/>
      <c r="OLR49" s="171"/>
      <c r="OLS49" s="172"/>
      <c r="OLT49" s="171"/>
      <c r="OLU49" s="171"/>
      <c r="OLV49" s="171"/>
      <c r="OLW49" s="171"/>
      <c r="OLX49" s="171"/>
      <c r="OLY49" s="171"/>
      <c r="OLZ49" s="171"/>
      <c r="OMA49" s="171"/>
      <c r="OMB49" s="171"/>
      <c r="OMC49" s="171"/>
      <c r="OMD49" s="171"/>
      <c r="OME49" s="172"/>
      <c r="OMF49" s="171"/>
      <c r="OMG49" s="171"/>
      <c r="OMH49" s="171"/>
      <c r="OMI49" s="171"/>
      <c r="OMJ49" s="171"/>
      <c r="OMK49" s="171"/>
      <c r="OML49" s="171"/>
      <c r="OMM49" s="171"/>
      <c r="OMN49" s="171"/>
      <c r="OMO49" s="171"/>
      <c r="OMP49" s="171"/>
      <c r="OMQ49" s="172"/>
      <c r="OMR49" s="171"/>
      <c r="OMS49" s="171"/>
      <c r="OMT49" s="171"/>
      <c r="OMU49" s="171"/>
      <c r="OMV49" s="171"/>
      <c r="OMW49" s="171"/>
      <c r="OMX49" s="171"/>
      <c r="OMY49" s="171"/>
      <c r="OMZ49" s="171"/>
      <c r="ONA49" s="171"/>
      <c r="ONB49" s="171"/>
      <c r="ONC49" s="172"/>
      <c r="OND49" s="171"/>
      <c r="ONE49" s="171"/>
      <c r="ONF49" s="171"/>
      <c r="ONG49" s="171"/>
      <c r="ONH49" s="171"/>
      <c r="ONI49" s="171"/>
      <c r="ONJ49" s="171"/>
      <c r="ONK49" s="171"/>
      <c r="ONL49" s="171"/>
      <c r="ONM49" s="171"/>
      <c r="ONN49" s="171"/>
      <c r="ONO49" s="172"/>
      <c r="ONP49" s="171"/>
      <c r="ONQ49" s="171"/>
      <c r="ONR49" s="171"/>
      <c r="ONS49" s="171"/>
      <c r="ONT49" s="171"/>
      <c r="ONU49" s="171"/>
      <c r="ONV49" s="171"/>
      <c r="ONW49" s="171"/>
      <c r="ONX49" s="171"/>
      <c r="ONY49" s="171"/>
      <c r="ONZ49" s="171"/>
      <c r="OOA49" s="172"/>
      <c r="OOB49" s="171"/>
      <c r="OOC49" s="171"/>
      <c r="OOD49" s="171"/>
      <c r="OOE49" s="171"/>
      <c r="OOF49" s="171"/>
      <c r="OOG49" s="171"/>
      <c r="OOH49" s="171"/>
      <c r="OOI49" s="171"/>
      <c r="OOJ49" s="171"/>
      <c r="OOK49" s="171"/>
      <c r="OOL49" s="171"/>
      <c r="OOM49" s="172"/>
      <c r="OON49" s="171"/>
      <c r="OOO49" s="171"/>
      <c r="OOP49" s="171"/>
      <c r="OOQ49" s="171"/>
      <c r="OOR49" s="171"/>
      <c r="OOS49" s="171"/>
      <c r="OOT49" s="171"/>
      <c r="OOU49" s="171"/>
      <c r="OOV49" s="171"/>
      <c r="OOW49" s="171"/>
      <c r="OOX49" s="171"/>
      <c r="OOY49" s="172"/>
      <c r="OOZ49" s="171"/>
      <c r="OPA49" s="171"/>
      <c r="OPB49" s="171"/>
      <c r="OPC49" s="171"/>
      <c r="OPD49" s="171"/>
      <c r="OPE49" s="171"/>
      <c r="OPF49" s="171"/>
      <c r="OPG49" s="171"/>
      <c r="OPH49" s="171"/>
      <c r="OPI49" s="171"/>
      <c r="OPJ49" s="171"/>
      <c r="OPK49" s="172"/>
      <c r="OPL49" s="171"/>
      <c r="OPM49" s="171"/>
      <c r="OPN49" s="171"/>
      <c r="OPO49" s="171"/>
      <c r="OPP49" s="171"/>
      <c r="OPQ49" s="171"/>
      <c r="OPR49" s="171"/>
      <c r="OPS49" s="171"/>
      <c r="OPT49" s="171"/>
      <c r="OPU49" s="171"/>
      <c r="OPV49" s="171"/>
      <c r="OPW49" s="172"/>
      <c r="OPX49" s="171"/>
      <c r="OPY49" s="171"/>
      <c r="OPZ49" s="171"/>
      <c r="OQA49" s="171"/>
      <c r="OQB49" s="171"/>
      <c r="OQC49" s="171"/>
      <c r="OQD49" s="171"/>
      <c r="OQE49" s="171"/>
      <c r="OQF49" s="171"/>
      <c r="OQG49" s="171"/>
      <c r="OQH49" s="171"/>
      <c r="OQI49" s="172"/>
      <c r="OQJ49" s="171"/>
      <c r="OQK49" s="171"/>
      <c r="OQL49" s="171"/>
      <c r="OQM49" s="171"/>
      <c r="OQN49" s="171"/>
      <c r="OQO49" s="171"/>
      <c r="OQP49" s="171"/>
      <c r="OQQ49" s="171"/>
      <c r="OQR49" s="171"/>
      <c r="OQS49" s="171"/>
      <c r="OQT49" s="171"/>
      <c r="OQU49" s="172"/>
      <c r="OQV49" s="171"/>
      <c r="OQW49" s="171"/>
      <c r="OQX49" s="171"/>
      <c r="OQY49" s="171"/>
      <c r="OQZ49" s="171"/>
      <c r="ORA49" s="171"/>
      <c r="ORB49" s="171"/>
      <c r="ORC49" s="171"/>
      <c r="ORD49" s="171"/>
      <c r="ORE49" s="171"/>
      <c r="ORF49" s="171"/>
      <c r="ORG49" s="172"/>
      <c r="ORH49" s="171"/>
      <c r="ORI49" s="171"/>
      <c r="ORJ49" s="171"/>
      <c r="ORK49" s="171"/>
      <c r="ORL49" s="171"/>
      <c r="ORM49" s="171"/>
      <c r="ORN49" s="171"/>
      <c r="ORO49" s="171"/>
      <c r="ORP49" s="171"/>
      <c r="ORQ49" s="171"/>
      <c r="ORR49" s="171"/>
      <c r="ORS49" s="172"/>
      <c r="ORT49" s="171"/>
      <c r="ORU49" s="171"/>
      <c r="ORV49" s="171"/>
      <c r="ORW49" s="171"/>
      <c r="ORX49" s="171"/>
      <c r="ORY49" s="171"/>
      <c r="ORZ49" s="171"/>
      <c r="OSA49" s="171"/>
      <c r="OSB49" s="171"/>
      <c r="OSC49" s="171"/>
      <c r="OSD49" s="171"/>
      <c r="OSE49" s="172"/>
      <c r="OSF49" s="171"/>
      <c r="OSG49" s="171"/>
      <c r="OSH49" s="171"/>
      <c r="OSI49" s="171"/>
      <c r="OSJ49" s="171"/>
      <c r="OSK49" s="171"/>
      <c r="OSL49" s="171"/>
      <c r="OSM49" s="171"/>
      <c r="OSN49" s="171"/>
      <c r="OSO49" s="171"/>
      <c r="OSP49" s="171"/>
      <c r="OSQ49" s="172"/>
      <c r="OSR49" s="171"/>
      <c r="OSS49" s="171"/>
      <c r="OST49" s="171"/>
      <c r="OSU49" s="171"/>
      <c r="OSV49" s="171"/>
      <c r="OSW49" s="171"/>
      <c r="OSX49" s="171"/>
      <c r="OSY49" s="171"/>
      <c r="OSZ49" s="171"/>
      <c r="OTA49" s="171"/>
      <c r="OTB49" s="171"/>
      <c r="OTC49" s="172"/>
      <c r="OTD49" s="171"/>
      <c r="OTE49" s="171"/>
      <c r="OTF49" s="171"/>
      <c r="OTG49" s="171"/>
      <c r="OTH49" s="171"/>
      <c r="OTI49" s="171"/>
      <c r="OTJ49" s="171"/>
      <c r="OTK49" s="171"/>
      <c r="OTL49" s="171"/>
      <c r="OTM49" s="171"/>
      <c r="OTN49" s="171"/>
      <c r="OTO49" s="172"/>
      <c r="OTP49" s="171"/>
      <c r="OTQ49" s="171"/>
      <c r="OTR49" s="171"/>
      <c r="OTS49" s="171"/>
      <c r="OTT49" s="171"/>
      <c r="OTU49" s="171"/>
      <c r="OTV49" s="171"/>
      <c r="OTW49" s="171"/>
      <c r="OTX49" s="171"/>
      <c r="OTY49" s="171"/>
      <c r="OTZ49" s="171"/>
      <c r="OUA49" s="172"/>
      <c r="OUB49" s="171"/>
      <c r="OUC49" s="171"/>
      <c r="OUD49" s="171"/>
      <c r="OUE49" s="171"/>
      <c r="OUF49" s="171"/>
      <c r="OUG49" s="171"/>
      <c r="OUH49" s="171"/>
      <c r="OUI49" s="171"/>
      <c r="OUJ49" s="171"/>
      <c r="OUK49" s="171"/>
      <c r="OUL49" s="171"/>
      <c r="OUM49" s="172"/>
      <c r="OUN49" s="171"/>
      <c r="OUO49" s="171"/>
      <c r="OUP49" s="171"/>
      <c r="OUQ49" s="171"/>
      <c r="OUR49" s="171"/>
      <c r="OUS49" s="171"/>
      <c r="OUT49" s="171"/>
      <c r="OUU49" s="171"/>
      <c r="OUV49" s="171"/>
      <c r="OUW49" s="171"/>
      <c r="OUX49" s="171"/>
      <c r="OUY49" s="172"/>
      <c r="OUZ49" s="171"/>
      <c r="OVA49" s="171"/>
      <c r="OVB49" s="171"/>
      <c r="OVC49" s="171"/>
      <c r="OVD49" s="171"/>
      <c r="OVE49" s="171"/>
      <c r="OVF49" s="171"/>
      <c r="OVG49" s="171"/>
      <c r="OVH49" s="171"/>
      <c r="OVI49" s="171"/>
      <c r="OVJ49" s="171"/>
      <c r="OVK49" s="172"/>
      <c r="OVL49" s="171"/>
      <c r="OVM49" s="171"/>
      <c r="OVN49" s="171"/>
      <c r="OVO49" s="171"/>
      <c r="OVP49" s="171"/>
      <c r="OVQ49" s="171"/>
      <c r="OVR49" s="171"/>
      <c r="OVS49" s="171"/>
      <c r="OVT49" s="171"/>
      <c r="OVU49" s="171"/>
      <c r="OVV49" s="171"/>
      <c r="OVW49" s="172"/>
      <c r="OVX49" s="171"/>
      <c r="OVY49" s="171"/>
      <c r="OVZ49" s="171"/>
      <c r="OWA49" s="171"/>
      <c r="OWB49" s="171"/>
      <c r="OWC49" s="171"/>
      <c r="OWD49" s="171"/>
      <c r="OWE49" s="171"/>
      <c r="OWF49" s="171"/>
      <c r="OWG49" s="171"/>
      <c r="OWH49" s="171"/>
      <c r="OWI49" s="172"/>
      <c r="OWJ49" s="171"/>
      <c r="OWK49" s="171"/>
      <c r="OWL49" s="171"/>
      <c r="OWM49" s="171"/>
      <c r="OWN49" s="171"/>
      <c r="OWO49" s="171"/>
      <c r="OWP49" s="171"/>
      <c r="OWQ49" s="171"/>
      <c r="OWR49" s="171"/>
      <c r="OWS49" s="171"/>
      <c r="OWT49" s="171"/>
      <c r="OWU49" s="172"/>
      <c r="OWV49" s="171"/>
      <c r="OWW49" s="171"/>
      <c r="OWX49" s="171"/>
      <c r="OWY49" s="171"/>
      <c r="OWZ49" s="171"/>
      <c r="OXA49" s="171"/>
      <c r="OXB49" s="171"/>
      <c r="OXC49" s="171"/>
      <c r="OXD49" s="171"/>
      <c r="OXE49" s="171"/>
      <c r="OXF49" s="171"/>
      <c r="OXG49" s="172"/>
      <c r="OXH49" s="171"/>
      <c r="OXI49" s="171"/>
      <c r="OXJ49" s="171"/>
      <c r="OXK49" s="171"/>
      <c r="OXL49" s="171"/>
      <c r="OXM49" s="171"/>
      <c r="OXN49" s="171"/>
      <c r="OXO49" s="171"/>
      <c r="OXP49" s="171"/>
      <c r="OXQ49" s="171"/>
      <c r="OXR49" s="171"/>
      <c r="OXS49" s="172"/>
      <c r="OXT49" s="171"/>
      <c r="OXU49" s="171"/>
      <c r="OXV49" s="171"/>
      <c r="OXW49" s="171"/>
      <c r="OXX49" s="171"/>
      <c r="OXY49" s="171"/>
      <c r="OXZ49" s="171"/>
      <c r="OYA49" s="171"/>
      <c r="OYB49" s="171"/>
      <c r="OYC49" s="171"/>
      <c r="OYD49" s="171"/>
      <c r="OYE49" s="172"/>
      <c r="OYF49" s="171"/>
      <c r="OYG49" s="171"/>
      <c r="OYH49" s="171"/>
      <c r="OYI49" s="171"/>
      <c r="OYJ49" s="171"/>
      <c r="OYK49" s="171"/>
      <c r="OYL49" s="171"/>
      <c r="OYM49" s="171"/>
      <c r="OYN49" s="171"/>
      <c r="OYO49" s="171"/>
      <c r="OYP49" s="171"/>
      <c r="OYQ49" s="172"/>
      <c r="OYR49" s="171"/>
      <c r="OYS49" s="171"/>
      <c r="OYT49" s="171"/>
      <c r="OYU49" s="171"/>
      <c r="OYV49" s="171"/>
      <c r="OYW49" s="171"/>
      <c r="OYX49" s="171"/>
      <c r="OYY49" s="171"/>
      <c r="OYZ49" s="171"/>
      <c r="OZA49" s="171"/>
      <c r="OZB49" s="171"/>
      <c r="OZC49" s="172"/>
      <c r="OZD49" s="171"/>
      <c r="OZE49" s="171"/>
      <c r="OZF49" s="171"/>
      <c r="OZG49" s="171"/>
      <c r="OZH49" s="171"/>
      <c r="OZI49" s="171"/>
      <c r="OZJ49" s="171"/>
      <c r="OZK49" s="171"/>
      <c r="OZL49" s="171"/>
      <c r="OZM49" s="171"/>
      <c r="OZN49" s="171"/>
      <c r="OZO49" s="172"/>
      <c r="OZP49" s="171"/>
      <c r="OZQ49" s="171"/>
      <c r="OZR49" s="171"/>
      <c r="OZS49" s="171"/>
      <c r="OZT49" s="171"/>
      <c r="OZU49" s="171"/>
      <c r="OZV49" s="171"/>
      <c r="OZW49" s="171"/>
      <c r="OZX49" s="171"/>
      <c r="OZY49" s="171"/>
      <c r="OZZ49" s="171"/>
      <c r="PAA49" s="172"/>
      <c r="PAB49" s="171"/>
      <c r="PAC49" s="171"/>
      <c r="PAD49" s="171"/>
      <c r="PAE49" s="171"/>
      <c r="PAF49" s="171"/>
      <c r="PAG49" s="171"/>
      <c r="PAH49" s="171"/>
      <c r="PAI49" s="171"/>
      <c r="PAJ49" s="171"/>
      <c r="PAK49" s="171"/>
      <c r="PAL49" s="171"/>
      <c r="PAM49" s="172"/>
      <c r="PAN49" s="171"/>
      <c r="PAO49" s="171"/>
      <c r="PAP49" s="171"/>
      <c r="PAQ49" s="171"/>
      <c r="PAR49" s="171"/>
      <c r="PAS49" s="171"/>
      <c r="PAT49" s="171"/>
      <c r="PAU49" s="171"/>
      <c r="PAV49" s="171"/>
      <c r="PAW49" s="171"/>
      <c r="PAX49" s="171"/>
      <c r="PAY49" s="172"/>
      <c r="PAZ49" s="171"/>
      <c r="PBA49" s="171"/>
      <c r="PBB49" s="171"/>
      <c r="PBC49" s="171"/>
      <c r="PBD49" s="171"/>
      <c r="PBE49" s="171"/>
      <c r="PBF49" s="171"/>
      <c r="PBG49" s="171"/>
      <c r="PBH49" s="171"/>
      <c r="PBI49" s="171"/>
      <c r="PBJ49" s="171"/>
      <c r="PBK49" s="172"/>
      <c r="PBL49" s="171"/>
      <c r="PBM49" s="171"/>
      <c r="PBN49" s="171"/>
      <c r="PBO49" s="171"/>
      <c r="PBP49" s="171"/>
      <c r="PBQ49" s="171"/>
      <c r="PBR49" s="171"/>
      <c r="PBS49" s="171"/>
      <c r="PBT49" s="171"/>
      <c r="PBU49" s="171"/>
      <c r="PBV49" s="171"/>
      <c r="PBW49" s="172"/>
      <c r="PBX49" s="171"/>
      <c r="PBY49" s="171"/>
      <c r="PBZ49" s="171"/>
      <c r="PCA49" s="171"/>
      <c r="PCB49" s="171"/>
      <c r="PCC49" s="171"/>
      <c r="PCD49" s="171"/>
      <c r="PCE49" s="171"/>
      <c r="PCF49" s="171"/>
      <c r="PCG49" s="171"/>
      <c r="PCH49" s="171"/>
      <c r="PCI49" s="172"/>
      <c r="PCJ49" s="171"/>
      <c r="PCK49" s="171"/>
      <c r="PCL49" s="171"/>
      <c r="PCM49" s="171"/>
      <c r="PCN49" s="171"/>
      <c r="PCO49" s="171"/>
      <c r="PCP49" s="171"/>
      <c r="PCQ49" s="171"/>
      <c r="PCR49" s="171"/>
      <c r="PCS49" s="171"/>
      <c r="PCT49" s="171"/>
      <c r="PCU49" s="172"/>
      <c r="PCV49" s="171"/>
      <c r="PCW49" s="171"/>
      <c r="PCX49" s="171"/>
      <c r="PCY49" s="171"/>
      <c r="PCZ49" s="171"/>
      <c r="PDA49" s="171"/>
      <c r="PDB49" s="171"/>
      <c r="PDC49" s="171"/>
      <c r="PDD49" s="171"/>
      <c r="PDE49" s="171"/>
      <c r="PDF49" s="171"/>
      <c r="PDG49" s="172"/>
      <c r="PDH49" s="171"/>
      <c r="PDI49" s="171"/>
      <c r="PDJ49" s="171"/>
      <c r="PDK49" s="171"/>
      <c r="PDL49" s="171"/>
      <c r="PDM49" s="171"/>
      <c r="PDN49" s="171"/>
      <c r="PDO49" s="171"/>
      <c r="PDP49" s="171"/>
      <c r="PDQ49" s="171"/>
      <c r="PDR49" s="171"/>
      <c r="PDS49" s="172"/>
      <c r="PDT49" s="171"/>
      <c r="PDU49" s="171"/>
      <c r="PDV49" s="171"/>
      <c r="PDW49" s="171"/>
      <c r="PDX49" s="171"/>
      <c r="PDY49" s="171"/>
      <c r="PDZ49" s="171"/>
      <c r="PEA49" s="171"/>
      <c r="PEB49" s="171"/>
      <c r="PEC49" s="171"/>
      <c r="PED49" s="171"/>
      <c r="PEE49" s="172"/>
      <c r="PEF49" s="171"/>
      <c r="PEG49" s="171"/>
      <c r="PEH49" s="171"/>
      <c r="PEI49" s="171"/>
      <c r="PEJ49" s="171"/>
      <c r="PEK49" s="171"/>
      <c r="PEL49" s="171"/>
      <c r="PEM49" s="171"/>
      <c r="PEN49" s="171"/>
      <c r="PEO49" s="171"/>
      <c r="PEP49" s="171"/>
      <c r="PEQ49" s="172"/>
      <c r="PER49" s="171"/>
      <c r="PES49" s="171"/>
      <c r="PET49" s="171"/>
      <c r="PEU49" s="171"/>
      <c r="PEV49" s="171"/>
      <c r="PEW49" s="171"/>
      <c r="PEX49" s="171"/>
      <c r="PEY49" s="171"/>
      <c r="PEZ49" s="171"/>
      <c r="PFA49" s="171"/>
      <c r="PFB49" s="171"/>
      <c r="PFC49" s="172"/>
      <c r="PFD49" s="171"/>
      <c r="PFE49" s="171"/>
      <c r="PFF49" s="171"/>
      <c r="PFG49" s="171"/>
      <c r="PFH49" s="171"/>
      <c r="PFI49" s="171"/>
      <c r="PFJ49" s="171"/>
      <c r="PFK49" s="171"/>
      <c r="PFL49" s="171"/>
      <c r="PFM49" s="171"/>
      <c r="PFN49" s="171"/>
      <c r="PFO49" s="172"/>
      <c r="PFP49" s="171"/>
      <c r="PFQ49" s="171"/>
      <c r="PFR49" s="171"/>
      <c r="PFS49" s="171"/>
      <c r="PFT49" s="171"/>
      <c r="PFU49" s="171"/>
      <c r="PFV49" s="171"/>
      <c r="PFW49" s="171"/>
      <c r="PFX49" s="171"/>
      <c r="PFY49" s="171"/>
      <c r="PFZ49" s="171"/>
      <c r="PGA49" s="172"/>
      <c r="PGB49" s="171"/>
      <c r="PGC49" s="171"/>
      <c r="PGD49" s="171"/>
      <c r="PGE49" s="171"/>
      <c r="PGF49" s="171"/>
      <c r="PGG49" s="171"/>
      <c r="PGH49" s="171"/>
      <c r="PGI49" s="171"/>
      <c r="PGJ49" s="171"/>
      <c r="PGK49" s="171"/>
      <c r="PGL49" s="171"/>
      <c r="PGM49" s="172"/>
      <c r="PGN49" s="171"/>
      <c r="PGO49" s="171"/>
      <c r="PGP49" s="171"/>
      <c r="PGQ49" s="171"/>
      <c r="PGR49" s="171"/>
      <c r="PGS49" s="171"/>
      <c r="PGT49" s="171"/>
      <c r="PGU49" s="171"/>
      <c r="PGV49" s="171"/>
      <c r="PGW49" s="171"/>
      <c r="PGX49" s="171"/>
      <c r="PGY49" s="172"/>
      <c r="PGZ49" s="171"/>
      <c r="PHA49" s="171"/>
      <c r="PHB49" s="171"/>
      <c r="PHC49" s="171"/>
      <c r="PHD49" s="171"/>
      <c r="PHE49" s="171"/>
      <c r="PHF49" s="171"/>
      <c r="PHG49" s="171"/>
      <c r="PHH49" s="171"/>
      <c r="PHI49" s="171"/>
      <c r="PHJ49" s="171"/>
      <c r="PHK49" s="172"/>
      <c r="PHL49" s="171"/>
      <c r="PHM49" s="171"/>
      <c r="PHN49" s="171"/>
      <c r="PHO49" s="171"/>
      <c r="PHP49" s="171"/>
      <c r="PHQ49" s="171"/>
      <c r="PHR49" s="171"/>
      <c r="PHS49" s="171"/>
      <c r="PHT49" s="171"/>
      <c r="PHU49" s="171"/>
      <c r="PHV49" s="171"/>
      <c r="PHW49" s="172"/>
      <c r="PHX49" s="171"/>
      <c r="PHY49" s="171"/>
      <c r="PHZ49" s="171"/>
      <c r="PIA49" s="171"/>
      <c r="PIB49" s="171"/>
      <c r="PIC49" s="171"/>
      <c r="PID49" s="171"/>
      <c r="PIE49" s="171"/>
      <c r="PIF49" s="171"/>
      <c r="PIG49" s="171"/>
      <c r="PIH49" s="171"/>
      <c r="PII49" s="172"/>
      <c r="PIJ49" s="171"/>
      <c r="PIK49" s="171"/>
      <c r="PIL49" s="171"/>
      <c r="PIM49" s="171"/>
      <c r="PIN49" s="171"/>
      <c r="PIO49" s="171"/>
      <c r="PIP49" s="171"/>
      <c r="PIQ49" s="171"/>
      <c r="PIR49" s="171"/>
      <c r="PIS49" s="171"/>
      <c r="PIT49" s="171"/>
      <c r="PIU49" s="172"/>
      <c r="PIV49" s="171"/>
      <c r="PIW49" s="171"/>
      <c r="PIX49" s="171"/>
      <c r="PIY49" s="171"/>
      <c r="PIZ49" s="171"/>
      <c r="PJA49" s="171"/>
      <c r="PJB49" s="171"/>
      <c r="PJC49" s="171"/>
      <c r="PJD49" s="171"/>
      <c r="PJE49" s="171"/>
      <c r="PJF49" s="171"/>
      <c r="PJG49" s="172"/>
      <c r="PJH49" s="171"/>
      <c r="PJI49" s="171"/>
      <c r="PJJ49" s="171"/>
      <c r="PJK49" s="171"/>
      <c r="PJL49" s="171"/>
      <c r="PJM49" s="171"/>
      <c r="PJN49" s="171"/>
      <c r="PJO49" s="171"/>
      <c r="PJP49" s="171"/>
      <c r="PJQ49" s="171"/>
      <c r="PJR49" s="171"/>
      <c r="PJS49" s="172"/>
      <c r="PJT49" s="171"/>
      <c r="PJU49" s="171"/>
      <c r="PJV49" s="171"/>
      <c r="PJW49" s="171"/>
      <c r="PJX49" s="171"/>
      <c r="PJY49" s="171"/>
      <c r="PJZ49" s="171"/>
      <c r="PKA49" s="171"/>
      <c r="PKB49" s="171"/>
      <c r="PKC49" s="171"/>
      <c r="PKD49" s="171"/>
      <c r="PKE49" s="172"/>
      <c r="PKF49" s="171"/>
      <c r="PKG49" s="171"/>
      <c r="PKH49" s="171"/>
      <c r="PKI49" s="171"/>
      <c r="PKJ49" s="171"/>
      <c r="PKK49" s="171"/>
      <c r="PKL49" s="171"/>
      <c r="PKM49" s="171"/>
      <c r="PKN49" s="171"/>
      <c r="PKO49" s="171"/>
      <c r="PKP49" s="171"/>
      <c r="PKQ49" s="172"/>
      <c r="PKR49" s="171"/>
      <c r="PKS49" s="171"/>
      <c r="PKT49" s="171"/>
      <c r="PKU49" s="171"/>
      <c r="PKV49" s="171"/>
      <c r="PKW49" s="171"/>
      <c r="PKX49" s="171"/>
      <c r="PKY49" s="171"/>
      <c r="PKZ49" s="171"/>
      <c r="PLA49" s="171"/>
      <c r="PLB49" s="171"/>
      <c r="PLC49" s="172"/>
      <c r="PLD49" s="171"/>
      <c r="PLE49" s="171"/>
      <c r="PLF49" s="171"/>
      <c r="PLG49" s="171"/>
      <c r="PLH49" s="171"/>
      <c r="PLI49" s="171"/>
      <c r="PLJ49" s="171"/>
      <c r="PLK49" s="171"/>
      <c r="PLL49" s="171"/>
      <c r="PLM49" s="171"/>
      <c r="PLN49" s="171"/>
      <c r="PLO49" s="172"/>
      <c r="PLP49" s="171"/>
      <c r="PLQ49" s="171"/>
      <c r="PLR49" s="171"/>
      <c r="PLS49" s="171"/>
      <c r="PLT49" s="171"/>
      <c r="PLU49" s="171"/>
      <c r="PLV49" s="171"/>
      <c r="PLW49" s="171"/>
      <c r="PLX49" s="171"/>
      <c r="PLY49" s="171"/>
      <c r="PLZ49" s="171"/>
      <c r="PMA49" s="172"/>
      <c r="PMB49" s="171"/>
      <c r="PMC49" s="171"/>
      <c r="PMD49" s="171"/>
      <c r="PME49" s="171"/>
      <c r="PMF49" s="171"/>
      <c r="PMG49" s="171"/>
      <c r="PMH49" s="171"/>
      <c r="PMI49" s="171"/>
      <c r="PMJ49" s="171"/>
      <c r="PMK49" s="171"/>
      <c r="PML49" s="171"/>
      <c r="PMM49" s="172"/>
      <c r="PMN49" s="171"/>
      <c r="PMO49" s="171"/>
      <c r="PMP49" s="171"/>
      <c r="PMQ49" s="171"/>
      <c r="PMR49" s="171"/>
      <c r="PMS49" s="171"/>
      <c r="PMT49" s="171"/>
      <c r="PMU49" s="171"/>
      <c r="PMV49" s="171"/>
      <c r="PMW49" s="171"/>
      <c r="PMX49" s="171"/>
      <c r="PMY49" s="172"/>
      <c r="PMZ49" s="171"/>
      <c r="PNA49" s="171"/>
      <c r="PNB49" s="171"/>
      <c r="PNC49" s="171"/>
      <c r="PND49" s="171"/>
      <c r="PNE49" s="171"/>
      <c r="PNF49" s="171"/>
      <c r="PNG49" s="171"/>
      <c r="PNH49" s="171"/>
      <c r="PNI49" s="171"/>
      <c r="PNJ49" s="171"/>
      <c r="PNK49" s="172"/>
      <c r="PNL49" s="171"/>
      <c r="PNM49" s="171"/>
      <c r="PNN49" s="171"/>
      <c r="PNO49" s="171"/>
      <c r="PNP49" s="171"/>
      <c r="PNQ49" s="171"/>
      <c r="PNR49" s="171"/>
      <c r="PNS49" s="171"/>
      <c r="PNT49" s="171"/>
      <c r="PNU49" s="171"/>
      <c r="PNV49" s="171"/>
      <c r="PNW49" s="172"/>
      <c r="PNX49" s="171"/>
      <c r="PNY49" s="171"/>
      <c r="PNZ49" s="171"/>
      <c r="POA49" s="171"/>
      <c r="POB49" s="171"/>
      <c r="POC49" s="171"/>
      <c r="POD49" s="171"/>
      <c r="POE49" s="171"/>
      <c r="POF49" s="171"/>
      <c r="POG49" s="171"/>
      <c r="POH49" s="171"/>
      <c r="POI49" s="172"/>
      <c r="POJ49" s="171"/>
      <c r="POK49" s="171"/>
      <c r="POL49" s="171"/>
      <c r="POM49" s="171"/>
      <c r="PON49" s="171"/>
      <c r="POO49" s="171"/>
      <c r="POP49" s="171"/>
      <c r="POQ49" s="171"/>
      <c r="POR49" s="171"/>
      <c r="POS49" s="171"/>
      <c r="POT49" s="171"/>
      <c r="POU49" s="172"/>
      <c r="POV49" s="171"/>
      <c r="POW49" s="171"/>
      <c r="POX49" s="171"/>
      <c r="POY49" s="171"/>
      <c r="POZ49" s="171"/>
      <c r="PPA49" s="171"/>
      <c r="PPB49" s="171"/>
      <c r="PPC49" s="171"/>
      <c r="PPD49" s="171"/>
      <c r="PPE49" s="171"/>
      <c r="PPF49" s="171"/>
      <c r="PPG49" s="172"/>
      <c r="PPH49" s="171"/>
      <c r="PPI49" s="171"/>
      <c r="PPJ49" s="171"/>
      <c r="PPK49" s="171"/>
      <c r="PPL49" s="171"/>
      <c r="PPM49" s="171"/>
      <c r="PPN49" s="171"/>
      <c r="PPO49" s="171"/>
      <c r="PPP49" s="171"/>
      <c r="PPQ49" s="171"/>
      <c r="PPR49" s="171"/>
      <c r="PPS49" s="172"/>
      <c r="PPT49" s="171"/>
      <c r="PPU49" s="171"/>
      <c r="PPV49" s="171"/>
      <c r="PPW49" s="171"/>
      <c r="PPX49" s="171"/>
      <c r="PPY49" s="171"/>
      <c r="PPZ49" s="171"/>
      <c r="PQA49" s="171"/>
      <c r="PQB49" s="171"/>
      <c r="PQC49" s="171"/>
      <c r="PQD49" s="171"/>
      <c r="PQE49" s="172"/>
      <c r="PQF49" s="171"/>
      <c r="PQG49" s="171"/>
      <c r="PQH49" s="171"/>
      <c r="PQI49" s="171"/>
      <c r="PQJ49" s="171"/>
      <c r="PQK49" s="171"/>
      <c r="PQL49" s="171"/>
      <c r="PQM49" s="171"/>
      <c r="PQN49" s="171"/>
      <c r="PQO49" s="171"/>
      <c r="PQP49" s="171"/>
      <c r="PQQ49" s="172"/>
      <c r="PQR49" s="171"/>
      <c r="PQS49" s="171"/>
      <c r="PQT49" s="171"/>
      <c r="PQU49" s="171"/>
      <c r="PQV49" s="171"/>
      <c r="PQW49" s="171"/>
      <c r="PQX49" s="171"/>
      <c r="PQY49" s="171"/>
      <c r="PQZ49" s="171"/>
      <c r="PRA49" s="171"/>
      <c r="PRB49" s="171"/>
      <c r="PRC49" s="172"/>
      <c r="PRD49" s="171"/>
      <c r="PRE49" s="171"/>
      <c r="PRF49" s="171"/>
      <c r="PRG49" s="171"/>
      <c r="PRH49" s="171"/>
      <c r="PRI49" s="171"/>
      <c r="PRJ49" s="171"/>
      <c r="PRK49" s="171"/>
      <c r="PRL49" s="171"/>
      <c r="PRM49" s="171"/>
      <c r="PRN49" s="171"/>
      <c r="PRO49" s="172"/>
      <c r="PRP49" s="171"/>
      <c r="PRQ49" s="171"/>
      <c r="PRR49" s="171"/>
      <c r="PRS49" s="171"/>
      <c r="PRT49" s="171"/>
      <c r="PRU49" s="171"/>
      <c r="PRV49" s="171"/>
      <c r="PRW49" s="171"/>
      <c r="PRX49" s="171"/>
      <c r="PRY49" s="171"/>
      <c r="PRZ49" s="171"/>
      <c r="PSA49" s="172"/>
      <c r="PSB49" s="171"/>
      <c r="PSC49" s="171"/>
      <c r="PSD49" s="171"/>
      <c r="PSE49" s="171"/>
      <c r="PSF49" s="171"/>
      <c r="PSG49" s="171"/>
      <c r="PSH49" s="171"/>
      <c r="PSI49" s="171"/>
      <c r="PSJ49" s="171"/>
      <c r="PSK49" s="171"/>
      <c r="PSL49" s="171"/>
      <c r="PSM49" s="172"/>
      <c r="PSN49" s="171"/>
      <c r="PSO49" s="171"/>
      <c r="PSP49" s="171"/>
      <c r="PSQ49" s="171"/>
      <c r="PSR49" s="171"/>
      <c r="PSS49" s="171"/>
      <c r="PST49" s="171"/>
      <c r="PSU49" s="171"/>
      <c r="PSV49" s="171"/>
      <c r="PSW49" s="171"/>
      <c r="PSX49" s="171"/>
      <c r="PSY49" s="172"/>
      <c r="PSZ49" s="171"/>
      <c r="PTA49" s="171"/>
      <c r="PTB49" s="171"/>
      <c r="PTC49" s="171"/>
      <c r="PTD49" s="171"/>
      <c r="PTE49" s="171"/>
      <c r="PTF49" s="171"/>
      <c r="PTG49" s="171"/>
      <c r="PTH49" s="171"/>
      <c r="PTI49" s="171"/>
      <c r="PTJ49" s="171"/>
      <c r="PTK49" s="172"/>
      <c r="PTL49" s="171"/>
      <c r="PTM49" s="171"/>
      <c r="PTN49" s="171"/>
      <c r="PTO49" s="171"/>
      <c r="PTP49" s="171"/>
      <c r="PTQ49" s="171"/>
      <c r="PTR49" s="171"/>
      <c r="PTS49" s="171"/>
      <c r="PTT49" s="171"/>
      <c r="PTU49" s="171"/>
      <c r="PTV49" s="171"/>
      <c r="PTW49" s="172"/>
      <c r="PTX49" s="171"/>
      <c r="PTY49" s="171"/>
      <c r="PTZ49" s="171"/>
      <c r="PUA49" s="171"/>
      <c r="PUB49" s="171"/>
      <c r="PUC49" s="171"/>
      <c r="PUD49" s="171"/>
      <c r="PUE49" s="171"/>
      <c r="PUF49" s="171"/>
      <c r="PUG49" s="171"/>
      <c r="PUH49" s="171"/>
      <c r="PUI49" s="172"/>
      <c r="PUJ49" s="171"/>
      <c r="PUK49" s="171"/>
      <c r="PUL49" s="171"/>
      <c r="PUM49" s="171"/>
      <c r="PUN49" s="171"/>
      <c r="PUO49" s="171"/>
      <c r="PUP49" s="171"/>
      <c r="PUQ49" s="171"/>
      <c r="PUR49" s="171"/>
      <c r="PUS49" s="171"/>
      <c r="PUT49" s="171"/>
      <c r="PUU49" s="172"/>
      <c r="PUV49" s="171"/>
      <c r="PUW49" s="171"/>
      <c r="PUX49" s="171"/>
      <c r="PUY49" s="171"/>
      <c r="PUZ49" s="171"/>
      <c r="PVA49" s="171"/>
      <c r="PVB49" s="171"/>
      <c r="PVC49" s="171"/>
      <c r="PVD49" s="171"/>
      <c r="PVE49" s="171"/>
      <c r="PVF49" s="171"/>
      <c r="PVG49" s="172"/>
      <c r="PVH49" s="171"/>
      <c r="PVI49" s="171"/>
      <c r="PVJ49" s="171"/>
      <c r="PVK49" s="171"/>
      <c r="PVL49" s="171"/>
      <c r="PVM49" s="171"/>
      <c r="PVN49" s="171"/>
      <c r="PVO49" s="171"/>
      <c r="PVP49" s="171"/>
      <c r="PVQ49" s="171"/>
      <c r="PVR49" s="171"/>
      <c r="PVS49" s="172"/>
      <c r="PVT49" s="171"/>
      <c r="PVU49" s="171"/>
      <c r="PVV49" s="171"/>
      <c r="PVW49" s="171"/>
      <c r="PVX49" s="171"/>
      <c r="PVY49" s="171"/>
      <c r="PVZ49" s="171"/>
      <c r="PWA49" s="171"/>
      <c r="PWB49" s="171"/>
      <c r="PWC49" s="171"/>
      <c r="PWD49" s="171"/>
      <c r="PWE49" s="172"/>
      <c r="PWF49" s="171"/>
      <c r="PWG49" s="171"/>
      <c r="PWH49" s="171"/>
      <c r="PWI49" s="171"/>
      <c r="PWJ49" s="171"/>
      <c r="PWK49" s="171"/>
      <c r="PWL49" s="171"/>
      <c r="PWM49" s="171"/>
      <c r="PWN49" s="171"/>
      <c r="PWO49" s="171"/>
      <c r="PWP49" s="171"/>
      <c r="PWQ49" s="172"/>
      <c r="PWR49" s="171"/>
      <c r="PWS49" s="171"/>
      <c r="PWT49" s="171"/>
      <c r="PWU49" s="171"/>
      <c r="PWV49" s="171"/>
      <c r="PWW49" s="171"/>
      <c r="PWX49" s="171"/>
      <c r="PWY49" s="171"/>
      <c r="PWZ49" s="171"/>
      <c r="PXA49" s="171"/>
      <c r="PXB49" s="171"/>
      <c r="PXC49" s="172"/>
      <c r="PXD49" s="171"/>
      <c r="PXE49" s="171"/>
      <c r="PXF49" s="171"/>
      <c r="PXG49" s="171"/>
      <c r="PXH49" s="171"/>
      <c r="PXI49" s="171"/>
      <c r="PXJ49" s="171"/>
      <c r="PXK49" s="171"/>
      <c r="PXL49" s="171"/>
      <c r="PXM49" s="171"/>
      <c r="PXN49" s="171"/>
      <c r="PXO49" s="172"/>
      <c r="PXP49" s="171"/>
      <c r="PXQ49" s="171"/>
      <c r="PXR49" s="171"/>
      <c r="PXS49" s="171"/>
      <c r="PXT49" s="171"/>
      <c r="PXU49" s="171"/>
      <c r="PXV49" s="171"/>
      <c r="PXW49" s="171"/>
      <c r="PXX49" s="171"/>
      <c r="PXY49" s="171"/>
      <c r="PXZ49" s="171"/>
      <c r="PYA49" s="172"/>
      <c r="PYB49" s="171"/>
      <c r="PYC49" s="171"/>
      <c r="PYD49" s="171"/>
      <c r="PYE49" s="171"/>
      <c r="PYF49" s="171"/>
      <c r="PYG49" s="171"/>
      <c r="PYH49" s="171"/>
      <c r="PYI49" s="171"/>
      <c r="PYJ49" s="171"/>
      <c r="PYK49" s="171"/>
      <c r="PYL49" s="171"/>
      <c r="PYM49" s="172"/>
      <c r="PYN49" s="171"/>
      <c r="PYO49" s="171"/>
      <c r="PYP49" s="171"/>
      <c r="PYQ49" s="171"/>
      <c r="PYR49" s="171"/>
      <c r="PYS49" s="171"/>
      <c r="PYT49" s="171"/>
      <c r="PYU49" s="171"/>
      <c r="PYV49" s="171"/>
      <c r="PYW49" s="171"/>
      <c r="PYX49" s="171"/>
      <c r="PYY49" s="172"/>
      <c r="PYZ49" s="171"/>
      <c r="PZA49" s="171"/>
      <c r="PZB49" s="171"/>
      <c r="PZC49" s="171"/>
      <c r="PZD49" s="171"/>
      <c r="PZE49" s="171"/>
      <c r="PZF49" s="171"/>
      <c r="PZG49" s="171"/>
      <c r="PZH49" s="171"/>
      <c r="PZI49" s="171"/>
      <c r="PZJ49" s="171"/>
      <c r="PZK49" s="172"/>
      <c r="PZL49" s="171"/>
      <c r="PZM49" s="171"/>
      <c r="PZN49" s="171"/>
      <c r="PZO49" s="171"/>
      <c r="PZP49" s="171"/>
      <c r="PZQ49" s="171"/>
      <c r="PZR49" s="171"/>
      <c r="PZS49" s="171"/>
      <c r="PZT49" s="171"/>
      <c r="PZU49" s="171"/>
      <c r="PZV49" s="171"/>
      <c r="PZW49" s="172"/>
      <c r="PZX49" s="171"/>
      <c r="PZY49" s="171"/>
      <c r="PZZ49" s="171"/>
      <c r="QAA49" s="171"/>
      <c r="QAB49" s="171"/>
      <c r="QAC49" s="171"/>
      <c r="QAD49" s="171"/>
      <c r="QAE49" s="171"/>
      <c r="QAF49" s="171"/>
      <c r="QAG49" s="171"/>
      <c r="QAH49" s="171"/>
      <c r="QAI49" s="172"/>
      <c r="QAJ49" s="171"/>
      <c r="QAK49" s="171"/>
      <c r="QAL49" s="171"/>
      <c r="QAM49" s="171"/>
      <c r="QAN49" s="171"/>
      <c r="QAO49" s="171"/>
      <c r="QAP49" s="171"/>
      <c r="QAQ49" s="171"/>
      <c r="QAR49" s="171"/>
      <c r="QAS49" s="171"/>
      <c r="QAT49" s="171"/>
      <c r="QAU49" s="172"/>
      <c r="QAV49" s="171"/>
      <c r="QAW49" s="171"/>
      <c r="QAX49" s="171"/>
      <c r="QAY49" s="171"/>
      <c r="QAZ49" s="171"/>
      <c r="QBA49" s="171"/>
      <c r="QBB49" s="171"/>
      <c r="QBC49" s="171"/>
      <c r="QBD49" s="171"/>
      <c r="QBE49" s="171"/>
      <c r="QBF49" s="171"/>
      <c r="QBG49" s="172"/>
      <c r="QBH49" s="171"/>
      <c r="QBI49" s="171"/>
      <c r="QBJ49" s="171"/>
      <c r="QBK49" s="171"/>
      <c r="QBL49" s="171"/>
      <c r="QBM49" s="171"/>
      <c r="QBN49" s="171"/>
      <c r="QBO49" s="171"/>
      <c r="QBP49" s="171"/>
      <c r="QBQ49" s="171"/>
      <c r="QBR49" s="171"/>
      <c r="QBS49" s="172"/>
      <c r="QBT49" s="171"/>
      <c r="QBU49" s="171"/>
      <c r="QBV49" s="171"/>
      <c r="QBW49" s="171"/>
      <c r="QBX49" s="171"/>
      <c r="QBY49" s="171"/>
      <c r="QBZ49" s="171"/>
      <c r="QCA49" s="171"/>
      <c r="QCB49" s="171"/>
      <c r="QCC49" s="171"/>
      <c r="QCD49" s="171"/>
      <c r="QCE49" s="172"/>
      <c r="QCF49" s="171"/>
      <c r="QCG49" s="171"/>
      <c r="QCH49" s="171"/>
      <c r="QCI49" s="171"/>
      <c r="QCJ49" s="171"/>
      <c r="QCK49" s="171"/>
      <c r="QCL49" s="171"/>
      <c r="QCM49" s="171"/>
      <c r="QCN49" s="171"/>
      <c r="QCO49" s="171"/>
      <c r="QCP49" s="171"/>
      <c r="QCQ49" s="172"/>
      <c r="QCR49" s="171"/>
      <c r="QCS49" s="171"/>
      <c r="QCT49" s="171"/>
      <c r="QCU49" s="171"/>
      <c r="QCV49" s="171"/>
      <c r="QCW49" s="171"/>
      <c r="QCX49" s="171"/>
      <c r="QCY49" s="171"/>
      <c r="QCZ49" s="171"/>
      <c r="QDA49" s="171"/>
      <c r="QDB49" s="171"/>
      <c r="QDC49" s="172"/>
      <c r="QDD49" s="171"/>
      <c r="QDE49" s="171"/>
      <c r="QDF49" s="171"/>
      <c r="QDG49" s="171"/>
      <c r="QDH49" s="171"/>
      <c r="QDI49" s="171"/>
      <c r="QDJ49" s="171"/>
      <c r="QDK49" s="171"/>
      <c r="QDL49" s="171"/>
      <c r="QDM49" s="171"/>
      <c r="QDN49" s="171"/>
      <c r="QDO49" s="172"/>
      <c r="QDP49" s="171"/>
      <c r="QDQ49" s="171"/>
      <c r="QDR49" s="171"/>
      <c r="QDS49" s="171"/>
      <c r="QDT49" s="171"/>
      <c r="QDU49" s="171"/>
      <c r="QDV49" s="171"/>
      <c r="QDW49" s="171"/>
      <c r="QDX49" s="171"/>
      <c r="QDY49" s="171"/>
      <c r="QDZ49" s="171"/>
      <c r="QEA49" s="172"/>
      <c r="QEB49" s="171"/>
      <c r="QEC49" s="171"/>
      <c r="QED49" s="171"/>
      <c r="QEE49" s="171"/>
      <c r="QEF49" s="171"/>
      <c r="QEG49" s="171"/>
      <c r="QEH49" s="171"/>
      <c r="QEI49" s="171"/>
      <c r="QEJ49" s="171"/>
      <c r="QEK49" s="171"/>
      <c r="QEL49" s="171"/>
      <c r="QEM49" s="172"/>
      <c r="QEN49" s="171"/>
      <c r="QEO49" s="171"/>
      <c r="QEP49" s="171"/>
      <c r="QEQ49" s="171"/>
      <c r="QER49" s="171"/>
      <c r="QES49" s="171"/>
      <c r="QET49" s="171"/>
      <c r="QEU49" s="171"/>
      <c r="QEV49" s="171"/>
      <c r="QEW49" s="171"/>
      <c r="QEX49" s="171"/>
      <c r="QEY49" s="172"/>
      <c r="QEZ49" s="171"/>
      <c r="QFA49" s="171"/>
      <c r="QFB49" s="171"/>
      <c r="QFC49" s="171"/>
      <c r="QFD49" s="171"/>
      <c r="QFE49" s="171"/>
      <c r="QFF49" s="171"/>
      <c r="QFG49" s="171"/>
      <c r="QFH49" s="171"/>
      <c r="QFI49" s="171"/>
      <c r="QFJ49" s="171"/>
      <c r="QFK49" s="172"/>
      <c r="QFL49" s="171"/>
      <c r="QFM49" s="171"/>
      <c r="QFN49" s="171"/>
      <c r="QFO49" s="171"/>
      <c r="QFP49" s="171"/>
      <c r="QFQ49" s="171"/>
      <c r="QFR49" s="171"/>
      <c r="QFS49" s="171"/>
      <c r="QFT49" s="171"/>
      <c r="QFU49" s="171"/>
      <c r="QFV49" s="171"/>
      <c r="QFW49" s="172"/>
      <c r="QFX49" s="171"/>
      <c r="QFY49" s="171"/>
      <c r="QFZ49" s="171"/>
      <c r="QGA49" s="171"/>
      <c r="QGB49" s="171"/>
      <c r="QGC49" s="171"/>
      <c r="QGD49" s="171"/>
      <c r="QGE49" s="171"/>
      <c r="QGF49" s="171"/>
      <c r="QGG49" s="171"/>
      <c r="QGH49" s="171"/>
      <c r="QGI49" s="172"/>
      <c r="QGJ49" s="171"/>
      <c r="QGK49" s="171"/>
      <c r="QGL49" s="171"/>
      <c r="QGM49" s="171"/>
      <c r="QGN49" s="171"/>
      <c r="QGO49" s="171"/>
      <c r="QGP49" s="171"/>
      <c r="QGQ49" s="171"/>
      <c r="QGR49" s="171"/>
      <c r="QGS49" s="171"/>
      <c r="QGT49" s="171"/>
      <c r="QGU49" s="172"/>
      <c r="QGV49" s="171"/>
      <c r="QGW49" s="171"/>
      <c r="QGX49" s="171"/>
      <c r="QGY49" s="171"/>
      <c r="QGZ49" s="171"/>
      <c r="QHA49" s="171"/>
      <c r="QHB49" s="171"/>
      <c r="QHC49" s="171"/>
      <c r="QHD49" s="171"/>
      <c r="QHE49" s="171"/>
      <c r="QHF49" s="171"/>
      <c r="QHG49" s="172"/>
      <c r="QHH49" s="171"/>
      <c r="QHI49" s="171"/>
      <c r="QHJ49" s="171"/>
      <c r="QHK49" s="171"/>
      <c r="QHL49" s="171"/>
      <c r="QHM49" s="171"/>
      <c r="QHN49" s="171"/>
      <c r="QHO49" s="171"/>
      <c r="QHP49" s="171"/>
      <c r="QHQ49" s="171"/>
      <c r="QHR49" s="171"/>
      <c r="QHS49" s="172"/>
      <c r="QHT49" s="171"/>
      <c r="QHU49" s="171"/>
      <c r="QHV49" s="171"/>
      <c r="QHW49" s="171"/>
      <c r="QHX49" s="171"/>
      <c r="QHY49" s="171"/>
      <c r="QHZ49" s="171"/>
      <c r="QIA49" s="171"/>
      <c r="QIB49" s="171"/>
      <c r="QIC49" s="171"/>
      <c r="QID49" s="171"/>
      <c r="QIE49" s="172"/>
      <c r="QIF49" s="171"/>
      <c r="QIG49" s="171"/>
      <c r="QIH49" s="171"/>
      <c r="QII49" s="171"/>
      <c r="QIJ49" s="171"/>
      <c r="QIK49" s="171"/>
      <c r="QIL49" s="171"/>
      <c r="QIM49" s="171"/>
      <c r="QIN49" s="171"/>
      <c r="QIO49" s="171"/>
      <c r="QIP49" s="171"/>
      <c r="QIQ49" s="172"/>
      <c r="QIR49" s="171"/>
      <c r="QIS49" s="171"/>
      <c r="QIT49" s="171"/>
      <c r="QIU49" s="171"/>
      <c r="QIV49" s="171"/>
      <c r="QIW49" s="171"/>
      <c r="QIX49" s="171"/>
      <c r="QIY49" s="171"/>
      <c r="QIZ49" s="171"/>
      <c r="QJA49" s="171"/>
      <c r="QJB49" s="171"/>
      <c r="QJC49" s="172"/>
      <c r="QJD49" s="171"/>
      <c r="QJE49" s="171"/>
      <c r="QJF49" s="171"/>
      <c r="QJG49" s="171"/>
      <c r="QJH49" s="171"/>
      <c r="QJI49" s="171"/>
      <c r="QJJ49" s="171"/>
      <c r="QJK49" s="171"/>
      <c r="QJL49" s="171"/>
      <c r="QJM49" s="171"/>
      <c r="QJN49" s="171"/>
      <c r="QJO49" s="172"/>
      <c r="QJP49" s="171"/>
      <c r="QJQ49" s="171"/>
      <c r="QJR49" s="171"/>
      <c r="QJS49" s="171"/>
      <c r="QJT49" s="171"/>
      <c r="QJU49" s="171"/>
      <c r="QJV49" s="171"/>
      <c r="QJW49" s="171"/>
      <c r="QJX49" s="171"/>
      <c r="QJY49" s="171"/>
      <c r="QJZ49" s="171"/>
      <c r="QKA49" s="172"/>
      <c r="QKB49" s="171"/>
      <c r="QKC49" s="171"/>
      <c r="QKD49" s="171"/>
      <c r="QKE49" s="171"/>
      <c r="QKF49" s="171"/>
      <c r="QKG49" s="171"/>
      <c r="QKH49" s="171"/>
      <c r="QKI49" s="171"/>
      <c r="QKJ49" s="171"/>
      <c r="QKK49" s="171"/>
      <c r="QKL49" s="171"/>
      <c r="QKM49" s="172"/>
      <c r="QKN49" s="171"/>
      <c r="QKO49" s="171"/>
      <c r="QKP49" s="171"/>
      <c r="QKQ49" s="171"/>
      <c r="QKR49" s="171"/>
      <c r="QKS49" s="171"/>
      <c r="QKT49" s="171"/>
      <c r="QKU49" s="171"/>
      <c r="QKV49" s="171"/>
      <c r="QKW49" s="171"/>
      <c r="QKX49" s="171"/>
      <c r="QKY49" s="172"/>
      <c r="QKZ49" s="171"/>
      <c r="QLA49" s="171"/>
      <c r="QLB49" s="171"/>
      <c r="QLC49" s="171"/>
      <c r="QLD49" s="171"/>
      <c r="QLE49" s="171"/>
      <c r="QLF49" s="171"/>
      <c r="QLG49" s="171"/>
      <c r="QLH49" s="171"/>
      <c r="QLI49" s="171"/>
      <c r="QLJ49" s="171"/>
      <c r="QLK49" s="172"/>
      <c r="QLL49" s="171"/>
      <c r="QLM49" s="171"/>
      <c r="QLN49" s="171"/>
      <c r="QLO49" s="171"/>
      <c r="QLP49" s="171"/>
      <c r="QLQ49" s="171"/>
      <c r="QLR49" s="171"/>
      <c r="QLS49" s="171"/>
      <c r="QLT49" s="171"/>
      <c r="QLU49" s="171"/>
      <c r="QLV49" s="171"/>
      <c r="QLW49" s="172"/>
      <c r="QLX49" s="171"/>
      <c r="QLY49" s="171"/>
      <c r="QLZ49" s="171"/>
      <c r="QMA49" s="171"/>
      <c r="QMB49" s="171"/>
      <c r="QMC49" s="171"/>
      <c r="QMD49" s="171"/>
      <c r="QME49" s="171"/>
      <c r="QMF49" s="171"/>
      <c r="QMG49" s="171"/>
      <c r="QMH49" s="171"/>
      <c r="QMI49" s="172"/>
      <c r="QMJ49" s="171"/>
      <c r="QMK49" s="171"/>
      <c r="QML49" s="171"/>
      <c r="QMM49" s="171"/>
      <c r="QMN49" s="171"/>
      <c r="QMO49" s="171"/>
      <c r="QMP49" s="171"/>
      <c r="QMQ49" s="171"/>
      <c r="QMR49" s="171"/>
      <c r="QMS49" s="171"/>
      <c r="QMT49" s="171"/>
      <c r="QMU49" s="172"/>
      <c r="QMV49" s="171"/>
      <c r="QMW49" s="171"/>
      <c r="QMX49" s="171"/>
      <c r="QMY49" s="171"/>
      <c r="QMZ49" s="171"/>
      <c r="QNA49" s="171"/>
      <c r="QNB49" s="171"/>
      <c r="QNC49" s="171"/>
      <c r="QND49" s="171"/>
      <c r="QNE49" s="171"/>
      <c r="QNF49" s="171"/>
      <c r="QNG49" s="172"/>
      <c r="QNH49" s="171"/>
      <c r="QNI49" s="171"/>
      <c r="QNJ49" s="171"/>
      <c r="QNK49" s="171"/>
      <c r="QNL49" s="171"/>
      <c r="QNM49" s="171"/>
      <c r="QNN49" s="171"/>
      <c r="QNO49" s="171"/>
      <c r="QNP49" s="171"/>
      <c r="QNQ49" s="171"/>
      <c r="QNR49" s="171"/>
      <c r="QNS49" s="172"/>
      <c r="QNT49" s="171"/>
      <c r="QNU49" s="171"/>
      <c r="QNV49" s="171"/>
      <c r="QNW49" s="171"/>
      <c r="QNX49" s="171"/>
      <c r="QNY49" s="171"/>
      <c r="QNZ49" s="171"/>
      <c r="QOA49" s="171"/>
      <c r="QOB49" s="171"/>
      <c r="QOC49" s="171"/>
      <c r="QOD49" s="171"/>
      <c r="QOE49" s="172"/>
      <c r="QOF49" s="171"/>
      <c r="QOG49" s="171"/>
      <c r="QOH49" s="171"/>
      <c r="QOI49" s="171"/>
      <c r="QOJ49" s="171"/>
      <c r="QOK49" s="171"/>
      <c r="QOL49" s="171"/>
      <c r="QOM49" s="171"/>
      <c r="QON49" s="171"/>
      <c r="QOO49" s="171"/>
      <c r="QOP49" s="171"/>
      <c r="QOQ49" s="172"/>
      <c r="QOR49" s="171"/>
      <c r="QOS49" s="171"/>
      <c r="QOT49" s="171"/>
      <c r="QOU49" s="171"/>
      <c r="QOV49" s="171"/>
      <c r="QOW49" s="171"/>
      <c r="QOX49" s="171"/>
      <c r="QOY49" s="171"/>
      <c r="QOZ49" s="171"/>
      <c r="QPA49" s="171"/>
      <c r="QPB49" s="171"/>
      <c r="QPC49" s="172"/>
      <c r="QPD49" s="171"/>
      <c r="QPE49" s="171"/>
      <c r="QPF49" s="171"/>
      <c r="QPG49" s="171"/>
      <c r="QPH49" s="171"/>
      <c r="QPI49" s="171"/>
      <c r="QPJ49" s="171"/>
      <c r="QPK49" s="171"/>
      <c r="QPL49" s="171"/>
      <c r="QPM49" s="171"/>
      <c r="QPN49" s="171"/>
      <c r="QPO49" s="172"/>
      <c r="QPP49" s="171"/>
      <c r="QPQ49" s="171"/>
      <c r="QPR49" s="171"/>
      <c r="QPS49" s="171"/>
      <c r="QPT49" s="171"/>
      <c r="QPU49" s="171"/>
      <c r="QPV49" s="171"/>
      <c r="QPW49" s="171"/>
      <c r="QPX49" s="171"/>
      <c r="QPY49" s="171"/>
      <c r="QPZ49" s="171"/>
      <c r="QQA49" s="172"/>
      <c r="QQB49" s="171"/>
      <c r="QQC49" s="171"/>
      <c r="QQD49" s="171"/>
      <c r="QQE49" s="171"/>
      <c r="QQF49" s="171"/>
      <c r="QQG49" s="171"/>
      <c r="QQH49" s="171"/>
      <c r="QQI49" s="171"/>
      <c r="QQJ49" s="171"/>
      <c r="QQK49" s="171"/>
      <c r="QQL49" s="171"/>
      <c r="QQM49" s="172"/>
      <c r="QQN49" s="171"/>
      <c r="QQO49" s="171"/>
      <c r="QQP49" s="171"/>
      <c r="QQQ49" s="171"/>
      <c r="QQR49" s="171"/>
      <c r="QQS49" s="171"/>
      <c r="QQT49" s="171"/>
      <c r="QQU49" s="171"/>
      <c r="QQV49" s="171"/>
      <c r="QQW49" s="171"/>
      <c r="QQX49" s="171"/>
      <c r="QQY49" s="172"/>
      <c r="QQZ49" s="171"/>
      <c r="QRA49" s="171"/>
      <c r="QRB49" s="171"/>
      <c r="QRC49" s="171"/>
      <c r="QRD49" s="171"/>
      <c r="QRE49" s="171"/>
      <c r="QRF49" s="171"/>
      <c r="QRG49" s="171"/>
      <c r="QRH49" s="171"/>
      <c r="QRI49" s="171"/>
      <c r="QRJ49" s="171"/>
      <c r="QRK49" s="172"/>
      <c r="QRL49" s="171"/>
      <c r="QRM49" s="171"/>
      <c r="QRN49" s="171"/>
      <c r="QRO49" s="171"/>
      <c r="QRP49" s="171"/>
      <c r="QRQ49" s="171"/>
      <c r="QRR49" s="171"/>
      <c r="QRS49" s="171"/>
      <c r="QRT49" s="171"/>
      <c r="QRU49" s="171"/>
      <c r="QRV49" s="171"/>
      <c r="QRW49" s="172"/>
      <c r="QRX49" s="171"/>
      <c r="QRY49" s="171"/>
      <c r="QRZ49" s="171"/>
      <c r="QSA49" s="171"/>
      <c r="QSB49" s="171"/>
      <c r="QSC49" s="171"/>
      <c r="QSD49" s="171"/>
      <c r="QSE49" s="171"/>
      <c r="QSF49" s="171"/>
      <c r="QSG49" s="171"/>
      <c r="QSH49" s="171"/>
      <c r="QSI49" s="172"/>
      <c r="QSJ49" s="171"/>
      <c r="QSK49" s="171"/>
      <c r="QSL49" s="171"/>
      <c r="QSM49" s="171"/>
      <c r="QSN49" s="171"/>
      <c r="QSO49" s="171"/>
      <c r="QSP49" s="171"/>
      <c r="QSQ49" s="171"/>
      <c r="QSR49" s="171"/>
      <c r="QSS49" s="171"/>
      <c r="QST49" s="171"/>
      <c r="QSU49" s="172"/>
      <c r="QSV49" s="171"/>
      <c r="QSW49" s="171"/>
      <c r="QSX49" s="171"/>
      <c r="QSY49" s="171"/>
      <c r="QSZ49" s="171"/>
      <c r="QTA49" s="171"/>
      <c r="QTB49" s="171"/>
      <c r="QTC49" s="171"/>
      <c r="QTD49" s="171"/>
      <c r="QTE49" s="171"/>
      <c r="QTF49" s="171"/>
      <c r="QTG49" s="172"/>
      <c r="QTH49" s="171"/>
      <c r="QTI49" s="171"/>
      <c r="QTJ49" s="171"/>
      <c r="QTK49" s="171"/>
      <c r="QTL49" s="171"/>
      <c r="QTM49" s="171"/>
      <c r="QTN49" s="171"/>
      <c r="QTO49" s="171"/>
      <c r="QTP49" s="171"/>
      <c r="QTQ49" s="171"/>
      <c r="QTR49" s="171"/>
      <c r="QTS49" s="172"/>
      <c r="QTT49" s="171"/>
      <c r="QTU49" s="171"/>
      <c r="QTV49" s="171"/>
      <c r="QTW49" s="171"/>
      <c r="QTX49" s="171"/>
      <c r="QTY49" s="171"/>
      <c r="QTZ49" s="171"/>
      <c r="QUA49" s="171"/>
      <c r="QUB49" s="171"/>
      <c r="QUC49" s="171"/>
      <c r="QUD49" s="171"/>
      <c r="QUE49" s="172"/>
      <c r="QUF49" s="171"/>
      <c r="QUG49" s="171"/>
      <c r="QUH49" s="171"/>
      <c r="QUI49" s="171"/>
      <c r="QUJ49" s="171"/>
      <c r="QUK49" s="171"/>
      <c r="QUL49" s="171"/>
      <c r="QUM49" s="171"/>
      <c r="QUN49" s="171"/>
      <c r="QUO49" s="171"/>
      <c r="QUP49" s="171"/>
      <c r="QUQ49" s="172"/>
      <c r="QUR49" s="171"/>
      <c r="QUS49" s="171"/>
      <c r="QUT49" s="171"/>
      <c r="QUU49" s="171"/>
      <c r="QUV49" s="171"/>
      <c r="QUW49" s="171"/>
      <c r="QUX49" s="171"/>
      <c r="QUY49" s="171"/>
      <c r="QUZ49" s="171"/>
      <c r="QVA49" s="171"/>
      <c r="QVB49" s="171"/>
      <c r="QVC49" s="172"/>
      <c r="QVD49" s="171"/>
      <c r="QVE49" s="171"/>
      <c r="QVF49" s="171"/>
      <c r="QVG49" s="171"/>
      <c r="QVH49" s="171"/>
      <c r="QVI49" s="171"/>
      <c r="QVJ49" s="171"/>
      <c r="QVK49" s="171"/>
      <c r="QVL49" s="171"/>
      <c r="QVM49" s="171"/>
      <c r="QVN49" s="171"/>
      <c r="QVO49" s="172"/>
      <c r="QVP49" s="171"/>
      <c r="QVQ49" s="171"/>
      <c r="QVR49" s="171"/>
      <c r="QVS49" s="171"/>
      <c r="QVT49" s="171"/>
      <c r="QVU49" s="171"/>
      <c r="QVV49" s="171"/>
      <c r="QVW49" s="171"/>
      <c r="QVX49" s="171"/>
      <c r="QVY49" s="171"/>
      <c r="QVZ49" s="171"/>
      <c r="QWA49" s="172"/>
      <c r="QWB49" s="171"/>
      <c r="QWC49" s="171"/>
      <c r="QWD49" s="171"/>
      <c r="QWE49" s="171"/>
      <c r="QWF49" s="171"/>
      <c r="QWG49" s="171"/>
      <c r="QWH49" s="171"/>
      <c r="QWI49" s="171"/>
      <c r="QWJ49" s="171"/>
      <c r="QWK49" s="171"/>
      <c r="QWL49" s="171"/>
      <c r="QWM49" s="172"/>
      <c r="QWN49" s="171"/>
      <c r="QWO49" s="171"/>
      <c r="QWP49" s="171"/>
      <c r="QWQ49" s="171"/>
      <c r="QWR49" s="171"/>
      <c r="QWS49" s="171"/>
      <c r="QWT49" s="171"/>
      <c r="QWU49" s="171"/>
      <c r="QWV49" s="171"/>
      <c r="QWW49" s="171"/>
      <c r="QWX49" s="171"/>
      <c r="QWY49" s="172"/>
      <c r="QWZ49" s="171"/>
      <c r="QXA49" s="171"/>
      <c r="QXB49" s="171"/>
      <c r="QXC49" s="171"/>
      <c r="QXD49" s="171"/>
      <c r="QXE49" s="171"/>
      <c r="QXF49" s="171"/>
      <c r="QXG49" s="171"/>
      <c r="QXH49" s="171"/>
      <c r="QXI49" s="171"/>
      <c r="QXJ49" s="171"/>
      <c r="QXK49" s="172"/>
      <c r="QXL49" s="171"/>
      <c r="QXM49" s="171"/>
      <c r="QXN49" s="171"/>
      <c r="QXO49" s="171"/>
      <c r="QXP49" s="171"/>
      <c r="QXQ49" s="171"/>
      <c r="QXR49" s="171"/>
      <c r="QXS49" s="171"/>
      <c r="QXT49" s="171"/>
      <c r="QXU49" s="171"/>
      <c r="QXV49" s="171"/>
      <c r="QXW49" s="172"/>
      <c r="QXX49" s="171"/>
      <c r="QXY49" s="171"/>
      <c r="QXZ49" s="171"/>
      <c r="QYA49" s="171"/>
      <c r="QYB49" s="171"/>
      <c r="QYC49" s="171"/>
      <c r="QYD49" s="171"/>
      <c r="QYE49" s="171"/>
      <c r="QYF49" s="171"/>
      <c r="QYG49" s="171"/>
      <c r="QYH49" s="171"/>
      <c r="QYI49" s="172"/>
      <c r="QYJ49" s="171"/>
      <c r="QYK49" s="171"/>
      <c r="QYL49" s="171"/>
      <c r="QYM49" s="171"/>
      <c r="QYN49" s="171"/>
      <c r="QYO49" s="171"/>
      <c r="QYP49" s="171"/>
      <c r="QYQ49" s="171"/>
      <c r="QYR49" s="171"/>
      <c r="QYS49" s="171"/>
      <c r="QYT49" s="171"/>
      <c r="QYU49" s="172"/>
      <c r="QYV49" s="171"/>
      <c r="QYW49" s="171"/>
      <c r="QYX49" s="171"/>
      <c r="QYY49" s="171"/>
      <c r="QYZ49" s="171"/>
      <c r="QZA49" s="171"/>
      <c r="QZB49" s="171"/>
      <c r="QZC49" s="171"/>
      <c r="QZD49" s="171"/>
      <c r="QZE49" s="171"/>
      <c r="QZF49" s="171"/>
      <c r="QZG49" s="172"/>
      <c r="QZH49" s="171"/>
      <c r="QZI49" s="171"/>
      <c r="QZJ49" s="171"/>
      <c r="QZK49" s="171"/>
      <c r="QZL49" s="171"/>
      <c r="QZM49" s="171"/>
      <c r="QZN49" s="171"/>
      <c r="QZO49" s="171"/>
      <c r="QZP49" s="171"/>
      <c r="QZQ49" s="171"/>
      <c r="QZR49" s="171"/>
      <c r="QZS49" s="172"/>
      <c r="QZT49" s="171"/>
      <c r="QZU49" s="171"/>
      <c r="QZV49" s="171"/>
      <c r="QZW49" s="171"/>
      <c r="QZX49" s="171"/>
      <c r="QZY49" s="171"/>
      <c r="QZZ49" s="171"/>
      <c r="RAA49" s="171"/>
      <c r="RAB49" s="171"/>
      <c r="RAC49" s="171"/>
      <c r="RAD49" s="171"/>
      <c r="RAE49" s="172"/>
      <c r="RAF49" s="171"/>
      <c r="RAG49" s="171"/>
      <c r="RAH49" s="171"/>
      <c r="RAI49" s="171"/>
      <c r="RAJ49" s="171"/>
      <c r="RAK49" s="171"/>
      <c r="RAL49" s="171"/>
      <c r="RAM49" s="171"/>
      <c r="RAN49" s="171"/>
      <c r="RAO49" s="171"/>
      <c r="RAP49" s="171"/>
      <c r="RAQ49" s="172"/>
      <c r="RAR49" s="171"/>
      <c r="RAS49" s="171"/>
      <c r="RAT49" s="171"/>
      <c r="RAU49" s="171"/>
      <c r="RAV49" s="171"/>
      <c r="RAW49" s="171"/>
      <c r="RAX49" s="171"/>
      <c r="RAY49" s="171"/>
      <c r="RAZ49" s="171"/>
      <c r="RBA49" s="171"/>
      <c r="RBB49" s="171"/>
      <c r="RBC49" s="172"/>
      <c r="RBD49" s="171"/>
      <c r="RBE49" s="171"/>
      <c r="RBF49" s="171"/>
      <c r="RBG49" s="171"/>
      <c r="RBH49" s="171"/>
      <c r="RBI49" s="171"/>
      <c r="RBJ49" s="171"/>
      <c r="RBK49" s="171"/>
      <c r="RBL49" s="171"/>
      <c r="RBM49" s="171"/>
      <c r="RBN49" s="171"/>
      <c r="RBO49" s="172"/>
      <c r="RBP49" s="171"/>
      <c r="RBQ49" s="171"/>
      <c r="RBR49" s="171"/>
      <c r="RBS49" s="171"/>
      <c r="RBT49" s="171"/>
      <c r="RBU49" s="171"/>
      <c r="RBV49" s="171"/>
      <c r="RBW49" s="171"/>
      <c r="RBX49" s="171"/>
      <c r="RBY49" s="171"/>
      <c r="RBZ49" s="171"/>
      <c r="RCA49" s="172"/>
      <c r="RCB49" s="171"/>
      <c r="RCC49" s="171"/>
      <c r="RCD49" s="171"/>
      <c r="RCE49" s="171"/>
      <c r="RCF49" s="171"/>
      <c r="RCG49" s="171"/>
      <c r="RCH49" s="171"/>
      <c r="RCI49" s="171"/>
      <c r="RCJ49" s="171"/>
      <c r="RCK49" s="171"/>
      <c r="RCL49" s="171"/>
      <c r="RCM49" s="172"/>
      <c r="RCN49" s="171"/>
      <c r="RCO49" s="171"/>
      <c r="RCP49" s="171"/>
      <c r="RCQ49" s="171"/>
      <c r="RCR49" s="171"/>
      <c r="RCS49" s="171"/>
      <c r="RCT49" s="171"/>
      <c r="RCU49" s="171"/>
      <c r="RCV49" s="171"/>
      <c r="RCW49" s="171"/>
      <c r="RCX49" s="171"/>
      <c r="RCY49" s="172"/>
      <c r="RCZ49" s="171"/>
      <c r="RDA49" s="171"/>
      <c r="RDB49" s="171"/>
      <c r="RDC49" s="171"/>
      <c r="RDD49" s="171"/>
      <c r="RDE49" s="171"/>
      <c r="RDF49" s="171"/>
      <c r="RDG49" s="171"/>
      <c r="RDH49" s="171"/>
      <c r="RDI49" s="171"/>
      <c r="RDJ49" s="171"/>
      <c r="RDK49" s="172"/>
      <c r="RDL49" s="171"/>
      <c r="RDM49" s="171"/>
      <c r="RDN49" s="171"/>
      <c r="RDO49" s="171"/>
      <c r="RDP49" s="171"/>
      <c r="RDQ49" s="171"/>
      <c r="RDR49" s="171"/>
      <c r="RDS49" s="171"/>
      <c r="RDT49" s="171"/>
      <c r="RDU49" s="171"/>
      <c r="RDV49" s="171"/>
      <c r="RDW49" s="172"/>
      <c r="RDX49" s="171"/>
      <c r="RDY49" s="171"/>
      <c r="RDZ49" s="171"/>
      <c r="REA49" s="171"/>
      <c r="REB49" s="171"/>
      <c r="REC49" s="171"/>
      <c r="RED49" s="171"/>
      <c r="REE49" s="171"/>
      <c r="REF49" s="171"/>
      <c r="REG49" s="171"/>
      <c r="REH49" s="171"/>
      <c r="REI49" s="172"/>
      <c r="REJ49" s="171"/>
      <c r="REK49" s="171"/>
      <c r="REL49" s="171"/>
      <c r="REM49" s="171"/>
      <c r="REN49" s="171"/>
      <c r="REO49" s="171"/>
      <c r="REP49" s="171"/>
      <c r="REQ49" s="171"/>
      <c r="RER49" s="171"/>
      <c r="RES49" s="171"/>
      <c r="RET49" s="171"/>
      <c r="REU49" s="172"/>
      <c r="REV49" s="171"/>
      <c r="REW49" s="171"/>
      <c r="REX49" s="171"/>
      <c r="REY49" s="171"/>
      <c r="REZ49" s="171"/>
      <c r="RFA49" s="171"/>
      <c r="RFB49" s="171"/>
      <c r="RFC49" s="171"/>
      <c r="RFD49" s="171"/>
      <c r="RFE49" s="171"/>
      <c r="RFF49" s="171"/>
      <c r="RFG49" s="172"/>
      <c r="RFH49" s="171"/>
      <c r="RFI49" s="171"/>
      <c r="RFJ49" s="171"/>
      <c r="RFK49" s="171"/>
      <c r="RFL49" s="171"/>
      <c r="RFM49" s="171"/>
      <c r="RFN49" s="171"/>
      <c r="RFO49" s="171"/>
      <c r="RFP49" s="171"/>
      <c r="RFQ49" s="171"/>
      <c r="RFR49" s="171"/>
      <c r="RFS49" s="172"/>
      <c r="RFT49" s="171"/>
      <c r="RFU49" s="171"/>
      <c r="RFV49" s="171"/>
      <c r="RFW49" s="171"/>
      <c r="RFX49" s="171"/>
      <c r="RFY49" s="171"/>
      <c r="RFZ49" s="171"/>
      <c r="RGA49" s="171"/>
      <c r="RGB49" s="171"/>
      <c r="RGC49" s="171"/>
      <c r="RGD49" s="171"/>
      <c r="RGE49" s="172"/>
      <c r="RGF49" s="171"/>
      <c r="RGG49" s="171"/>
      <c r="RGH49" s="171"/>
      <c r="RGI49" s="171"/>
      <c r="RGJ49" s="171"/>
      <c r="RGK49" s="171"/>
      <c r="RGL49" s="171"/>
      <c r="RGM49" s="171"/>
      <c r="RGN49" s="171"/>
      <c r="RGO49" s="171"/>
      <c r="RGP49" s="171"/>
      <c r="RGQ49" s="172"/>
      <c r="RGR49" s="171"/>
      <c r="RGS49" s="171"/>
      <c r="RGT49" s="171"/>
      <c r="RGU49" s="171"/>
      <c r="RGV49" s="171"/>
      <c r="RGW49" s="171"/>
      <c r="RGX49" s="171"/>
      <c r="RGY49" s="171"/>
      <c r="RGZ49" s="171"/>
      <c r="RHA49" s="171"/>
      <c r="RHB49" s="171"/>
      <c r="RHC49" s="172"/>
      <c r="RHD49" s="171"/>
      <c r="RHE49" s="171"/>
      <c r="RHF49" s="171"/>
      <c r="RHG49" s="171"/>
      <c r="RHH49" s="171"/>
      <c r="RHI49" s="171"/>
      <c r="RHJ49" s="171"/>
      <c r="RHK49" s="171"/>
      <c r="RHL49" s="171"/>
      <c r="RHM49" s="171"/>
      <c r="RHN49" s="171"/>
      <c r="RHO49" s="172"/>
      <c r="RHP49" s="171"/>
      <c r="RHQ49" s="171"/>
      <c r="RHR49" s="171"/>
      <c r="RHS49" s="171"/>
      <c r="RHT49" s="171"/>
      <c r="RHU49" s="171"/>
      <c r="RHV49" s="171"/>
      <c r="RHW49" s="171"/>
      <c r="RHX49" s="171"/>
      <c r="RHY49" s="171"/>
      <c r="RHZ49" s="171"/>
      <c r="RIA49" s="172"/>
      <c r="RIB49" s="171"/>
      <c r="RIC49" s="171"/>
      <c r="RID49" s="171"/>
      <c r="RIE49" s="171"/>
      <c r="RIF49" s="171"/>
      <c r="RIG49" s="171"/>
      <c r="RIH49" s="171"/>
      <c r="RII49" s="171"/>
      <c r="RIJ49" s="171"/>
      <c r="RIK49" s="171"/>
      <c r="RIL49" s="171"/>
      <c r="RIM49" s="172"/>
      <c r="RIN49" s="171"/>
      <c r="RIO49" s="171"/>
      <c r="RIP49" s="171"/>
      <c r="RIQ49" s="171"/>
      <c r="RIR49" s="171"/>
      <c r="RIS49" s="171"/>
      <c r="RIT49" s="171"/>
      <c r="RIU49" s="171"/>
      <c r="RIV49" s="171"/>
      <c r="RIW49" s="171"/>
      <c r="RIX49" s="171"/>
      <c r="RIY49" s="172"/>
      <c r="RIZ49" s="171"/>
      <c r="RJA49" s="171"/>
      <c r="RJB49" s="171"/>
      <c r="RJC49" s="171"/>
      <c r="RJD49" s="171"/>
      <c r="RJE49" s="171"/>
      <c r="RJF49" s="171"/>
      <c r="RJG49" s="171"/>
      <c r="RJH49" s="171"/>
      <c r="RJI49" s="171"/>
      <c r="RJJ49" s="171"/>
      <c r="RJK49" s="172"/>
      <c r="RJL49" s="171"/>
      <c r="RJM49" s="171"/>
      <c r="RJN49" s="171"/>
      <c r="RJO49" s="171"/>
      <c r="RJP49" s="171"/>
      <c r="RJQ49" s="171"/>
      <c r="RJR49" s="171"/>
      <c r="RJS49" s="171"/>
      <c r="RJT49" s="171"/>
      <c r="RJU49" s="171"/>
      <c r="RJV49" s="171"/>
      <c r="RJW49" s="172"/>
      <c r="RJX49" s="171"/>
      <c r="RJY49" s="171"/>
      <c r="RJZ49" s="171"/>
      <c r="RKA49" s="171"/>
      <c r="RKB49" s="171"/>
      <c r="RKC49" s="171"/>
      <c r="RKD49" s="171"/>
      <c r="RKE49" s="171"/>
      <c r="RKF49" s="171"/>
      <c r="RKG49" s="171"/>
      <c r="RKH49" s="171"/>
      <c r="RKI49" s="172"/>
      <c r="RKJ49" s="171"/>
      <c r="RKK49" s="171"/>
      <c r="RKL49" s="171"/>
      <c r="RKM49" s="171"/>
      <c r="RKN49" s="171"/>
      <c r="RKO49" s="171"/>
      <c r="RKP49" s="171"/>
      <c r="RKQ49" s="171"/>
      <c r="RKR49" s="171"/>
      <c r="RKS49" s="171"/>
      <c r="RKT49" s="171"/>
      <c r="RKU49" s="172"/>
      <c r="RKV49" s="171"/>
      <c r="RKW49" s="171"/>
      <c r="RKX49" s="171"/>
      <c r="RKY49" s="171"/>
      <c r="RKZ49" s="171"/>
      <c r="RLA49" s="171"/>
      <c r="RLB49" s="171"/>
      <c r="RLC49" s="171"/>
      <c r="RLD49" s="171"/>
      <c r="RLE49" s="171"/>
      <c r="RLF49" s="171"/>
      <c r="RLG49" s="172"/>
      <c r="RLH49" s="171"/>
      <c r="RLI49" s="171"/>
      <c r="RLJ49" s="171"/>
      <c r="RLK49" s="171"/>
      <c r="RLL49" s="171"/>
      <c r="RLM49" s="171"/>
      <c r="RLN49" s="171"/>
      <c r="RLO49" s="171"/>
      <c r="RLP49" s="171"/>
      <c r="RLQ49" s="171"/>
      <c r="RLR49" s="171"/>
      <c r="RLS49" s="172"/>
      <c r="RLT49" s="171"/>
      <c r="RLU49" s="171"/>
      <c r="RLV49" s="171"/>
      <c r="RLW49" s="171"/>
      <c r="RLX49" s="171"/>
      <c r="RLY49" s="171"/>
      <c r="RLZ49" s="171"/>
      <c r="RMA49" s="171"/>
      <c r="RMB49" s="171"/>
      <c r="RMC49" s="171"/>
      <c r="RMD49" s="171"/>
      <c r="RME49" s="172"/>
      <c r="RMF49" s="171"/>
      <c r="RMG49" s="171"/>
      <c r="RMH49" s="171"/>
      <c r="RMI49" s="171"/>
      <c r="RMJ49" s="171"/>
      <c r="RMK49" s="171"/>
      <c r="RML49" s="171"/>
      <c r="RMM49" s="171"/>
      <c r="RMN49" s="171"/>
      <c r="RMO49" s="171"/>
      <c r="RMP49" s="171"/>
      <c r="RMQ49" s="172"/>
      <c r="RMR49" s="171"/>
      <c r="RMS49" s="171"/>
      <c r="RMT49" s="171"/>
      <c r="RMU49" s="171"/>
      <c r="RMV49" s="171"/>
      <c r="RMW49" s="171"/>
      <c r="RMX49" s="171"/>
      <c r="RMY49" s="171"/>
      <c r="RMZ49" s="171"/>
      <c r="RNA49" s="171"/>
      <c r="RNB49" s="171"/>
      <c r="RNC49" s="172"/>
      <c r="RND49" s="171"/>
      <c r="RNE49" s="171"/>
      <c r="RNF49" s="171"/>
      <c r="RNG49" s="171"/>
      <c r="RNH49" s="171"/>
      <c r="RNI49" s="171"/>
      <c r="RNJ49" s="171"/>
      <c r="RNK49" s="171"/>
      <c r="RNL49" s="171"/>
      <c r="RNM49" s="171"/>
      <c r="RNN49" s="171"/>
      <c r="RNO49" s="172"/>
      <c r="RNP49" s="171"/>
      <c r="RNQ49" s="171"/>
      <c r="RNR49" s="171"/>
      <c r="RNS49" s="171"/>
      <c r="RNT49" s="171"/>
      <c r="RNU49" s="171"/>
      <c r="RNV49" s="171"/>
      <c r="RNW49" s="171"/>
      <c r="RNX49" s="171"/>
      <c r="RNY49" s="171"/>
      <c r="RNZ49" s="171"/>
      <c r="ROA49" s="172"/>
      <c r="ROB49" s="171"/>
      <c r="ROC49" s="171"/>
      <c r="ROD49" s="171"/>
      <c r="ROE49" s="171"/>
      <c r="ROF49" s="171"/>
      <c r="ROG49" s="171"/>
      <c r="ROH49" s="171"/>
      <c r="ROI49" s="171"/>
      <c r="ROJ49" s="171"/>
      <c r="ROK49" s="171"/>
      <c r="ROL49" s="171"/>
      <c r="ROM49" s="172"/>
      <c r="RON49" s="171"/>
      <c r="ROO49" s="171"/>
      <c r="ROP49" s="171"/>
      <c r="ROQ49" s="171"/>
      <c r="ROR49" s="171"/>
      <c r="ROS49" s="171"/>
      <c r="ROT49" s="171"/>
      <c r="ROU49" s="171"/>
      <c r="ROV49" s="171"/>
      <c r="ROW49" s="171"/>
      <c r="ROX49" s="171"/>
      <c r="ROY49" s="172"/>
      <c r="ROZ49" s="171"/>
      <c r="RPA49" s="171"/>
      <c r="RPB49" s="171"/>
      <c r="RPC49" s="171"/>
      <c r="RPD49" s="171"/>
      <c r="RPE49" s="171"/>
      <c r="RPF49" s="171"/>
      <c r="RPG49" s="171"/>
      <c r="RPH49" s="171"/>
      <c r="RPI49" s="171"/>
      <c r="RPJ49" s="171"/>
      <c r="RPK49" s="172"/>
      <c r="RPL49" s="171"/>
      <c r="RPM49" s="171"/>
      <c r="RPN49" s="171"/>
      <c r="RPO49" s="171"/>
      <c r="RPP49" s="171"/>
      <c r="RPQ49" s="171"/>
      <c r="RPR49" s="171"/>
      <c r="RPS49" s="171"/>
      <c r="RPT49" s="171"/>
      <c r="RPU49" s="171"/>
      <c r="RPV49" s="171"/>
      <c r="RPW49" s="172"/>
      <c r="RPX49" s="171"/>
      <c r="RPY49" s="171"/>
      <c r="RPZ49" s="171"/>
      <c r="RQA49" s="171"/>
      <c r="RQB49" s="171"/>
      <c r="RQC49" s="171"/>
      <c r="RQD49" s="171"/>
      <c r="RQE49" s="171"/>
      <c r="RQF49" s="171"/>
      <c r="RQG49" s="171"/>
      <c r="RQH49" s="171"/>
      <c r="RQI49" s="172"/>
      <c r="RQJ49" s="171"/>
      <c r="RQK49" s="171"/>
      <c r="RQL49" s="171"/>
      <c r="RQM49" s="171"/>
      <c r="RQN49" s="171"/>
      <c r="RQO49" s="171"/>
      <c r="RQP49" s="171"/>
      <c r="RQQ49" s="171"/>
      <c r="RQR49" s="171"/>
      <c r="RQS49" s="171"/>
      <c r="RQT49" s="171"/>
      <c r="RQU49" s="172"/>
      <c r="RQV49" s="171"/>
      <c r="RQW49" s="171"/>
      <c r="RQX49" s="171"/>
      <c r="RQY49" s="171"/>
      <c r="RQZ49" s="171"/>
      <c r="RRA49" s="171"/>
      <c r="RRB49" s="171"/>
      <c r="RRC49" s="171"/>
      <c r="RRD49" s="171"/>
      <c r="RRE49" s="171"/>
      <c r="RRF49" s="171"/>
      <c r="RRG49" s="172"/>
      <c r="RRH49" s="171"/>
      <c r="RRI49" s="171"/>
      <c r="RRJ49" s="171"/>
      <c r="RRK49" s="171"/>
      <c r="RRL49" s="171"/>
      <c r="RRM49" s="171"/>
      <c r="RRN49" s="171"/>
      <c r="RRO49" s="171"/>
      <c r="RRP49" s="171"/>
      <c r="RRQ49" s="171"/>
      <c r="RRR49" s="171"/>
      <c r="RRS49" s="172"/>
      <c r="RRT49" s="171"/>
      <c r="RRU49" s="171"/>
      <c r="RRV49" s="171"/>
      <c r="RRW49" s="171"/>
      <c r="RRX49" s="171"/>
      <c r="RRY49" s="171"/>
      <c r="RRZ49" s="171"/>
      <c r="RSA49" s="171"/>
      <c r="RSB49" s="171"/>
      <c r="RSC49" s="171"/>
      <c r="RSD49" s="171"/>
      <c r="RSE49" s="172"/>
      <c r="RSF49" s="171"/>
      <c r="RSG49" s="171"/>
      <c r="RSH49" s="171"/>
      <c r="RSI49" s="171"/>
      <c r="RSJ49" s="171"/>
      <c r="RSK49" s="171"/>
      <c r="RSL49" s="171"/>
      <c r="RSM49" s="171"/>
      <c r="RSN49" s="171"/>
      <c r="RSO49" s="171"/>
      <c r="RSP49" s="171"/>
      <c r="RSQ49" s="172"/>
      <c r="RSR49" s="171"/>
      <c r="RSS49" s="171"/>
      <c r="RST49" s="171"/>
      <c r="RSU49" s="171"/>
      <c r="RSV49" s="171"/>
      <c r="RSW49" s="171"/>
      <c r="RSX49" s="171"/>
      <c r="RSY49" s="171"/>
      <c r="RSZ49" s="171"/>
      <c r="RTA49" s="171"/>
      <c r="RTB49" s="171"/>
      <c r="RTC49" s="172"/>
      <c r="RTD49" s="171"/>
      <c r="RTE49" s="171"/>
      <c r="RTF49" s="171"/>
      <c r="RTG49" s="171"/>
      <c r="RTH49" s="171"/>
      <c r="RTI49" s="171"/>
      <c r="RTJ49" s="171"/>
      <c r="RTK49" s="171"/>
      <c r="RTL49" s="171"/>
      <c r="RTM49" s="171"/>
      <c r="RTN49" s="171"/>
      <c r="RTO49" s="172"/>
      <c r="RTP49" s="171"/>
      <c r="RTQ49" s="171"/>
      <c r="RTR49" s="171"/>
      <c r="RTS49" s="171"/>
      <c r="RTT49" s="171"/>
      <c r="RTU49" s="171"/>
      <c r="RTV49" s="171"/>
      <c r="RTW49" s="171"/>
      <c r="RTX49" s="171"/>
      <c r="RTY49" s="171"/>
      <c r="RTZ49" s="171"/>
      <c r="RUA49" s="172"/>
      <c r="RUB49" s="171"/>
      <c r="RUC49" s="171"/>
      <c r="RUD49" s="171"/>
      <c r="RUE49" s="171"/>
      <c r="RUF49" s="171"/>
      <c r="RUG49" s="171"/>
      <c r="RUH49" s="171"/>
      <c r="RUI49" s="171"/>
      <c r="RUJ49" s="171"/>
      <c r="RUK49" s="171"/>
      <c r="RUL49" s="171"/>
      <c r="RUM49" s="172"/>
      <c r="RUN49" s="171"/>
      <c r="RUO49" s="171"/>
      <c r="RUP49" s="171"/>
      <c r="RUQ49" s="171"/>
      <c r="RUR49" s="171"/>
      <c r="RUS49" s="171"/>
      <c r="RUT49" s="171"/>
      <c r="RUU49" s="171"/>
      <c r="RUV49" s="171"/>
      <c r="RUW49" s="171"/>
      <c r="RUX49" s="171"/>
      <c r="RUY49" s="172"/>
      <c r="RUZ49" s="171"/>
      <c r="RVA49" s="171"/>
      <c r="RVB49" s="171"/>
      <c r="RVC49" s="171"/>
      <c r="RVD49" s="171"/>
      <c r="RVE49" s="171"/>
      <c r="RVF49" s="171"/>
      <c r="RVG49" s="171"/>
      <c r="RVH49" s="171"/>
      <c r="RVI49" s="171"/>
      <c r="RVJ49" s="171"/>
      <c r="RVK49" s="172"/>
      <c r="RVL49" s="171"/>
      <c r="RVM49" s="171"/>
      <c r="RVN49" s="171"/>
      <c r="RVO49" s="171"/>
      <c r="RVP49" s="171"/>
      <c r="RVQ49" s="171"/>
      <c r="RVR49" s="171"/>
      <c r="RVS49" s="171"/>
      <c r="RVT49" s="171"/>
      <c r="RVU49" s="171"/>
      <c r="RVV49" s="171"/>
      <c r="RVW49" s="172"/>
      <c r="RVX49" s="171"/>
      <c r="RVY49" s="171"/>
      <c r="RVZ49" s="171"/>
      <c r="RWA49" s="171"/>
      <c r="RWB49" s="171"/>
      <c r="RWC49" s="171"/>
      <c r="RWD49" s="171"/>
      <c r="RWE49" s="171"/>
      <c r="RWF49" s="171"/>
      <c r="RWG49" s="171"/>
      <c r="RWH49" s="171"/>
      <c r="RWI49" s="172"/>
      <c r="RWJ49" s="171"/>
      <c r="RWK49" s="171"/>
      <c r="RWL49" s="171"/>
      <c r="RWM49" s="171"/>
      <c r="RWN49" s="171"/>
      <c r="RWO49" s="171"/>
      <c r="RWP49" s="171"/>
      <c r="RWQ49" s="171"/>
      <c r="RWR49" s="171"/>
      <c r="RWS49" s="171"/>
      <c r="RWT49" s="171"/>
      <c r="RWU49" s="172"/>
      <c r="RWV49" s="171"/>
      <c r="RWW49" s="171"/>
      <c r="RWX49" s="171"/>
      <c r="RWY49" s="171"/>
      <c r="RWZ49" s="171"/>
      <c r="RXA49" s="171"/>
      <c r="RXB49" s="171"/>
      <c r="RXC49" s="171"/>
      <c r="RXD49" s="171"/>
      <c r="RXE49" s="171"/>
      <c r="RXF49" s="171"/>
      <c r="RXG49" s="172"/>
      <c r="RXH49" s="171"/>
      <c r="RXI49" s="171"/>
      <c r="RXJ49" s="171"/>
      <c r="RXK49" s="171"/>
      <c r="RXL49" s="171"/>
      <c r="RXM49" s="171"/>
      <c r="RXN49" s="171"/>
      <c r="RXO49" s="171"/>
      <c r="RXP49" s="171"/>
      <c r="RXQ49" s="171"/>
      <c r="RXR49" s="171"/>
      <c r="RXS49" s="172"/>
      <c r="RXT49" s="171"/>
      <c r="RXU49" s="171"/>
      <c r="RXV49" s="171"/>
      <c r="RXW49" s="171"/>
      <c r="RXX49" s="171"/>
      <c r="RXY49" s="171"/>
      <c r="RXZ49" s="171"/>
      <c r="RYA49" s="171"/>
      <c r="RYB49" s="171"/>
      <c r="RYC49" s="171"/>
      <c r="RYD49" s="171"/>
      <c r="RYE49" s="172"/>
      <c r="RYF49" s="171"/>
      <c r="RYG49" s="171"/>
      <c r="RYH49" s="171"/>
      <c r="RYI49" s="171"/>
      <c r="RYJ49" s="171"/>
      <c r="RYK49" s="171"/>
      <c r="RYL49" s="171"/>
      <c r="RYM49" s="171"/>
      <c r="RYN49" s="171"/>
      <c r="RYO49" s="171"/>
      <c r="RYP49" s="171"/>
      <c r="RYQ49" s="172"/>
      <c r="RYR49" s="171"/>
      <c r="RYS49" s="171"/>
      <c r="RYT49" s="171"/>
      <c r="RYU49" s="171"/>
      <c r="RYV49" s="171"/>
      <c r="RYW49" s="171"/>
      <c r="RYX49" s="171"/>
      <c r="RYY49" s="171"/>
      <c r="RYZ49" s="171"/>
      <c r="RZA49" s="171"/>
      <c r="RZB49" s="171"/>
      <c r="RZC49" s="172"/>
      <c r="RZD49" s="171"/>
      <c r="RZE49" s="171"/>
      <c r="RZF49" s="171"/>
      <c r="RZG49" s="171"/>
      <c r="RZH49" s="171"/>
      <c r="RZI49" s="171"/>
      <c r="RZJ49" s="171"/>
      <c r="RZK49" s="171"/>
      <c r="RZL49" s="171"/>
      <c r="RZM49" s="171"/>
      <c r="RZN49" s="171"/>
      <c r="RZO49" s="172"/>
      <c r="RZP49" s="171"/>
      <c r="RZQ49" s="171"/>
      <c r="RZR49" s="171"/>
      <c r="RZS49" s="171"/>
      <c r="RZT49" s="171"/>
      <c r="RZU49" s="171"/>
      <c r="RZV49" s="171"/>
      <c r="RZW49" s="171"/>
      <c r="RZX49" s="171"/>
      <c r="RZY49" s="171"/>
      <c r="RZZ49" s="171"/>
      <c r="SAA49" s="172"/>
      <c r="SAB49" s="171"/>
      <c r="SAC49" s="171"/>
      <c r="SAD49" s="171"/>
      <c r="SAE49" s="171"/>
      <c r="SAF49" s="171"/>
      <c r="SAG49" s="171"/>
      <c r="SAH49" s="171"/>
      <c r="SAI49" s="171"/>
      <c r="SAJ49" s="171"/>
      <c r="SAK49" s="171"/>
      <c r="SAL49" s="171"/>
      <c r="SAM49" s="172"/>
      <c r="SAN49" s="171"/>
      <c r="SAO49" s="171"/>
      <c r="SAP49" s="171"/>
      <c r="SAQ49" s="171"/>
      <c r="SAR49" s="171"/>
      <c r="SAS49" s="171"/>
      <c r="SAT49" s="171"/>
      <c r="SAU49" s="171"/>
      <c r="SAV49" s="171"/>
      <c r="SAW49" s="171"/>
      <c r="SAX49" s="171"/>
      <c r="SAY49" s="172"/>
      <c r="SAZ49" s="171"/>
      <c r="SBA49" s="171"/>
      <c r="SBB49" s="171"/>
      <c r="SBC49" s="171"/>
      <c r="SBD49" s="171"/>
      <c r="SBE49" s="171"/>
      <c r="SBF49" s="171"/>
      <c r="SBG49" s="171"/>
      <c r="SBH49" s="171"/>
      <c r="SBI49" s="171"/>
      <c r="SBJ49" s="171"/>
      <c r="SBK49" s="172"/>
      <c r="SBL49" s="171"/>
      <c r="SBM49" s="171"/>
      <c r="SBN49" s="171"/>
      <c r="SBO49" s="171"/>
      <c r="SBP49" s="171"/>
      <c r="SBQ49" s="171"/>
      <c r="SBR49" s="171"/>
      <c r="SBS49" s="171"/>
      <c r="SBT49" s="171"/>
      <c r="SBU49" s="171"/>
      <c r="SBV49" s="171"/>
      <c r="SBW49" s="172"/>
      <c r="SBX49" s="171"/>
      <c r="SBY49" s="171"/>
      <c r="SBZ49" s="171"/>
      <c r="SCA49" s="171"/>
      <c r="SCB49" s="171"/>
      <c r="SCC49" s="171"/>
      <c r="SCD49" s="171"/>
      <c r="SCE49" s="171"/>
      <c r="SCF49" s="171"/>
      <c r="SCG49" s="171"/>
      <c r="SCH49" s="171"/>
      <c r="SCI49" s="172"/>
      <c r="SCJ49" s="171"/>
      <c r="SCK49" s="171"/>
      <c r="SCL49" s="171"/>
      <c r="SCM49" s="171"/>
      <c r="SCN49" s="171"/>
      <c r="SCO49" s="171"/>
      <c r="SCP49" s="171"/>
      <c r="SCQ49" s="171"/>
      <c r="SCR49" s="171"/>
      <c r="SCS49" s="171"/>
      <c r="SCT49" s="171"/>
      <c r="SCU49" s="172"/>
      <c r="SCV49" s="171"/>
      <c r="SCW49" s="171"/>
      <c r="SCX49" s="171"/>
      <c r="SCY49" s="171"/>
      <c r="SCZ49" s="171"/>
      <c r="SDA49" s="171"/>
      <c r="SDB49" s="171"/>
      <c r="SDC49" s="171"/>
      <c r="SDD49" s="171"/>
      <c r="SDE49" s="171"/>
      <c r="SDF49" s="171"/>
      <c r="SDG49" s="172"/>
      <c r="SDH49" s="171"/>
      <c r="SDI49" s="171"/>
      <c r="SDJ49" s="171"/>
      <c r="SDK49" s="171"/>
      <c r="SDL49" s="171"/>
      <c r="SDM49" s="171"/>
      <c r="SDN49" s="171"/>
      <c r="SDO49" s="171"/>
      <c r="SDP49" s="171"/>
      <c r="SDQ49" s="171"/>
      <c r="SDR49" s="171"/>
      <c r="SDS49" s="172"/>
      <c r="SDT49" s="171"/>
      <c r="SDU49" s="171"/>
      <c r="SDV49" s="171"/>
      <c r="SDW49" s="171"/>
      <c r="SDX49" s="171"/>
      <c r="SDY49" s="171"/>
      <c r="SDZ49" s="171"/>
      <c r="SEA49" s="171"/>
      <c r="SEB49" s="171"/>
      <c r="SEC49" s="171"/>
      <c r="SED49" s="171"/>
      <c r="SEE49" s="172"/>
      <c r="SEF49" s="171"/>
      <c r="SEG49" s="171"/>
      <c r="SEH49" s="171"/>
      <c r="SEI49" s="171"/>
      <c r="SEJ49" s="171"/>
      <c r="SEK49" s="171"/>
      <c r="SEL49" s="171"/>
      <c r="SEM49" s="171"/>
      <c r="SEN49" s="171"/>
      <c r="SEO49" s="171"/>
      <c r="SEP49" s="171"/>
      <c r="SEQ49" s="172"/>
      <c r="SER49" s="171"/>
      <c r="SES49" s="171"/>
      <c r="SET49" s="171"/>
      <c r="SEU49" s="171"/>
      <c r="SEV49" s="171"/>
      <c r="SEW49" s="171"/>
      <c r="SEX49" s="171"/>
      <c r="SEY49" s="171"/>
      <c r="SEZ49" s="171"/>
      <c r="SFA49" s="171"/>
      <c r="SFB49" s="171"/>
      <c r="SFC49" s="172"/>
      <c r="SFD49" s="171"/>
      <c r="SFE49" s="171"/>
      <c r="SFF49" s="171"/>
      <c r="SFG49" s="171"/>
      <c r="SFH49" s="171"/>
      <c r="SFI49" s="171"/>
      <c r="SFJ49" s="171"/>
      <c r="SFK49" s="171"/>
      <c r="SFL49" s="171"/>
      <c r="SFM49" s="171"/>
      <c r="SFN49" s="171"/>
      <c r="SFO49" s="172"/>
      <c r="SFP49" s="171"/>
      <c r="SFQ49" s="171"/>
      <c r="SFR49" s="171"/>
      <c r="SFS49" s="171"/>
      <c r="SFT49" s="171"/>
      <c r="SFU49" s="171"/>
      <c r="SFV49" s="171"/>
      <c r="SFW49" s="171"/>
      <c r="SFX49" s="171"/>
      <c r="SFY49" s="171"/>
      <c r="SFZ49" s="171"/>
      <c r="SGA49" s="172"/>
      <c r="SGB49" s="171"/>
      <c r="SGC49" s="171"/>
      <c r="SGD49" s="171"/>
      <c r="SGE49" s="171"/>
      <c r="SGF49" s="171"/>
      <c r="SGG49" s="171"/>
      <c r="SGH49" s="171"/>
      <c r="SGI49" s="171"/>
      <c r="SGJ49" s="171"/>
      <c r="SGK49" s="171"/>
      <c r="SGL49" s="171"/>
      <c r="SGM49" s="172"/>
      <c r="SGN49" s="171"/>
      <c r="SGO49" s="171"/>
      <c r="SGP49" s="171"/>
      <c r="SGQ49" s="171"/>
      <c r="SGR49" s="171"/>
      <c r="SGS49" s="171"/>
      <c r="SGT49" s="171"/>
      <c r="SGU49" s="171"/>
      <c r="SGV49" s="171"/>
      <c r="SGW49" s="171"/>
      <c r="SGX49" s="171"/>
      <c r="SGY49" s="172"/>
      <c r="SGZ49" s="171"/>
      <c r="SHA49" s="171"/>
      <c r="SHB49" s="171"/>
      <c r="SHC49" s="171"/>
      <c r="SHD49" s="171"/>
      <c r="SHE49" s="171"/>
      <c r="SHF49" s="171"/>
      <c r="SHG49" s="171"/>
      <c r="SHH49" s="171"/>
      <c r="SHI49" s="171"/>
      <c r="SHJ49" s="171"/>
      <c r="SHK49" s="172"/>
      <c r="SHL49" s="171"/>
      <c r="SHM49" s="171"/>
      <c r="SHN49" s="171"/>
      <c r="SHO49" s="171"/>
      <c r="SHP49" s="171"/>
      <c r="SHQ49" s="171"/>
      <c r="SHR49" s="171"/>
      <c r="SHS49" s="171"/>
      <c r="SHT49" s="171"/>
      <c r="SHU49" s="171"/>
      <c r="SHV49" s="171"/>
      <c r="SHW49" s="172"/>
      <c r="SHX49" s="171"/>
      <c r="SHY49" s="171"/>
      <c r="SHZ49" s="171"/>
      <c r="SIA49" s="171"/>
      <c r="SIB49" s="171"/>
      <c r="SIC49" s="171"/>
      <c r="SID49" s="171"/>
      <c r="SIE49" s="171"/>
      <c r="SIF49" s="171"/>
      <c r="SIG49" s="171"/>
      <c r="SIH49" s="171"/>
      <c r="SII49" s="172"/>
      <c r="SIJ49" s="171"/>
      <c r="SIK49" s="171"/>
      <c r="SIL49" s="171"/>
      <c r="SIM49" s="171"/>
      <c r="SIN49" s="171"/>
      <c r="SIO49" s="171"/>
      <c r="SIP49" s="171"/>
      <c r="SIQ49" s="171"/>
      <c r="SIR49" s="171"/>
      <c r="SIS49" s="171"/>
      <c r="SIT49" s="171"/>
      <c r="SIU49" s="172"/>
      <c r="SIV49" s="171"/>
      <c r="SIW49" s="171"/>
      <c r="SIX49" s="171"/>
      <c r="SIY49" s="171"/>
      <c r="SIZ49" s="171"/>
      <c r="SJA49" s="171"/>
      <c r="SJB49" s="171"/>
      <c r="SJC49" s="171"/>
      <c r="SJD49" s="171"/>
      <c r="SJE49" s="171"/>
      <c r="SJF49" s="171"/>
      <c r="SJG49" s="172"/>
      <c r="SJH49" s="171"/>
      <c r="SJI49" s="171"/>
      <c r="SJJ49" s="171"/>
      <c r="SJK49" s="171"/>
      <c r="SJL49" s="171"/>
      <c r="SJM49" s="171"/>
      <c r="SJN49" s="171"/>
      <c r="SJO49" s="171"/>
      <c r="SJP49" s="171"/>
      <c r="SJQ49" s="171"/>
      <c r="SJR49" s="171"/>
      <c r="SJS49" s="172"/>
      <c r="SJT49" s="171"/>
      <c r="SJU49" s="171"/>
      <c r="SJV49" s="171"/>
      <c r="SJW49" s="171"/>
      <c r="SJX49" s="171"/>
      <c r="SJY49" s="171"/>
      <c r="SJZ49" s="171"/>
      <c r="SKA49" s="171"/>
      <c r="SKB49" s="171"/>
      <c r="SKC49" s="171"/>
      <c r="SKD49" s="171"/>
      <c r="SKE49" s="172"/>
      <c r="SKF49" s="171"/>
      <c r="SKG49" s="171"/>
      <c r="SKH49" s="171"/>
      <c r="SKI49" s="171"/>
      <c r="SKJ49" s="171"/>
      <c r="SKK49" s="171"/>
      <c r="SKL49" s="171"/>
      <c r="SKM49" s="171"/>
      <c r="SKN49" s="171"/>
      <c r="SKO49" s="171"/>
      <c r="SKP49" s="171"/>
      <c r="SKQ49" s="172"/>
      <c r="SKR49" s="171"/>
      <c r="SKS49" s="171"/>
      <c r="SKT49" s="171"/>
      <c r="SKU49" s="171"/>
      <c r="SKV49" s="171"/>
      <c r="SKW49" s="171"/>
      <c r="SKX49" s="171"/>
      <c r="SKY49" s="171"/>
      <c r="SKZ49" s="171"/>
      <c r="SLA49" s="171"/>
      <c r="SLB49" s="171"/>
      <c r="SLC49" s="172"/>
      <c r="SLD49" s="171"/>
      <c r="SLE49" s="171"/>
      <c r="SLF49" s="171"/>
      <c r="SLG49" s="171"/>
      <c r="SLH49" s="171"/>
      <c r="SLI49" s="171"/>
      <c r="SLJ49" s="171"/>
      <c r="SLK49" s="171"/>
      <c r="SLL49" s="171"/>
      <c r="SLM49" s="171"/>
      <c r="SLN49" s="171"/>
      <c r="SLO49" s="172"/>
      <c r="SLP49" s="171"/>
      <c r="SLQ49" s="171"/>
      <c r="SLR49" s="171"/>
      <c r="SLS49" s="171"/>
      <c r="SLT49" s="171"/>
      <c r="SLU49" s="171"/>
      <c r="SLV49" s="171"/>
      <c r="SLW49" s="171"/>
      <c r="SLX49" s="171"/>
      <c r="SLY49" s="171"/>
      <c r="SLZ49" s="171"/>
      <c r="SMA49" s="172"/>
      <c r="SMB49" s="171"/>
      <c r="SMC49" s="171"/>
      <c r="SMD49" s="171"/>
      <c r="SME49" s="171"/>
      <c r="SMF49" s="171"/>
      <c r="SMG49" s="171"/>
      <c r="SMH49" s="171"/>
      <c r="SMI49" s="171"/>
      <c r="SMJ49" s="171"/>
      <c r="SMK49" s="171"/>
      <c r="SML49" s="171"/>
      <c r="SMM49" s="172"/>
      <c r="SMN49" s="171"/>
      <c r="SMO49" s="171"/>
      <c r="SMP49" s="171"/>
      <c r="SMQ49" s="171"/>
      <c r="SMR49" s="171"/>
      <c r="SMS49" s="171"/>
      <c r="SMT49" s="171"/>
      <c r="SMU49" s="171"/>
      <c r="SMV49" s="171"/>
      <c r="SMW49" s="171"/>
      <c r="SMX49" s="171"/>
      <c r="SMY49" s="172"/>
      <c r="SMZ49" s="171"/>
      <c r="SNA49" s="171"/>
      <c r="SNB49" s="171"/>
      <c r="SNC49" s="171"/>
      <c r="SND49" s="171"/>
      <c r="SNE49" s="171"/>
      <c r="SNF49" s="171"/>
      <c r="SNG49" s="171"/>
      <c r="SNH49" s="171"/>
      <c r="SNI49" s="171"/>
      <c r="SNJ49" s="171"/>
      <c r="SNK49" s="172"/>
      <c r="SNL49" s="171"/>
      <c r="SNM49" s="171"/>
      <c r="SNN49" s="171"/>
      <c r="SNO49" s="171"/>
      <c r="SNP49" s="171"/>
      <c r="SNQ49" s="171"/>
      <c r="SNR49" s="171"/>
      <c r="SNS49" s="171"/>
      <c r="SNT49" s="171"/>
      <c r="SNU49" s="171"/>
      <c r="SNV49" s="171"/>
      <c r="SNW49" s="172"/>
      <c r="SNX49" s="171"/>
      <c r="SNY49" s="171"/>
      <c r="SNZ49" s="171"/>
      <c r="SOA49" s="171"/>
      <c r="SOB49" s="171"/>
      <c r="SOC49" s="171"/>
      <c r="SOD49" s="171"/>
      <c r="SOE49" s="171"/>
      <c r="SOF49" s="171"/>
      <c r="SOG49" s="171"/>
      <c r="SOH49" s="171"/>
      <c r="SOI49" s="172"/>
      <c r="SOJ49" s="171"/>
      <c r="SOK49" s="171"/>
      <c r="SOL49" s="171"/>
      <c r="SOM49" s="171"/>
      <c r="SON49" s="171"/>
      <c r="SOO49" s="171"/>
      <c r="SOP49" s="171"/>
      <c r="SOQ49" s="171"/>
      <c r="SOR49" s="171"/>
      <c r="SOS49" s="171"/>
      <c r="SOT49" s="171"/>
      <c r="SOU49" s="172"/>
      <c r="SOV49" s="171"/>
      <c r="SOW49" s="171"/>
      <c r="SOX49" s="171"/>
      <c r="SOY49" s="171"/>
      <c r="SOZ49" s="171"/>
      <c r="SPA49" s="171"/>
      <c r="SPB49" s="171"/>
      <c r="SPC49" s="171"/>
      <c r="SPD49" s="171"/>
      <c r="SPE49" s="171"/>
      <c r="SPF49" s="171"/>
      <c r="SPG49" s="172"/>
      <c r="SPH49" s="171"/>
      <c r="SPI49" s="171"/>
      <c r="SPJ49" s="171"/>
      <c r="SPK49" s="171"/>
      <c r="SPL49" s="171"/>
      <c r="SPM49" s="171"/>
      <c r="SPN49" s="171"/>
      <c r="SPO49" s="171"/>
      <c r="SPP49" s="171"/>
      <c r="SPQ49" s="171"/>
      <c r="SPR49" s="171"/>
      <c r="SPS49" s="172"/>
      <c r="SPT49" s="171"/>
      <c r="SPU49" s="171"/>
      <c r="SPV49" s="171"/>
      <c r="SPW49" s="171"/>
      <c r="SPX49" s="171"/>
      <c r="SPY49" s="171"/>
      <c r="SPZ49" s="171"/>
      <c r="SQA49" s="171"/>
      <c r="SQB49" s="171"/>
      <c r="SQC49" s="171"/>
      <c r="SQD49" s="171"/>
      <c r="SQE49" s="172"/>
      <c r="SQF49" s="171"/>
      <c r="SQG49" s="171"/>
      <c r="SQH49" s="171"/>
      <c r="SQI49" s="171"/>
      <c r="SQJ49" s="171"/>
      <c r="SQK49" s="171"/>
      <c r="SQL49" s="171"/>
      <c r="SQM49" s="171"/>
      <c r="SQN49" s="171"/>
      <c r="SQO49" s="171"/>
      <c r="SQP49" s="171"/>
      <c r="SQQ49" s="172"/>
      <c r="SQR49" s="171"/>
      <c r="SQS49" s="171"/>
      <c r="SQT49" s="171"/>
      <c r="SQU49" s="171"/>
      <c r="SQV49" s="171"/>
      <c r="SQW49" s="171"/>
      <c r="SQX49" s="171"/>
      <c r="SQY49" s="171"/>
      <c r="SQZ49" s="171"/>
      <c r="SRA49" s="171"/>
      <c r="SRB49" s="171"/>
      <c r="SRC49" s="172"/>
      <c r="SRD49" s="171"/>
      <c r="SRE49" s="171"/>
      <c r="SRF49" s="171"/>
      <c r="SRG49" s="171"/>
      <c r="SRH49" s="171"/>
      <c r="SRI49" s="171"/>
      <c r="SRJ49" s="171"/>
      <c r="SRK49" s="171"/>
      <c r="SRL49" s="171"/>
      <c r="SRM49" s="171"/>
      <c r="SRN49" s="171"/>
      <c r="SRO49" s="172"/>
      <c r="SRP49" s="171"/>
      <c r="SRQ49" s="171"/>
      <c r="SRR49" s="171"/>
      <c r="SRS49" s="171"/>
      <c r="SRT49" s="171"/>
      <c r="SRU49" s="171"/>
      <c r="SRV49" s="171"/>
      <c r="SRW49" s="171"/>
      <c r="SRX49" s="171"/>
      <c r="SRY49" s="171"/>
      <c r="SRZ49" s="171"/>
      <c r="SSA49" s="172"/>
      <c r="SSB49" s="171"/>
      <c r="SSC49" s="171"/>
      <c r="SSD49" s="171"/>
      <c r="SSE49" s="171"/>
      <c r="SSF49" s="171"/>
      <c r="SSG49" s="171"/>
      <c r="SSH49" s="171"/>
      <c r="SSI49" s="171"/>
      <c r="SSJ49" s="171"/>
      <c r="SSK49" s="171"/>
      <c r="SSL49" s="171"/>
      <c r="SSM49" s="172"/>
      <c r="SSN49" s="171"/>
      <c r="SSO49" s="171"/>
      <c r="SSP49" s="171"/>
      <c r="SSQ49" s="171"/>
      <c r="SSR49" s="171"/>
      <c r="SSS49" s="171"/>
      <c r="SST49" s="171"/>
      <c r="SSU49" s="171"/>
      <c r="SSV49" s="171"/>
      <c r="SSW49" s="171"/>
      <c r="SSX49" s="171"/>
      <c r="SSY49" s="172"/>
      <c r="SSZ49" s="171"/>
      <c r="STA49" s="171"/>
      <c r="STB49" s="171"/>
      <c r="STC49" s="171"/>
      <c r="STD49" s="171"/>
      <c r="STE49" s="171"/>
      <c r="STF49" s="171"/>
      <c r="STG49" s="171"/>
      <c r="STH49" s="171"/>
      <c r="STI49" s="171"/>
      <c r="STJ49" s="171"/>
      <c r="STK49" s="172"/>
      <c r="STL49" s="171"/>
      <c r="STM49" s="171"/>
      <c r="STN49" s="171"/>
      <c r="STO49" s="171"/>
      <c r="STP49" s="171"/>
      <c r="STQ49" s="171"/>
      <c r="STR49" s="171"/>
      <c r="STS49" s="171"/>
      <c r="STT49" s="171"/>
      <c r="STU49" s="171"/>
      <c r="STV49" s="171"/>
      <c r="STW49" s="172"/>
      <c r="STX49" s="171"/>
      <c r="STY49" s="171"/>
      <c r="STZ49" s="171"/>
      <c r="SUA49" s="171"/>
      <c r="SUB49" s="171"/>
      <c r="SUC49" s="171"/>
      <c r="SUD49" s="171"/>
      <c r="SUE49" s="171"/>
      <c r="SUF49" s="171"/>
      <c r="SUG49" s="171"/>
      <c r="SUH49" s="171"/>
      <c r="SUI49" s="172"/>
      <c r="SUJ49" s="171"/>
      <c r="SUK49" s="171"/>
      <c r="SUL49" s="171"/>
      <c r="SUM49" s="171"/>
      <c r="SUN49" s="171"/>
      <c r="SUO49" s="171"/>
      <c r="SUP49" s="171"/>
      <c r="SUQ49" s="171"/>
      <c r="SUR49" s="171"/>
      <c r="SUS49" s="171"/>
      <c r="SUT49" s="171"/>
      <c r="SUU49" s="172"/>
      <c r="SUV49" s="171"/>
      <c r="SUW49" s="171"/>
      <c r="SUX49" s="171"/>
      <c r="SUY49" s="171"/>
      <c r="SUZ49" s="171"/>
      <c r="SVA49" s="171"/>
      <c r="SVB49" s="171"/>
      <c r="SVC49" s="171"/>
      <c r="SVD49" s="171"/>
      <c r="SVE49" s="171"/>
      <c r="SVF49" s="171"/>
      <c r="SVG49" s="172"/>
      <c r="SVH49" s="171"/>
      <c r="SVI49" s="171"/>
      <c r="SVJ49" s="171"/>
      <c r="SVK49" s="171"/>
      <c r="SVL49" s="171"/>
      <c r="SVM49" s="171"/>
      <c r="SVN49" s="171"/>
      <c r="SVO49" s="171"/>
      <c r="SVP49" s="171"/>
      <c r="SVQ49" s="171"/>
      <c r="SVR49" s="171"/>
      <c r="SVS49" s="172"/>
      <c r="SVT49" s="171"/>
      <c r="SVU49" s="171"/>
      <c r="SVV49" s="171"/>
      <c r="SVW49" s="171"/>
      <c r="SVX49" s="171"/>
      <c r="SVY49" s="171"/>
      <c r="SVZ49" s="171"/>
      <c r="SWA49" s="171"/>
      <c r="SWB49" s="171"/>
      <c r="SWC49" s="171"/>
      <c r="SWD49" s="171"/>
      <c r="SWE49" s="172"/>
      <c r="SWF49" s="171"/>
      <c r="SWG49" s="171"/>
      <c r="SWH49" s="171"/>
      <c r="SWI49" s="171"/>
      <c r="SWJ49" s="171"/>
      <c r="SWK49" s="171"/>
      <c r="SWL49" s="171"/>
      <c r="SWM49" s="171"/>
      <c r="SWN49" s="171"/>
      <c r="SWO49" s="171"/>
      <c r="SWP49" s="171"/>
      <c r="SWQ49" s="172"/>
      <c r="SWR49" s="171"/>
      <c r="SWS49" s="171"/>
      <c r="SWT49" s="171"/>
      <c r="SWU49" s="171"/>
      <c r="SWV49" s="171"/>
      <c r="SWW49" s="171"/>
      <c r="SWX49" s="171"/>
      <c r="SWY49" s="171"/>
      <c r="SWZ49" s="171"/>
      <c r="SXA49" s="171"/>
      <c r="SXB49" s="171"/>
      <c r="SXC49" s="172"/>
      <c r="SXD49" s="171"/>
      <c r="SXE49" s="171"/>
      <c r="SXF49" s="171"/>
      <c r="SXG49" s="171"/>
      <c r="SXH49" s="171"/>
      <c r="SXI49" s="171"/>
      <c r="SXJ49" s="171"/>
      <c r="SXK49" s="171"/>
      <c r="SXL49" s="171"/>
      <c r="SXM49" s="171"/>
      <c r="SXN49" s="171"/>
      <c r="SXO49" s="172"/>
      <c r="SXP49" s="171"/>
      <c r="SXQ49" s="171"/>
      <c r="SXR49" s="171"/>
      <c r="SXS49" s="171"/>
      <c r="SXT49" s="171"/>
      <c r="SXU49" s="171"/>
      <c r="SXV49" s="171"/>
      <c r="SXW49" s="171"/>
      <c r="SXX49" s="171"/>
      <c r="SXY49" s="171"/>
      <c r="SXZ49" s="171"/>
      <c r="SYA49" s="172"/>
      <c r="SYB49" s="171"/>
      <c r="SYC49" s="171"/>
      <c r="SYD49" s="171"/>
      <c r="SYE49" s="171"/>
      <c r="SYF49" s="171"/>
      <c r="SYG49" s="171"/>
      <c r="SYH49" s="171"/>
      <c r="SYI49" s="171"/>
      <c r="SYJ49" s="171"/>
      <c r="SYK49" s="171"/>
      <c r="SYL49" s="171"/>
      <c r="SYM49" s="172"/>
      <c r="SYN49" s="171"/>
      <c r="SYO49" s="171"/>
      <c r="SYP49" s="171"/>
      <c r="SYQ49" s="171"/>
      <c r="SYR49" s="171"/>
      <c r="SYS49" s="171"/>
      <c r="SYT49" s="171"/>
      <c r="SYU49" s="171"/>
      <c r="SYV49" s="171"/>
      <c r="SYW49" s="171"/>
      <c r="SYX49" s="171"/>
      <c r="SYY49" s="172"/>
      <c r="SYZ49" s="171"/>
      <c r="SZA49" s="171"/>
      <c r="SZB49" s="171"/>
      <c r="SZC49" s="171"/>
      <c r="SZD49" s="171"/>
      <c r="SZE49" s="171"/>
      <c r="SZF49" s="171"/>
      <c r="SZG49" s="171"/>
      <c r="SZH49" s="171"/>
      <c r="SZI49" s="171"/>
      <c r="SZJ49" s="171"/>
      <c r="SZK49" s="172"/>
      <c r="SZL49" s="171"/>
      <c r="SZM49" s="171"/>
      <c r="SZN49" s="171"/>
      <c r="SZO49" s="171"/>
      <c r="SZP49" s="171"/>
      <c r="SZQ49" s="171"/>
      <c r="SZR49" s="171"/>
      <c r="SZS49" s="171"/>
      <c r="SZT49" s="171"/>
      <c r="SZU49" s="171"/>
      <c r="SZV49" s="171"/>
      <c r="SZW49" s="172"/>
      <c r="SZX49" s="171"/>
      <c r="SZY49" s="171"/>
      <c r="SZZ49" s="171"/>
      <c r="TAA49" s="171"/>
      <c r="TAB49" s="171"/>
      <c r="TAC49" s="171"/>
      <c r="TAD49" s="171"/>
      <c r="TAE49" s="171"/>
      <c r="TAF49" s="171"/>
      <c r="TAG49" s="171"/>
      <c r="TAH49" s="171"/>
      <c r="TAI49" s="172"/>
      <c r="TAJ49" s="171"/>
      <c r="TAK49" s="171"/>
      <c r="TAL49" s="171"/>
      <c r="TAM49" s="171"/>
      <c r="TAN49" s="171"/>
      <c r="TAO49" s="171"/>
      <c r="TAP49" s="171"/>
      <c r="TAQ49" s="171"/>
      <c r="TAR49" s="171"/>
      <c r="TAS49" s="171"/>
      <c r="TAT49" s="171"/>
      <c r="TAU49" s="172"/>
      <c r="TAV49" s="171"/>
      <c r="TAW49" s="171"/>
      <c r="TAX49" s="171"/>
      <c r="TAY49" s="171"/>
      <c r="TAZ49" s="171"/>
      <c r="TBA49" s="171"/>
      <c r="TBB49" s="171"/>
      <c r="TBC49" s="171"/>
      <c r="TBD49" s="171"/>
      <c r="TBE49" s="171"/>
      <c r="TBF49" s="171"/>
      <c r="TBG49" s="172"/>
      <c r="TBH49" s="171"/>
      <c r="TBI49" s="171"/>
      <c r="TBJ49" s="171"/>
      <c r="TBK49" s="171"/>
      <c r="TBL49" s="171"/>
      <c r="TBM49" s="171"/>
      <c r="TBN49" s="171"/>
      <c r="TBO49" s="171"/>
      <c r="TBP49" s="171"/>
      <c r="TBQ49" s="171"/>
      <c r="TBR49" s="171"/>
      <c r="TBS49" s="172"/>
      <c r="TBT49" s="171"/>
      <c r="TBU49" s="171"/>
      <c r="TBV49" s="171"/>
      <c r="TBW49" s="171"/>
      <c r="TBX49" s="171"/>
      <c r="TBY49" s="171"/>
      <c r="TBZ49" s="171"/>
      <c r="TCA49" s="171"/>
      <c r="TCB49" s="171"/>
      <c r="TCC49" s="171"/>
      <c r="TCD49" s="171"/>
      <c r="TCE49" s="172"/>
      <c r="TCF49" s="171"/>
      <c r="TCG49" s="171"/>
      <c r="TCH49" s="171"/>
      <c r="TCI49" s="171"/>
      <c r="TCJ49" s="171"/>
      <c r="TCK49" s="171"/>
      <c r="TCL49" s="171"/>
      <c r="TCM49" s="171"/>
      <c r="TCN49" s="171"/>
      <c r="TCO49" s="171"/>
      <c r="TCP49" s="171"/>
      <c r="TCQ49" s="172"/>
      <c r="TCR49" s="171"/>
      <c r="TCS49" s="171"/>
      <c r="TCT49" s="171"/>
      <c r="TCU49" s="171"/>
      <c r="TCV49" s="171"/>
      <c r="TCW49" s="171"/>
      <c r="TCX49" s="171"/>
      <c r="TCY49" s="171"/>
      <c r="TCZ49" s="171"/>
      <c r="TDA49" s="171"/>
      <c r="TDB49" s="171"/>
      <c r="TDC49" s="172"/>
      <c r="TDD49" s="171"/>
      <c r="TDE49" s="171"/>
      <c r="TDF49" s="171"/>
      <c r="TDG49" s="171"/>
      <c r="TDH49" s="171"/>
      <c r="TDI49" s="171"/>
      <c r="TDJ49" s="171"/>
      <c r="TDK49" s="171"/>
      <c r="TDL49" s="171"/>
      <c r="TDM49" s="171"/>
      <c r="TDN49" s="171"/>
      <c r="TDO49" s="172"/>
      <c r="TDP49" s="171"/>
      <c r="TDQ49" s="171"/>
      <c r="TDR49" s="171"/>
      <c r="TDS49" s="171"/>
      <c r="TDT49" s="171"/>
      <c r="TDU49" s="171"/>
      <c r="TDV49" s="171"/>
      <c r="TDW49" s="171"/>
      <c r="TDX49" s="171"/>
      <c r="TDY49" s="171"/>
      <c r="TDZ49" s="171"/>
      <c r="TEA49" s="172"/>
      <c r="TEB49" s="171"/>
      <c r="TEC49" s="171"/>
      <c r="TED49" s="171"/>
      <c r="TEE49" s="171"/>
      <c r="TEF49" s="171"/>
      <c r="TEG49" s="171"/>
      <c r="TEH49" s="171"/>
      <c r="TEI49" s="171"/>
      <c r="TEJ49" s="171"/>
      <c r="TEK49" s="171"/>
      <c r="TEL49" s="171"/>
      <c r="TEM49" s="172"/>
      <c r="TEN49" s="171"/>
      <c r="TEO49" s="171"/>
      <c r="TEP49" s="171"/>
      <c r="TEQ49" s="171"/>
      <c r="TER49" s="171"/>
      <c r="TES49" s="171"/>
      <c r="TET49" s="171"/>
      <c r="TEU49" s="171"/>
      <c r="TEV49" s="171"/>
      <c r="TEW49" s="171"/>
      <c r="TEX49" s="171"/>
      <c r="TEY49" s="172"/>
      <c r="TEZ49" s="171"/>
      <c r="TFA49" s="171"/>
      <c r="TFB49" s="171"/>
      <c r="TFC49" s="171"/>
      <c r="TFD49" s="171"/>
      <c r="TFE49" s="171"/>
      <c r="TFF49" s="171"/>
      <c r="TFG49" s="171"/>
      <c r="TFH49" s="171"/>
      <c r="TFI49" s="171"/>
      <c r="TFJ49" s="171"/>
      <c r="TFK49" s="172"/>
      <c r="TFL49" s="171"/>
      <c r="TFM49" s="171"/>
      <c r="TFN49" s="171"/>
      <c r="TFO49" s="171"/>
      <c r="TFP49" s="171"/>
      <c r="TFQ49" s="171"/>
      <c r="TFR49" s="171"/>
      <c r="TFS49" s="171"/>
      <c r="TFT49" s="171"/>
      <c r="TFU49" s="171"/>
      <c r="TFV49" s="171"/>
      <c r="TFW49" s="172"/>
      <c r="TFX49" s="171"/>
      <c r="TFY49" s="171"/>
      <c r="TFZ49" s="171"/>
      <c r="TGA49" s="171"/>
      <c r="TGB49" s="171"/>
      <c r="TGC49" s="171"/>
      <c r="TGD49" s="171"/>
      <c r="TGE49" s="171"/>
      <c r="TGF49" s="171"/>
      <c r="TGG49" s="171"/>
      <c r="TGH49" s="171"/>
      <c r="TGI49" s="172"/>
      <c r="TGJ49" s="171"/>
      <c r="TGK49" s="171"/>
      <c r="TGL49" s="171"/>
      <c r="TGM49" s="171"/>
      <c r="TGN49" s="171"/>
      <c r="TGO49" s="171"/>
      <c r="TGP49" s="171"/>
      <c r="TGQ49" s="171"/>
      <c r="TGR49" s="171"/>
      <c r="TGS49" s="171"/>
      <c r="TGT49" s="171"/>
      <c r="TGU49" s="172"/>
      <c r="TGV49" s="171"/>
      <c r="TGW49" s="171"/>
      <c r="TGX49" s="171"/>
      <c r="TGY49" s="171"/>
      <c r="TGZ49" s="171"/>
      <c r="THA49" s="171"/>
      <c r="THB49" s="171"/>
      <c r="THC49" s="171"/>
      <c r="THD49" s="171"/>
      <c r="THE49" s="171"/>
      <c r="THF49" s="171"/>
      <c r="THG49" s="172"/>
      <c r="THH49" s="171"/>
      <c r="THI49" s="171"/>
      <c r="THJ49" s="171"/>
      <c r="THK49" s="171"/>
      <c r="THL49" s="171"/>
      <c r="THM49" s="171"/>
      <c r="THN49" s="171"/>
      <c r="THO49" s="171"/>
      <c r="THP49" s="171"/>
      <c r="THQ49" s="171"/>
      <c r="THR49" s="171"/>
      <c r="THS49" s="172"/>
      <c r="THT49" s="171"/>
      <c r="THU49" s="171"/>
      <c r="THV49" s="171"/>
      <c r="THW49" s="171"/>
      <c r="THX49" s="171"/>
      <c r="THY49" s="171"/>
      <c r="THZ49" s="171"/>
      <c r="TIA49" s="171"/>
      <c r="TIB49" s="171"/>
      <c r="TIC49" s="171"/>
      <c r="TID49" s="171"/>
      <c r="TIE49" s="172"/>
      <c r="TIF49" s="171"/>
      <c r="TIG49" s="171"/>
      <c r="TIH49" s="171"/>
      <c r="TII49" s="171"/>
      <c r="TIJ49" s="171"/>
      <c r="TIK49" s="171"/>
      <c r="TIL49" s="171"/>
      <c r="TIM49" s="171"/>
      <c r="TIN49" s="171"/>
      <c r="TIO49" s="171"/>
      <c r="TIP49" s="171"/>
      <c r="TIQ49" s="172"/>
      <c r="TIR49" s="171"/>
      <c r="TIS49" s="171"/>
      <c r="TIT49" s="171"/>
      <c r="TIU49" s="171"/>
      <c r="TIV49" s="171"/>
      <c r="TIW49" s="171"/>
      <c r="TIX49" s="171"/>
      <c r="TIY49" s="171"/>
      <c r="TIZ49" s="171"/>
      <c r="TJA49" s="171"/>
      <c r="TJB49" s="171"/>
      <c r="TJC49" s="172"/>
      <c r="TJD49" s="171"/>
      <c r="TJE49" s="171"/>
      <c r="TJF49" s="171"/>
      <c r="TJG49" s="171"/>
      <c r="TJH49" s="171"/>
      <c r="TJI49" s="171"/>
      <c r="TJJ49" s="171"/>
      <c r="TJK49" s="171"/>
      <c r="TJL49" s="171"/>
      <c r="TJM49" s="171"/>
      <c r="TJN49" s="171"/>
      <c r="TJO49" s="172"/>
      <c r="TJP49" s="171"/>
      <c r="TJQ49" s="171"/>
      <c r="TJR49" s="171"/>
      <c r="TJS49" s="171"/>
      <c r="TJT49" s="171"/>
      <c r="TJU49" s="171"/>
      <c r="TJV49" s="171"/>
      <c r="TJW49" s="171"/>
      <c r="TJX49" s="171"/>
      <c r="TJY49" s="171"/>
      <c r="TJZ49" s="171"/>
      <c r="TKA49" s="172"/>
      <c r="TKB49" s="171"/>
      <c r="TKC49" s="171"/>
      <c r="TKD49" s="171"/>
      <c r="TKE49" s="171"/>
      <c r="TKF49" s="171"/>
      <c r="TKG49" s="171"/>
      <c r="TKH49" s="171"/>
      <c r="TKI49" s="171"/>
      <c r="TKJ49" s="171"/>
      <c r="TKK49" s="171"/>
      <c r="TKL49" s="171"/>
      <c r="TKM49" s="172"/>
      <c r="TKN49" s="171"/>
      <c r="TKO49" s="171"/>
      <c r="TKP49" s="171"/>
      <c r="TKQ49" s="171"/>
      <c r="TKR49" s="171"/>
      <c r="TKS49" s="171"/>
      <c r="TKT49" s="171"/>
      <c r="TKU49" s="171"/>
      <c r="TKV49" s="171"/>
      <c r="TKW49" s="171"/>
      <c r="TKX49" s="171"/>
      <c r="TKY49" s="172"/>
      <c r="TKZ49" s="171"/>
      <c r="TLA49" s="171"/>
      <c r="TLB49" s="171"/>
      <c r="TLC49" s="171"/>
      <c r="TLD49" s="171"/>
      <c r="TLE49" s="171"/>
      <c r="TLF49" s="171"/>
      <c r="TLG49" s="171"/>
      <c r="TLH49" s="171"/>
      <c r="TLI49" s="171"/>
      <c r="TLJ49" s="171"/>
      <c r="TLK49" s="172"/>
      <c r="TLL49" s="171"/>
      <c r="TLM49" s="171"/>
      <c r="TLN49" s="171"/>
      <c r="TLO49" s="171"/>
      <c r="TLP49" s="171"/>
      <c r="TLQ49" s="171"/>
      <c r="TLR49" s="171"/>
      <c r="TLS49" s="171"/>
      <c r="TLT49" s="171"/>
      <c r="TLU49" s="171"/>
      <c r="TLV49" s="171"/>
      <c r="TLW49" s="172"/>
      <c r="TLX49" s="171"/>
      <c r="TLY49" s="171"/>
      <c r="TLZ49" s="171"/>
      <c r="TMA49" s="171"/>
      <c r="TMB49" s="171"/>
      <c r="TMC49" s="171"/>
      <c r="TMD49" s="171"/>
      <c r="TME49" s="171"/>
      <c r="TMF49" s="171"/>
      <c r="TMG49" s="171"/>
      <c r="TMH49" s="171"/>
      <c r="TMI49" s="172"/>
      <c r="TMJ49" s="171"/>
      <c r="TMK49" s="171"/>
      <c r="TML49" s="171"/>
      <c r="TMM49" s="171"/>
      <c r="TMN49" s="171"/>
      <c r="TMO49" s="171"/>
      <c r="TMP49" s="171"/>
      <c r="TMQ49" s="171"/>
      <c r="TMR49" s="171"/>
      <c r="TMS49" s="171"/>
      <c r="TMT49" s="171"/>
      <c r="TMU49" s="172"/>
      <c r="TMV49" s="171"/>
      <c r="TMW49" s="171"/>
      <c r="TMX49" s="171"/>
      <c r="TMY49" s="171"/>
      <c r="TMZ49" s="171"/>
      <c r="TNA49" s="171"/>
      <c r="TNB49" s="171"/>
      <c r="TNC49" s="171"/>
      <c r="TND49" s="171"/>
      <c r="TNE49" s="171"/>
      <c r="TNF49" s="171"/>
      <c r="TNG49" s="172"/>
      <c r="TNH49" s="171"/>
      <c r="TNI49" s="171"/>
      <c r="TNJ49" s="171"/>
      <c r="TNK49" s="171"/>
      <c r="TNL49" s="171"/>
      <c r="TNM49" s="171"/>
      <c r="TNN49" s="171"/>
      <c r="TNO49" s="171"/>
      <c r="TNP49" s="171"/>
      <c r="TNQ49" s="171"/>
      <c r="TNR49" s="171"/>
      <c r="TNS49" s="172"/>
      <c r="TNT49" s="171"/>
      <c r="TNU49" s="171"/>
      <c r="TNV49" s="171"/>
      <c r="TNW49" s="171"/>
      <c r="TNX49" s="171"/>
      <c r="TNY49" s="171"/>
      <c r="TNZ49" s="171"/>
      <c r="TOA49" s="171"/>
      <c r="TOB49" s="171"/>
      <c r="TOC49" s="171"/>
      <c r="TOD49" s="171"/>
      <c r="TOE49" s="172"/>
      <c r="TOF49" s="171"/>
      <c r="TOG49" s="171"/>
      <c r="TOH49" s="171"/>
      <c r="TOI49" s="171"/>
      <c r="TOJ49" s="171"/>
      <c r="TOK49" s="171"/>
      <c r="TOL49" s="171"/>
      <c r="TOM49" s="171"/>
      <c r="TON49" s="171"/>
      <c r="TOO49" s="171"/>
      <c r="TOP49" s="171"/>
      <c r="TOQ49" s="172"/>
      <c r="TOR49" s="171"/>
      <c r="TOS49" s="171"/>
      <c r="TOT49" s="171"/>
      <c r="TOU49" s="171"/>
      <c r="TOV49" s="171"/>
      <c r="TOW49" s="171"/>
      <c r="TOX49" s="171"/>
      <c r="TOY49" s="171"/>
      <c r="TOZ49" s="171"/>
      <c r="TPA49" s="171"/>
      <c r="TPB49" s="171"/>
      <c r="TPC49" s="172"/>
      <c r="TPD49" s="171"/>
      <c r="TPE49" s="171"/>
      <c r="TPF49" s="171"/>
      <c r="TPG49" s="171"/>
      <c r="TPH49" s="171"/>
      <c r="TPI49" s="171"/>
      <c r="TPJ49" s="171"/>
      <c r="TPK49" s="171"/>
      <c r="TPL49" s="171"/>
      <c r="TPM49" s="171"/>
      <c r="TPN49" s="171"/>
      <c r="TPO49" s="172"/>
      <c r="TPP49" s="171"/>
      <c r="TPQ49" s="171"/>
      <c r="TPR49" s="171"/>
      <c r="TPS49" s="171"/>
      <c r="TPT49" s="171"/>
      <c r="TPU49" s="171"/>
      <c r="TPV49" s="171"/>
      <c r="TPW49" s="171"/>
      <c r="TPX49" s="171"/>
      <c r="TPY49" s="171"/>
      <c r="TPZ49" s="171"/>
      <c r="TQA49" s="172"/>
      <c r="TQB49" s="171"/>
      <c r="TQC49" s="171"/>
      <c r="TQD49" s="171"/>
      <c r="TQE49" s="171"/>
      <c r="TQF49" s="171"/>
      <c r="TQG49" s="171"/>
      <c r="TQH49" s="171"/>
      <c r="TQI49" s="171"/>
      <c r="TQJ49" s="171"/>
      <c r="TQK49" s="171"/>
      <c r="TQL49" s="171"/>
      <c r="TQM49" s="172"/>
      <c r="TQN49" s="171"/>
      <c r="TQO49" s="171"/>
      <c r="TQP49" s="171"/>
      <c r="TQQ49" s="171"/>
      <c r="TQR49" s="171"/>
      <c r="TQS49" s="171"/>
      <c r="TQT49" s="171"/>
      <c r="TQU49" s="171"/>
      <c r="TQV49" s="171"/>
      <c r="TQW49" s="171"/>
      <c r="TQX49" s="171"/>
      <c r="TQY49" s="172"/>
      <c r="TQZ49" s="171"/>
      <c r="TRA49" s="171"/>
      <c r="TRB49" s="171"/>
      <c r="TRC49" s="171"/>
      <c r="TRD49" s="171"/>
      <c r="TRE49" s="171"/>
      <c r="TRF49" s="171"/>
      <c r="TRG49" s="171"/>
      <c r="TRH49" s="171"/>
      <c r="TRI49" s="171"/>
      <c r="TRJ49" s="171"/>
      <c r="TRK49" s="172"/>
      <c r="TRL49" s="171"/>
      <c r="TRM49" s="171"/>
      <c r="TRN49" s="171"/>
      <c r="TRO49" s="171"/>
      <c r="TRP49" s="171"/>
      <c r="TRQ49" s="171"/>
      <c r="TRR49" s="171"/>
      <c r="TRS49" s="171"/>
      <c r="TRT49" s="171"/>
      <c r="TRU49" s="171"/>
      <c r="TRV49" s="171"/>
      <c r="TRW49" s="172"/>
      <c r="TRX49" s="171"/>
      <c r="TRY49" s="171"/>
      <c r="TRZ49" s="171"/>
      <c r="TSA49" s="171"/>
      <c r="TSB49" s="171"/>
      <c r="TSC49" s="171"/>
      <c r="TSD49" s="171"/>
      <c r="TSE49" s="171"/>
      <c r="TSF49" s="171"/>
      <c r="TSG49" s="171"/>
      <c r="TSH49" s="171"/>
      <c r="TSI49" s="172"/>
      <c r="TSJ49" s="171"/>
      <c r="TSK49" s="171"/>
      <c r="TSL49" s="171"/>
      <c r="TSM49" s="171"/>
      <c r="TSN49" s="171"/>
      <c r="TSO49" s="171"/>
      <c r="TSP49" s="171"/>
      <c r="TSQ49" s="171"/>
      <c r="TSR49" s="171"/>
      <c r="TSS49" s="171"/>
      <c r="TST49" s="171"/>
      <c r="TSU49" s="172"/>
      <c r="TSV49" s="171"/>
      <c r="TSW49" s="171"/>
      <c r="TSX49" s="171"/>
      <c r="TSY49" s="171"/>
      <c r="TSZ49" s="171"/>
      <c r="TTA49" s="171"/>
      <c r="TTB49" s="171"/>
      <c r="TTC49" s="171"/>
      <c r="TTD49" s="171"/>
      <c r="TTE49" s="171"/>
      <c r="TTF49" s="171"/>
      <c r="TTG49" s="172"/>
      <c r="TTH49" s="171"/>
      <c r="TTI49" s="171"/>
      <c r="TTJ49" s="171"/>
      <c r="TTK49" s="171"/>
      <c r="TTL49" s="171"/>
      <c r="TTM49" s="171"/>
      <c r="TTN49" s="171"/>
      <c r="TTO49" s="171"/>
      <c r="TTP49" s="171"/>
      <c r="TTQ49" s="171"/>
      <c r="TTR49" s="171"/>
      <c r="TTS49" s="172"/>
      <c r="TTT49" s="171"/>
      <c r="TTU49" s="171"/>
      <c r="TTV49" s="171"/>
      <c r="TTW49" s="171"/>
      <c r="TTX49" s="171"/>
      <c r="TTY49" s="171"/>
      <c r="TTZ49" s="171"/>
      <c r="TUA49" s="171"/>
      <c r="TUB49" s="171"/>
      <c r="TUC49" s="171"/>
      <c r="TUD49" s="171"/>
      <c r="TUE49" s="172"/>
      <c r="TUF49" s="171"/>
      <c r="TUG49" s="171"/>
      <c r="TUH49" s="171"/>
      <c r="TUI49" s="171"/>
      <c r="TUJ49" s="171"/>
      <c r="TUK49" s="171"/>
      <c r="TUL49" s="171"/>
      <c r="TUM49" s="171"/>
      <c r="TUN49" s="171"/>
      <c r="TUO49" s="171"/>
      <c r="TUP49" s="171"/>
      <c r="TUQ49" s="172"/>
      <c r="TUR49" s="171"/>
      <c r="TUS49" s="171"/>
      <c r="TUT49" s="171"/>
      <c r="TUU49" s="171"/>
      <c r="TUV49" s="171"/>
      <c r="TUW49" s="171"/>
      <c r="TUX49" s="171"/>
      <c r="TUY49" s="171"/>
      <c r="TUZ49" s="171"/>
      <c r="TVA49" s="171"/>
      <c r="TVB49" s="171"/>
      <c r="TVC49" s="172"/>
      <c r="TVD49" s="171"/>
      <c r="TVE49" s="171"/>
      <c r="TVF49" s="171"/>
      <c r="TVG49" s="171"/>
      <c r="TVH49" s="171"/>
      <c r="TVI49" s="171"/>
      <c r="TVJ49" s="171"/>
      <c r="TVK49" s="171"/>
      <c r="TVL49" s="171"/>
      <c r="TVM49" s="171"/>
      <c r="TVN49" s="171"/>
      <c r="TVO49" s="172"/>
      <c r="TVP49" s="171"/>
      <c r="TVQ49" s="171"/>
      <c r="TVR49" s="171"/>
      <c r="TVS49" s="171"/>
      <c r="TVT49" s="171"/>
      <c r="TVU49" s="171"/>
      <c r="TVV49" s="171"/>
      <c r="TVW49" s="171"/>
      <c r="TVX49" s="171"/>
      <c r="TVY49" s="171"/>
      <c r="TVZ49" s="171"/>
      <c r="TWA49" s="172"/>
      <c r="TWB49" s="171"/>
      <c r="TWC49" s="171"/>
      <c r="TWD49" s="171"/>
      <c r="TWE49" s="171"/>
      <c r="TWF49" s="171"/>
      <c r="TWG49" s="171"/>
      <c r="TWH49" s="171"/>
      <c r="TWI49" s="171"/>
      <c r="TWJ49" s="171"/>
      <c r="TWK49" s="171"/>
      <c r="TWL49" s="171"/>
      <c r="TWM49" s="172"/>
      <c r="TWN49" s="171"/>
      <c r="TWO49" s="171"/>
      <c r="TWP49" s="171"/>
      <c r="TWQ49" s="171"/>
      <c r="TWR49" s="171"/>
      <c r="TWS49" s="171"/>
      <c r="TWT49" s="171"/>
      <c r="TWU49" s="171"/>
      <c r="TWV49" s="171"/>
      <c r="TWW49" s="171"/>
      <c r="TWX49" s="171"/>
      <c r="TWY49" s="172"/>
      <c r="TWZ49" s="171"/>
      <c r="TXA49" s="171"/>
      <c r="TXB49" s="171"/>
      <c r="TXC49" s="171"/>
      <c r="TXD49" s="171"/>
      <c r="TXE49" s="171"/>
      <c r="TXF49" s="171"/>
      <c r="TXG49" s="171"/>
      <c r="TXH49" s="171"/>
      <c r="TXI49" s="171"/>
      <c r="TXJ49" s="171"/>
      <c r="TXK49" s="172"/>
      <c r="TXL49" s="171"/>
      <c r="TXM49" s="171"/>
      <c r="TXN49" s="171"/>
      <c r="TXO49" s="171"/>
      <c r="TXP49" s="171"/>
      <c r="TXQ49" s="171"/>
      <c r="TXR49" s="171"/>
      <c r="TXS49" s="171"/>
      <c r="TXT49" s="171"/>
      <c r="TXU49" s="171"/>
      <c r="TXV49" s="171"/>
      <c r="TXW49" s="172"/>
      <c r="TXX49" s="171"/>
      <c r="TXY49" s="171"/>
      <c r="TXZ49" s="171"/>
      <c r="TYA49" s="171"/>
      <c r="TYB49" s="171"/>
      <c r="TYC49" s="171"/>
      <c r="TYD49" s="171"/>
      <c r="TYE49" s="171"/>
      <c r="TYF49" s="171"/>
      <c r="TYG49" s="171"/>
      <c r="TYH49" s="171"/>
      <c r="TYI49" s="172"/>
      <c r="TYJ49" s="171"/>
      <c r="TYK49" s="171"/>
      <c r="TYL49" s="171"/>
      <c r="TYM49" s="171"/>
      <c r="TYN49" s="171"/>
      <c r="TYO49" s="171"/>
      <c r="TYP49" s="171"/>
      <c r="TYQ49" s="171"/>
      <c r="TYR49" s="171"/>
      <c r="TYS49" s="171"/>
      <c r="TYT49" s="171"/>
      <c r="TYU49" s="172"/>
      <c r="TYV49" s="171"/>
      <c r="TYW49" s="171"/>
      <c r="TYX49" s="171"/>
      <c r="TYY49" s="171"/>
      <c r="TYZ49" s="171"/>
      <c r="TZA49" s="171"/>
      <c r="TZB49" s="171"/>
      <c r="TZC49" s="171"/>
      <c r="TZD49" s="171"/>
      <c r="TZE49" s="171"/>
      <c r="TZF49" s="171"/>
      <c r="TZG49" s="172"/>
      <c r="TZH49" s="171"/>
      <c r="TZI49" s="171"/>
      <c r="TZJ49" s="171"/>
      <c r="TZK49" s="171"/>
      <c r="TZL49" s="171"/>
      <c r="TZM49" s="171"/>
      <c r="TZN49" s="171"/>
      <c r="TZO49" s="171"/>
      <c r="TZP49" s="171"/>
      <c r="TZQ49" s="171"/>
      <c r="TZR49" s="171"/>
      <c r="TZS49" s="172"/>
      <c r="TZT49" s="171"/>
      <c r="TZU49" s="171"/>
      <c r="TZV49" s="171"/>
      <c r="TZW49" s="171"/>
      <c r="TZX49" s="171"/>
      <c r="TZY49" s="171"/>
      <c r="TZZ49" s="171"/>
      <c r="UAA49" s="171"/>
      <c r="UAB49" s="171"/>
      <c r="UAC49" s="171"/>
      <c r="UAD49" s="171"/>
      <c r="UAE49" s="172"/>
      <c r="UAF49" s="171"/>
      <c r="UAG49" s="171"/>
      <c r="UAH49" s="171"/>
      <c r="UAI49" s="171"/>
      <c r="UAJ49" s="171"/>
      <c r="UAK49" s="171"/>
      <c r="UAL49" s="171"/>
      <c r="UAM49" s="171"/>
      <c r="UAN49" s="171"/>
      <c r="UAO49" s="171"/>
      <c r="UAP49" s="171"/>
      <c r="UAQ49" s="172"/>
      <c r="UAR49" s="171"/>
      <c r="UAS49" s="171"/>
      <c r="UAT49" s="171"/>
      <c r="UAU49" s="171"/>
      <c r="UAV49" s="171"/>
      <c r="UAW49" s="171"/>
      <c r="UAX49" s="171"/>
      <c r="UAY49" s="171"/>
      <c r="UAZ49" s="171"/>
      <c r="UBA49" s="171"/>
      <c r="UBB49" s="171"/>
      <c r="UBC49" s="172"/>
      <c r="UBD49" s="171"/>
      <c r="UBE49" s="171"/>
      <c r="UBF49" s="171"/>
      <c r="UBG49" s="171"/>
      <c r="UBH49" s="171"/>
      <c r="UBI49" s="171"/>
      <c r="UBJ49" s="171"/>
      <c r="UBK49" s="171"/>
      <c r="UBL49" s="171"/>
      <c r="UBM49" s="171"/>
      <c r="UBN49" s="171"/>
      <c r="UBO49" s="172"/>
      <c r="UBP49" s="171"/>
      <c r="UBQ49" s="171"/>
      <c r="UBR49" s="171"/>
      <c r="UBS49" s="171"/>
      <c r="UBT49" s="171"/>
      <c r="UBU49" s="171"/>
      <c r="UBV49" s="171"/>
      <c r="UBW49" s="171"/>
      <c r="UBX49" s="171"/>
      <c r="UBY49" s="171"/>
      <c r="UBZ49" s="171"/>
      <c r="UCA49" s="172"/>
      <c r="UCB49" s="171"/>
      <c r="UCC49" s="171"/>
      <c r="UCD49" s="171"/>
      <c r="UCE49" s="171"/>
      <c r="UCF49" s="171"/>
      <c r="UCG49" s="171"/>
      <c r="UCH49" s="171"/>
      <c r="UCI49" s="171"/>
      <c r="UCJ49" s="171"/>
      <c r="UCK49" s="171"/>
      <c r="UCL49" s="171"/>
      <c r="UCM49" s="172"/>
      <c r="UCN49" s="171"/>
      <c r="UCO49" s="171"/>
      <c r="UCP49" s="171"/>
      <c r="UCQ49" s="171"/>
      <c r="UCR49" s="171"/>
      <c r="UCS49" s="171"/>
      <c r="UCT49" s="171"/>
      <c r="UCU49" s="171"/>
      <c r="UCV49" s="171"/>
      <c r="UCW49" s="171"/>
      <c r="UCX49" s="171"/>
      <c r="UCY49" s="172"/>
      <c r="UCZ49" s="171"/>
      <c r="UDA49" s="171"/>
      <c r="UDB49" s="171"/>
      <c r="UDC49" s="171"/>
      <c r="UDD49" s="171"/>
      <c r="UDE49" s="171"/>
      <c r="UDF49" s="171"/>
      <c r="UDG49" s="171"/>
      <c r="UDH49" s="171"/>
      <c r="UDI49" s="171"/>
      <c r="UDJ49" s="171"/>
      <c r="UDK49" s="172"/>
      <c r="UDL49" s="171"/>
      <c r="UDM49" s="171"/>
      <c r="UDN49" s="171"/>
      <c r="UDO49" s="171"/>
      <c r="UDP49" s="171"/>
      <c r="UDQ49" s="171"/>
      <c r="UDR49" s="171"/>
      <c r="UDS49" s="171"/>
      <c r="UDT49" s="171"/>
      <c r="UDU49" s="171"/>
      <c r="UDV49" s="171"/>
      <c r="UDW49" s="172"/>
      <c r="UDX49" s="171"/>
      <c r="UDY49" s="171"/>
      <c r="UDZ49" s="171"/>
      <c r="UEA49" s="171"/>
      <c r="UEB49" s="171"/>
      <c r="UEC49" s="171"/>
      <c r="UED49" s="171"/>
      <c r="UEE49" s="171"/>
      <c r="UEF49" s="171"/>
      <c r="UEG49" s="171"/>
      <c r="UEH49" s="171"/>
      <c r="UEI49" s="172"/>
      <c r="UEJ49" s="171"/>
      <c r="UEK49" s="171"/>
      <c r="UEL49" s="171"/>
      <c r="UEM49" s="171"/>
      <c r="UEN49" s="171"/>
      <c r="UEO49" s="171"/>
      <c r="UEP49" s="171"/>
      <c r="UEQ49" s="171"/>
      <c r="UER49" s="171"/>
      <c r="UES49" s="171"/>
      <c r="UET49" s="171"/>
      <c r="UEU49" s="172"/>
      <c r="UEV49" s="171"/>
      <c r="UEW49" s="171"/>
      <c r="UEX49" s="171"/>
      <c r="UEY49" s="171"/>
      <c r="UEZ49" s="171"/>
      <c r="UFA49" s="171"/>
      <c r="UFB49" s="171"/>
      <c r="UFC49" s="171"/>
      <c r="UFD49" s="171"/>
      <c r="UFE49" s="171"/>
      <c r="UFF49" s="171"/>
      <c r="UFG49" s="172"/>
      <c r="UFH49" s="171"/>
      <c r="UFI49" s="171"/>
      <c r="UFJ49" s="171"/>
      <c r="UFK49" s="171"/>
      <c r="UFL49" s="171"/>
      <c r="UFM49" s="171"/>
      <c r="UFN49" s="171"/>
      <c r="UFO49" s="171"/>
      <c r="UFP49" s="171"/>
      <c r="UFQ49" s="171"/>
      <c r="UFR49" s="171"/>
      <c r="UFS49" s="172"/>
      <c r="UFT49" s="171"/>
      <c r="UFU49" s="171"/>
      <c r="UFV49" s="171"/>
      <c r="UFW49" s="171"/>
      <c r="UFX49" s="171"/>
      <c r="UFY49" s="171"/>
      <c r="UFZ49" s="171"/>
      <c r="UGA49" s="171"/>
      <c r="UGB49" s="171"/>
      <c r="UGC49" s="171"/>
      <c r="UGD49" s="171"/>
      <c r="UGE49" s="172"/>
      <c r="UGF49" s="171"/>
      <c r="UGG49" s="171"/>
      <c r="UGH49" s="171"/>
      <c r="UGI49" s="171"/>
      <c r="UGJ49" s="171"/>
      <c r="UGK49" s="171"/>
      <c r="UGL49" s="171"/>
      <c r="UGM49" s="171"/>
      <c r="UGN49" s="171"/>
      <c r="UGO49" s="171"/>
      <c r="UGP49" s="171"/>
      <c r="UGQ49" s="172"/>
      <c r="UGR49" s="171"/>
      <c r="UGS49" s="171"/>
      <c r="UGT49" s="171"/>
      <c r="UGU49" s="171"/>
      <c r="UGV49" s="171"/>
      <c r="UGW49" s="171"/>
      <c r="UGX49" s="171"/>
      <c r="UGY49" s="171"/>
      <c r="UGZ49" s="171"/>
      <c r="UHA49" s="171"/>
      <c r="UHB49" s="171"/>
      <c r="UHC49" s="172"/>
      <c r="UHD49" s="171"/>
      <c r="UHE49" s="171"/>
      <c r="UHF49" s="171"/>
      <c r="UHG49" s="171"/>
      <c r="UHH49" s="171"/>
      <c r="UHI49" s="171"/>
      <c r="UHJ49" s="171"/>
      <c r="UHK49" s="171"/>
      <c r="UHL49" s="171"/>
      <c r="UHM49" s="171"/>
      <c r="UHN49" s="171"/>
      <c r="UHO49" s="172"/>
      <c r="UHP49" s="171"/>
      <c r="UHQ49" s="171"/>
      <c r="UHR49" s="171"/>
      <c r="UHS49" s="171"/>
      <c r="UHT49" s="171"/>
      <c r="UHU49" s="171"/>
      <c r="UHV49" s="171"/>
      <c r="UHW49" s="171"/>
      <c r="UHX49" s="171"/>
      <c r="UHY49" s="171"/>
      <c r="UHZ49" s="171"/>
      <c r="UIA49" s="172"/>
      <c r="UIB49" s="171"/>
      <c r="UIC49" s="171"/>
      <c r="UID49" s="171"/>
      <c r="UIE49" s="171"/>
      <c r="UIF49" s="171"/>
      <c r="UIG49" s="171"/>
      <c r="UIH49" s="171"/>
      <c r="UII49" s="171"/>
      <c r="UIJ49" s="171"/>
      <c r="UIK49" s="171"/>
      <c r="UIL49" s="171"/>
      <c r="UIM49" s="172"/>
      <c r="UIN49" s="171"/>
      <c r="UIO49" s="171"/>
      <c r="UIP49" s="171"/>
      <c r="UIQ49" s="171"/>
      <c r="UIR49" s="171"/>
      <c r="UIS49" s="171"/>
      <c r="UIT49" s="171"/>
      <c r="UIU49" s="171"/>
      <c r="UIV49" s="171"/>
      <c r="UIW49" s="171"/>
      <c r="UIX49" s="171"/>
      <c r="UIY49" s="172"/>
      <c r="UIZ49" s="171"/>
      <c r="UJA49" s="171"/>
      <c r="UJB49" s="171"/>
      <c r="UJC49" s="171"/>
      <c r="UJD49" s="171"/>
      <c r="UJE49" s="171"/>
      <c r="UJF49" s="171"/>
      <c r="UJG49" s="171"/>
      <c r="UJH49" s="171"/>
      <c r="UJI49" s="171"/>
      <c r="UJJ49" s="171"/>
      <c r="UJK49" s="172"/>
      <c r="UJL49" s="171"/>
      <c r="UJM49" s="171"/>
      <c r="UJN49" s="171"/>
      <c r="UJO49" s="171"/>
      <c r="UJP49" s="171"/>
      <c r="UJQ49" s="171"/>
      <c r="UJR49" s="171"/>
      <c r="UJS49" s="171"/>
      <c r="UJT49" s="171"/>
      <c r="UJU49" s="171"/>
      <c r="UJV49" s="171"/>
      <c r="UJW49" s="172"/>
      <c r="UJX49" s="171"/>
      <c r="UJY49" s="171"/>
      <c r="UJZ49" s="171"/>
      <c r="UKA49" s="171"/>
      <c r="UKB49" s="171"/>
      <c r="UKC49" s="171"/>
      <c r="UKD49" s="171"/>
      <c r="UKE49" s="171"/>
      <c r="UKF49" s="171"/>
      <c r="UKG49" s="171"/>
      <c r="UKH49" s="171"/>
      <c r="UKI49" s="172"/>
      <c r="UKJ49" s="171"/>
      <c r="UKK49" s="171"/>
      <c r="UKL49" s="171"/>
      <c r="UKM49" s="171"/>
      <c r="UKN49" s="171"/>
      <c r="UKO49" s="171"/>
      <c r="UKP49" s="171"/>
      <c r="UKQ49" s="171"/>
      <c r="UKR49" s="171"/>
      <c r="UKS49" s="171"/>
      <c r="UKT49" s="171"/>
      <c r="UKU49" s="172"/>
      <c r="UKV49" s="171"/>
      <c r="UKW49" s="171"/>
      <c r="UKX49" s="171"/>
      <c r="UKY49" s="171"/>
      <c r="UKZ49" s="171"/>
      <c r="ULA49" s="171"/>
      <c r="ULB49" s="171"/>
      <c r="ULC49" s="171"/>
      <c r="ULD49" s="171"/>
      <c r="ULE49" s="171"/>
      <c r="ULF49" s="171"/>
      <c r="ULG49" s="172"/>
      <c r="ULH49" s="171"/>
      <c r="ULI49" s="171"/>
      <c r="ULJ49" s="171"/>
      <c r="ULK49" s="171"/>
      <c r="ULL49" s="171"/>
      <c r="ULM49" s="171"/>
      <c r="ULN49" s="171"/>
      <c r="ULO49" s="171"/>
      <c r="ULP49" s="171"/>
      <c r="ULQ49" s="171"/>
      <c r="ULR49" s="171"/>
      <c r="ULS49" s="172"/>
      <c r="ULT49" s="171"/>
      <c r="ULU49" s="171"/>
      <c r="ULV49" s="171"/>
      <c r="ULW49" s="171"/>
      <c r="ULX49" s="171"/>
      <c r="ULY49" s="171"/>
      <c r="ULZ49" s="171"/>
      <c r="UMA49" s="171"/>
      <c r="UMB49" s="171"/>
      <c r="UMC49" s="171"/>
      <c r="UMD49" s="171"/>
      <c r="UME49" s="172"/>
      <c r="UMF49" s="171"/>
      <c r="UMG49" s="171"/>
      <c r="UMH49" s="171"/>
      <c r="UMI49" s="171"/>
      <c r="UMJ49" s="171"/>
      <c r="UMK49" s="171"/>
      <c r="UML49" s="171"/>
      <c r="UMM49" s="171"/>
      <c r="UMN49" s="171"/>
      <c r="UMO49" s="171"/>
      <c r="UMP49" s="171"/>
      <c r="UMQ49" s="172"/>
      <c r="UMR49" s="171"/>
      <c r="UMS49" s="171"/>
      <c r="UMT49" s="171"/>
      <c r="UMU49" s="171"/>
      <c r="UMV49" s="171"/>
      <c r="UMW49" s="171"/>
      <c r="UMX49" s="171"/>
      <c r="UMY49" s="171"/>
      <c r="UMZ49" s="171"/>
      <c r="UNA49" s="171"/>
      <c r="UNB49" s="171"/>
      <c r="UNC49" s="172"/>
      <c r="UND49" s="171"/>
      <c r="UNE49" s="171"/>
      <c r="UNF49" s="171"/>
      <c r="UNG49" s="171"/>
      <c r="UNH49" s="171"/>
      <c r="UNI49" s="171"/>
      <c r="UNJ49" s="171"/>
      <c r="UNK49" s="171"/>
      <c r="UNL49" s="171"/>
      <c r="UNM49" s="171"/>
      <c r="UNN49" s="171"/>
      <c r="UNO49" s="172"/>
      <c r="UNP49" s="171"/>
      <c r="UNQ49" s="171"/>
      <c r="UNR49" s="171"/>
      <c r="UNS49" s="171"/>
      <c r="UNT49" s="171"/>
      <c r="UNU49" s="171"/>
      <c r="UNV49" s="171"/>
      <c r="UNW49" s="171"/>
      <c r="UNX49" s="171"/>
      <c r="UNY49" s="171"/>
      <c r="UNZ49" s="171"/>
      <c r="UOA49" s="172"/>
      <c r="UOB49" s="171"/>
      <c r="UOC49" s="171"/>
      <c r="UOD49" s="171"/>
      <c r="UOE49" s="171"/>
      <c r="UOF49" s="171"/>
      <c r="UOG49" s="171"/>
      <c r="UOH49" s="171"/>
      <c r="UOI49" s="171"/>
      <c r="UOJ49" s="171"/>
      <c r="UOK49" s="171"/>
      <c r="UOL49" s="171"/>
      <c r="UOM49" s="172"/>
      <c r="UON49" s="171"/>
      <c r="UOO49" s="171"/>
      <c r="UOP49" s="171"/>
      <c r="UOQ49" s="171"/>
      <c r="UOR49" s="171"/>
      <c r="UOS49" s="171"/>
      <c r="UOT49" s="171"/>
      <c r="UOU49" s="171"/>
      <c r="UOV49" s="171"/>
      <c r="UOW49" s="171"/>
      <c r="UOX49" s="171"/>
      <c r="UOY49" s="172"/>
      <c r="UOZ49" s="171"/>
      <c r="UPA49" s="171"/>
      <c r="UPB49" s="171"/>
      <c r="UPC49" s="171"/>
      <c r="UPD49" s="171"/>
      <c r="UPE49" s="171"/>
      <c r="UPF49" s="171"/>
      <c r="UPG49" s="171"/>
      <c r="UPH49" s="171"/>
      <c r="UPI49" s="171"/>
      <c r="UPJ49" s="171"/>
      <c r="UPK49" s="172"/>
      <c r="UPL49" s="171"/>
      <c r="UPM49" s="171"/>
      <c r="UPN49" s="171"/>
      <c r="UPO49" s="171"/>
      <c r="UPP49" s="171"/>
      <c r="UPQ49" s="171"/>
      <c r="UPR49" s="171"/>
      <c r="UPS49" s="171"/>
      <c r="UPT49" s="171"/>
      <c r="UPU49" s="171"/>
      <c r="UPV49" s="171"/>
      <c r="UPW49" s="172"/>
      <c r="UPX49" s="171"/>
      <c r="UPY49" s="171"/>
      <c r="UPZ49" s="171"/>
      <c r="UQA49" s="171"/>
      <c r="UQB49" s="171"/>
      <c r="UQC49" s="171"/>
      <c r="UQD49" s="171"/>
      <c r="UQE49" s="171"/>
      <c r="UQF49" s="171"/>
      <c r="UQG49" s="171"/>
      <c r="UQH49" s="171"/>
      <c r="UQI49" s="172"/>
      <c r="UQJ49" s="171"/>
      <c r="UQK49" s="171"/>
      <c r="UQL49" s="171"/>
      <c r="UQM49" s="171"/>
      <c r="UQN49" s="171"/>
      <c r="UQO49" s="171"/>
      <c r="UQP49" s="171"/>
      <c r="UQQ49" s="171"/>
      <c r="UQR49" s="171"/>
      <c r="UQS49" s="171"/>
      <c r="UQT49" s="171"/>
      <c r="UQU49" s="172"/>
      <c r="UQV49" s="171"/>
      <c r="UQW49" s="171"/>
      <c r="UQX49" s="171"/>
      <c r="UQY49" s="171"/>
      <c r="UQZ49" s="171"/>
      <c r="URA49" s="171"/>
      <c r="URB49" s="171"/>
      <c r="URC49" s="171"/>
      <c r="URD49" s="171"/>
      <c r="URE49" s="171"/>
      <c r="URF49" s="171"/>
      <c r="URG49" s="172"/>
      <c r="URH49" s="171"/>
      <c r="URI49" s="171"/>
      <c r="URJ49" s="171"/>
      <c r="URK49" s="171"/>
      <c r="URL49" s="171"/>
      <c r="URM49" s="171"/>
      <c r="URN49" s="171"/>
      <c r="URO49" s="171"/>
      <c r="URP49" s="171"/>
      <c r="URQ49" s="171"/>
      <c r="URR49" s="171"/>
      <c r="URS49" s="172"/>
      <c r="URT49" s="171"/>
      <c r="URU49" s="171"/>
      <c r="URV49" s="171"/>
      <c r="URW49" s="171"/>
      <c r="URX49" s="171"/>
      <c r="URY49" s="171"/>
      <c r="URZ49" s="171"/>
      <c r="USA49" s="171"/>
      <c r="USB49" s="171"/>
      <c r="USC49" s="171"/>
      <c r="USD49" s="171"/>
      <c r="USE49" s="172"/>
      <c r="USF49" s="171"/>
      <c r="USG49" s="171"/>
      <c r="USH49" s="171"/>
      <c r="USI49" s="171"/>
      <c r="USJ49" s="171"/>
      <c r="USK49" s="171"/>
      <c r="USL49" s="171"/>
      <c r="USM49" s="171"/>
      <c r="USN49" s="171"/>
      <c r="USO49" s="171"/>
      <c r="USP49" s="171"/>
      <c r="USQ49" s="172"/>
      <c r="USR49" s="171"/>
      <c r="USS49" s="171"/>
      <c r="UST49" s="171"/>
      <c r="USU49" s="171"/>
      <c r="USV49" s="171"/>
      <c r="USW49" s="171"/>
      <c r="USX49" s="171"/>
      <c r="USY49" s="171"/>
      <c r="USZ49" s="171"/>
      <c r="UTA49" s="171"/>
      <c r="UTB49" s="171"/>
      <c r="UTC49" s="172"/>
      <c r="UTD49" s="171"/>
      <c r="UTE49" s="171"/>
      <c r="UTF49" s="171"/>
      <c r="UTG49" s="171"/>
      <c r="UTH49" s="171"/>
      <c r="UTI49" s="171"/>
      <c r="UTJ49" s="171"/>
      <c r="UTK49" s="171"/>
      <c r="UTL49" s="171"/>
      <c r="UTM49" s="171"/>
      <c r="UTN49" s="171"/>
      <c r="UTO49" s="172"/>
      <c r="UTP49" s="171"/>
      <c r="UTQ49" s="171"/>
      <c r="UTR49" s="171"/>
      <c r="UTS49" s="171"/>
      <c r="UTT49" s="171"/>
      <c r="UTU49" s="171"/>
      <c r="UTV49" s="171"/>
      <c r="UTW49" s="171"/>
      <c r="UTX49" s="171"/>
      <c r="UTY49" s="171"/>
      <c r="UTZ49" s="171"/>
      <c r="UUA49" s="172"/>
      <c r="UUB49" s="171"/>
      <c r="UUC49" s="171"/>
      <c r="UUD49" s="171"/>
      <c r="UUE49" s="171"/>
      <c r="UUF49" s="171"/>
      <c r="UUG49" s="171"/>
      <c r="UUH49" s="171"/>
      <c r="UUI49" s="171"/>
      <c r="UUJ49" s="171"/>
      <c r="UUK49" s="171"/>
      <c r="UUL49" s="171"/>
      <c r="UUM49" s="172"/>
      <c r="UUN49" s="171"/>
      <c r="UUO49" s="171"/>
      <c r="UUP49" s="171"/>
      <c r="UUQ49" s="171"/>
      <c r="UUR49" s="171"/>
      <c r="UUS49" s="171"/>
      <c r="UUT49" s="171"/>
      <c r="UUU49" s="171"/>
      <c r="UUV49" s="171"/>
      <c r="UUW49" s="171"/>
      <c r="UUX49" s="171"/>
      <c r="UUY49" s="172"/>
      <c r="UUZ49" s="171"/>
      <c r="UVA49" s="171"/>
      <c r="UVB49" s="171"/>
      <c r="UVC49" s="171"/>
      <c r="UVD49" s="171"/>
      <c r="UVE49" s="171"/>
      <c r="UVF49" s="171"/>
      <c r="UVG49" s="171"/>
      <c r="UVH49" s="171"/>
      <c r="UVI49" s="171"/>
      <c r="UVJ49" s="171"/>
      <c r="UVK49" s="172"/>
      <c r="UVL49" s="171"/>
      <c r="UVM49" s="171"/>
      <c r="UVN49" s="171"/>
      <c r="UVO49" s="171"/>
      <c r="UVP49" s="171"/>
      <c r="UVQ49" s="171"/>
      <c r="UVR49" s="171"/>
      <c r="UVS49" s="171"/>
      <c r="UVT49" s="171"/>
      <c r="UVU49" s="171"/>
      <c r="UVV49" s="171"/>
      <c r="UVW49" s="172"/>
      <c r="UVX49" s="171"/>
      <c r="UVY49" s="171"/>
      <c r="UVZ49" s="171"/>
      <c r="UWA49" s="171"/>
      <c r="UWB49" s="171"/>
      <c r="UWC49" s="171"/>
      <c r="UWD49" s="171"/>
      <c r="UWE49" s="171"/>
      <c r="UWF49" s="171"/>
      <c r="UWG49" s="171"/>
      <c r="UWH49" s="171"/>
      <c r="UWI49" s="172"/>
      <c r="UWJ49" s="171"/>
      <c r="UWK49" s="171"/>
      <c r="UWL49" s="171"/>
      <c r="UWM49" s="171"/>
      <c r="UWN49" s="171"/>
      <c r="UWO49" s="171"/>
      <c r="UWP49" s="171"/>
      <c r="UWQ49" s="171"/>
      <c r="UWR49" s="171"/>
      <c r="UWS49" s="171"/>
      <c r="UWT49" s="171"/>
      <c r="UWU49" s="172"/>
      <c r="UWV49" s="171"/>
      <c r="UWW49" s="171"/>
      <c r="UWX49" s="171"/>
      <c r="UWY49" s="171"/>
      <c r="UWZ49" s="171"/>
      <c r="UXA49" s="171"/>
      <c r="UXB49" s="171"/>
      <c r="UXC49" s="171"/>
      <c r="UXD49" s="171"/>
      <c r="UXE49" s="171"/>
      <c r="UXF49" s="171"/>
      <c r="UXG49" s="172"/>
      <c r="UXH49" s="171"/>
      <c r="UXI49" s="171"/>
      <c r="UXJ49" s="171"/>
      <c r="UXK49" s="171"/>
      <c r="UXL49" s="171"/>
      <c r="UXM49" s="171"/>
      <c r="UXN49" s="171"/>
      <c r="UXO49" s="171"/>
      <c r="UXP49" s="171"/>
      <c r="UXQ49" s="171"/>
      <c r="UXR49" s="171"/>
      <c r="UXS49" s="172"/>
      <c r="UXT49" s="171"/>
      <c r="UXU49" s="171"/>
      <c r="UXV49" s="171"/>
      <c r="UXW49" s="171"/>
      <c r="UXX49" s="171"/>
      <c r="UXY49" s="171"/>
      <c r="UXZ49" s="171"/>
      <c r="UYA49" s="171"/>
      <c r="UYB49" s="171"/>
      <c r="UYC49" s="171"/>
      <c r="UYD49" s="171"/>
      <c r="UYE49" s="172"/>
      <c r="UYF49" s="171"/>
      <c r="UYG49" s="171"/>
      <c r="UYH49" s="171"/>
      <c r="UYI49" s="171"/>
      <c r="UYJ49" s="171"/>
      <c r="UYK49" s="171"/>
      <c r="UYL49" s="171"/>
      <c r="UYM49" s="171"/>
      <c r="UYN49" s="171"/>
      <c r="UYO49" s="171"/>
      <c r="UYP49" s="171"/>
      <c r="UYQ49" s="172"/>
      <c r="UYR49" s="171"/>
      <c r="UYS49" s="171"/>
      <c r="UYT49" s="171"/>
      <c r="UYU49" s="171"/>
      <c r="UYV49" s="171"/>
      <c r="UYW49" s="171"/>
      <c r="UYX49" s="171"/>
      <c r="UYY49" s="171"/>
      <c r="UYZ49" s="171"/>
      <c r="UZA49" s="171"/>
      <c r="UZB49" s="171"/>
      <c r="UZC49" s="172"/>
      <c r="UZD49" s="171"/>
      <c r="UZE49" s="171"/>
      <c r="UZF49" s="171"/>
      <c r="UZG49" s="171"/>
      <c r="UZH49" s="171"/>
      <c r="UZI49" s="171"/>
      <c r="UZJ49" s="171"/>
      <c r="UZK49" s="171"/>
      <c r="UZL49" s="171"/>
      <c r="UZM49" s="171"/>
      <c r="UZN49" s="171"/>
      <c r="UZO49" s="172"/>
      <c r="UZP49" s="171"/>
      <c r="UZQ49" s="171"/>
      <c r="UZR49" s="171"/>
      <c r="UZS49" s="171"/>
      <c r="UZT49" s="171"/>
      <c r="UZU49" s="171"/>
      <c r="UZV49" s="171"/>
      <c r="UZW49" s="171"/>
      <c r="UZX49" s="171"/>
      <c r="UZY49" s="171"/>
      <c r="UZZ49" s="171"/>
      <c r="VAA49" s="172"/>
      <c r="VAB49" s="171"/>
      <c r="VAC49" s="171"/>
      <c r="VAD49" s="171"/>
      <c r="VAE49" s="171"/>
      <c r="VAF49" s="171"/>
      <c r="VAG49" s="171"/>
      <c r="VAH49" s="171"/>
      <c r="VAI49" s="171"/>
      <c r="VAJ49" s="171"/>
      <c r="VAK49" s="171"/>
      <c r="VAL49" s="171"/>
      <c r="VAM49" s="172"/>
      <c r="VAN49" s="171"/>
      <c r="VAO49" s="171"/>
      <c r="VAP49" s="171"/>
      <c r="VAQ49" s="171"/>
      <c r="VAR49" s="171"/>
      <c r="VAS49" s="171"/>
      <c r="VAT49" s="171"/>
      <c r="VAU49" s="171"/>
      <c r="VAV49" s="171"/>
      <c r="VAW49" s="171"/>
      <c r="VAX49" s="171"/>
      <c r="VAY49" s="172"/>
      <c r="VAZ49" s="171"/>
      <c r="VBA49" s="171"/>
      <c r="VBB49" s="171"/>
      <c r="VBC49" s="171"/>
      <c r="VBD49" s="171"/>
      <c r="VBE49" s="171"/>
      <c r="VBF49" s="171"/>
      <c r="VBG49" s="171"/>
      <c r="VBH49" s="171"/>
      <c r="VBI49" s="171"/>
      <c r="VBJ49" s="171"/>
      <c r="VBK49" s="172"/>
      <c r="VBL49" s="171"/>
      <c r="VBM49" s="171"/>
      <c r="VBN49" s="171"/>
      <c r="VBO49" s="171"/>
      <c r="VBP49" s="171"/>
      <c r="VBQ49" s="171"/>
      <c r="VBR49" s="171"/>
      <c r="VBS49" s="171"/>
      <c r="VBT49" s="171"/>
      <c r="VBU49" s="171"/>
      <c r="VBV49" s="171"/>
      <c r="VBW49" s="172"/>
      <c r="VBX49" s="171"/>
      <c r="VBY49" s="171"/>
      <c r="VBZ49" s="171"/>
      <c r="VCA49" s="171"/>
      <c r="VCB49" s="171"/>
      <c r="VCC49" s="171"/>
      <c r="VCD49" s="171"/>
      <c r="VCE49" s="171"/>
      <c r="VCF49" s="171"/>
      <c r="VCG49" s="171"/>
      <c r="VCH49" s="171"/>
      <c r="VCI49" s="172"/>
      <c r="VCJ49" s="171"/>
      <c r="VCK49" s="171"/>
      <c r="VCL49" s="171"/>
      <c r="VCM49" s="171"/>
      <c r="VCN49" s="171"/>
      <c r="VCO49" s="171"/>
      <c r="VCP49" s="171"/>
      <c r="VCQ49" s="171"/>
      <c r="VCR49" s="171"/>
      <c r="VCS49" s="171"/>
      <c r="VCT49" s="171"/>
      <c r="VCU49" s="172"/>
      <c r="VCV49" s="171"/>
      <c r="VCW49" s="171"/>
      <c r="VCX49" s="171"/>
      <c r="VCY49" s="171"/>
      <c r="VCZ49" s="171"/>
      <c r="VDA49" s="171"/>
      <c r="VDB49" s="171"/>
      <c r="VDC49" s="171"/>
      <c r="VDD49" s="171"/>
      <c r="VDE49" s="171"/>
      <c r="VDF49" s="171"/>
      <c r="VDG49" s="172"/>
      <c r="VDH49" s="171"/>
      <c r="VDI49" s="171"/>
      <c r="VDJ49" s="171"/>
      <c r="VDK49" s="171"/>
      <c r="VDL49" s="171"/>
      <c r="VDM49" s="171"/>
      <c r="VDN49" s="171"/>
      <c r="VDO49" s="171"/>
      <c r="VDP49" s="171"/>
      <c r="VDQ49" s="171"/>
      <c r="VDR49" s="171"/>
      <c r="VDS49" s="172"/>
      <c r="VDT49" s="171"/>
      <c r="VDU49" s="171"/>
      <c r="VDV49" s="171"/>
      <c r="VDW49" s="171"/>
      <c r="VDX49" s="171"/>
      <c r="VDY49" s="171"/>
      <c r="VDZ49" s="171"/>
      <c r="VEA49" s="171"/>
      <c r="VEB49" s="171"/>
      <c r="VEC49" s="171"/>
      <c r="VED49" s="171"/>
      <c r="VEE49" s="172"/>
      <c r="VEF49" s="171"/>
      <c r="VEG49" s="171"/>
      <c r="VEH49" s="171"/>
      <c r="VEI49" s="171"/>
      <c r="VEJ49" s="171"/>
      <c r="VEK49" s="171"/>
      <c r="VEL49" s="171"/>
      <c r="VEM49" s="171"/>
      <c r="VEN49" s="171"/>
      <c r="VEO49" s="171"/>
      <c r="VEP49" s="171"/>
      <c r="VEQ49" s="172"/>
      <c r="VER49" s="171"/>
      <c r="VES49" s="171"/>
      <c r="VET49" s="171"/>
      <c r="VEU49" s="171"/>
      <c r="VEV49" s="171"/>
      <c r="VEW49" s="171"/>
      <c r="VEX49" s="171"/>
      <c r="VEY49" s="171"/>
      <c r="VEZ49" s="171"/>
      <c r="VFA49" s="171"/>
      <c r="VFB49" s="171"/>
      <c r="VFC49" s="172"/>
      <c r="VFD49" s="171"/>
      <c r="VFE49" s="171"/>
      <c r="VFF49" s="171"/>
      <c r="VFG49" s="171"/>
      <c r="VFH49" s="171"/>
      <c r="VFI49" s="171"/>
      <c r="VFJ49" s="171"/>
      <c r="VFK49" s="171"/>
      <c r="VFL49" s="171"/>
      <c r="VFM49" s="171"/>
      <c r="VFN49" s="171"/>
      <c r="VFO49" s="172"/>
      <c r="VFP49" s="171"/>
      <c r="VFQ49" s="171"/>
      <c r="VFR49" s="171"/>
      <c r="VFS49" s="171"/>
      <c r="VFT49" s="171"/>
      <c r="VFU49" s="171"/>
      <c r="VFV49" s="171"/>
      <c r="VFW49" s="171"/>
      <c r="VFX49" s="171"/>
      <c r="VFY49" s="171"/>
      <c r="VFZ49" s="171"/>
      <c r="VGA49" s="172"/>
      <c r="VGB49" s="171"/>
      <c r="VGC49" s="171"/>
      <c r="VGD49" s="171"/>
      <c r="VGE49" s="171"/>
      <c r="VGF49" s="171"/>
      <c r="VGG49" s="171"/>
      <c r="VGH49" s="171"/>
      <c r="VGI49" s="171"/>
      <c r="VGJ49" s="171"/>
      <c r="VGK49" s="171"/>
      <c r="VGL49" s="171"/>
      <c r="VGM49" s="172"/>
      <c r="VGN49" s="171"/>
      <c r="VGO49" s="171"/>
      <c r="VGP49" s="171"/>
      <c r="VGQ49" s="171"/>
      <c r="VGR49" s="171"/>
      <c r="VGS49" s="171"/>
      <c r="VGT49" s="171"/>
      <c r="VGU49" s="171"/>
      <c r="VGV49" s="171"/>
      <c r="VGW49" s="171"/>
      <c r="VGX49" s="171"/>
      <c r="VGY49" s="172"/>
      <c r="VGZ49" s="171"/>
      <c r="VHA49" s="171"/>
      <c r="VHB49" s="171"/>
      <c r="VHC49" s="171"/>
      <c r="VHD49" s="171"/>
      <c r="VHE49" s="171"/>
      <c r="VHF49" s="171"/>
      <c r="VHG49" s="171"/>
      <c r="VHH49" s="171"/>
      <c r="VHI49" s="171"/>
      <c r="VHJ49" s="171"/>
      <c r="VHK49" s="172"/>
      <c r="VHL49" s="171"/>
      <c r="VHM49" s="171"/>
      <c r="VHN49" s="171"/>
      <c r="VHO49" s="171"/>
      <c r="VHP49" s="171"/>
      <c r="VHQ49" s="171"/>
      <c r="VHR49" s="171"/>
      <c r="VHS49" s="171"/>
      <c r="VHT49" s="171"/>
      <c r="VHU49" s="171"/>
      <c r="VHV49" s="171"/>
      <c r="VHW49" s="172"/>
      <c r="VHX49" s="171"/>
      <c r="VHY49" s="171"/>
      <c r="VHZ49" s="171"/>
      <c r="VIA49" s="171"/>
      <c r="VIB49" s="171"/>
      <c r="VIC49" s="171"/>
      <c r="VID49" s="171"/>
      <c r="VIE49" s="171"/>
      <c r="VIF49" s="171"/>
      <c r="VIG49" s="171"/>
      <c r="VIH49" s="171"/>
      <c r="VII49" s="172"/>
      <c r="VIJ49" s="171"/>
      <c r="VIK49" s="171"/>
      <c r="VIL49" s="171"/>
      <c r="VIM49" s="171"/>
      <c r="VIN49" s="171"/>
      <c r="VIO49" s="171"/>
      <c r="VIP49" s="171"/>
      <c r="VIQ49" s="171"/>
      <c r="VIR49" s="171"/>
      <c r="VIS49" s="171"/>
      <c r="VIT49" s="171"/>
      <c r="VIU49" s="172"/>
      <c r="VIV49" s="171"/>
      <c r="VIW49" s="171"/>
      <c r="VIX49" s="171"/>
      <c r="VIY49" s="171"/>
      <c r="VIZ49" s="171"/>
      <c r="VJA49" s="171"/>
      <c r="VJB49" s="171"/>
      <c r="VJC49" s="171"/>
      <c r="VJD49" s="171"/>
      <c r="VJE49" s="171"/>
      <c r="VJF49" s="171"/>
      <c r="VJG49" s="172"/>
      <c r="VJH49" s="171"/>
      <c r="VJI49" s="171"/>
      <c r="VJJ49" s="171"/>
      <c r="VJK49" s="171"/>
      <c r="VJL49" s="171"/>
      <c r="VJM49" s="171"/>
      <c r="VJN49" s="171"/>
      <c r="VJO49" s="171"/>
      <c r="VJP49" s="171"/>
      <c r="VJQ49" s="171"/>
      <c r="VJR49" s="171"/>
      <c r="VJS49" s="172"/>
      <c r="VJT49" s="171"/>
      <c r="VJU49" s="171"/>
      <c r="VJV49" s="171"/>
      <c r="VJW49" s="171"/>
      <c r="VJX49" s="171"/>
      <c r="VJY49" s="171"/>
      <c r="VJZ49" s="171"/>
      <c r="VKA49" s="171"/>
      <c r="VKB49" s="171"/>
      <c r="VKC49" s="171"/>
      <c r="VKD49" s="171"/>
      <c r="VKE49" s="172"/>
      <c r="VKF49" s="171"/>
      <c r="VKG49" s="171"/>
      <c r="VKH49" s="171"/>
      <c r="VKI49" s="171"/>
      <c r="VKJ49" s="171"/>
      <c r="VKK49" s="171"/>
      <c r="VKL49" s="171"/>
      <c r="VKM49" s="171"/>
      <c r="VKN49" s="171"/>
      <c r="VKO49" s="171"/>
      <c r="VKP49" s="171"/>
      <c r="VKQ49" s="172"/>
      <c r="VKR49" s="171"/>
      <c r="VKS49" s="171"/>
      <c r="VKT49" s="171"/>
      <c r="VKU49" s="171"/>
      <c r="VKV49" s="171"/>
      <c r="VKW49" s="171"/>
      <c r="VKX49" s="171"/>
      <c r="VKY49" s="171"/>
      <c r="VKZ49" s="171"/>
      <c r="VLA49" s="171"/>
      <c r="VLB49" s="171"/>
      <c r="VLC49" s="172"/>
      <c r="VLD49" s="171"/>
      <c r="VLE49" s="171"/>
      <c r="VLF49" s="171"/>
      <c r="VLG49" s="171"/>
      <c r="VLH49" s="171"/>
      <c r="VLI49" s="171"/>
      <c r="VLJ49" s="171"/>
      <c r="VLK49" s="171"/>
      <c r="VLL49" s="171"/>
      <c r="VLM49" s="171"/>
      <c r="VLN49" s="171"/>
      <c r="VLO49" s="172"/>
      <c r="VLP49" s="171"/>
      <c r="VLQ49" s="171"/>
      <c r="VLR49" s="171"/>
      <c r="VLS49" s="171"/>
      <c r="VLT49" s="171"/>
      <c r="VLU49" s="171"/>
      <c r="VLV49" s="171"/>
      <c r="VLW49" s="171"/>
      <c r="VLX49" s="171"/>
      <c r="VLY49" s="171"/>
      <c r="VLZ49" s="171"/>
      <c r="VMA49" s="172"/>
      <c r="VMB49" s="171"/>
      <c r="VMC49" s="171"/>
      <c r="VMD49" s="171"/>
      <c r="VME49" s="171"/>
      <c r="VMF49" s="171"/>
      <c r="VMG49" s="171"/>
      <c r="VMH49" s="171"/>
      <c r="VMI49" s="171"/>
      <c r="VMJ49" s="171"/>
      <c r="VMK49" s="171"/>
      <c r="VML49" s="171"/>
      <c r="VMM49" s="172"/>
      <c r="VMN49" s="171"/>
      <c r="VMO49" s="171"/>
      <c r="VMP49" s="171"/>
      <c r="VMQ49" s="171"/>
      <c r="VMR49" s="171"/>
      <c r="VMS49" s="171"/>
      <c r="VMT49" s="171"/>
      <c r="VMU49" s="171"/>
      <c r="VMV49" s="171"/>
      <c r="VMW49" s="171"/>
      <c r="VMX49" s="171"/>
      <c r="VMY49" s="172"/>
      <c r="VMZ49" s="171"/>
      <c r="VNA49" s="171"/>
      <c r="VNB49" s="171"/>
      <c r="VNC49" s="171"/>
      <c r="VND49" s="171"/>
      <c r="VNE49" s="171"/>
      <c r="VNF49" s="171"/>
      <c r="VNG49" s="171"/>
      <c r="VNH49" s="171"/>
      <c r="VNI49" s="171"/>
      <c r="VNJ49" s="171"/>
      <c r="VNK49" s="172"/>
      <c r="VNL49" s="171"/>
      <c r="VNM49" s="171"/>
      <c r="VNN49" s="171"/>
      <c r="VNO49" s="171"/>
      <c r="VNP49" s="171"/>
      <c r="VNQ49" s="171"/>
      <c r="VNR49" s="171"/>
      <c r="VNS49" s="171"/>
      <c r="VNT49" s="171"/>
      <c r="VNU49" s="171"/>
      <c r="VNV49" s="171"/>
      <c r="VNW49" s="172"/>
      <c r="VNX49" s="171"/>
      <c r="VNY49" s="171"/>
      <c r="VNZ49" s="171"/>
      <c r="VOA49" s="171"/>
      <c r="VOB49" s="171"/>
      <c r="VOC49" s="171"/>
      <c r="VOD49" s="171"/>
      <c r="VOE49" s="171"/>
      <c r="VOF49" s="171"/>
      <c r="VOG49" s="171"/>
      <c r="VOH49" s="171"/>
      <c r="VOI49" s="172"/>
      <c r="VOJ49" s="171"/>
      <c r="VOK49" s="171"/>
      <c r="VOL49" s="171"/>
      <c r="VOM49" s="171"/>
      <c r="VON49" s="171"/>
      <c r="VOO49" s="171"/>
      <c r="VOP49" s="171"/>
      <c r="VOQ49" s="171"/>
      <c r="VOR49" s="171"/>
      <c r="VOS49" s="171"/>
      <c r="VOT49" s="171"/>
      <c r="VOU49" s="172"/>
      <c r="VOV49" s="171"/>
      <c r="VOW49" s="171"/>
      <c r="VOX49" s="171"/>
      <c r="VOY49" s="171"/>
      <c r="VOZ49" s="171"/>
      <c r="VPA49" s="171"/>
      <c r="VPB49" s="171"/>
      <c r="VPC49" s="171"/>
      <c r="VPD49" s="171"/>
      <c r="VPE49" s="171"/>
      <c r="VPF49" s="171"/>
      <c r="VPG49" s="172"/>
      <c r="VPH49" s="171"/>
      <c r="VPI49" s="171"/>
      <c r="VPJ49" s="171"/>
      <c r="VPK49" s="171"/>
      <c r="VPL49" s="171"/>
      <c r="VPM49" s="171"/>
      <c r="VPN49" s="171"/>
      <c r="VPO49" s="171"/>
      <c r="VPP49" s="171"/>
      <c r="VPQ49" s="171"/>
      <c r="VPR49" s="171"/>
      <c r="VPS49" s="172"/>
      <c r="VPT49" s="171"/>
      <c r="VPU49" s="171"/>
      <c r="VPV49" s="171"/>
      <c r="VPW49" s="171"/>
      <c r="VPX49" s="171"/>
      <c r="VPY49" s="171"/>
      <c r="VPZ49" s="171"/>
      <c r="VQA49" s="171"/>
      <c r="VQB49" s="171"/>
      <c r="VQC49" s="171"/>
      <c r="VQD49" s="171"/>
      <c r="VQE49" s="172"/>
      <c r="VQF49" s="171"/>
      <c r="VQG49" s="171"/>
      <c r="VQH49" s="171"/>
      <c r="VQI49" s="171"/>
      <c r="VQJ49" s="171"/>
      <c r="VQK49" s="171"/>
      <c r="VQL49" s="171"/>
      <c r="VQM49" s="171"/>
      <c r="VQN49" s="171"/>
      <c r="VQO49" s="171"/>
      <c r="VQP49" s="171"/>
      <c r="VQQ49" s="172"/>
      <c r="VQR49" s="171"/>
      <c r="VQS49" s="171"/>
      <c r="VQT49" s="171"/>
      <c r="VQU49" s="171"/>
      <c r="VQV49" s="171"/>
      <c r="VQW49" s="171"/>
      <c r="VQX49" s="171"/>
      <c r="VQY49" s="171"/>
      <c r="VQZ49" s="171"/>
      <c r="VRA49" s="171"/>
      <c r="VRB49" s="171"/>
      <c r="VRC49" s="172"/>
      <c r="VRD49" s="171"/>
      <c r="VRE49" s="171"/>
      <c r="VRF49" s="171"/>
      <c r="VRG49" s="171"/>
      <c r="VRH49" s="171"/>
      <c r="VRI49" s="171"/>
      <c r="VRJ49" s="171"/>
      <c r="VRK49" s="171"/>
      <c r="VRL49" s="171"/>
      <c r="VRM49" s="171"/>
      <c r="VRN49" s="171"/>
      <c r="VRO49" s="172"/>
      <c r="VRP49" s="171"/>
      <c r="VRQ49" s="171"/>
      <c r="VRR49" s="171"/>
      <c r="VRS49" s="171"/>
      <c r="VRT49" s="171"/>
      <c r="VRU49" s="171"/>
      <c r="VRV49" s="171"/>
      <c r="VRW49" s="171"/>
      <c r="VRX49" s="171"/>
      <c r="VRY49" s="171"/>
      <c r="VRZ49" s="171"/>
      <c r="VSA49" s="172"/>
      <c r="VSB49" s="171"/>
      <c r="VSC49" s="171"/>
      <c r="VSD49" s="171"/>
      <c r="VSE49" s="171"/>
      <c r="VSF49" s="171"/>
      <c r="VSG49" s="171"/>
      <c r="VSH49" s="171"/>
      <c r="VSI49" s="171"/>
      <c r="VSJ49" s="171"/>
      <c r="VSK49" s="171"/>
      <c r="VSL49" s="171"/>
      <c r="VSM49" s="172"/>
      <c r="VSN49" s="171"/>
      <c r="VSO49" s="171"/>
      <c r="VSP49" s="171"/>
      <c r="VSQ49" s="171"/>
      <c r="VSR49" s="171"/>
      <c r="VSS49" s="171"/>
      <c r="VST49" s="171"/>
      <c r="VSU49" s="171"/>
      <c r="VSV49" s="171"/>
      <c r="VSW49" s="171"/>
      <c r="VSX49" s="171"/>
      <c r="VSY49" s="172"/>
      <c r="VSZ49" s="171"/>
      <c r="VTA49" s="171"/>
      <c r="VTB49" s="171"/>
      <c r="VTC49" s="171"/>
      <c r="VTD49" s="171"/>
      <c r="VTE49" s="171"/>
      <c r="VTF49" s="171"/>
      <c r="VTG49" s="171"/>
      <c r="VTH49" s="171"/>
      <c r="VTI49" s="171"/>
      <c r="VTJ49" s="171"/>
      <c r="VTK49" s="172"/>
      <c r="VTL49" s="171"/>
      <c r="VTM49" s="171"/>
      <c r="VTN49" s="171"/>
      <c r="VTO49" s="171"/>
      <c r="VTP49" s="171"/>
      <c r="VTQ49" s="171"/>
      <c r="VTR49" s="171"/>
      <c r="VTS49" s="171"/>
      <c r="VTT49" s="171"/>
      <c r="VTU49" s="171"/>
      <c r="VTV49" s="171"/>
      <c r="VTW49" s="172"/>
      <c r="VTX49" s="171"/>
      <c r="VTY49" s="171"/>
      <c r="VTZ49" s="171"/>
      <c r="VUA49" s="171"/>
      <c r="VUB49" s="171"/>
      <c r="VUC49" s="171"/>
      <c r="VUD49" s="171"/>
      <c r="VUE49" s="171"/>
      <c r="VUF49" s="171"/>
      <c r="VUG49" s="171"/>
      <c r="VUH49" s="171"/>
      <c r="VUI49" s="172"/>
      <c r="VUJ49" s="171"/>
      <c r="VUK49" s="171"/>
      <c r="VUL49" s="171"/>
      <c r="VUM49" s="171"/>
      <c r="VUN49" s="171"/>
      <c r="VUO49" s="171"/>
      <c r="VUP49" s="171"/>
      <c r="VUQ49" s="171"/>
      <c r="VUR49" s="171"/>
      <c r="VUS49" s="171"/>
      <c r="VUT49" s="171"/>
      <c r="VUU49" s="172"/>
      <c r="VUV49" s="171"/>
      <c r="VUW49" s="171"/>
      <c r="VUX49" s="171"/>
      <c r="VUY49" s="171"/>
      <c r="VUZ49" s="171"/>
      <c r="VVA49" s="171"/>
      <c r="VVB49" s="171"/>
      <c r="VVC49" s="171"/>
      <c r="VVD49" s="171"/>
      <c r="VVE49" s="171"/>
      <c r="VVF49" s="171"/>
      <c r="VVG49" s="172"/>
      <c r="VVH49" s="171"/>
      <c r="VVI49" s="171"/>
      <c r="VVJ49" s="171"/>
      <c r="VVK49" s="171"/>
      <c r="VVL49" s="171"/>
      <c r="VVM49" s="171"/>
      <c r="VVN49" s="171"/>
      <c r="VVO49" s="171"/>
      <c r="VVP49" s="171"/>
      <c r="VVQ49" s="171"/>
      <c r="VVR49" s="171"/>
      <c r="VVS49" s="172"/>
      <c r="VVT49" s="171"/>
      <c r="VVU49" s="171"/>
      <c r="VVV49" s="171"/>
      <c r="VVW49" s="171"/>
      <c r="VVX49" s="171"/>
      <c r="VVY49" s="171"/>
      <c r="VVZ49" s="171"/>
      <c r="VWA49" s="171"/>
      <c r="VWB49" s="171"/>
      <c r="VWC49" s="171"/>
      <c r="VWD49" s="171"/>
      <c r="VWE49" s="172"/>
      <c r="VWF49" s="171"/>
      <c r="VWG49" s="171"/>
      <c r="VWH49" s="171"/>
      <c r="VWI49" s="171"/>
      <c r="VWJ49" s="171"/>
      <c r="VWK49" s="171"/>
      <c r="VWL49" s="171"/>
      <c r="VWM49" s="171"/>
      <c r="VWN49" s="171"/>
      <c r="VWO49" s="171"/>
      <c r="VWP49" s="171"/>
      <c r="VWQ49" s="172"/>
      <c r="VWR49" s="171"/>
      <c r="VWS49" s="171"/>
      <c r="VWT49" s="171"/>
      <c r="VWU49" s="171"/>
      <c r="VWV49" s="171"/>
      <c r="VWW49" s="171"/>
      <c r="VWX49" s="171"/>
      <c r="VWY49" s="171"/>
      <c r="VWZ49" s="171"/>
      <c r="VXA49" s="171"/>
      <c r="VXB49" s="171"/>
      <c r="VXC49" s="172"/>
      <c r="VXD49" s="171"/>
      <c r="VXE49" s="171"/>
      <c r="VXF49" s="171"/>
      <c r="VXG49" s="171"/>
      <c r="VXH49" s="171"/>
      <c r="VXI49" s="171"/>
      <c r="VXJ49" s="171"/>
      <c r="VXK49" s="171"/>
      <c r="VXL49" s="171"/>
      <c r="VXM49" s="171"/>
      <c r="VXN49" s="171"/>
      <c r="VXO49" s="172"/>
      <c r="VXP49" s="171"/>
      <c r="VXQ49" s="171"/>
      <c r="VXR49" s="171"/>
      <c r="VXS49" s="171"/>
      <c r="VXT49" s="171"/>
      <c r="VXU49" s="171"/>
      <c r="VXV49" s="171"/>
      <c r="VXW49" s="171"/>
      <c r="VXX49" s="171"/>
      <c r="VXY49" s="171"/>
      <c r="VXZ49" s="171"/>
      <c r="VYA49" s="172"/>
      <c r="VYB49" s="171"/>
      <c r="VYC49" s="171"/>
      <c r="VYD49" s="171"/>
      <c r="VYE49" s="171"/>
      <c r="VYF49" s="171"/>
      <c r="VYG49" s="171"/>
      <c r="VYH49" s="171"/>
      <c r="VYI49" s="171"/>
      <c r="VYJ49" s="171"/>
      <c r="VYK49" s="171"/>
      <c r="VYL49" s="171"/>
      <c r="VYM49" s="172"/>
      <c r="VYN49" s="171"/>
      <c r="VYO49" s="171"/>
      <c r="VYP49" s="171"/>
      <c r="VYQ49" s="171"/>
      <c r="VYR49" s="171"/>
      <c r="VYS49" s="171"/>
      <c r="VYT49" s="171"/>
      <c r="VYU49" s="171"/>
      <c r="VYV49" s="171"/>
      <c r="VYW49" s="171"/>
      <c r="VYX49" s="171"/>
      <c r="VYY49" s="172"/>
      <c r="VYZ49" s="171"/>
      <c r="VZA49" s="171"/>
      <c r="VZB49" s="171"/>
      <c r="VZC49" s="171"/>
      <c r="VZD49" s="171"/>
      <c r="VZE49" s="171"/>
      <c r="VZF49" s="171"/>
      <c r="VZG49" s="171"/>
      <c r="VZH49" s="171"/>
      <c r="VZI49" s="171"/>
      <c r="VZJ49" s="171"/>
      <c r="VZK49" s="172"/>
      <c r="VZL49" s="171"/>
      <c r="VZM49" s="171"/>
      <c r="VZN49" s="171"/>
      <c r="VZO49" s="171"/>
      <c r="VZP49" s="171"/>
      <c r="VZQ49" s="171"/>
      <c r="VZR49" s="171"/>
      <c r="VZS49" s="171"/>
      <c r="VZT49" s="171"/>
      <c r="VZU49" s="171"/>
      <c r="VZV49" s="171"/>
      <c r="VZW49" s="172"/>
      <c r="VZX49" s="171"/>
      <c r="VZY49" s="171"/>
      <c r="VZZ49" s="171"/>
      <c r="WAA49" s="171"/>
      <c r="WAB49" s="171"/>
      <c r="WAC49" s="171"/>
      <c r="WAD49" s="171"/>
      <c r="WAE49" s="171"/>
      <c r="WAF49" s="171"/>
      <c r="WAG49" s="171"/>
      <c r="WAH49" s="171"/>
      <c r="WAI49" s="172"/>
      <c r="WAJ49" s="171"/>
      <c r="WAK49" s="171"/>
      <c r="WAL49" s="171"/>
      <c r="WAM49" s="171"/>
      <c r="WAN49" s="171"/>
      <c r="WAO49" s="171"/>
      <c r="WAP49" s="171"/>
      <c r="WAQ49" s="171"/>
      <c r="WAR49" s="171"/>
      <c r="WAS49" s="171"/>
      <c r="WAT49" s="171"/>
      <c r="WAU49" s="172"/>
      <c r="WAV49" s="171"/>
      <c r="WAW49" s="171"/>
      <c r="WAX49" s="171"/>
      <c r="WAY49" s="171"/>
      <c r="WAZ49" s="171"/>
      <c r="WBA49" s="171"/>
      <c r="WBB49" s="171"/>
      <c r="WBC49" s="171"/>
      <c r="WBD49" s="171"/>
      <c r="WBE49" s="171"/>
      <c r="WBF49" s="171"/>
      <c r="WBG49" s="172"/>
      <c r="WBH49" s="171"/>
      <c r="WBI49" s="171"/>
      <c r="WBJ49" s="171"/>
      <c r="WBK49" s="171"/>
      <c r="WBL49" s="171"/>
      <c r="WBM49" s="171"/>
      <c r="WBN49" s="171"/>
      <c r="WBO49" s="171"/>
      <c r="WBP49" s="171"/>
      <c r="WBQ49" s="171"/>
      <c r="WBR49" s="171"/>
      <c r="WBS49" s="172"/>
      <c r="WBT49" s="171"/>
      <c r="WBU49" s="171"/>
      <c r="WBV49" s="171"/>
      <c r="WBW49" s="171"/>
      <c r="WBX49" s="171"/>
      <c r="WBY49" s="171"/>
      <c r="WBZ49" s="171"/>
      <c r="WCA49" s="171"/>
      <c r="WCB49" s="171"/>
      <c r="WCC49" s="171"/>
      <c r="WCD49" s="171"/>
      <c r="WCE49" s="172"/>
      <c r="WCF49" s="171"/>
      <c r="WCG49" s="171"/>
      <c r="WCH49" s="171"/>
      <c r="WCI49" s="171"/>
      <c r="WCJ49" s="171"/>
      <c r="WCK49" s="171"/>
      <c r="WCL49" s="171"/>
      <c r="WCM49" s="171"/>
      <c r="WCN49" s="171"/>
      <c r="WCO49" s="171"/>
      <c r="WCP49" s="171"/>
      <c r="WCQ49" s="172"/>
      <c r="WCR49" s="171"/>
      <c r="WCS49" s="171"/>
      <c r="WCT49" s="171"/>
      <c r="WCU49" s="171"/>
      <c r="WCV49" s="171"/>
      <c r="WCW49" s="171"/>
      <c r="WCX49" s="171"/>
      <c r="WCY49" s="171"/>
      <c r="WCZ49" s="171"/>
      <c r="WDA49" s="171"/>
      <c r="WDB49" s="171"/>
      <c r="WDC49" s="172"/>
      <c r="WDD49" s="171"/>
      <c r="WDE49" s="171"/>
      <c r="WDF49" s="171"/>
      <c r="WDG49" s="171"/>
      <c r="WDH49" s="171"/>
      <c r="WDI49" s="171"/>
      <c r="WDJ49" s="171"/>
      <c r="WDK49" s="171"/>
      <c r="WDL49" s="171"/>
      <c r="WDM49" s="171"/>
      <c r="WDN49" s="171"/>
      <c r="WDO49" s="172"/>
      <c r="WDP49" s="171"/>
      <c r="WDQ49" s="171"/>
      <c r="WDR49" s="171"/>
      <c r="WDS49" s="171"/>
      <c r="WDT49" s="171"/>
      <c r="WDU49" s="171"/>
      <c r="WDV49" s="171"/>
      <c r="WDW49" s="171"/>
      <c r="WDX49" s="171"/>
      <c r="WDY49" s="171"/>
      <c r="WDZ49" s="171"/>
      <c r="WEA49" s="172"/>
      <c r="WEB49" s="171"/>
      <c r="WEC49" s="171"/>
      <c r="WED49" s="171"/>
      <c r="WEE49" s="171"/>
      <c r="WEF49" s="171"/>
      <c r="WEG49" s="171"/>
      <c r="WEH49" s="171"/>
      <c r="WEI49" s="171"/>
      <c r="WEJ49" s="171"/>
      <c r="WEK49" s="171"/>
      <c r="WEL49" s="171"/>
      <c r="WEM49" s="172"/>
      <c r="WEN49" s="171"/>
      <c r="WEO49" s="171"/>
      <c r="WEP49" s="171"/>
      <c r="WEQ49" s="171"/>
      <c r="WER49" s="171"/>
      <c r="WES49" s="171"/>
      <c r="WET49" s="171"/>
      <c r="WEU49" s="171"/>
      <c r="WEV49" s="171"/>
      <c r="WEW49" s="171"/>
      <c r="WEX49" s="171"/>
      <c r="WEY49" s="172"/>
      <c r="WEZ49" s="171"/>
      <c r="WFA49" s="171"/>
      <c r="WFB49" s="171"/>
      <c r="WFC49" s="171"/>
      <c r="WFD49" s="171"/>
      <c r="WFE49" s="171"/>
      <c r="WFF49" s="171"/>
      <c r="WFG49" s="171"/>
      <c r="WFH49" s="171"/>
      <c r="WFI49" s="171"/>
      <c r="WFJ49" s="171"/>
      <c r="WFK49" s="172"/>
      <c r="WFL49" s="171"/>
      <c r="WFM49" s="171"/>
      <c r="WFN49" s="171"/>
      <c r="WFO49" s="171"/>
      <c r="WFP49" s="171"/>
      <c r="WFQ49" s="171"/>
      <c r="WFR49" s="171"/>
      <c r="WFS49" s="171"/>
      <c r="WFT49" s="171"/>
      <c r="WFU49" s="171"/>
      <c r="WFV49" s="171"/>
      <c r="WFW49" s="172"/>
      <c r="WFX49" s="171"/>
      <c r="WFY49" s="171"/>
      <c r="WFZ49" s="171"/>
      <c r="WGA49" s="171"/>
      <c r="WGB49" s="171"/>
      <c r="WGC49" s="171"/>
      <c r="WGD49" s="171"/>
      <c r="WGE49" s="171"/>
      <c r="WGF49" s="171"/>
      <c r="WGG49" s="171"/>
      <c r="WGH49" s="171"/>
      <c r="WGI49" s="172"/>
      <c r="WGJ49" s="171"/>
      <c r="WGK49" s="171"/>
      <c r="WGL49" s="171"/>
      <c r="WGM49" s="171"/>
      <c r="WGN49" s="171"/>
      <c r="WGO49" s="171"/>
      <c r="WGP49" s="171"/>
      <c r="WGQ49" s="171"/>
      <c r="WGR49" s="171"/>
      <c r="WGS49" s="171"/>
      <c r="WGT49" s="171"/>
      <c r="WGU49" s="172"/>
      <c r="WGV49" s="171"/>
      <c r="WGW49" s="171"/>
      <c r="WGX49" s="171"/>
      <c r="WGY49" s="171"/>
      <c r="WGZ49" s="171"/>
      <c r="WHA49" s="171"/>
      <c r="WHB49" s="171"/>
      <c r="WHC49" s="171"/>
      <c r="WHD49" s="171"/>
      <c r="WHE49" s="171"/>
      <c r="WHF49" s="171"/>
      <c r="WHG49" s="172"/>
      <c r="WHH49" s="171"/>
      <c r="WHI49" s="171"/>
      <c r="WHJ49" s="171"/>
      <c r="WHK49" s="171"/>
      <c r="WHL49" s="171"/>
      <c r="WHM49" s="171"/>
      <c r="WHN49" s="171"/>
      <c r="WHO49" s="171"/>
      <c r="WHP49" s="171"/>
      <c r="WHQ49" s="171"/>
      <c r="WHR49" s="171"/>
      <c r="WHS49" s="172"/>
      <c r="WHT49" s="171"/>
      <c r="WHU49" s="171"/>
      <c r="WHV49" s="171"/>
      <c r="WHW49" s="171"/>
      <c r="WHX49" s="171"/>
      <c r="WHY49" s="171"/>
      <c r="WHZ49" s="171"/>
      <c r="WIA49" s="171"/>
      <c r="WIB49" s="171"/>
      <c r="WIC49" s="171"/>
      <c r="WID49" s="171"/>
      <c r="WIE49" s="172"/>
      <c r="WIF49" s="171"/>
      <c r="WIG49" s="171"/>
      <c r="WIH49" s="171"/>
      <c r="WII49" s="171"/>
      <c r="WIJ49" s="171"/>
      <c r="WIK49" s="171"/>
      <c r="WIL49" s="171"/>
      <c r="WIM49" s="171"/>
      <c r="WIN49" s="171"/>
      <c r="WIO49" s="171"/>
      <c r="WIP49" s="171"/>
      <c r="WIQ49" s="172"/>
      <c r="WIR49" s="171"/>
      <c r="WIS49" s="171"/>
      <c r="WIT49" s="171"/>
      <c r="WIU49" s="171"/>
      <c r="WIV49" s="171"/>
      <c r="WIW49" s="171"/>
      <c r="WIX49" s="171"/>
      <c r="WIY49" s="171"/>
      <c r="WIZ49" s="171"/>
      <c r="WJA49" s="171"/>
      <c r="WJB49" s="171"/>
      <c r="WJC49" s="172"/>
      <c r="WJD49" s="171"/>
      <c r="WJE49" s="171"/>
      <c r="WJF49" s="171"/>
      <c r="WJG49" s="171"/>
      <c r="WJH49" s="171"/>
      <c r="WJI49" s="171"/>
      <c r="WJJ49" s="171"/>
      <c r="WJK49" s="171"/>
      <c r="WJL49" s="171"/>
      <c r="WJM49" s="171"/>
      <c r="WJN49" s="171"/>
      <c r="WJO49" s="172"/>
      <c r="WJP49" s="171"/>
      <c r="WJQ49" s="171"/>
      <c r="WJR49" s="171"/>
      <c r="WJS49" s="171"/>
      <c r="WJT49" s="171"/>
      <c r="WJU49" s="171"/>
      <c r="WJV49" s="171"/>
      <c r="WJW49" s="171"/>
      <c r="WJX49" s="171"/>
      <c r="WJY49" s="171"/>
      <c r="WJZ49" s="171"/>
      <c r="WKA49" s="172"/>
      <c r="WKB49" s="171"/>
      <c r="WKC49" s="171"/>
      <c r="WKD49" s="171"/>
      <c r="WKE49" s="171"/>
      <c r="WKF49" s="171"/>
      <c r="WKG49" s="171"/>
      <c r="WKH49" s="171"/>
      <c r="WKI49" s="171"/>
      <c r="WKJ49" s="171"/>
      <c r="WKK49" s="171"/>
      <c r="WKL49" s="171"/>
      <c r="WKM49" s="172"/>
      <c r="WKN49" s="171"/>
      <c r="WKO49" s="171"/>
      <c r="WKP49" s="171"/>
      <c r="WKQ49" s="171"/>
      <c r="WKR49" s="171"/>
      <c r="WKS49" s="171"/>
      <c r="WKT49" s="171"/>
      <c r="WKU49" s="171"/>
      <c r="WKV49" s="171"/>
      <c r="WKW49" s="171"/>
      <c r="WKX49" s="171"/>
      <c r="WKY49" s="172"/>
      <c r="WKZ49" s="171"/>
      <c r="WLA49" s="171"/>
      <c r="WLB49" s="171"/>
      <c r="WLC49" s="171"/>
      <c r="WLD49" s="171"/>
      <c r="WLE49" s="171"/>
      <c r="WLF49" s="171"/>
      <c r="WLG49" s="171"/>
      <c r="WLH49" s="171"/>
      <c r="WLI49" s="171"/>
      <c r="WLJ49" s="171"/>
      <c r="WLK49" s="172"/>
      <c r="WLL49" s="171"/>
      <c r="WLM49" s="171"/>
      <c r="WLN49" s="171"/>
      <c r="WLO49" s="171"/>
      <c r="WLP49" s="171"/>
      <c r="WLQ49" s="171"/>
      <c r="WLR49" s="171"/>
      <c r="WLS49" s="171"/>
      <c r="WLT49" s="171"/>
      <c r="WLU49" s="171"/>
      <c r="WLV49" s="171"/>
      <c r="WLW49" s="172"/>
      <c r="WLX49" s="171"/>
      <c r="WLY49" s="171"/>
      <c r="WLZ49" s="171"/>
      <c r="WMA49" s="171"/>
      <c r="WMB49" s="171"/>
      <c r="WMC49" s="171"/>
      <c r="WMD49" s="171"/>
      <c r="WME49" s="171"/>
      <c r="WMF49" s="171"/>
      <c r="WMG49" s="171"/>
      <c r="WMH49" s="171"/>
      <c r="WMI49" s="172"/>
      <c r="WMJ49" s="171"/>
      <c r="WMK49" s="171"/>
      <c r="WML49" s="171"/>
      <c r="WMM49" s="171"/>
      <c r="WMN49" s="171"/>
      <c r="WMO49" s="171"/>
      <c r="WMP49" s="171"/>
      <c r="WMQ49" s="171"/>
      <c r="WMR49" s="171"/>
      <c r="WMS49" s="171"/>
      <c r="WMT49" s="171"/>
      <c r="WMU49" s="172"/>
      <c r="WMV49" s="171"/>
      <c r="WMW49" s="171"/>
      <c r="WMX49" s="171"/>
      <c r="WMY49" s="171"/>
      <c r="WMZ49" s="171"/>
      <c r="WNA49" s="171"/>
      <c r="WNB49" s="171"/>
      <c r="WNC49" s="171"/>
      <c r="WND49" s="171"/>
      <c r="WNE49" s="171"/>
      <c r="WNF49" s="171"/>
      <c r="WNG49" s="172"/>
      <c r="WNH49" s="171"/>
      <c r="WNI49" s="171"/>
      <c r="WNJ49" s="171"/>
      <c r="WNK49" s="171"/>
      <c r="WNL49" s="171"/>
      <c r="WNM49" s="171"/>
      <c r="WNN49" s="171"/>
      <c r="WNO49" s="171"/>
      <c r="WNP49" s="171"/>
      <c r="WNQ49" s="171"/>
      <c r="WNR49" s="171"/>
      <c r="WNS49" s="172"/>
      <c r="WNT49" s="171"/>
      <c r="WNU49" s="171"/>
      <c r="WNV49" s="171"/>
      <c r="WNW49" s="171"/>
      <c r="WNX49" s="171"/>
      <c r="WNY49" s="171"/>
      <c r="WNZ49" s="171"/>
      <c r="WOA49" s="171"/>
      <c r="WOB49" s="171"/>
      <c r="WOC49" s="171"/>
      <c r="WOD49" s="171"/>
      <c r="WOE49" s="172"/>
      <c r="WOF49" s="171"/>
      <c r="WOG49" s="171"/>
      <c r="WOH49" s="171"/>
      <c r="WOI49" s="171"/>
      <c r="WOJ49" s="171"/>
      <c r="WOK49" s="171"/>
      <c r="WOL49" s="171"/>
      <c r="WOM49" s="171"/>
      <c r="WON49" s="171"/>
      <c r="WOO49" s="171"/>
      <c r="WOP49" s="171"/>
      <c r="WOQ49" s="172"/>
      <c r="WOR49" s="171"/>
      <c r="WOS49" s="171"/>
      <c r="WOT49" s="171"/>
      <c r="WOU49" s="171"/>
      <c r="WOV49" s="171"/>
      <c r="WOW49" s="171"/>
      <c r="WOX49" s="171"/>
      <c r="WOY49" s="171"/>
      <c r="WOZ49" s="171"/>
      <c r="WPA49" s="171"/>
      <c r="WPB49" s="171"/>
      <c r="WPC49" s="172"/>
      <c r="WPD49" s="171"/>
      <c r="WPE49" s="171"/>
      <c r="WPF49" s="171"/>
      <c r="WPG49" s="171"/>
      <c r="WPH49" s="171"/>
      <c r="WPI49" s="171"/>
      <c r="WPJ49" s="171"/>
      <c r="WPK49" s="171"/>
      <c r="WPL49" s="171"/>
      <c r="WPM49" s="171"/>
      <c r="WPN49" s="171"/>
      <c r="WPO49" s="172"/>
      <c r="WPP49" s="171"/>
      <c r="WPQ49" s="171"/>
      <c r="WPR49" s="171"/>
      <c r="WPS49" s="171"/>
      <c r="WPT49" s="171"/>
      <c r="WPU49" s="171"/>
      <c r="WPV49" s="171"/>
      <c r="WPW49" s="171"/>
      <c r="WPX49" s="171"/>
      <c r="WPY49" s="171"/>
      <c r="WPZ49" s="171"/>
      <c r="WQA49" s="172"/>
      <c r="WQB49" s="171"/>
      <c r="WQC49" s="171"/>
      <c r="WQD49" s="171"/>
      <c r="WQE49" s="171"/>
      <c r="WQF49" s="171"/>
      <c r="WQG49" s="171"/>
      <c r="WQH49" s="171"/>
      <c r="WQI49" s="171"/>
      <c r="WQJ49" s="171"/>
      <c r="WQK49" s="171"/>
      <c r="WQL49" s="171"/>
      <c r="WQM49" s="172"/>
      <c r="WQN49" s="171"/>
      <c r="WQO49" s="171"/>
      <c r="WQP49" s="171"/>
      <c r="WQQ49" s="171"/>
      <c r="WQR49" s="171"/>
      <c r="WQS49" s="171"/>
      <c r="WQT49" s="171"/>
      <c r="WQU49" s="171"/>
      <c r="WQV49" s="171"/>
      <c r="WQW49" s="171"/>
      <c r="WQX49" s="171"/>
      <c r="WQY49" s="172"/>
      <c r="WQZ49" s="171"/>
      <c r="WRA49" s="171"/>
      <c r="WRB49" s="171"/>
      <c r="WRC49" s="171"/>
      <c r="WRD49" s="171"/>
      <c r="WRE49" s="171"/>
      <c r="WRF49" s="171"/>
      <c r="WRG49" s="171"/>
      <c r="WRH49" s="171"/>
      <c r="WRI49" s="171"/>
      <c r="WRJ49" s="171"/>
      <c r="WRK49" s="172"/>
      <c r="WRL49" s="171"/>
      <c r="WRM49" s="171"/>
      <c r="WRN49" s="171"/>
      <c r="WRO49" s="171"/>
      <c r="WRP49" s="171"/>
      <c r="WRQ49" s="171"/>
      <c r="WRR49" s="171"/>
      <c r="WRS49" s="171"/>
      <c r="WRT49" s="171"/>
      <c r="WRU49" s="171"/>
      <c r="WRV49" s="171"/>
      <c r="WRW49" s="172"/>
      <c r="WRX49" s="171"/>
      <c r="WRY49" s="171"/>
      <c r="WRZ49" s="171"/>
      <c r="WSA49" s="171"/>
      <c r="WSB49" s="171"/>
      <c r="WSC49" s="171"/>
      <c r="WSD49" s="171"/>
      <c r="WSE49" s="171"/>
      <c r="WSF49" s="171"/>
      <c r="WSG49" s="171"/>
      <c r="WSH49" s="171"/>
      <c r="WSI49" s="172"/>
      <c r="WSJ49" s="171"/>
      <c r="WSK49" s="171"/>
      <c r="WSL49" s="171"/>
      <c r="WSM49" s="171"/>
      <c r="WSN49" s="171"/>
      <c r="WSO49" s="171"/>
      <c r="WSP49" s="171"/>
      <c r="WSQ49" s="171"/>
      <c r="WSR49" s="171"/>
      <c r="WSS49" s="171"/>
      <c r="WST49" s="171"/>
      <c r="WSU49" s="172"/>
      <c r="WSV49" s="171"/>
      <c r="WSW49" s="171"/>
      <c r="WSX49" s="171"/>
      <c r="WSY49" s="171"/>
      <c r="WSZ49" s="171"/>
      <c r="WTA49" s="171"/>
      <c r="WTB49" s="171"/>
      <c r="WTC49" s="171"/>
      <c r="WTD49" s="171"/>
      <c r="WTE49" s="171"/>
      <c r="WTF49" s="171"/>
      <c r="WTG49" s="172"/>
      <c r="WTH49" s="171"/>
      <c r="WTI49" s="171"/>
      <c r="WTJ49" s="171"/>
      <c r="WTK49" s="171"/>
      <c r="WTL49" s="171"/>
      <c r="WTM49" s="171"/>
      <c r="WTN49" s="171"/>
      <c r="WTO49" s="171"/>
      <c r="WTP49" s="171"/>
      <c r="WTQ49" s="171"/>
      <c r="WTR49" s="171"/>
      <c r="WTS49" s="172"/>
      <c r="WTT49" s="171"/>
      <c r="WTU49" s="171"/>
      <c r="WTV49" s="171"/>
      <c r="WTW49" s="171"/>
      <c r="WTX49" s="171"/>
      <c r="WTY49" s="171"/>
      <c r="WTZ49" s="171"/>
      <c r="WUA49" s="171"/>
      <c r="WUB49" s="171"/>
      <c r="WUC49" s="171"/>
      <c r="WUD49" s="171"/>
      <c r="WUE49" s="172"/>
      <c r="WUF49" s="171"/>
      <c r="WUG49" s="171"/>
      <c r="WUH49" s="171"/>
      <c r="WUI49" s="171"/>
      <c r="WUJ49" s="171"/>
      <c r="WUK49" s="171"/>
      <c r="WUL49" s="171"/>
      <c r="WUM49" s="171"/>
      <c r="WUN49" s="171"/>
      <c r="WUO49" s="171"/>
      <c r="WUP49" s="171"/>
      <c r="WUQ49" s="172"/>
      <c r="WUR49" s="171"/>
      <c r="WUS49" s="171"/>
      <c r="WUT49" s="171"/>
      <c r="WUU49" s="171"/>
      <c r="WUV49" s="171"/>
      <c r="WUW49" s="171"/>
      <c r="WUX49" s="171"/>
      <c r="WUY49" s="171"/>
      <c r="WUZ49" s="171"/>
      <c r="WVA49" s="171"/>
      <c r="WVB49" s="171"/>
      <c r="WVC49" s="172"/>
      <c r="WVD49" s="171"/>
      <c r="WVE49" s="171"/>
      <c r="WVF49" s="171"/>
      <c r="WVG49" s="171"/>
      <c r="WVH49" s="171"/>
      <c r="WVI49" s="171"/>
      <c r="WVJ49" s="171"/>
      <c r="WVK49" s="171"/>
      <c r="WVL49" s="171"/>
      <c r="WVM49" s="171"/>
      <c r="WVN49" s="171"/>
      <c r="WVO49" s="172"/>
      <c r="WVP49" s="171"/>
      <c r="WVQ49" s="171"/>
      <c r="WVR49" s="171"/>
      <c r="WVS49" s="171"/>
      <c r="WVT49" s="171"/>
      <c r="WVU49" s="171"/>
      <c r="WVV49" s="171"/>
      <c r="WVW49" s="171"/>
      <c r="WVX49" s="171"/>
      <c r="WVY49" s="171"/>
      <c r="WVZ49" s="171"/>
      <c r="WWA49" s="172"/>
      <c r="WWB49" s="171"/>
      <c r="WWC49" s="171"/>
      <c r="WWD49" s="171"/>
      <c r="WWE49" s="171"/>
      <c r="WWF49" s="171"/>
      <c r="WWG49" s="171"/>
      <c r="WWH49" s="171"/>
      <c r="WWI49" s="171"/>
      <c r="WWJ49" s="171"/>
      <c r="WWK49" s="171"/>
      <c r="WWL49" s="171"/>
      <c r="WWM49" s="172"/>
      <c r="WWN49" s="171"/>
      <c r="WWO49" s="171"/>
      <c r="WWP49" s="171"/>
      <c r="WWQ49" s="171"/>
      <c r="WWR49" s="171"/>
      <c r="WWS49" s="171"/>
      <c r="WWT49" s="171"/>
      <c r="WWU49" s="171"/>
      <c r="WWV49" s="171"/>
      <c r="WWW49" s="171"/>
      <c r="WWX49" s="171"/>
      <c r="WWY49" s="172"/>
      <c r="WWZ49" s="171"/>
      <c r="WXA49" s="171"/>
      <c r="WXB49" s="171"/>
      <c r="WXC49" s="171"/>
      <c r="WXD49" s="171"/>
      <c r="WXE49" s="171"/>
      <c r="WXF49" s="171"/>
      <c r="WXG49" s="171"/>
      <c r="WXH49" s="171"/>
      <c r="WXI49" s="171"/>
      <c r="WXJ49" s="171"/>
      <c r="WXK49" s="172"/>
      <c r="WXL49" s="171"/>
      <c r="WXM49" s="171"/>
      <c r="WXN49" s="171"/>
      <c r="WXO49" s="171"/>
      <c r="WXP49" s="171"/>
      <c r="WXQ49" s="171"/>
      <c r="WXR49" s="171"/>
      <c r="WXS49" s="171"/>
      <c r="WXT49" s="171"/>
      <c r="WXU49" s="171"/>
      <c r="WXV49" s="171"/>
      <c r="WXW49" s="172"/>
      <c r="WXX49" s="171"/>
      <c r="WXY49" s="171"/>
      <c r="WXZ49" s="171"/>
      <c r="WYA49" s="171"/>
      <c r="WYB49" s="171"/>
      <c r="WYC49" s="171"/>
      <c r="WYD49" s="171"/>
      <c r="WYE49" s="171"/>
      <c r="WYF49" s="171"/>
      <c r="WYG49" s="171"/>
      <c r="WYH49" s="171"/>
      <c r="WYI49" s="172"/>
      <c r="WYJ49" s="171"/>
      <c r="WYK49" s="171"/>
      <c r="WYL49" s="171"/>
      <c r="WYM49" s="171"/>
      <c r="WYN49" s="171"/>
      <c r="WYO49" s="171"/>
      <c r="WYP49" s="171"/>
      <c r="WYQ49" s="171"/>
      <c r="WYR49" s="171"/>
      <c r="WYS49" s="171"/>
      <c r="WYT49" s="171"/>
      <c r="WYU49" s="172"/>
      <c r="WYV49" s="171"/>
      <c r="WYW49" s="171"/>
      <c r="WYX49" s="171"/>
      <c r="WYY49" s="171"/>
      <c r="WYZ49" s="171"/>
      <c r="WZA49" s="171"/>
      <c r="WZB49" s="171"/>
      <c r="WZC49" s="171"/>
      <c r="WZD49" s="171"/>
      <c r="WZE49" s="171"/>
      <c r="WZF49" s="171"/>
      <c r="WZG49" s="172"/>
      <c r="WZH49" s="171"/>
      <c r="WZI49" s="171"/>
      <c r="WZJ49" s="171"/>
      <c r="WZK49" s="171"/>
      <c r="WZL49" s="171"/>
      <c r="WZM49" s="171"/>
      <c r="WZN49" s="171"/>
      <c r="WZO49" s="171"/>
      <c r="WZP49" s="171"/>
      <c r="WZQ49" s="171"/>
      <c r="WZR49" s="171"/>
      <c r="WZS49" s="172"/>
      <c r="WZT49" s="171"/>
      <c r="WZU49" s="171"/>
      <c r="WZV49" s="171"/>
      <c r="WZW49" s="171"/>
      <c r="WZX49" s="171"/>
      <c r="WZY49" s="171"/>
      <c r="WZZ49" s="171"/>
      <c r="XAA49" s="171"/>
      <c r="XAB49" s="171"/>
      <c r="XAC49" s="171"/>
      <c r="XAD49" s="171"/>
      <c r="XAE49" s="172"/>
      <c r="XAF49" s="171"/>
      <c r="XAG49" s="171"/>
      <c r="XAH49" s="171"/>
      <c r="XAI49" s="171"/>
      <c r="XAJ49" s="171"/>
      <c r="XAK49" s="171"/>
      <c r="XAL49" s="171"/>
      <c r="XAM49" s="171"/>
      <c r="XAN49" s="171"/>
      <c r="XAO49" s="171"/>
      <c r="XAP49" s="171"/>
      <c r="XAQ49" s="172"/>
      <c r="XAR49" s="171"/>
      <c r="XAS49" s="171"/>
      <c r="XAT49" s="171"/>
      <c r="XAU49" s="171"/>
      <c r="XAV49" s="171"/>
      <c r="XAW49" s="171"/>
      <c r="XAX49" s="171"/>
      <c r="XAY49" s="171"/>
      <c r="XAZ49" s="171"/>
      <c r="XBA49" s="171"/>
      <c r="XBB49" s="171"/>
      <c r="XBC49" s="172"/>
      <c r="XBD49" s="171"/>
      <c r="XBE49" s="171"/>
      <c r="XBF49" s="171"/>
      <c r="XBG49" s="171"/>
      <c r="XBH49" s="171"/>
      <c r="XBI49" s="171"/>
      <c r="XBJ49" s="171"/>
      <c r="XBK49" s="171"/>
      <c r="XBL49" s="171"/>
      <c r="XBM49" s="171"/>
      <c r="XBN49" s="171"/>
      <c r="XBO49" s="172"/>
      <c r="XBP49" s="171"/>
      <c r="XBQ49" s="171"/>
      <c r="XBR49" s="171"/>
      <c r="XBS49" s="171"/>
      <c r="XBT49" s="171"/>
      <c r="XBU49" s="171"/>
      <c r="XBV49" s="171"/>
      <c r="XBW49" s="171"/>
      <c r="XBX49" s="171"/>
      <c r="XBY49" s="171"/>
      <c r="XBZ49" s="171"/>
      <c r="XCA49" s="172"/>
      <c r="XCB49" s="171"/>
      <c r="XCC49" s="171"/>
      <c r="XCD49" s="171"/>
      <c r="XCE49" s="171"/>
      <c r="XCF49" s="171"/>
      <c r="XCG49" s="171"/>
      <c r="XCH49" s="171"/>
      <c r="XCI49" s="171"/>
      <c r="XCJ49" s="171"/>
      <c r="XCK49" s="171"/>
      <c r="XCL49" s="171"/>
      <c r="XCM49" s="172"/>
      <c r="XCN49" s="171"/>
      <c r="XCO49" s="171"/>
      <c r="XCP49" s="171"/>
      <c r="XCQ49" s="171"/>
      <c r="XCR49" s="171"/>
      <c r="XCS49" s="171"/>
      <c r="XCT49" s="171"/>
      <c r="XCU49" s="171"/>
      <c r="XCV49" s="171"/>
      <c r="XCW49" s="171"/>
      <c r="XCX49" s="171"/>
      <c r="XCY49" s="172"/>
      <c r="XCZ49" s="171"/>
      <c r="XDA49" s="171"/>
      <c r="XDB49" s="171"/>
      <c r="XDC49" s="171"/>
      <c r="XDD49" s="171"/>
      <c r="XDE49" s="171"/>
      <c r="XDF49" s="171"/>
      <c r="XDG49" s="171"/>
      <c r="XDH49" s="171"/>
      <c r="XDI49" s="171"/>
      <c r="XDJ49" s="171"/>
      <c r="XDK49" s="172"/>
      <c r="XDL49" s="171"/>
      <c r="XDM49" s="171"/>
      <c r="XDN49" s="171"/>
      <c r="XDO49" s="171"/>
      <c r="XDP49" s="171"/>
      <c r="XDQ49" s="171"/>
      <c r="XDR49" s="171"/>
      <c r="XDS49" s="171"/>
      <c r="XDT49" s="171"/>
      <c r="XDU49" s="171"/>
      <c r="XDV49" s="171"/>
      <c r="XDW49" s="172"/>
      <c r="XDX49" s="171"/>
      <c r="XDY49" s="171"/>
      <c r="XDZ49" s="171"/>
      <c r="XEA49" s="171"/>
      <c r="XEB49" s="171"/>
      <c r="XEC49" s="171"/>
      <c r="XED49" s="171"/>
      <c r="XEE49" s="171"/>
      <c r="XEF49" s="171"/>
      <c r="XEG49" s="171"/>
      <c r="XEH49" s="171"/>
      <c r="XEI49" s="172"/>
      <c r="XEJ49" s="171"/>
      <c r="XEK49" s="171"/>
      <c r="XEL49" s="171"/>
      <c r="XEM49" s="171"/>
      <c r="XEN49" s="171"/>
      <c r="XEO49" s="171"/>
      <c r="XEP49" s="171"/>
      <c r="XEQ49" s="171"/>
      <c r="XER49" s="171"/>
      <c r="XES49" s="171"/>
      <c r="XET49" s="171"/>
      <c r="XEU49" s="172"/>
      <c r="XEV49" s="171"/>
      <c r="XEW49" s="171"/>
      <c r="XEX49" s="171"/>
    </row>
    <row r="50" spans="1:16378" x14ac:dyDescent="0.25">
      <c r="C50" s="213" t="s">
        <v>107</v>
      </c>
      <c r="D50" s="249"/>
      <c r="E50" s="2"/>
      <c r="F50" s="2"/>
      <c r="G50" s="2"/>
      <c r="H50" s="2"/>
      <c r="I50" s="2"/>
      <c r="J50" s="2"/>
      <c r="K50" s="2"/>
      <c r="L50" s="2"/>
      <c r="M50" s="2"/>
      <c r="N50" s="2"/>
    </row>
    <row r="51" spans="1:16378" x14ac:dyDescent="0.25">
      <c r="C51" s="213"/>
      <c r="D51" s="249"/>
      <c r="E51" s="2"/>
      <c r="F51" s="2"/>
      <c r="G51" s="2"/>
      <c r="H51" s="2"/>
      <c r="I51" s="2"/>
      <c r="J51" s="2"/>
      <c r="K51" s="2"/>
      <c r="L51" s="2"/>
      <c r="M51" s="2"/>
      <c r="N51" s="2"/>
    </row>
    <row r="52" spans="1:16378" x14ac:dyDescent="0.25">
      <c r="C52" s="73" t="s">
        <v>243</v>
      </c>
      <c r="D52" s="215"/>
      <c r="E52" s="74">
        <f>fin_draft!E41</f>
        <v>62.69339999999999</v>
      </c>
      <c r="F52" s="74">
        <f>fin_draft!F41</f>
        <v>62.69339999999999</v>
      </c>
      <c r="G52" s="74">
        <f>fin_draft!G41</f>
        <v>62.69339999999999</v>
      </c>
      <c r="H52" s="74">
        <f>fin_draft!H41</f>
        <v>62.69339999999999</v>
      </c>
      <c r="I52" s="74">
        <f>fin_draft!I41</f>
        <v>62.69339999999999</v>
      </c>
      <c r="J52" s="74">
        <f>fin_draft!J41</f>
        <v>62.69339999999999</v>
      </c>
      <c r="K52" s="74">
        <f>fin_draft!K41</f>
        <v>62.69339999999999</v>
      </c>
      <c r="L52" s="74">
        <f>fin_draft!L41</f>
        <v>62.69339999999999</v>
      </c>
      <c r="M52" s="74">
        <f>fin_draft!M41</f>
        <v>62.69339999999999</v>
      </c>
      <c r="N52" s="74">
        <f>fin_draft!N41</f>
        <v>62.69339999999999</v>
      </c>
    </row>
    <row r="53" spans="1:16378" x14ac:dyDescent="0.25">
      <c r="C53" s="73" t="s">
        <v>22</v>
      </c>
      <c r="D53" s="215"/>
      <c r="E53" s="74">
        <f>E46</f>
        <v>33.333566649598239</v>
      </c>
      <c r="F53" s="74">
        <f>F46+E53</f>
        <v>66.786504581944982</v>
      </c>
      <c r="G53" s="74">
        <f>G46+F53</f>
        <v>100.5951617604577</v>
      </c>
      <c r="H53" s="74">
        <f>H46+G53</f>
        <v>134.95643690143115</v>
      </c>
      <c r="I53" s="74">
        <f>I46+H53</f>
        <v>170.0331204651379</v>
      </c>
      <c r="J53" s="74">
        <f t="shared" ref="J53:N53" si="18">J46+I53</f>
        <v>205.95838994743437</v>
      </c>
      <c r="K53" s="74">
        <f t="shared" si="18"/>
        <v>242.83958336123828</v>
      </c>
      <c r="L53" s="74">
        <f t="shared" si="18"/>
        <v>280.76135602745848</v>
      </c>
      <c r="M53" s="74">
        <f t="shared" si="18"/>
        <v>319.78830982921568</v>
      </c>
      <c r="N53" s="74">
        <f t="shared" si="18"/>
        <v>359.52570178170771</v>
      </c>
    </row>
    <row r="54" spans="1:16378" x14ac:dyDescent="0.25">
      <c r="C54" s="73" t="s">
        <v>334</v>
      </c>
      <c r="D54" s="215"/>
      <c r="E54" s="74">
        <f>fin_draft!E43</f>
        <v>130.03075555555554</v>
      </c>
      <c r="F54" s="74">
        <f>fin_draft!F43</f>
        <v>113.7769111111111</v>
      </c>
      <c r="G54" s="74">
        <f>fin_draft!G43</f>
        <v>97.523066666666665</v>
      </c>
      <c r="H54" s="74">
        <f>fin_draft!H43</f>
        <v>81.269222222222226</v>
      </c>
      <c r="I54" s="74">
        <f>fin_draft!I43</f>
        <v>65.015377777777786</v>
      </c>
      <c r="J54" s="74">
        <f>fin_draft!J43</f>
        <v>48.761533333333347</v>
      </c>
      <c r="K54" s="74">
        <f>fin_draft!K43</f>
        <v>32.507688888888907</v>
      </c>
      <c r="L54" s="74">
        <f>fin_draft!L43</f>
        <v>16.253844444444464</v>
      </c>
      <c r="M54" s="74">
        <f>fin_draft!M43</f>
        <v>0</v>
      </c>
      <c r="N54" s="74">
        <f>fin_draft!N43</f>
        <v>0</v>
      </c>
    </row>
    <row r="55" spans="1:16378" x14ac:dyDescent="0.25">
      <c r="C55" s="176" t="s">
        <v>116</v>
      </c>
      <c r="D55" s="176"/>
      <c r="E55" s="176">
        <f>SUM(E52:E54)</f>
        <v>226.05772220515377</v>
      </c>
      <c r="F55" s="176">
        <f>SUM(F52:F54)</f>
        <v>243.25681569305607</v>
      </c>
      <c r="G55" s="176">
        <f>SUM(G52:G54)</f>
        <v>260.81162842712433</v>
      </c>
      <c r="H55" s="176">
        <f>SUM(H52:H54)</f>
        <v>278.91905912365337</v>
      </c>
      <c r="I55" s="176">
        <f>SUM(I52:I54)</f>
        <v>297.74189824291568</v>
      </c>
      <c r="J55" s="176">
        <f t="shared" ref="J55:N55" si="19">SUM(J52:J54)</f>
        <v>317.41332328076771</v>
      </c>
      <c r="K55" s="176">
        <f t="shared" si="19"/>
        <v>338.04067225012716</v>
      </c>
      <c r="L55" s="176">
        <f t="shared" si="19"/>
        <v>359.70860047190291</v>
      </c>
      <c r="M55" s="176">
        <f t="shared" si="19"/>
        <v>382.48170982921567</v>
      </c>
      <c r="N55" s="176">
        <f t="shared" si="19"/>
        <v>422.21910178170771</v>
      </c>
    </row>
    <row r="56" spans="1:16378" x14ac:dyDescent="0.25">
      <c r="C56" s="73"/>
      <c r="D56" s="215"/>
      <c r="E56" s="2"/>
      <c r="F56" s="2"/>
      <c r="G56" s="2"/>
      <c r="H56" s="2"/>
      <c r="I56" s="2"/>
      <c r="J56" s="2"/>
      <c r="K56" s="2"/>
      <c r="L56" s="2"/>
      <c r="M56" s="2"/>
      <c r="N56" s="2"/>
    </row>
    <row r="57" spans="1:16378" x14ac:dyDescent="0.25">
      <c r="C57" s="214" t="s">
        <v>23</v>
      </c>
      <c r="D57" s="250"/>
      <c r="E57" s="2"/>
      <c r="F57" s="2"/>
      <c r="G57" s="2"/>
      <c r="H57" s="2"/>
      <c r="I57" s="2"/>
      <c r="J57" s="2"/>
      <c r="K57" s="2"/>
      <c r="L57" s="2"/>
      <c r="M57" s="2"/>
      <c r="N57" s="2"/>
    </row>
    <row r="58" spans="1:16378" x14ac:dyDescent="0.25">
      <c r="C58" s="73" t="s">
        <v>109</v>
      </c>
      <c r="D58" s="215"/>
      <c r="E58" s="74">
        <f>fin_draft!E48</f>
        <v>208.97799999999998</v>
      </c>
      <c r="F58" s="74">
        <f>fin_draft!F48</f>
        <v>208.97799999999998</v>
      </c>
      <c r="G58" s="74">
        <f>fin_draft!G48</f>
        <v>208.97799999999998</v>
      </c>
      <c r="H58" s="74">
        <f>fin_draft!H48</f>
        <v>208.97799999999998</v>
      </c>
      <c r="I58" s="74">
        <f>fin_draft!I48</f>
        <v>208.97799999999998</v>
      </c>
      <c r="J58" s="74">
        <f>fin_draft!J48</f>
        <v>208.97799999999998</v>
      </c>
      <c r="K58" s="74">
        <f>fin_draft!K48</f>
        <v>208.97799999999998</v>
      </c>
      <c r="L58" s="74">
        <f>fin_draft!L48</f>
        <v>208.97799999999998</v>
      </c>
      <c r="M58" s="74">
        <f>fin_draft!M48</f>
        <v>208.97799999999998</v>
      </c>
      <c r="N58" s="74">
        <f>fin_draft!N48</f>
        <v>208.97799999999998</v>
      </c>
    </row>
    <row r="59" spans="1:16378" s="4" customFormat="1" x14ac:dyDescent="0.25">
      <c r="C59" s="113" t="s">
        <v>283</v>
      </c>
      <c r="D59" s="215"/>
      <c r="E59" s="211">
        <f>E58</f>
        <v>208.97799999999998</v>
      </c>
      <c r="F59" s="211">
        <f t="shared" ref="F59:I59" si="20">F58</f>
        <v>208.97799999999998</v>
      </c>
      <c r="G59" s="211">
        <f t="shared" si="20"/>
        <v>208.97799999999998</v>
      </c>
      <c r="H59" s="211">
        <f t="shared" si="20"/>
        <v>208.97799999999998</v>
      </c>
      <c r="I59" s="211">
        <f t="shared" si="20"/>
        <v>208.97799999999998</v>
      </c>
      <c r="J59" s="211">
        <f t="shared" ref="J59:N59" si="21">J58</f>
        <v>208.97799999999998</v>
      </c>
      <c r="K59" s="211">
        <f t="shared" si="21"/>
        <v>208.97799999999998</v>
      </c>
      <c r="L59" s="211">
        <f t="shared" si="21"/>
        <v>208.97799999999998</v>
      </c>
      <c r="M59" s="211">
        <f t="shared" si="21"/>
        <v>208.97799999999998</v>
      </c>
      <c r="N59" s="211">
        <f t="shared" si="21"/>
        <v>208.97799999999998</v>
      </c>
    </row>
    <row r="60" spans="1:16378" x14ac:dyDescent="0.25">
      <c r="C60" s="73" t="s">
        <v>376</v>
      </c>
      <c r="D60" s="215"/>
      <c r="E60" s="74">
        <f>E27</f>
        <v>19.852909999999998</v>
      </c>
      <c r="F60" s="74">
        <f>F27+E60</f>
        <v>39.705819999999996</v>
      </c>
      <c r="G60" s="74">
        <f>G27+F60</f>
        <v>59.558729999999997</v>
      </c>
      <c r="H60" s="74">
        <f>H27+G60</f>
        <v>79.411639999999991</v>
      </c>
      <c r="I60" s="74">
        <f>I27+H60</f>
        <v>99.264549999999986</v>
      </c>
      <c r="J60" s="74">
        <f t="shared" ref="J60:N60" si="22">J27+I60</f>
        <v>119.11745999999998</v>
      </c>
      <c r="K60" s="74">
        <f t="shared" si="22"/>
        <v>138.97036999999997</v>
      </c>
      <c r="L60" s="74">
        <f t="shared" si="22"/>
        <v>158.82327999999998</v>
      </c>
      <c r="M60" s="74">
        <f t="shared" si="22"/>
        <v>178.67618999999999</v>
      </c>
      <c r="N60" s="74">
        <f t="shared" si="22"/>
        <v>198.52909999999997</v>
      </c>
    </row>
    <row r="61" spans="1:16378" s="4" customFormat="1" x14ac:dyDescent="0.25">
      <c r="C61" s="113" t="s">
        <v>284</v>
      </c>
      <c r="D61" s="215"/>
      <c r="E61" s="211">
        <f>E60</f>
        <v>19.852909999999998</v>
      </c>
      <c r="F61" s="211">
        <f t="shared" ref="F61:I61" si="23">F60</f>
        <v>39.705819999999996</v>
      </c>
      <c r="G61" s="211">
        <f t="shared" si="23"/>
        <v>59.558729999999997</v>
      </c>
      <c r="H61" s="211">
        <f t="shared" si="23"/>
        <v>79.411639999999991</v>
      </c>
      <c r="I61" s="211">
        <f t="shared" si="23"/>
        <v>99.264549999999986</v>
      </c>
      <c r="J61" s="211">
        <f t="shared" ref="J61:N61" si="24">J60</f>
        <v>119.11745999999998</v>
      </c>
      <c r="K61" s="211">
        <f t="shared" si="24"/>
        <v>138.97036999999997</v>
      </c>
      <c r="L61" s="211">
        <f t="shared" si="24"/>
        <v>158.82327999999998</v>
      </c>
      <c r="M61" s="211">
        <f t="shared" si="24"/>
        <v>178.67618999999999</v>
      </c>
      <c r="N61" s="211">
        <f t="shared" si="24"/>
        <v>198.52909999999997</v>
      </c>
    </row>
    <row r="62" spans="1:16378" x14ac:dyDescent="0.25">
      <c r="C62" s="73"/>
      <c r="D62" s="215"/>
      <c r="E62" s="74"/>
      <c r="F62" s="74"/>
      <c r="G62" s="74"/>
      <c r="H62" s="74"/>
      <c r="I62" s="74"/>
      <c r="J62" s="74"/>
      <c r="K62" s="74"/>
      <c r="L62" s="74"/>
      <c r="M62" s="74"/>
      <c r="N62" s="74"/>
    </row>
    <row r="63" spans="1:16378" x14ac:dyDescent="0.25">
      <c r="C63" s="73" t="s">
        <v>335</v>
      </c>
      <c r="D63" s="215"/>
      <c r="E63" s="74">
        <f>E58-E60</f>
        <v>189.12508999999997</v>
      </c>
      <c r="F63" s="74">
        <f>F58-F60</f>
        <v>169.27217999999999</v>
      </c>
      <c r="G63" s="74">
        <f>G58-G60</f>
        <v>149.41926999999998</v>
      </c>
      <c r="H63" s="74">
        <f>H58-H60</f>
        <v>129.56635999999997</v>
      </c>
      <c r="I63" s="74">
        <f>I58-I60</f>
        <v>109.71344999999999</v>
      </c>
      <c r="J63" s="74">
        <f t="shared" ref="J63:N63" si="25">J58-J60</f>
        <v>89.86054</v>
      </c>
      <c r="K63" s="74">
        <f t="shared" si="25"/>
        <v>70.007630000000006</v>
      </c>
      <c r="L63" s="74">
        <f t="shared" si="25"/>
        <v>50.154719999999998</v>
      </c>
      <c r="M63" s="74">
        <f t="shared" si="25"/>
        <v>30.301809999999989</v>
      </c>
      <c r="N63" s="74">
        <f t="shared" si="25"/>
        <v>10.448900000000009</v>
      </c>
    </row>
    <row r="64" spans="1:16378" x14ac:dyDescent="0.25">
      <c r="C64" s="113" t="s">
        <v>285</v>
      </c>
      <c r="D64" s="215"/>
      <c r="E64" s="211">
        <f>E63</f>
        <v>189.12508999999997</v>
      </c>
      <c r="F64" s="211">
        <f t="shared" ref="F64:I64" si="26">F63</f>
        <v>169.27217999999999</v>
      </c>
      <c r="G64" s="211">
        <f t="shared" si="26"/>
        <v>149.41926999999998</v>
      </c>
      <c r="H64" s="211">
        <f t="shared" si="26"/>
        <v>129.56635999999997</v>
      </c>
      <c r="I64" s="211">
        <f t="shared" si="26"/>
        <v>109.71344999999999</v>
      </c>
      <c r="J64" s="211">
        <f t="shared" ref="J64:N64" si="27">J63</f>
        <v>89.86054</v>
      </c>
      <c r="K64" s="211">
        <f t="shared" si="27"/>
        <v>70.007630000000006</v>
      </c>
      <c r="L64" s="211">
        <f t="shared" si="27"/>
        <v>50.154719999999998</v>
      </c>
      <c r="M64" s="211">
        <f t="shared" si="27"/>
        <v>30.301809999999989</v>
      </c>
      <c r="N64" s="211">
        <f t="shared" si="27"/>
        <v>10.448900000000009</v>
      </c>
    </row>
    <row r="65" spans="3:14" x14ac:dyDescent="0.25">
      <c r="C65" s="113"/>
      <c r="D65" s="215"/>
      <c r="E65" s="211"/>
      <c r="F65" s="211"/>
      <c r="G65" s="211"/>
      <c r="H65" s="211"/>
      <c r="I65" s="211"/>
      <c r="J65" s="211"/>
      <c r="K65" s="211"/>
      <c r="L65" s="211"/>
      <c r="M65" s="211"/>
      <c r="N65" s="211"/>
    </row>
    <row r="66" spans="3:14" x14ac:dyDescent="0.25">
      <c r="C66" s="113"/>
      <c r="D66" s="215"/>
      <c r="E66" s="211"/>
      <c r="F66" s="211"/>
      <c r="G66" s="211"/>
      <c r="H66" s="211"/>
      <c r="I66" s="211"/>
      <c r="J66" s="211"/>
      <c r="K66" s="211"/>
      <c r="L66" s="211"/>
      <c r="M66" s="211"/>
      <c r="N66" s="211"/>
    </row>
    <row r="67" spans="3:14" x14ac:dyDescent="0.25">
      <c r="C67" s="73" t="s">
        <v>219</v>
      </c>
      <c r="D67" s="215"/>
      <c r="E67" s="74">
        <f>fin_draft!E52</f>
        <v>0</v>
      </c>
      <c r="F67" s="74">
        <f>fin_draft!F52</f>
        <v>0</v>
      </c>
      <c r="G67" s="74">
        <f>fin_draft!G52</f>
        <v>0</v>
      </c>
      <c r="H67" s="74">
        <f>fin_draft!H52</f>
        <v>0</v>
      </c>
      <c r="I67" s="74">
        <f>fin_draft!I52</f>
        <v>0</v>
      </c>
      <c r="J67" s="74">
        <f>fin_draft!J52</f>
        <v>0</v>
      </c>
      <c r="K67" s="74">
        <f>fin_draft!K52</f>
        <v>0</v>
      </c>
      <c r="L67" s="74">
        <f>fin_draft!L52</f>
        <v>0</v>
      </c>
      <c r="M67" s="74">
        <f>fin_draft!M52</f>
        <v>0</v>
      </c>
      <c r="N67" s="74">
        <f>fin_draft!N52</f>
        <v>0</v>
      </c>
    </row>
    <row r="68" spans="3:14" x14ac:dyDescent="0.25">
      <c r="C68" s="73" t="s">
        <v>220</v>
      </c>
      <c r="D68" s="215"/>
      <c r="E68" s="74">
        <f>fin_draft!E53</f>
        <v>92.625</v>
      </c>
      <c r="F68" s="74">
        <f>fin_draft!F53</f>
        <v>95.403750000000002</v>
      </c>
      <c r="G68" s="74">
        <f>fin_draft!G53</f>
        <v>98.265862500000011</v>
      </c>
      <c r="H68" s="74">
        <f>fin_draft!H53</f>
        <v>101.21383837500002</v>
      </c>
      <c r="I68" s="74">
        <f>fin_draft!I53</f>
        <v>104.25025352625001</v>
      </c>
      <c r="J68" s="74">
        <f>fin_draft!J53</f>
        <v>107.37776113203751</v>
      </c>
      <c r="K68" s="74">
        <f>fin_draft!K53</f>
        <v>110.59909396599863</v>
      </c>
      <c r="L68" s="74">
        <f>fin_draft!L53</f>
        <v>113.91706678497859</v>
      </c>
      <c r="M68" s="74">
        <f>fin_draft!M53</f>
        <v>117.33457878852793</v>
      </c>
      <c r="N68" s="74">
        <f>fin_draft!N53</f>
        <v>120.85461615218378</v>
      </c>
    </row>
    <row r="69" spans="3:14" x14ac:dyDescent="0.25">
      <c r="C69" s="73" t="s">
        <v>24</v>
      </c>
      <c r="D69" s="215"/>
      <c r="E69" s="74">
        <f t="shared" ref="E69:F69" si="28">E96</f>
        <v>-55.692367794846206</v>
      </c>
      <c r="F69" s="74">
        <f t="shared" si="28"/>
        <v>-21.419114306943925</v>
      </c>
      <c r="G69" s="74">
        <f>G96</f>
        <v>13.126495927124346</v>
      </c>
      <c r="H69" s="74">
        <f t="shared" ref="H69:I69" si="29">H96</f>
        <v>48.138860748653322</v>
      </c>
      <c r="I69" s="74">
        <f t="shared" si="29"/>
        <v>83.778194716665638</v>
      </c>
      <c r="J69" s="74">
        <f t="shared" ref="J69:N69" si="30">J96</f>
        <v>120.17502214873016</v>
      </c>
      <c r="K69" s="74">
        <f t="shared" si="30"/>
        <v>157.43394828412849</v>
      </c>
      <c r="L69" s="74">
        <f t="shared" si="30"/>
        <v>195.63681368692431</v>
      </c>
      <c r="M69" s="74">
        <f t="shared" si="30"/>
        <v>234.84532104068774</v>
      </c>
      <c r="N69" s="74">
        <f t="shared" si="30"/>
        <v>290.91558562952389</v>
      </c>
    </row>
    <row r="70" spans="3:14" x14ac:dyDescent="0.25">
      <c r="C70" s="176" t="s">
        <v>117</v>
      </c>
      <c r="D70" s="176"/>
      <c r="E70" s="176">
        <f>SUM(E64:E69)</f>
        <v>226.05772220515379</v>
      </c>
      <c r="F70" s="176">
        <f t="shared" ref="F70:I70" si="31">SUM(F64:F69)</f>
        <v>243.25681569305607</v>
      </c>
      <c r="G70" s="176">
        <f t="shared" si="31"/>
        <v>260.81162842712433</v>
      </c>
      <c r="H70" s="176">
        <f t="shared" si="31"/>
        <v>278.91905912365331</v>
      </c>
      <c r="I70" s="176">
        <f t="shared" si="31"/>
        <v>297.74189824291568</v>
      </c>
      <c r="J70" s="176">
        <f t="shared" ref="J70:N70" si="32">SUM(J64:J69)</f>
        <v>317.41332328076771</v>
      </c>
      <c r="K70" s="176">
        <f t="shared" si="32"/>
        <v>338.04067225012716</v>
      </c>
      <c r="L70" s="176">
        <f t="shared" si="32"/>
        <v>359.70860047190291</v>
      </c>
      <c r="M70" s="176">
        <f t="shared" si="32"/>
        <v>382.48170982921567</v>
      </c>
      <c r="N70" s="176">
        <f t="shared" si="32"/>
        <v>422.21910178170765</v>
      </c>
    </row>
    <row r="71" spans="3:14" x14ac:dyDescent="0.25">
      <c r="C71" s="215"/>
      <c r="D71" s="215"/>
      <c r="E71" s="345" t="b">
        <f>AND(ROUND(E55,0)=ROUND(E70,0))</f>
        <v>1</v>
      </c>
      <c r="F71" s="345" t="b">
        <f>AND(ROUND(F55,0)=ROUND(F70,0))</f>
        <v>1</v>
      </c>
      <c r="G71" s="345" t="b">
        <f>AND(ROUND(G55,0)=ROUND(G70,0))</f>
        <v>1</v>
      </c>
      <c r="H71" s="345" t="b">
        <f>AND(ROUND(H55,0)=ROUND(H70,0))</f>
        <v>1</v>
      </c>
      <c r="I71" s="345" t="b">
        <f>AND(ROUND(I55,0)=ROUND(I70,0))</f>
        <v>1</v>
      </c>
      <c r="J71" s="345" t="b">
        <f t="shared" ref="J71:N71" si="33">AND(ROUND(J55,0)=ROUND(J70,0))</f>
        <v>1</v>
      </c>
      <c r="K71" s="345" t="b">
        <f t="shared" si="33"/>
        <v>1</v>
      </c>
      <c r="L71" s="345" t="b">
        <f t="shared" si="33"/>
        <v>1</v>
      </c>
      <c r="M71" s="345" t="b">
        <f t="shared" si="33"/>
        <v>1</v>
      </c>
      <c r="N71" s="345" t="b">
        <f t="shared" si="33"/>
        <v>1</v>
      </c>
    </row>
    <row r="72" spans="3:14" x14ac:dyDescent="0.25">
      <c r="C72" s="2"/>
      <c r="D72" s="209"/>
      <c r="E72" s="74">
        <f>E55-E70</f>
        <v>0</v>
      </c>
      <c r="F72" s="74">
        <f>F55-F70</f>
        <v>0</v>
      </c>
      <c r="G72" s="74">
        <f>G55-G70</f>
        <v>0</v>
      </c>
      <c r="H72" s="74">
        <f>H55-H70</f>
        <v>0</v>
      </c>
      <c r="I72" s="74">
        <f>I55-I70</f>
        <v>0</v>
      </c>
      <c r="J72" s="74">
        <f t="shared" ref="J72:N72" si="34">J55-J70</f>
        <v>0</v>
      </c>
      <c r="K72" s="74">
        <f t="shared" si="34"/>
        <v>0</v>
      </c>
      <c r="L72" s="74">
        <f t="shared" si="34"/>
        <v>0</v>
      </c>
      <c r="M72" s="74">
        <f t="shared" si="34"/>
        <v>0</v>
      </c>
      <c r="N72" s="74">
        <f t="shared" si="34"/>
        <v>0</v>
      </c>
    </row>
    <row r="73" spans="3:14" x14ac:dyDescent="0.25">
      <c r="C73" s="216" t="s">
        <v>128</v>
      </c>
      <c r="D73" s="248"/>
      <c r="E73" s="2"/>
      <c r="F73" s="2"/>
      <c r="G73" s="2"/>
      <c r="H73" s="2"/>
      <c r="I73" s="2"/>
      <c r="J73" s="2"/>
      <c r="K73" s="2"/>
      <c r="L73" s="2"/>
      <c r="M73" s="2"/>
      <c r="N73" s="2"/>
    </row>
    <row r="74" spans="3:14" x14ac:dyDescent="0.25">
      <c r="C74" s="209" t="str">
        <f>Assumption!B$4</f>
        <v xml:space="preserve">Year of Operation </v>
      </c>
      <c r="D74" s="209"/>
      <c r="E74" s="171">
        <f>Assumption!E$4</f>
        <v>1</v>
      </c>
      <c r="F74" s="171">
        <f>Assumption!F$4</f>
        <v>2</v>
      </c>
      <c r="G74" s="171">
        <f>Assumption!G$4</f>
        <v>3</v>
      </c>
      <c r="H74" s="171">
        <f>Assumption!H$4</f>
        <v>4</v>
      </c>
      <c r="I74" s="171">
        <f>Assumption!I$4</f>
        <v>5</v>
      </c>
      <c r="J74" s="171">
        <f>Assumption!J$4</f>
        <v>6</v>
      </c>
      <c r="K74" s="171">
        <f>Assumption!K$4</f>
        <v>7</v>
      </c>
      <c r="L74" s="171">
        <f>Assumption!L$4</f>
        <v>8</v>
      </c>
      <c r="M74" s="171">
        <f>Assumption!M$4</f>
        <v>9</v>
      </c>
      <c r="N74" s="171">
        <f>Assumption!N$4</f>
        <v>10</v>
      </c>
    </row>
    <row r="75" spans="3:14" x14ac:dyDescent="0.25">
      <c r="C75" s="217" t="s">
        <v>25</v>
      </c>
      <c r="D75" s="251"/>
      <c r="E75" s="2"/>
      <c r="F75" s="2"/>
      <c r="G75" s="2"/>
      <c r="H75" s="2"/>
      <c r="I75" s="2"/>
      <c r="J75" s="2"/>
      <c r="K75" s="2"/>
      <c r="L75" s="2"/>
      <c r="M75" s="2"/>
      <c r="N75" s="2"/>
    </row>
    <row r="76" spans="3:14" x14ac:dyDescent="0.25">
      <c r="C76" s="73" t="s">
        <v>20</v>
      </c>
      <c r="D76" s="215"/>
      <c r="E76" s="101">
        <f>E46</f>
        <v>33.333566649598239</v>
      </c>
      <c r="F76" s="101">
        <f>F46</f>
        <v>33.452937932346742</v>
      </c>
      <c r="G76" s="101">
        <f>G46</f>
        <v>33.808657178512725</v>
      </c>
      <c r="H76" s="101">
        <f>H46</f>
        <v>34.361275140973447</v>
      </c>
      <c r="I76" s="101">
        <f>I46</f>
        <v>35.076683563706752</v>
      </c>
      <c r="J76" s="101">
        <f t="shared" ref="J76:N76" si="35">J46</f>
        <v>35.925269482296471</v>
      </c>
      <c r="K76" s="101">
        <f t="shared" si="35"/>
        <v>36.881193413803899</v>
      </c>
      <c r="L76" s="101">
        <f t="shared" si="35"/>
        <v>37.921772666220207</v>
      </c>
      <c r="M76" s="101">
        <f t="shared" si="35"/>
        <v>39.026953801757216</v>
      </c>
      <c r="N76" s="101">
        <f t="shared" si="35"/>
        <v>39.737391952492018</v>
      </c>
    </row>
    <row r="77" spans="3:14" x14ac:dyDescent="0.25">
      <c r="C77" s="73" t="s">
        <v>26</v>
      </c>
      <c r="D77" s="215"/>
      <c r="E77" s="101">
        <f>E28</f>
        <v>19.852909999999998</v>
      </c>
      <c r="F77" s="101">
        <f>F28</f>
        <v>19.852909999999998</v>
      </c>
      <c r="G77" s="101">
        <f>G28</f>
        <v>19.852909999999998</v>
      </c>
      <c r="H77" s="101">
        <f>H28</f>
        <v>19.852909999999998</v>
      </c>
      <c r="I77" s="101">
        <f>I28</f>
        <v>19.852909999999998</v>
      </c>
      <c r="J77" s="101">
        <f t="shared" ref="J77:N77" si="36">J28</f>
        <v>19.852909999999998</v>
      </c>
      <c r="K77" s="101">
        <f t="shared" si="36"/>
        <v>19.852909999999998</v>
      </c>
      <c r="L77" s="101">
        <f t="shared" si="36"/>
        <v>19.852909999999998</v>
      </c>
      <c r="M77" s="101">
        <f t="shared" si="36"/>
        <v>19.852909999999998</v>
      </c>
      <c r="N77" s="101">
        <f t="shared" si="36"/>
        <v>19.85290999999998</v>
      </c>
    </row>
    <row r="78" spans="3:14" x14ac:dyDescent="0.25">
      <c r="C78" s="73" t="s">
        <v>27</v>
      </c>
      <c r="D78" s="215"/>
      <c r="E78" s="101">
        <f>E39</f>
        <v>18.946166094444443</v>
      </c>
      <c r="F78" s="101">
        <f>F39</f>
        <v>17.811270083333334</v>
      </c>
      <c r="G78" s="101">
        <f>G39</f>
        <v>16.683043072222222</v>
      </c>
      <c r="H78" s="101">
        <f>H39</f>
        <v>15.561685131111112</v>
      </c>
      <c r="I78" s="101">
        <f>I39</f>
        <v>14.447402332100001</v>
      </c>
      <c r="J78" s="101">
        <f t="shared" ref="J78:N78" si="37">J39</f>
        <v>13.340406929451891</v>
      </c>
      <c r="K78" s="101">
        <f t="shared" si="37"/>
        <v>12.24091754505767</v>
      </c>
      <c r="L78" s="101">
        <f t="shared" si="37"/>
        <v>11.149159359464957</v>
      </c>
      <c r="M78" s="101">
        <f t="shared" si="37"/>
        <v>10.065364308637792</v>
      </c>
      <c r="N78" s="101">
        <f t="shared" si="37"/>
        <v>9.6683692921747024</v>
      </c>
    </row>
    <row r="79" spans="3:14" x14ac:dyDescent="0.25">
      <c r="C79" s="73" t="s">
        <v>221</v>
      </c>
      <c r="D79" s="215"/>
      <c r="E79" s="101">
        <f>0-E67</f>
        <v>0</v>
      </c>
      <c r="F79" s="101">
        <f t="shared" ref="F79:I79" si="38">E67-F67</f>
        <v>0</v>
      </c>
      <c r="G79" s="101">
        <f t="shared" si="38"/>
        <v>0</v>
      </c>
      <c r="H79" s="101">
        <f t="shared" si="38"/>
        <v>0</v>
      </c>
      <c r="I79" s="101">
        <f t="shared" si="38"/>
        <v>0</v>
      </c>
      <c r="J79" s="101">
        <f t="shared" ref="J79:J80" si="39">I67-J67</f>
        <v>0</v>
      </c>
      <c r="K79" s="101">
        <f t="shared" ref="K79:K80" si="40">J67-K67</f>
        <v>0</v>
      </c>
      <c r="L79" s="101">
        <f t="shared" ref="L79:L80" si="41">K67-L67</f>
        <v>0</v>
      </c>
      <c r="M79" s="101">
        <f t="shared" ref="M79:M80" si="42">L67-M67</f>
        <v>0</v>
      </c>
      <c r="N79" s="101">
        <f t="shared" ref="N79:N80" si="43">M67-N67</f>
        <v>0</v>
      </c>
    </row>
    <row r="80" spans="3:14" x14ac:dyDescent="0.25">
      <c r="C80" s="73" t="s">
        <v>255</v>
      </c>
      <c r="D80" s="215"/>
      <c r="E80" s="101">
        <f>0-E68</f>
        <v>-92.625</v>
      </c>
      <c r="F80" s="101">
        <f t="shared" ref="F80:I80" si="44">E68-F68</f>
        <v>-2.7787500000000023</v>
      </c>
      <c r="G80" s="101">
        <f t="shared" si="44"/>
        <v>-2.8621125000000092</v>
      </c>
      <c r="H80" s="101">
        <f t="shared" si="44"/>
        <v>-2.9479758750000116</v>
      </c>
      <c r="I80" s="101">
        <f t="shared" si="44"/>
        <v>-3.0364151512499831</v>
      </c>
      <c r="J80" s="101">
        <f t="shared" si="39"/>
        <v>-3.1275076057874998</v>
      </c>
      <c r="K80" s="101">
        <f t="shared" si="40"/>
        <v>-3.221332833961128</v>
      </c>
      <c r="L80" s="101">
        <f t="shared" si="41"/>
        <v>-3.3179728189799533</v>
      </c>
      <c r="M80" s="101">
        <f t="shared" si="42"/>
        <v>-3.4175120035493478</v>
      </c>
      <c r="N80" s="101">
        <f t="shared" si="43"/>
        <v>-3.5200373636558453</v>
      </c>
    </row>
    <row r="81" spans="3:14" x14ac:dyDescent="0.25">
      <c r="C81" s="115" t="s">
        <v>111</v>
      </c>
      <c r="D81" s="215"/>
      <c r="E81" s="174">
        <f t="shared" ref="E81:I81" si="45">SUM(E76:E80)</f>
        <v>-20.49235725595733</v>
      </c>
      <c r="F81" s="174">
        <f t="shared" si="45"/>
        <v>68.338368015680061</v>
      </c>
      <c r="G81" s="174">
        <f t="shared" si="45"/>
        <v>67.482497750734936</v>
      </c>
      <c r="H81" s="174">
        <f t="shared" si="45"/>
        <v>66.827894397084535</v>
      </c>
      <c r="I81" s="174">
        <f t="shared" si="45"/>
        <v>66.34058074455676</v>
      </c>
      <c r="J81" s="174">
        <f t="shared" ref="J81:N81" si="46">SUM(J76:J80)</f>
        <v>65.991078805960854</v>
      </c>
      <c r="K81" s="174">
        <f t="shared" si="46"/>
        <v>65.753688124900435</v>
      </c>
      <c r="L81" s="174">
        <f t="shared" si="46"/>
        <v>65.605869206705208</v>
      </c>
      <c r="M81" s="174">
        <f t="shared" si="46"/>
        <v>65.527716106845659</v>
      </c>
      <c r="N81" s="174">
        <f t="shared" si="46"/>
        <v>65.738633881010855</v>
      </c>
    </row>
    <row r="82" spans="3:14" x14ac:dyDescent="0.25">
      <c r="C82" s="73" t="s">
        <v>28</v>
      </c>
      <c r="D82" s="215"/>
      <c r="E82" s="101"/>
      <c r="F82" s="101"/>
      <c r="G82" s="101"/>
      <c r="H82" s="101"/>
      <c r="I82" s="101"/>
      <c r="J82" s="101"/>
      <c r="K82" s="101"/>
      <c r="L82" s="101"/>
      <c r="M82" s="101"/>
      <c r="N82" s="101"/>
    </row>
    <row r="83" spans="3:14" x14ac:dyDescent="0.25">
      <c r="C83" s="113" t="s">
        <v>29</v>
      </c>
      <c r="D83" s="215"/>
      <c r="E83" s="101"/>
      <c r="F83" s="101"/>
      <c r="G83" s="101"/>
      <c r="H83" s="101"/>
      <c r="I83" s="101"/>
      <c r="J83" s="101"/>
      <c r="K83" s="101"/>
      <c r="L83" s="101"/>
      <c r="M83" s="101"/>
      <c r="N83" s="101"/>
    </row>
    <row r="84" spans="3:14" x14ac:dyDescent="0.25">
      <c r="C84" s="175" t="s">
        <v>118</v>
      </c>
      <c r="D84" s="176"/>
      <c r="E84" s="101">
        <f>0-E58</f>
        <v>-208.97799999999998</v>
      </c>
      <c r="F84" s="101">
        <f>E58-F58</f>
        <v>0</v>
      </c>
      <c r="G84" s="101">
        <f>F58-G58</f>
        <v>0</v>
      </c>
      <c r="H84" s="101">
        <f>G58-H58</f>
        <v>0</v>
      </c>
      <c r="I84" s="101">
        <f>H58-I58</f>
        <v>0</v>
      </c>
      <c r="J84" s="101">
        <f t="shared" ref="J84:N84" si="47">I58-J58</f>
        <v>0</v>
      </c>
      <c r="K84" s="101">
        <f t="shared" si="47"/>
        <v>0</v>
      </c>
      <c r="L84" s="101">
        <f t="shared" si="47"/>
        <v>0</v>
      </c>
      <c r="M84" s="101">
        <f t="shared" si="47"/>
        <v>0</v>
      </c>
      <c r="N84" s="101">
        <f t="shared" si="47"/>
        <v>0</v>
      </c>
    </row>
    <row r="85" spans="3:14" x14ac:dyDescent="0.25">
      <c r="C85" s="174" t="s">
        <v>112</v>
      </c>
      <c r="D85" s="176"/>
      <c r="E85" s="174">
        <f>SUM(E84:E84)</f>
        <v>-208.97799999999998</v>
      </c>
      <c r="F85" s="174">
        <f>SUM(F84:F84)</f>
        <v>0</v>
      </c>
      <c r="G85" s="174">
        <f>SUM(G84:G84)</f>
        <v>0</v>
      </c>
      <c r="H85" s="174">
        <f>SUM(H84:H84)</f>
        <v>0</v>
      </c>
      <c r="I85" s="174">
        <f>SUM(I84:I84)</f>
        <v>0</v>
      </c>
      <c r="J85" s="174">
        <f t="shared" ref="J85:N85" si="48">SUM(J84:J84)</f>
        <v>0</v>
      </c>
      <c r="K85" s="174">
        <f t="shared" si="48"/>
        <v>0</v>
      </c>
      <c r="L85" s="174">
        <f t="shared" si="48"/>
        <v>0</v>
      </c>
      <c r="M85" s="174">
        <f t="shared" si="48"/>
        <v>0</v>
      </c>
      <c r="N85" s="174">
        <f t="shared" si="48"/>
        <v>0</v>
      </c>
    </row>
    <row r="86" spans="3:14" x14ac:dyDescent="0.25">
      <c r="C86" s="73" t="s">
        <v>28</v>
      </c>
      <c r="D86" s="215"/>
      <c r="E86" s="101"/>
      <c r="F86" s="101"/>
      <c r="G86" s="101"/>
      <c r="H86" s="101"/>
      <c r="I86" s="101"/>
      <c r="J86" s="101"/>
      <c r="K86" s="101"/>
      <c r="L86" s="101"/>
      <c r="M86" s="101"/>
      <c r="N86" s="101"/>
    </row>
    <row r="87" spans="3:14" x14ac:dyDescent="0.25">
      <c r="C87" s="113" t="s">
        <v>30</v>
      </c>
      <c r="D87" s="215"/>
      <c r="E87" s="101"/>
      <c r="F87" s="101"/>
      <c r="G87" s="101"/>
      <c r="H87" s="101"/>
      <c r="I87" s="101"/>
      <c r="J87" s="101"/>
      <c r="K87" s="101"/>
      <c r="L87" s="101"/>
      <c r="M87" s="101"/>
      <c r="N87" s="101"/>
    </row>
    <row r="88" spans="3:14" x14ac:dyDescent="0.25">
      <c r="C88" s="175" t="s">
        <v>377</v>
      </c>
      <c r="D88" s="176"/>
      <c r="E88" s="101">
        <f>E52-0</f>
        <v>62.69339999999999</v>
      </c>
      <c r="F88" s="101">
        <f>F52-E52</f>
        <v>0</v>
      </c>
      <c r="G88" s="101">
        <f>G52-F52</f>
        <v>0</v>
      </c>
      <c r="H88" s="101">
        <f>H52-G52</f>
        <v>0</v>
      </c>
      <c r="I88" s="101">
        <f>I52-H52</f>
        <v>0</v>
      </c>
      <c r="J88" s="101">
        <f t="shared" ref="J88:N88" si="49">J52-I52</f>
        <v>0</v>
      </c>
      <c r="K88" s="101">
        <f t="shared" si="49"/>
        <v>0</v>
      </c>
      <c r="L88" s="101">
        <f t="shared" si="49"/>
        <v>0</v>
      </c>
      <c r="M88" s="101">
        <f t="shared" si="49"/>
        <v>0</v>
      </c>
      <c r="N88" s="101">
        <f t="shared" si="49"/>
        <v>0</v>
      </c>
    </row>
    <row r="89" spans="3:14" x14ac:dyDescent="0.25">
      <c r="C89" s="175" t="s">
        <v>329</v>
      </c>
      <c r="D89" s="176"/>
      <c r="E89" s="101">
        <f>E54-0-E90</f>
        <v>146.28459999999998</v>
      </c>
      <c r="F89" s="101">
        <f>F54-E54-F90</f>
        <v>0</v>
      </c>
      <c r="G89" s="101">
        <f>G54-F54-G90</f>
        <v>0</v>
      </c>
      <c r="H89" s="101">
        <f>H54-G54-H90</f>
        <v>0</v>
      </c>
      <c r="I89" s="101">
        <f>I54-H54-I90</f>
        <v>0</v>
      </c>
      <c r="J89" s="101">
        <f t="shared" ref="J89:N89" si="50">J54-I54-J90</f>
        <v>0</v>
      </c>
      <c r="K89" s="101">
        <f t="shared" si="50"/>
        <v>0</v>
      </c>
      <c r="L89" s="101">
        <f t="shared" si="50"/>
        <v>0</v>
      </c>
      <c r="M89" s="101">
        <f t="shared" si="50"/>
        <v>0</v>
      </c>
      <c r="N89" s="101">
        <f t="shared" si="50"/>
        <v>0</v>
      </c>
    </row>
    <row r="90" spans="3:14" x14ac:dyDescent="0.25">
      <c r="C90" s="175" t="s">
        <v>330</v>
      </c>
      <c r="D90" s="176"/>
      <c r="E90" s="101">
        <f>-'Debt Schedule'!E12</f>
        <v>-16.253844444444443</v>
      </c>
      <c r="F90" s="101">
        <f>-'Debt Schedule'!F12</f>
        <v>-16.253844444444443</v>
      </c>
      <c r="G90" s="101">
        <f>-'Debt Schedule'!G12</f>
        <v>-16.253844444444443</v>
      </c>
      <c r="H90" s="101">
        <f>-'Debt Schedule'!H12</f>
        <v>-16.253844444444443</v>
      </c>
      <c r="I90" s="101">
        <f>-'Debt Schedule'!I12</f>
        <v>-16.253844444444443</v>
      </c>
      <c r="J90" s="101">
        <f>-'Debt Schedule'!J12</f>
        <v>-16.253844444444443</v>
      </c>
      <c r="K90" s="101">
        <f>-'Debt Schedule'!K12</f>
        <v>-16.253844444444443</v>
      </c>
      <c r="L90" s="101">
        <f>-'Debt Schedule'!L12</f>
        <v>-16.253844444444443</v>
      </c>
      <c r="M90" s="101">
        <f>-'Debt Schedule'!M12</f>
        <v>-16.253844444444443</v>
      </c>
      <c r="N90" s="101">
        <f>-'Debt Schedule'!N12</f>
        <v>0</v>
      </c>
    </row>
    <row r="91" spans="3:14" x14ac:dyDescent="0.25">
      <c r="C91" s="175" t="s">
        <v>31</v>
      </c>
      <c r="D91" s="176"/>
      <c r="E91" s="101">
        <f>-E78</f>
        <v>-18.946166094444443</v>
      </c>
      <c r="F91" s="101">
        <f>-F78</f>
        <v>-17.811270083333334</v>
      </c>
      <c r="G91" s="101">
        <f>-G78</f>
        <v>-16.683043072222222</v>
      </c>
      <c r="H91" s="101">
        <f>-H78</f>
        <v>-15.561685131111112</v>
      </c>
      <c r="I91" s="101">
        <f>-I78</f>
        <v>-14.447402332100001</v>
      </c>
      <c r="J91" s="101">
        <f t="shared" ref="J91:N91" si="51">-J78</f>
        <v>-13.340406929451891</v>
      </c>
      <c r="K91" s="101">
        <f t="shared" si="51"/>
        <v>-12.24091754505767</v>
      </c>
      <c r="L91" s="101">
        <f t="shared" si="51"/>
        <v>-11.149159359464957</v>
      </c>
      <c r="M91" s="101">
        <f t="shared" si="51"/>
        <v>-10.065364308637792</v>
      </c>
      <c r="N91" s="101">
        <f t="shared" si="51"/>
        <v>-9.6683692921747024</v>
      </c>
    </row>
    <row r="92" spans="3:14" x14ac:dyDescent="0.25">
      <c r="C92" s="174" t="s">
        <v>120</v>
      </c>
      <c r="D92" s="176"/>
      <c r="E92" s="174">
        <f>SUM(E88:E91)</f>
        <v>173.7779894611111</v>
      </c>
      <c r="F92" s="174">
        <f>SUM(F88:F91)</f>
        <v>-34.06511452777778</v>
      </c>
      <c r="G92" s="174">
        <f>SUM(G88:G91)</f>
        <v>-32.936887516666665</v>
      </c>
      <c r="H92" s="174">
        <f>SUM(H88:H91)</f>
        <v>-31.815529575555555</v>
      </c>
      <c r="I92" s="174">
        <f>SUM(I88:I91)</f>
        <v>-30.701246776544444</v>
      </c>
      <c r="J92" s="174">
        <f t="shared" ref="J92:N92" si="52">SUM(J88:J91)</f>
        <v>-29.594251373896334</v>
      </c>
      <c r="K92" s="174">
        <f t="shared" si="52"/>
        <v>-28.494761989502113</v>
      </c>
      <c r="L92" s="174">
        <f t="shared" si="52"/>
        <v>-27.403003803909399</v>
      </c>
      <c r="M92" s="174">
        <f t="shared" si="52"/>
        <v>-26.319208753082236</v>
      </c>
      <c r="N92" s="174">
        <f t="shared" si="52"/>
        <v>-9.6683692921747024</v>
      </c>
    </row>
    <row r="93" spans="3:14" x14ac:dyDescent="0.25">
      <c r="C93" s="113" t="s">
        <v>28</v>
      </c>
      <c r="D93" s="215"/>
      <c r="E93" s="101"/>
      <c r="F93" s="101"/>
      <c r="G93" s="101"/>
      <c r="H93" s="101"/>
      <c r="I93" s="101"/>
      <c r="J93" s="101"/>
      <c r="K93" s="101"/>
      <c r="L93" s="101"/>
      <c r="M93" s="101"/>
      <c r="N93" s="101"/>
    </row>
    <row r="94" spans="3:14" x14ac:dyDescent="0.25">
      <c r="C94" s="173" t="s">
        <v>113</v>
      </c>
      <c r="D94" s="176"/>
      <c r="E94" s="101">
        <f>E81+E85+E92</f>
        <v>-55.692367794846206</v>
      </c>
      <c r="F94" s="101">
        <f>F81+F85+F92</f>
        <v>34.273253487902281</v>
      </c>
      <c r="G94" s="101">
        <f>G81+G85+G92</f>
        <v>34.54561023406827</v>
      </c>
      <c r="H94" s="101">
        <f>H81+H85+H92</f>
        <v>35.012364821528976</v>
      </c>
      <c r="I94" s="101">
        <f>I81+I85+I92</f>
        <v>35.639333968012316</v>
      </c>
      <c r="J94" s="101">
        <f t="shared" ref="J94:N94" si="53">J81+J85+J92</f>
        <v>36.396827432064519</v>
      </c>
      <c r="K94" s="101">
        <f t="shared" si="53"/>
        <v>37.258926135398326</v>
      </c>
      <c r="L94" s="101">
        <f t="shared" si="53"/>
        <v>38.202865402795808</v>
      </c>
      <c r="M94" s="101">
        <f t="shared" si="53"/>
        <v>39.208507353763423</v>
      </c>
      <c r="N94" s="101">
        <f t="shared" si="53"/>
        <v>56.070264588836153</v>
      </c>
    </row>
    <row r="95" spans="3:14" x14ac:dyDescent="0.25">
      <c r="C95" s="175" t="s">
        <v>32</v>
      </c>
      <c r="D95" s="176"/>
      <c r="E95" s="101">
        <f>0</f>
        <v>0</v>
      </c>
      <c r="F95" s="101">
        <f t="shared" ref="F95:I95" si="54">E96</f>
        <v>-55.692367794846206</v>
      </c>
      <c r="G95" s="101">
        <f t="shared" si="54"/>
        <v>-21.419114306943925</v>
      </c>
      <c r="H95" s="101">
        <f t="shared" si="54"/>
        <v>13.126495927124346</v>
      </c>
      <c r="I95" s="101">
        <f t="shared" si="54"/>
        <v>48.138860748653322</v>
      </c>
      <c r="J95" s="101">
        <f t="shared" ref="J95" si="55">I96</f>
        <v>83.778194716665638</v>
      </c>
      <c r="K95" s="101">
        <f t="shared" ref="K95" si="56">J96</f>
        <v>120.17502214873016</v>
      </c>
      <c r="L95" s="101">
        <f t="shared" ref="L95" si="57">K96</f>
        <v>157.43394828412849</v>
      </c>
      <c r="M95" s="101">
        <f t="shared" ref="M95" si="58">L96</f>
        <v>195.63681368692431</v>
      </c>
      <c r="N95" s="101">
        <f t="shared" ref="N95" si="59">M96</f>
        <v>234.84532104068774</v>
      </c>
    </row>
    <row r="96" spans="3:14" x14ac:dyDescent="0.25">
      <c r="C96" s="174" t="s">
        <v>33</v>
      </c>
      <c r="D96" s="176"/>
      <c r="E96" s="174">
        <f t="shared" ref="E96:I96" si="60">E94+E95</f>
        <v>-55.692367794846206</v>
      </c>
      <c r="F96" s="174">
        <f t="shared" si="60"/>
        <v>-21.419114306943925</v>
      </c>
      <c r="G96" s="174">
        <f t="shared" si="60"/>
        <v>13.126495927124346</v>
      </c>
      <c r="H96" s="174">
        <f t="shared" si="60"/>
        <v>48.138860748653322</v>
      </c>
      <c r="I96" s="174">
        <f t="shared" si="60"/>
        <v>83.778194716665638</v>
      </c>
      <c r="J96" s="174">
        <f t="shared" ref="J96:N96" si="61">J94+J95</f>
        <v>120.17502214873016</v>
      </c>
      <c r="K96" s="174">
        <f t="shared" si="61"/>
        <v>157.43394828412849</v>
      </c>
      <c r="L96" s="174">
        <f t="shared" si="61"/>
        <v>195.63681368692431</v>
      </c>
      <c r="M96" s="174">
        <f t="shared" si="61"/>
        <v>234.84532104068774</v>
      </c>
      <c r="N96" s="174">
        <f t="shared" si="61"/>
        <v>290.91558562952389</v>
      </c>
    </row>
    <row r="98" spans="3:14" x14ac:dyDescent="0.25">
      <c r="C98" s="311" t="s">
        <v>286</v>
      </c>
      <c r="D98" s="312"/>
      <c r="E98" s="223">
        <f>fin_draft!E82-E96</f>
        <v>0</v>
      </c>
      <c r="F98" s="223">
        <f>fin_draft!F82-F96</f>
        <v>2.8421709430404007E-14</v>
      </c>
      <c r="G98" s="223">
        <f>fin_draft!G82-G96</f>
        <v>2.8421709430404007E-14</v>
      </c>
      <c r="H98" s="223">
        <f>fin_draft!H82-H96</f>
        <v>0</v>
      </c>
      <c r="I98" s="223">
        <f>fin_draft!I82-I96</f>
        <v>1.1368683772161603E-13</v>
      </c>
      <c r="J98" s="223">
        <f>fin_draft!J82-J96</f>
        <v>1.1368683772161603E-13</v>
      </c>
      <c r="K98" s="223">
        <f>fin_draft!K82-K96</f>
        <v>0</v>
      </c>
      <c r="L98" s="223">
        <f>fin_draft!L82-L96</f>
        <v>0</v>
      </c>
      <c r="M98" s="223">
        <f>fin_draft!M82-M96</f>
        <v>0</v>
      </c>
      <c r="N98" s="223">
        <f>fin_draft!N82-N96</f>
        <v>0</v>
      </c>
    </row>
    <row r="100" spans="3:14" x14ac:dyDescent="0.25">
      <c r="C100" s="169" t="s">
        <v>87</v>
      </c>
      <c r="D100" s="169" t="s">
        <v>150</v>
      </c>
      <c r="E100" s="8"/>
      <c r="F100" s="2"/>
      <c r="G100" s="2"/>
      <c r="H100" s="2"/>
      <c r="I100" s="2"/>
      <c r="J100" s="2"/>
      <c r="K100" s="2"/>
      <c r="L100" s="2"/>
      <c r="M100" s="2"/>
      <c r="N100" s="2"/>
    </row>
    <row r="101" spans="3:14" x14ac:dyDescent="0.25">
      <c r="C101" s="241">
        <f>fin_draft!C31</f>
        <v>0</v>
      </c>
      <c r="D101" s="241"/>
      <c r="E101" s="241">
        <f>Assumption!E$4</f>
        <v>1</v>
      </c>
      <c r="F101" s="241">
        <f>Assumption!F$4</f>
        <v>2</v>
      </c>
      <c r="G101" s="241">
        <f>Assumption!G$4</f>
        <v>3</v>
      </c>
      <c r="H101" s="241">
        <f>Assumption!H$4</f>
        <v>4</v>
      </c>
      <c r="I101" s="241">
        <f>Assumption!I$4</f>
        <v>5</v>
      </c>
      <c r="J101" s="241"/>
      <c r="K101" s="241"/>
      <c r="L101" s="241"/>
      <c r="M101" s="241"/>
      <c r="N101" s="241"/>
    </row>
    <row r="102" spans="3:14" x14ac:dyDescent="0.25">
      <c r="C102" s="48" t="s">
        <v>19</v>
      </c>
      <c r="D102" s="169"/>
      <c r="E102" s="27">
        <f>E41</f>
        <v>45.064523905555582</v>
      </c>
      <c r="F102" s="27">
        <f>F41</f>
        <v>47.773635916666784</v>
      </c>
      <c r="G102" s="27">
        <f>G41</f>
        <v>50.467203887777799</v>
      </c>
      <c r="H102" s="27">
        <f>H41</f>
        <v>53.141415406488953</v>
      </c>
      <c r="I102" s="27">
        <f>I41</f>
        <v>55.79214392255588</v>
      </c>
      <c r="J102" s="27">
        <f t="shared" ref="J102:N102" si="62">J41</f>
        <v>58.414927387827404</v>
      </c>
      <c r="K102" s="27">
        <f t="shared" si="62"/>
        <v>61.004945541722734</v>
      </c>
      <c r="L102" s="27">
        <f t="shared" si="62"/>
        <v>63.556995758925481</v>
      </c>
      <c r="M102" s="27">
        <f t="shared" si="62"/>
        <v>66.065467370907555</v>
      </c>
      <c r="N102" s="27">
        <f t="shared" si="62"/>
        <v>67.845716361985609</v>
      </c>
    </row>
    <row r="103" spans="3:14" x14ac:dyDescent="0.25">
      <c r="C103" s="48" t="s">
        <v>124</v>
      </c>
      <c r="D103" s="169"/>
      <c r="E103" s="27">
        <f>E28</f>
        <v>19.852909999999998</v>
      </c>
      <c r="F103" s="27">
        <f>F28</f>
        <v>19.852909999999998</v>
      </c>
      <c r="G103" s="27">
        <f>G28</f>
        <v>19.852909999999998</v>
      </c>
      <c r="H103" s="27">
        <f>H28</f>
        <v>19.852909999999998</v>
      </c>
      <c r="I103" s="27">
        <f>I28</f>
        <v>19.852909999999998</v>
      </c>
      <c r="J103" s="27">
        <f t="shared" ref="J103:N103" si="63">J28</f>
        <v>19.852909999999998</v>
      </c>
      <c r="K103" s="27">
        <f t="shared" si="63"/>
        <v>19.852909999999998</v>
      </c>
      <c r="L103" s="27">
        <f t="shared" si="63"/>
        <v>19.852909999999998</v>
      </c>
      <c r="M103" s="27">
        <f t="shared" si="63"/>
        <v>19.852909999999998</v>
      </c>
      <c r="N103" s="27">
        <f t="shared" si="63"/>
        <v>19.85290999999998</v>
      </c>
    </row>
    <row r="104" spans="3:14" x14ac:dyDescent="0.25">
      <c r="C104" s="48" t="s">
        <v>125</v>
      </c>
      <c r="D104" s="169"/>
      <c r="E104" s="27">
        <f>Dep.IT!E15</f>
        <v>31.346699999999995</v>
      </c>
      <c r="F104" s="27">
        <f>Dep.IT!F15</f>
        <v>26.644694999999995</v>
      </c>
      <c r="G104" s="27">
        <f>Dep.IT!G15</f>
        <v>22.647990749999998</v>
      </c>
      <c r="H104" s="27">
        <f>Dep.IT!H15</f>
        <v>19.2507921375</v>
      </c>
      <c r="I104" s="27">
        <f>Dep.IT!I15</f>
        <v>16.363173316874999</v>
      </c>
      <c r="J104" s="27">
        <f>Dep.IT!J15</f>
        <v>13.90869731934375</v>
      </c>
      <c r="K104" s="27">
        <f>Dep.IT!K15</f>
        <v>11.822392721442188</v>
      </c>
      <c r="L104" s="27">
        <f>Dep.IT!L15</f>
        <v>10.04903381322586</v>
      </c>
      <c r="M104" s="27">
        <f>Dep.IT!M15</f>
        <v>8.5416787412419808</v>
      </c>
      <c r="N104" s="27">
        <f>Dep.IT!N15</f>
        <v>7.2604269300556838</v>
      </c>
    </row>
    <row r="105" spans="3:14" x14ac:dyDescent="0.25">
      <c r="C105" s="169" t="s">
        <v>51</v>
      </c>
      <c r="D105" s="169"/>
      <c r="E105" s="51">
        <f t="shared" ref="E105:I105" si="64">E102+E103-E104</f>
        <v>33.570733905555585</v>
      </c>
      <c r="F105" s="51">
        <f t="shared" si="64"/>
        <v>40.981850916666787</v>
      </c>
      <c r="G105" s="51">
        <f t="shared" si="64"/>
        <v>47.672123137777795</v>
      </c>
      <c r="H105" s="51">
        <f t="shared" si="64"/>
        <v>53.743533268988955</v>
      </c>
      <c r="I105" s="51">
        <f t="shared" si="64"/>
        <v>59.281880605680875</v>
      </c>
      <c r="J105" s="51">
        <f t="shared" ref="J105:N105" si="65">J102+J103-J104</f>
        <v>64.359140068483654</v>
      </c>
      <c r="K105" s="51">
        <f t="shared" si="65"/>
        <v>69.035462820280543</v>
      </c>
      <c r="L105" s="51">
        <f t="shared" si="65"/>
        <v>73.360871945699614</v>
      </c>
      <c r="M105" s="51">
        <f t="shared" si="65"/>
        <v>77.376698629665569</v>
      </c>
      <c r="N105" s="51">
        <f t="shared" si="65"/>
        <v>80.438199431929903</v>
      </c>
    </row>
    <row r="106" spans="3:14" x14ac:dyDescent="0.25">
      <c r="C106" s="169"/>
      <c r="D106" s="169"/>
      <c r="E106" s="8"/>
      <c r="F106" s="46"/>
      <c r="G106" s="46"/>
      <c r="H106" s="51"/>
      <c r="I106" s="51"/>
      <c r="J106" s="51"/>
      <c r="K106" s="51"/>
      <c r="L106" s="51"/>
      <c r="M106" s="51"/>
      <c r="N106" s="51"/>
    </row>
    <row r="107" spans="3:14" x14ac:dyDescent="0.25">
      <c r="C107" s="48" t="s">
        <v>52</v>
      </c>
      <c r="D107" s="169"/>
      <c r="E107" s="52">
        <f t="shared" ref="E107:I107" si="66">IF(E108&gt;=0,IF((D107+D108+E105)&gt;0,0,(D107+D108+E105)),D107)</f>
        <v>0</v>
      </c>
      <c r="F107" s="52">
        <f t="shared" si="66"/>
        <v>0</v>
      </c>
      <c r="G107" s="52">
        <f t="shared" si="66"/>
        <v>0</v>
      </c>
      <c r="H107" s="52">
        <f t="shared" si="66"/>
        <v>0</v>
      </c>
      <c r="I107" s="52">
        <f t="shared" si="66"/>
        <v>0</v>
      </c>
      <c r="J107" s="52">
        <f t="shared" ref="J107" si="67">IF(J108&gt;=0,IF((I107+I108+J105)&gt;0,0,(I107+I108+J105)),I107)</f>
        <v>0</v>
      </c>
      <c r="K107" s="52">
        <f t="shared" ref="K107" si="68">IF(K108&gt;=0,IF((J107+J108+K105)&gt;0,0,(J107+J108+K105)),J107)</f>
        <v>0</v>
      </c>
      <c r="L107" s="52">
        <f t="shared" ref="L107" si="69">IF(L108&gt;=0,IF((K107+K108+L105)&gt;0,0,(K107+K108+L105)),K107)</f>
        <v>0</v>
      </c>
      <c r="M107" s="52">
        <f t="shared" ref="M107" si="70">IF(M108&gt;=0,IF((L107+L108+M105)&gt;0,0,(L107+L108+M105)),L107)</f>
        <v>0</v>
      </c>
      <c r="N107" s="52">
        <f t="shared" ref="N107" si="71">IF(N108&gt;=0,IF((M107+M108+N105)&gt;0,0,(M107+M108+N105)),M107)</f>
        <v>0</v>
      </c>
    </row>
    <row r="108" spans="3:14" x14ac:dyDescent="0.25">
      <c r="C108" s="48" t="s">
        <v>53</v>
      </c>
      <c r="D108" s="169"/>
      <c r="E108" s="52">
        <f t="shared" ref="E108:I108" si="72">IF(D108+E105&gt;0,0,D108+E105)</f>
        <v>0</v>
      </c>
      <c r="F108" s="52">
        <f t="shared" si="72"/>
        <v>0</v>
      </c>
      <c r="G108" s="52">
        <f t="shared" si="72"/>
        <v>0</v>
      </c>
      <c r="H108" s="52">
        <f t="shared" si="72"/>
        <v>0</v>
      </c>
      <c r="I108" s="52">
        <f t="shared" si="72"/>
        <v>0</v>
      </c>
      <c r="J108" s="52">
        <f t="shared" ref="J108" si="73">IF(I108+J105&gt;0,0,I108+J105)</f>
        <v>0</v>
      </c>
      <c r="K108" s="52">
        <f t="shared" ref="K108" si="74">IF(J108+K105&gt;0,0,J108+K105)</f>
        <v>0</v>
      </c>
      <c r="L108" s="52">
        <f t="shared" ref="L108" si="75">IF(K108+L105&gt;0,0,K108+L105)</f>
        <v>0</v>
      </c>
      <c r="M108" s="52">
        <f t="shared" ref="M108" si="76">IF(L108+M105&gt;0,0,L108+M105)</f>
        <v>0</v>
      </c>
      <c r="N108" s="52">
        <f t="shared" ref="N108" si="77">IF(M108+N105&gt;0,0,M108+N105)</f>
        <v>0</v>
      </c>
    </row>
    <row r="109" spans="3:14" x14ac:dyDescent="0.25">
      <c r="C109" s="48"/>
      <c r="D109" s="169"/>
      <c r="E109" s="53"/>
      <c r="F109" s="53"/>
      <c r="G109" s="53"/>
      <c r="H109" s="53"/>
      <c r="I109" s="53"/>
      <c r="J109" s="53"/>
      <c r="K109" s="53"/>
      <c r="L109" s="53"/>
      <c r="M109" s="53"/>
      <c r="N109" s="53"/>
    </row>
    <row r="110" spans="3:14" x14ac:dyDescent="0.25">
      <c r="C110" s="54" t="s">
        <v>54</v>
      </c>
      <c r="D110" s="254"/>
      <c r="E110" s="55">
        <f t="shared" ref="E110:I110" si="78">E131</f>
        <v>0</v>
      </c>
      <c r="F110" s="55">
        <f t="shared" si="78"/>
        <v>0</v>
      </c>
      <c r="G110" s="55">
        <f t="shared" si="78"/>
        <v>0</v>
      </c>
      <c r="H110" s="55">
        <f t="shared" si="78"/>
        <v>0</v>
      </c>
      <c r="I110" s="55">
        <f t="shared" si="78"/>
        <v>0</v>
      </c>
      <c r="J110" s="55">
        <f t="shared" ref="J110:N110" si="79">J131</f>
        <v>0</v>
      </c>
      <c r="K110" s="55">
        <f t="shared" si="79"/>
        <v>0</v>
      </c>
      <c r="L110" s="55">
        <f t="shared" si="79"/>
        <v>0</v>
      </c>
      <c r="M110" s="55">
        <f t="shared" si="79"/>
        <v>0</v>
      </c>
      <c r="N110" s="55">
        <f t="shared" si="79"/>
        <v>0</v>
      </c>
    </row>
    <row r="111" spans="3:14" x14ac:dyDescent="0.25">
      <c r="C111" s="48"/>
      <c r="D111" s="169"/>
      <c r="E111" s="53"/>
      <c r="F111" s="53"/>
      <c r="G111" s="53"/>
      <c r="H111" s="53"/>
      <c r="I111" s="53"/>
      <c r="J111" s="53"/>
      <c r="K111" s="53"/>
      <c r="L111" s="53"/>
      <c r="M111" s="53"/>
      <c r="N111" s="53"/>
    </row>
    <row r="112" spans="3:14" x14ac:dyDescent="0.25">
      <c r="C112" s="169" t="s">
        <v>55</v>
      </c>
      <c r="D112" s="169"/>
      <c r="E112" s="56">
        <f t="shared" ref="E112:I112" si="80">IF(D112+E105&gt;0,0,D112+E105)</f>
        <v>0</v>
      </c>
      <c r="F112" s="56">
        <f t="shared" si="80"/>
        <v>0</v>
      </c>
      <c r="G112" s="56">
        <f t="shared" si="80"/>
        <v>0</v>
      </c>
      <c r="H112" s="56">
        <f t="shared" si="80"/>
        <v>0</v>
      </c>
      <c r="I112" s="56">
        <f t="shared" si="80"/>
        <v>0</v>
      </c>
      <c r="J112" s="56">
        <f t="shared" ref="J112" si="81">IF(I112+J105&gt;0,0,I112+J105)</f>
        <v>0</v>
      </c>
      <c r="K112" s="56">
        <f t="shared" ref="K112" si="82">IF(J112+K105&gt;0,0,J112+K105)</f>
        <v>0</v>
      </c>
      <c r="L112" s="56">
        <f t="shared" ref="L112" si="83">IF(K112+L105&gt;0,0,K112+L105)</f>
        <v>0</v>
      </c>
      <c r="M112" s="56">
        <f t="shared" ref="M112" si="84">IF(L112+M105&gt;0,0,L112+M105)</f>
        <v>0</v>
      </c>
      <c r="N112" s="56">
        <f t="shared" ref="N112" si="85">IF(M112+N105&gt;0,0,M112+N105)</f>
        <v>0</v>
      </c>
    </row>
    <row r="113" spans="1:19" x14ac:dyDescent="0.25">
      <c r="C113" s="169"/>
      <c r="D113" s="169"/>
      <c r="E113" s="53"/>
      <c r="F113" s="53"/>
      <c r="G113" s="53"/>
      <c r="H113" s="53"/>
      <c r="I113" s="53"/>
      <c r="J113" s="53"/>
      <c r="K113" s="53"/>
      <c r="L113" s="53"/>
      <c r="M113" s="53"/>
      <c r="N113" s="53"/>
    </row>
    <row r="114" spans="1:19" x14ac:dyDescent="0.25">
      <c r="C114" s="48" t="s">
        <v>56</v>
      </c>
      <c r="D114" s="169"/>
      <c r="E114" s="52">
        <f t="shared" ref="E114:I114" si="86">IF(E105&gt;0,E105-E110,0)</f>
        <v>33.570733905555585</v>
      </c>
      <c r="F114" s="52">
        <f t="shared" si="86"/>
        <v>40.981850916666787</v>
      </c>
      <c r="G114" s="52">
        <f t="shared" si="86"/>
        <v>47.672123137777795</v>
      </c>
      <c r="H114" s="52">
        <f t="shared" si="86"/>
        <v>53.743533268988955</v>
      </c>
      <c r="I114" s="52">
        <f t="shared" si="86"/>
        <v>59.281880605680875</v>
      </c>
      <c r="J114" s="52">
        <f t="shared" ref="J114:N114" si="87">IF(J105&gt;0,J105-J110,0)</f>
        <v>64.359140068483654</v>
      </c>
      <c r="K114" s="52">
        <f t="shared" si="87"/>
        <v>69.035462820280543</v>
      </c>
      <c r="L114" s="52">
        <f t="shared" si="87"/>
        <v>73.360871945699614</v>
      </c>
      <c r="M114" s="52">
        <f t="shared" si="87"/>
        <v>77.376698629665569</v>
      </c>
      <c r="N114" s="52">
        <f t="shared" si="87"/>
        <v>80.438199431929903</v>
      </c>
    </row>
    <row r="115" spans="1:19" x14ac:dyDescent="0.25">
      <c r="C115" s="169" t="s">
        <v>57</v>
      </c>
      <c r="D115" s="57">
        <f>Assumption!$D$96</f>
        <v>0.34944000000000003</v>
      </c>
      <c r="E115" s="51">
        <f>IF(E114&gt;0,E114*$D$115,0)</f>
        <v>11.730957255957344</v>
      </c>
      <c r="F115" s="51">
        <f t="shared" ref="F115:I115" si="88">IF(F114&gt;0,F114*$D$115,0)</f>
        <v>14.320697984320043</v>
      </c>
      <c r="G115" s="51">
        <f t="shared" si="88"/>
        <v>16.658546709265075</v>
      </c>
      <c r="H115" s="51">
        <f t="shared" si="88"/>
        <v>18.780140265515502</v>
      </c>
      <c r="I115" s="51">
        <f t="shared" si="88"/>
        <v>20.715460358849128</v>
      </c>
      <c r="J115" s="51">
        <f t="shared" ref="J115:N115" si="89">IF(J114&gt;0,J114*$D$115,0)</f>
        <v>22.48965790553093</v>
      </c>
      <c r="K115" s="51">
        <f t="shared" si="89"/>
        <v>24.123752127918834</v>
      </c>
      <c r="L115" s="51">
        <f t="shared" si="89"/>
        <v>25.635223092705274</v>
      </c>
      <c r="M115" s="51">
        <f t="shared" si="89"/>
        <v>27.038513569150339</v>
      </c>
      <c r="N115" s="51">
        <f t="shared" si="89"/>
        <v>28.108324409493587</v>
      </c>
    </row>
    <row r="116" spans="1:19" x14ac:dyDescent="0.25">
      <c r="C116" s="169"/>
      <c r="D116" s="46"/>
      <c r="E116" s="8"/>
      <c r="F116" s="8"/>
      <c r="G116" s="46"/>
      <c r="H116" s="51"/>
      <c r="I116" s="51"/>
      <c r="J116" s="51"/>
      <c r="K116" s="51"/>
      <c r="L116" s="51"/>
      <c r="M116" s="51"/>
      <c r="N116" s="51"/>
    </row>
    <row r="117" spans="1:19" x14ac:dyDescent="0.25">
      <c r="C117" s="169" t="s">
        <v>58</v>
      </c>
      <c r="D117" s="57">
        <f>Assumption!$C$96</f>
        <v>0.17472000000000001</v>
      </c>
      <c r="E117" s="51">
        <f>IF(E102&gt;0,E102*$D$117,0)</f>
        <v>7.8736736167786718</v>
      </c>
      <c r="F117" s="51">
        <f t="shared" ref="F117:I117" si="90">IF(F102&gt;0,F102*$D$117,0)</f>
        <v>8.3470096673600214</v>
      </c>
      <c r="G117" s="51">
        <f t="shared" si="90"/>
        <v>8.8176298632725381</v>
      </c>
      <c r="H117" s="51">
        <f t="shared" si="90"/>
        <v>9.2848680998217503</v>
      </c>
      <c r="I117" s="51">
        <f t="shared" si="90"/>
        <v>9.7480033861489641</v>
      </c>
      <c r="J117" s="51">
        <f t="shared" ref="J117:N117" si="91">IF(J102&gt;0,J102*$D$117,0)</f>
        <v>10.206256113201205</v>
      </c>
      <c r="K117" s="51">
        <f t="shared" si="91"/>
        <v>10.658784085049797</v>
      </c>
      <c r="L117" s="51">
        <f t="shared" si="91"/>
        <v>11.104678298999461</v>
      </c>
      <c r="M117" s="51">
        <f t="shared" si="91"/>
        <v>11.54295845904497</v>
      </c>
      <c r="N117" s="51">
        <f t="shared" si="91"/>
        <v>11.854003562766126</v>
      </c>
    </row>
    <row r="118" spans="1:19" x14ac:dyDescent="0.25">
      <c r="C118" s="48"/>
      <c r="D118" s="169"/>
      <c r="E118" s="50"/>
      <c r="F118" s="50"/>
      <c r="G118" s="50"/>
      <c r="H118" s="50"/>
      <c r="I118" s="50"/>
      <c r="J118" s="50"/>
      <c r="K118" s="50"/>
      <c r="L118" s="50"/>
      <c r="M118" s="50"/>
      <c r="N118" s="50"/>
    </row>
    <row r="119" spans="1:19" x14ac:dyDescent="0.25">
      <c r="C119" s="169" t="s">
        <v>59</v>
      </c>
      <c r="D119" s="169"/>
      <c r="E119" s="51">
        <f t="shared" ref="E119:I119" si="92">MAX(E115,E117)</f>
        <v>11.730957255957344</v>
      </c>
      <c r="F119" s="51">
        <f t="shared" si="92"/>
        <v>14.320697984320043</v>
      </c>
      <c r="G119" s="51">
        <f t="shared" si="92"/>
        <v>16.658546709265075</v>
      </c>
      <c r="H119" s="51">
        <f t="shared" si="92"/>
        <v>18.780140265515502</v>
      </c>
      <c r="I119" s="51">
        <f t="shared" si="92"/>
        <v>20.715460358849128</v>
      </c>
      <c r="J119" s="51">
        <f t="shared" ref="J119:N119" si="93">MAX(J115,J117)</f>
        <v>22.48965790553093</v>
      </c>
      <c r="K119" s="51">
        <f t="shared" si="93"/>
        <v>24.123752127918834</v>
      </c>
      <c r="L119" s="51">
        <f t="shared" si="93"/>
        <v>25.635223092705274</v>
      </c>
      <c r="M119" s="51">
        <f t="shared" si="93"/>
        <v>27.038513569150339</v>
      </c>
      <c r="N119" s="51">
        <f t="shared" si="93"/>
        <v>28.108324409493587</v>
      </c>
    </row>
    <row r="120" spans="1:19" x14ac:dyDescent="0.25">
      <c r="C120" s="48" t="s">
        <v>60</v>
      </c>
      <c r="D120" s="169"/>
      <c r="E120" s="50">
        <f>IF(E115&gt;E117,MIN(E115-E117,E138),0)</f>
        <v>0</v>
      </c>
      <c r="F120" s="50">
        <f>IF(F115&gt;F117,MIN(F115-F117,F138),0)</f>
        <v>0</v>
      </c>
      <c r="G120" s="50">
        <f t="shared" ref="G120:I120" si="94">IF(G115&gt;G117,MIN(G115-G117,G138),0)</f>
        <v>0</v>
      </c>
      <c r="H120" s="50">
        <f t="shared" si="94"/>
        <v>0</v>
      </c>
      <c r="I120" s="50">
        <f t="shared" si="94"/>
        <v>0</v>
      </c>
      <c r="J120" s="50">
        <f t="shared" ref="J120:N120" si="95">IF(J115&gt;J117,MIN(J115-J117,J138),0)</f>
        <v>0</v>
      </c>
      <c r="K120" s="50">
        <f t="shared" si="95"/>
        <v>0</v>
      </c>
      <c r="L120" s="50">
        <f t="shared" si="95"/>
        <v>0</v>
      </c>
      <c r="M120" s="50">
        <f t="shared" si="95"/>
        <v>0</v>
      </c>
      <c r="N120" s="50">
        <f t="shared" si="95"/>
        <v>0</v>
      </c>
    </row>
    <row r="121" spans="1:19" x14ac:dyDescent="0.25">
      <c r="C121" s="169" t="s">
        <v>61</v>
      </c>
      <c r="D121" s="169"/>
      <c r="E121" s="51">
        <f t="shared" ref="E121:I121" si="96">E119-E120</f>
        <v>11.730957255957344</v>
      </c>
      <c r="F121" s="51">
        <f t="shared" si="96"/>
        <v>14.320697984320043</v>
      </c>
      <c r="G121" s="51">
        <f t="shared" si="96"/>
        <v>16.658546709265075</v>
      </c>
      <c r="H121" s="51">
        <f t="shared" si="96"/>
        <v>18.780140265515502</v>
      </c>
      <c r="I121" s="51">
        <f t="shared" si="96"/>
        <v>20.715460358849128</v>
      </c>
      <c r="J121" s="51">
        <f t="shared" ref="J121:N121" si="97">J119-J120</f>
        <v>22.48965790553093</v>
      </c>
      <c r="K121" s="51">
        <f t="shared" si="97"/>
        <v>24.123752127918834</v>
      </c>
      <c r="L121" s="51">
        <f t="shared" si="97"/>
        <v>25.635223092705274</v>
      </c>
      <c r="M121" s="51">
        <f t="shared" si="97"/>
        <v>27.038513569150339</v>
      </c>
      <c r="N121" s="51">
        <f t="shared" si="97"/>
        <v>28.108324409493587</v>
      </c>
    </row>
    <row r="122" spans="1:19" s="2" customFormat="1" x14ac:dyDescent="0.25">
      <c r="A122" s="8"/>
      <c r="C122" s="58" t="s">
        <v>62</v>
      </c>
      <c r="D122" s="58"/>
      <c r="E122" s="58">
        <f>E121/E102</f>
        <v>0.2603146830207862</v>
      </c>
      <c r="F122" s="58">
        <f t="shared" ref="F122:N122" si="98">F121/F102</f>
        <v>0.29976152556820534</v>
      </c>
      <c r="G122" s="58">
        <f t="shared" si="98"/>
        <v>0.33008657952019921</v>
      </c>
      <c r="H122" s="58">
        <f t="shared" si="98"/>
        <v>0.35339932370755617</v>
      </c>
      <c r="I122" s="58">
        <f t="shared" si="98"/>
        <v>0.37129708418453866</v>
      </c>
      <c r="J122" s="58">
        <f t="shared" si="98"/>
        <v>0.38499847404102672</v>
      </c>
      <c r="K122" s="58">
        <f t="shared" si="98"/>
        <v>0.39543928633490916</v>
      </c>
      <c r="L122" s="58">
        <f t="shared" si="98"/>
        <v>0.40334227234309217</v>
      </c>
      <c r="M122" s="58">
        <f t="shared" si="98"/>
        <v>0.40926848238807678</v>
      </c>
      <c r="N122" s="58">
        <f t="shared" si="98"/>
        <v>0.41429770244482028</v>
      </c>
    </row>
    <row r="123" spans="1:19" s="2" customFormat="1" x14ac:dyDescent="0.25">
      <c r="A123" s="8"/>
      <c r="C123" s="58"/>
      <c r="D123" s="58"/>
      <c r="E123" s="58"/>
      <c r="F123" s="58"/>
      <c r="G123" s="58"/>
      <c r="H123" s="58"/>
      <c r="I123" s="58"/>
      <c r="J123" s="58"/>
      <c r="K123" s="58"/>
      <c r="L123" s="58"/>
      <c r="M123" s="58"/>
      <c r="N123" s="58"/>
    </row>
    <row r="124" spans="1:19" x14ac:dyDescent="0.25">
      <c r="A124" s="2"/>
      <c r="B124" s="2"/>
      <c r="C124" s="222" t="s">
        <v>287</v>
      </c>
      <c r="D124" s="222"/>
      <c r="E124" s="222">
        <f>IF(E122=$D$117,$D$117,IF(E121&gt;$D$117,$D$115,0%))</f>
        <v>0.34944000000000003</v>
      </c>
      <c r="F124" s="222">
        <f t="shared" ref="F124:N124" si="99">IF(F122=$D$117,$D$117,IF(F121&gt;$D$117,$D$115,0%))</f>
        <v>0.34944000000000003</v>
      </c>
      <c r="G124" s="222">
        <f t="shared" si="99"/>
        <v>0.34944000000000003</v>
      </c>
      <c r="H124" s="222">
        <f t="shared" si="99"/>
        <v>0.34944000000000003</v>
      </c>
      <c r="I124" s="222">
        <f t="shared" si="99"/>
        <v>0.34944000000000003</v>
      </c>
      <c r="J124" s="222">
        <f t="shared" si="99"/>
        <v>0.34944000000000003</v>
      </c>
      <c r="K124" s="222">
        <f t="shared" si="99"/>
        <v>0.34944000000000003</v>
      </c>
      <c r="L124" s="222">
        <f t="shared" si="99"/>
        <v>0.34944000000000003</v>
      </c>
      <c r="M124" s="222">
        <f t="shared" si="99"/>
        <v>0.34944000000000003</v>
      </c>
      <c r="N124" s="222">
        <f t="shared" si="99"/>
        <v>0.34944000000000003</v>
      </c>
      <c r="O124" s="2"/>
      <c r="P124" s="2"/>
      <c r="Q124" s="2"/>
      <c r="R124" s="2"/>
      <c r="S124" s="2"/>
    </row>
    <row r="125" spans="1:19" x14ac:dyDescent="0.25">
      <c r="C125" s="58"/>
      <c r="D125" s="67"/>
      <c r="E125" s="58"/>
      <c r="F125" s="58"/>
      <c r="G125" s="58"/>
      <c r="H125" s="58"/>
      <c r="I125" s="58"/>
      <c r="J125" s="58"/>
      <c r="K125" s="58"/>
      <c r="L125" s="58"/>
      <c r="M125" s="58"/>
      <c r="N125" s="58"/>
    </row>
    <row r="126" spans="1:19" x14ac:dyDescent="0.25">
      <c r="C126" s="49"/>
      <c r="D126" s="46"/>
      <c r="E126" s="8"/>
      <c r="F126" s="49"/>
      <c r="G126" s="49"/>
      <c r="H126" s="59"/>
      <c r="I126" s="59"/>
      <c r="J126" s="59"/>
      <c r="K126" s="59"/>
      <c r="L126" s="59"/>
      <c r="M126" s="59"/>
      <c r="N126" s="59"/>
    </row>
    <row r="127" spans="1:19" x14ac:dyDescent="0.25">
      <c r="C127" s="47" t="s">
        <v>63</v>
      </c>
      <c r="D127" s="47"/>
      <c r="E127" s="8"/>
      <c r="F127" s="49"/>
      <c r="G127" s="49"/>
      <c r="H127" s="23"/>
      <c r="I127" s="23"/>
      <c r="J127" s="23"/>
      <c r="K127" s="23"/>
      <c r="L127" s="23"/>
      <c r="M127" s="23"/>
      <c r="N127" s="23"/>
    </row>
    <row r="128" spans="1:19" x14ac:dyDescent="0.25">
      <c r="C128" s="49" t="s">
        <v>64</v>
      </c>
      <c r="D128" s="46"/>
      <c r="E128" s="50">
        <f>0</f>
        <v>0</v>
      </c>
      <c r="F128" s="50">
        <f t="shared" ref="F128:I128" si="100">E132</f>
        <v>0</v>
      </c>
      <c r="G128" s="50">
        <f t="shared" si="100"/>
        <v>0</v>
      </c>
      <c r="H128" s="50">
        <f t="shared" si="100"/>
        <v>0</v>
      </c>
      <c r="I128" s="50">
        <f t="shared" si="100"/>
        <v>0</v>
      </c>
      <c r="J128" s="50">
        <f t="shared" ref="J128" si="101">I132</f>
        <v>0</v>
      </c>
      <c r="K128" s="50">
        <f t="shared" ref="K128" si="102">J132</f>
        <v>0</v>
      </c>
      <c r="L128" s="50">
        <f t="shared" ref="L128" si="103">K132</f>
        <v>0</v>
      </c>
      <c r="M128" s="50">
        <f t="shared" ref="M128" si="104">L132</f>
        <v>0</v>
      </c>
      <c r="N128" s="50">
        <f t="shared" ref="N128" si="105">M132</f>
        <v>0</v>
      </c>
    </row>
    <row r="129" spans="3:14" x14ac:dyDescent="0.25">
      <c r="C129" s="48" t="s">
        <v>65</v>
      </c>
      <c r="D129" s="169"/>
      <c r="E129" s="50">
        <f t="shared" ref="E129:I129" si="106">IF(E105&lt;0,-E105,0)</f>
        <v>0</v>
      </c>
      <c r="F129" s="50">
        <f t="shared" si="106"/>
        <v>0</v>
      </c>
      <c r="G129" s="50">
        <f t="shared" si="106"/>
        <v>0</v>
      </c>
      <c r="H129" s="50">
        <f t="shared" si="106"/>
        <v>0</v>
      </c>
      <c r="I129" s="50">
        <f t="shared" si="106"/>
        <v>0</v>
      </c>
      <c r="J129" s="50">
        <f t="shared" ref="J129:N129" si="107">IF(J105&lt;0,-J105,0)</f>
        <v>0</v>
      </c>
      <c r="K129" s="50">
        <f t="shared" si="107"/>
        <v>0</v>
      </c>
      <c r="L129" s="50">
        <f t="shared" si="107"/>
        <v>0</v>
      </c>
      <c r="M129" s="50">
        <f t="shared" si="107"/>
        <v>0</v>
      </c>
      <c r="N129" s="50">
        <f t="shared" si="107"/>
        <v>0</v>
      </c>
    </row>
    <row r="130" spans="3:14" x14ac:dyDescent="0.25">
      <c r="C130" s="49" t="s">
        <v>66</v>
      </c>
      <c r="D130" s="46"/>
      <c r="E130" s="50">
        <f t="shared" ref="E130:I130" si="108">E128+E129</f>
        <v>0</v>
      </c>
      <c r="F130" s="50">
        <f t="shared" si="108"/>
        <v>0</v>
      </c>
      <c r="G130" s="50">
        <f t="shared" si="108"/>
        <v>0</v>
      </c>
      <c r="H130" s="50">
        <f t="shared" si="108"/>
        <v>0</v>
      </c>
      <c r="I130" s="50">
        <f t="shared" si="108"/>
        <v>0</v>
      </c>
      <c r="J130" s="50">
        <f t="shared" ref="J130:N130" si="109">J128+J129</f>
        <v>0</v>
      </c>
      <c r="K130" s="50">
        <f t="shared" si="109"/>
        <v>0</v>
      </c>
      <c r="L130" s="50">
        <f t="shared" si="109"/>
        <v>0</v>
      </c>
      <c r="M130" s="50">
        <f t="shared" si="109"/>
        <v>0</v>
      </c>
      <c r="N130" s="50">
        <f t="shared" si="109"/>
        <v>0</v>
      </c>
    </row>
    <row r="131" spans="3:14" x14ac:dyDescent="0.25">
      <c r="C131" s="49" t="s">
        <v>67</v>
      </c>
      <c r="D131" s="46"/>
      <c r="E131" s="50">
        <f t="shared" ref="E131:I131" si="110">IF(E105&gt;0,MIN(E105,E130),0)</f>
        <v>0</v>
      </c>
      <c r="F131" s="50">
        <f t="shared" si="110"/>
        <v>0</v>
      </c>
      <c r="G131" s="50">
        <f t="shared" si="110"/>
        <v>0</v>
      </c>
      <c r="H131" s="50">
        <f t="shared" si="110"/>
        <v>0</v>
      </c>
      <c r="I131" s="50">
        <f t="shared" si="110"/>
        <v>0</v>
      </c>
      <c r="J131" s="50">
        <f t="shared" ref="J131:N131" si="111">IF(J105&gt;0,MIN(J105,J130),0)</f>
        <v>0</v>
      </c>
      <c r="K131" s="50">
        <f t="shared" si="111"/>
        <v>0</v>
      </c>
      <c r="L131" s="50">
        <f t="shared" si="111"/>
        <v>0</v>
      </c>
      <c r="M131" s="50">
        <f t="shared" si="111"/>
        <v>0</v>
      </c>
      <c r="N131" s="50">
        <f t="shared" si="111"/>
        <v>0</v>
      </c>
    </row>
    <row r="132" spans="3:14" x14ac:dyDescent="0.25">
      <c r="C132" s="46" t="s">
        <v>68</v>
      </c>
      <c r="D132" s="46"/>
      <c r="E132" s="51">
        <f t="shared" ref="E132:I132" si="112">E130-E131</f>
        <v>0</v>
      </c>
      <c r="F132" s="51">
        <f t="shared" si="112"/>
        <v>0</v>
      </c>
      <c r="G132" s="51">
        <f t="shared" si="112"/>
        <v>0</v>
      </c>
      <c r="H132" s="51">
        <f t="shared" si="112"/>
        <v>0</v>
      </c>
      <c r="I132" s="51">
        <f t="shared" si="112"/>
        <v>0</v>
      </c>
      <c r="J132" s="51">
        <f t="shared" ref="J132:N132" si="113">J130-J131</f>
        <v>0</v>
      </c>
      <c r="K132" s="51">
        <f t="shared" si="113"/>
        <v>0</v>
      </c>
      <c r="L132" s="51">
        <f t="shared" si="113"/>
        <v>0</v>
      </c>
      <c r="M132" s="51">
        <f t="shared" si="113"/>
        <v>0</v>
      </c>
      <c r="N132" s="51">
        <f t="shared" si="113"/>
        <v>0</v>
      </c>
    </row>
    <row r="133" spans="3:14" x14ac:dyDescent="0.25">
      <c r="C133" s="49"/>
      <c r="D133" s="46"/>
      <c r="E133" s="8"/>
      <c r="F133" s="49"/>
      <c r="G133" s="49"/>
      <c r="H133" s="50"/>
      <c r="I133" s="50"/>
      <c r="J133" s="50"/>
      <c r="K133" s="50"/>
      <c r="L133" s="50"/>
      <c r="M133" s="50"/>
      <c r="N133" s="50"/>
    </row>
    <row r="134" spans="3:14" x14ac:dyDescent="0.25">
      <c r="C134" s="49"/>
      <c r="D134" s="46"/>
      <c r="E134" s="8"/>
      <c r="F134" s="49"/>
      <c r="G134" s="49"/>
      <c r="H134" s="50"/>
      <c r="I134" s="50"/>
      <c r="J134" s="50"/>
      <c r="K134" s="50"/>
      <c r="L134" s="50"/>
      <c r="M134" s="50"/>
      <c r="N134" s="50"/>
    </row>
    <row r="135" spans="3:14" x14ac:dyDescent="0.25">
      <c r="C135" s="47" t="s">
        <v>69</v>
      </c>
      <c r="D135" s="47"/>
      <c r="E135" s="8"/>
      <c r="F135" s="49"/>
      <c r="G135" s="49"/>
      <c r="H135" s="23"/>
      <c r="I135" s="23"/>
      <c r="J135" s="23"/>
      <c r="K135" s="23"/>
      <c r="L135" s="23"/>
      <c r="M135" s="23"/>
      <c r="N135" s="23"/>
    </row>
    <row r="136" spans="3:14" x14ac:dyDescent="0.25">
      <c r="C136" s="49" t="s">
        <v>70</v>
      </c>
      <c r="D136" s="46"/>
      <c r="E136" s="50">
        <f>0</f>
        <v>0</v>
      </c>
      <c r="F136" s="50">
        <f t="shared" ref="F136:I136" si="114">E141</f>
        <v>0</v>
      </c>
      <c r="G136" s="50">
        <f t="shared" si="114"/>
        <v>0</v>
      </c>
      <c r="H136" s="50">
        <f t="shared" si="114"/>
        <v>0</v>
      </c>
      <c r="I136" s="50">
        <f t="shared" si="114"/>
        <v>0</v>
      </c>
      <c r="J136" s="50">
        <f t="shared" ref="J136" si="115">I141</f>
        <v>0</v>
      </c>
      <c r="K136" s="50">
        <f t="shared" ref="K136" si="116">J141</f>
        <v>0</v>
      </c>
      <c r="L136" s="50">
        <f t="shared" ref="L136" si="117">K141</f>
        <v>0</v>
      </c>
      <c r="M136" s="50">
        <f t="shared" ref="M136" si="118">L141</f>
        <v>0</v>
      </c>
      <c r="N136" s="50">
        <f t="shared" ref="N136" si="119">M141</f>
        <v>0</v>
      </c>
    </row>
    <row r="137" spans="3:14" x14ac:dyDescent="0.25">
      <c r="C137" s="49" t="s">
        <v>71</v>
      </c>
      <c r="D137" s="46"/>
      <c r="E137" s="50">
        <f t="shared" ref="E137:I137" si="120">IF(E117=E119,E117-E115,0)</f>
        <v>0</v>
      </c>
      <c r="F137" s="50">
        <f t="shared" si="120"/>
        <v>0</v>
      </c>
      <c r="G137" s="50">
        <f t="shared" si="120"/>
        <v>0</v>
      </c>
      <c r="H137" s="50">
        <f t="shared" si="120"/>
        <v>0</v>
      </c>
      <c r="I137" s="50">
        <f t="shared" si="120"/>
        <v>0</v>
      </c>
      <c r="J137" s="50">
        <f t="shared" ref="J137:N137" si="121">IF(J117=J119,J117-J115,0)</f>
        <v>0</v>
      </c>
      <c r="K137" s="50">
        <f t="shared" si="121"/>
        <v>0</v>
      </c>
      <c r="L137" s="50">
        <f t="shared" si="121"/>
        <v>0</v>
      </c>
      <c r="M137" s="50">
        <f t="shared" si="121"/>
        <v>0</v>
      </c>
      <c r="N137" s="50">
        <f t="shared" si="121"/>
        <v>0</v>
      </c>
    </row>
    <row r="138" spans="3:14" x14ac:dyDescent="0.25">
      <c r="C138" s="49" t="s">
        <v>72</v>
      </c>
      <c r="D138" s="46"/>
      <c r="E138" s="50">
        <f t="shared" ref="E138:I138" si="122">E136+E137</f>
        <v>0</v>
      </c>
      <c r="F138" s="50">
        <f t="shared" si="122"/>
        <v>0</v>
      </c>
      <c r="G138" s="50">
        <f t="shared" si="122"/>
        <v>0</v>
      </c>
      <c r="H138" s="50">
        <f t="shared" si="122"/>
        <v>0</v>
      </c>
      <c r="I138" s="50">
        <f t="shared" si="122"/>
        <v>0</v>
      </c>
      <c r="J138" s="50">
        <f t="shared" ref="J138:N138" si="123">J136+J137</f>
        <v>0</v>
      </c>
      <c r="K138" s="50">
        <f t="shared" si="123"/>
        <v>0</v>
      </c>
      <c r="L138" s="50">
        <f t="shared" si="123"/>
        <v>0</v>
      </c>
      <c r="M138" s="50">
        <f t="shared" si="123"/>
        <v>0</v>
      </c>
      <c r="N138" s="50">
        <f t="shared" si="123"/>
        <v>0</v>
      </c>
    </row>
    <row r="139" spans="3:14" x14ac:dyDescent="0.25">
      <c r="C139" s="49" t="s">
        <v>73</v>
      </c>
      <c r="D139" s="46"/>
      <c r="E139" s="50">
        <f t="shared" ref="E139:I139" si="124">IF(E115&gt;E117,MIN(E138,E115-E117),0)</f>
        <v>0</v>
      </c>
      <c r="F139" s="50">
        <f t="shared" si="124"/>
        <v>0</v>
      </c>
      <c r="G139" s="50">
        <f t="shared" si="124"/>
        <v>0</v>
      </c>
      <c r="H139" s="50">
        <f t="shared" si="124"/>
        <v>0</v>
      </c>
      <c r="I139" s="50">
        <f t="shared" si="124"/>
        <v>0</v>
      </c>
      <c r="J139" s="50">
        <f t="shared" ref="J139:N139" si="125">IF(J115&gt;J117,MIN(J138,J115-J117),0)</f>
        <v>0</v>
      </c>
      <c r="K139" s="50">
        <f t="shared" si="125"/>
        <v>0</v>
      </c>
      <c r="L139" s="50">
        <f t="shared" si="125"/>
        <v>0</v>
      </c>
      <c r="M139" s="50">
        <f t="shared" si="125"/>
        <v>0</v>
      </c>
      <c r="N139" s="50">
        <f t="shared" si="125"/>
        <v>0</v>
      </c>
    </row>
    <row r="140" spans="3:14" x14ac:dyDescent="0.25">
      <c r="C140" s="49" t="s">
        <v>74</v>
      </c>
      <c r="D140" s="46"/>
      <c r="E140" s="50">
        <f t="shared" ref="E140:I140" si="126">E120</f>
        <v>0</v>
      </c>
      <c r="F140" s="50">
        <f t="shared" si="126"/>
        <v>0</v>
      </c>
      <c r="G140" s="50">
        <f t="shared" si="126"/>
        <v>0</v>
      </c>
      <c r="H140" s="50">
        <f t="shared" si="126"/>
        <v>0</v>
      </c>
      <c r="I140" s="50">
        <f t="shared" si="126"/>
        <v>0</v>
      </c>
      <c r="J140" s="50">
        <f t="shared" ref="J140:N140" si="127">J120</f>
        <v>0</v>
      </c>
      <c r="K140" s="50">
        <f t="shared" si="127"/>
        <v>0</v>
      </c>
      <c r="L140" s="50">
        <f t="shared" si="127"/>
        <v>0</v>
      </c>
      <c r="M140" s="50">
        <f t="shared" si="127"/>
        <v>0</v>
      </c>
      <c r="N140" s="50">
        <f t="shared" si="127"/>
        <v>0</v>
      </c>
    </row>
    <row r="141" spans="3:14" x14ac:dyDescent="0.25">
      <c r="C141" s="46" t="s">
        <v>17</v>
      </c>
      <c r="D141" s="46"/>
      <c r="E141" s="51">
        <f t="shared" ref="E141:I141" si="128">E136+E137-E140</f>
        <v>0</v>
      </c>
      <c r="F141" s="51">
        <f t="shared" si="128"/>
        <v>0</v>
      </c>
      <c r="G141" s="51">
        <f t="shared" si="128"/>
        <v>0</v>
      </c>
      <c r="H141" s="51">
        <f t="shared" si="128"/>
        <v>0</v>
      </c>
      <c r="I141" s="51">
        <f t="shared" si="128"/>
        <v>0</v>
      </c>
      <c r="J141" s="51">
        <f t="shared" ref="J141:N141" si="129">J136+J137-J140</f>
        <v>0</v>
      </c>
      <c r="K141" s="51">
        <f t="shared" si="129"/>
        <v>0</v>
      </c>
      <c r="L141" s="51">
        <f t="shared" si="129"/>
        <v>0</v>
      </c>
      <c r="M141" s="51">
        <f t="shared" si="129"/>
        <v>0</v>
      </c>
      <c r="N141" s="51">
        <f t="shared" si="129"/>
        <v>0</v>
      </c>
    </row>
    <row r="142" spans="3:14" s="4" customFormat="1" x14ac:dyDescent="0.25">
      <c r="C142" s="46" t="s">
        <v>141</v>
      </c>
      <c r="D142" s="46"/>
      <c r="E142" s="252">
        <f>SUM(E137:N137)</f>
        <v>0</v>
      </c>
      <c r="G142" s="46"/>
      <c r="H142" s="174"/>
      <c r="I142" s="174"/>
      <c r="J142" s="174"/>
      <c r="K142" s="174"/>
      <c r="L142" s="174"/>
      <c r="M142" s="174"/>
      <c r="N142" s="174"/>
    </row>
    <row r="143" spans="3:14" s="4" customFormat="1" x14ac:dyDescent="0.25">
      <c r="C143" s="46" t="s">
        <v>142</v>
      </c>
      <c r="D143" s="46"/>
      <c r="E143" s="211">
        <f>SUM(E140:N140)</f>
        <v>0</v>
      </c>
      <c r="G143" s="186"/>
      <c r="H143" s="186"/>
      <c r="I143" s="186"/>
      <c r="J143" s="186"/>
      <c r="K143" s="186"/>
      <c r="L143" s="186"/>
      <c r="M143" s="186"/>
      <c r="N143" s="186"/>
    </row>
    <row r="144" spans="3:14" x14ac:dyDescent="0.25">
      <c r="C144" s="47" t="s">
        <v>75</v>
      </c>
      <c r="D144" s="47"/>
      <c r="E144" s="8"/>
      <c r="F144" s="49"/>
      <c r="G144" s="49"/>
      <c r="H144" s="23"/>
      <c r="I144" s="23"/>
      <c r="J144" s="23"/>
      <c r="K144" s="23"/>
      <c r="L144" s="23"/>
      <c r="M144" s="23"/>
      <c r="N144" s="23"/>
    </row>
    <row r="145" spans="3:16" x14ac:dyDescent="0.25">
      <c r="C145" s="49" t="s">
        <v>76</v>
      </c>
      <c r="D145" s="46"/>
      <c r="E145" s="50">
        <f t="shared" ref="E145:I145" si="130">E104</f>
        <v>31.346699999999995</v>
      </c>
      <c r="F145" s="50">
        <f t="shared" si="130"/>
        <v>26.644694999999995</v>
      </c>
      <c r="G145" s="50">
        <f t="shared" si="130"/>
        <v>22.647990749999998</v>
      </c>
      <c r="H145" s="50">
        <f t="shared" si="130"/>
        <v>19.2507921375</v>
      </c>
      <c r="I145" s="50">
        <f t="shared" si="130"/>
        <v>16.363173316874999</v>
      </c>
      <c r="J145" s="50">
        <f t="shared" ref="J145:N145" si="131">J104</f>
        <v>13.90869731934375</v>
      </c>
      <c r="K145" s="50">
        <f t="shared" si="131"/>
        <v>11.822392721442188</v>
      </c>
      <c r="L145" s="50">
        <f t="shared" si="131"/>
        <v>10.04903381322586</v>
      </c>
      <c r="M145" s="50">
        <f t="shared" si="131"/>
        <v>8.5416787412419808</v>
      </c>
      <c r="N145" s="50">
        <f t="shared" si="131"/>
        <v>7.2604269300556838</v>
      </c>
    </row>
    <row r="146" spans="3:16" x14ac:dyDescent="0.25">
      <c r="C146" s="49" t="s">
        <v>77</v>
      </c>
      <c r="D146" s="46"/>
      <c r="E146" s="50">
        <f t="shared" ref="E146:I146" si="132">E103</f>
        <v>19.852909999999998</v>
      </c>
      <c r="F146" s="50">
        <f t="shared" si="132"/>
        <v>19.852909999999998</v>
      </c>
      <c r="G146" s="50">
        <f t="shared" si="132"/>
        <v>19.852909999999998</v>
      </c>
      <c r="H146" s="50">
        <f t="shared" si="132"/>
        <v>19.852909999999998</v>
      </c>
      <c r="I146" s="50">
        <f t="shared" si="132"/>
        <v>19.852909999999998</v>
      </c>
      <c r="J146" s="50">
        <f t="shared" ref="J146:N146" si="133">J103</f>
        <v>19.852909999999998</v>
      </c>
      <c r="K146" s="50">
        <f t="shared" si="133"/>
        <v>19.852909999999998</v>
      </c>
      <c r="L146" s="50">
        <f t="shared" si="133"/>
        <v>19.852909999999998</v>
      </c>
      <c r="M146" s="50">
        <f t="shared" si="133"/>
        <v>19.852909999999998</v>
      </c>
      <c r="N146" s="50">
        <f t="shared" si="133"/>
        <v>19.85290999999998</v>
      </c>
    </row>
    <row r="147" spans="3:16" s="4" customFormat="1" x14ac:dyDescent="0.25">
      <c r="C147" s="46" t="s">
        <v>78</v>
      </c>
      <c r="D147" s="46"/>
      <c r="E147" s="51">
        <f t="shared" ref="E147:I147" si="134">E145-E146</f>
        <v>11.493789999999997</v>
      </c>
      <c r="F147" s="51">
        <f t="shared" si="134"/>
        <v>6.7917849999999973</v>
      </c>
      <c r="G147" s="51">
        <f t="shared" si="134"/>
        <v>2.7950807500000003</v>
      </c>
      <c r="H147" s="51">
        <f t="shared" si="134"/>
        <v>-0.60211786249999832</v>
      </c>
      <c r="I147" s="51">
        <f t="shared" si="134"/>
        <v>-3.489736683124999</v>
      </c>
      <c r="J147" s="51">
        <f t="shared" ref="J147:N147" si="135">J145-J146</f>
        <v>-5.9442126806562481</v>
      </c>
      <c r="K147" s="51">
        <f t="shared" si="135"/>
        <v>-8.0305172785578094</v>
      </c>
      <c r="L147" s="51">
        <f t="shared" si="135"/>
        <v>-9.8038761867741382</v>
      </c>
      <c r="M147" s="51">
        <f t="shared" si="135"/>
        <v>-11.311231258758017</v>
      </c>
      <c r="N147" s="51">
        <f t="shared" si="135"/>
        <v>-12.592483069944297</v>
      </c>
    </row>
    <row r="148" spans="3:16" s="4" customFormat="1" x14ac:dyDescent="0.25">
      <c r="C148" s="46" t="s">
        <v>79</v>
      </c>
      <c r="D148" s="57">
        <f>D115</f>
        <v>0.34944000000000003</v>
      </c>
      <c r="E148" s="51">
        <f>E147*$D$148</f>
        <v>4.0163899775999994</v>
      </c>
      <c r="F148" s="51">
        <f t="shared" ref="F148:I148" si="136">F147*$D$148</f>
        <v>2.373321350399999</v>
      </c>
      <c r="G148" s="51">
        <f t="shared" si="136"/>
        <v>0.97671301728000015</v>
      </c>
      <c r="H148" s="51">
        <f t="shared" si="136"/>
        <v>-0.21040406587199942</v>
      </c>
      <c r="I148" s="51">
        <f t="shared" si="136"/>
        <v>-1.2194535865511997</v>
      </c>
      <c r="J148" s="51">
        <f t="shared" ref="J148:N148" si="137">J147*$D$148</f>
        <v>-2.0771456791285194</v>
      </c>
      <c r="K148" s="51">
        <f t="shared" si="137"/>
        <v>-2.8061839578192411</v>
      </c>
      <c r="L148" s="51">
        <f t="shared" si="137"/>
        <v>-3.4258664947063551</v>
      </c>
      <c r="M148" s="51">
        <f t="shared" si="137"/>
        <v>-3.9525966510604018</v>
      </c>
      <c r="N148" s="51">
        <f t="shared" si="137"/>
        <v>-4.4003172839613356</v>
      </c>
    </row>
    <row r="149" spans="3:16" x14ac:dyDescent="0.25">
      <c r="C149" s="8"/>
      <c r="D149" s="9"/>
      <c r="E149" s="8"/>
      <c r="F149" s="27"/>
      <c r="G149" s="8"/>
      <c r="H149" s="44"/>
      <c r="I149" s="44"/>
      <c r="J149" s="44"/>
      <c r="K149" s="44"/>
      <c r="L149" s="44"/>
      <c r="M149" s="44"/>
      <c r="N149" s="44"/>
    </row>
    <row r="150" spans="3:16" x14ac:dyDescent="0.25">
      <c r="C150" s="2"/>
      <c r="D150" s="186"/>
      <c r="E150" s="2"/>
      <c r="F150" s="2"/>
      <c r="G150" s="2"/>
      <c r="H150" s="2"/>
      <c r="I150" s="2"/>
      <c r="J150" s="2"/>
      <c r="K150" s="2"/>
      <c r="L150" s="2"/>
      <c r="M150" s="2"/>
      <c r="N150" s="2"/>
    </row>
    <row r="151" spans="3:16" x14ac:dyDescent="0.25">
      <c r="C151" s="199" t="str">
        <f>Assumption!B$4</f>
        <v xml:space="preserve">Year of Operation </v>
      </c>
      <c r="D151" s="199"/>
      <c r="E151" s="199">
        <f>Assumption!E$4</f>
        <v>1</v>
      </c>
      <c r="F151" s="199">
        <f>Assumption!F$4</f>
        <v>2</v>
      </c>
      <c r="G151" s="199">
        <f>Assumption!G$4</f>
        <v>3</v>
      </c>
      <c r="H151" s="199">
        <f>Assumption!H$4</f>
        <v>4</v>
      </c>
      <c r="I151" s="199">
        <f>Assumption!I$4</f>
        <v>5</v>
      </c>
      <c r="J151" s="199">
        <f>Assumption!J$4</f>
        <v>6</v>
      </c>
      <c r="K151" s="199">
        <f>Assumption!K$4</f>
        <v>7</v>
      </c>
      <c r="L151" s="199">
        <f>Assumption!L$4</f>
        <v>8</v>
      </c>
      <c r="M151" s="199">
        <f>Assumption!M$4</f>
        <v>9</v>
      </c>
      <c r="N151" s="199">
        <f>Assumption!N$4</f>
        <v>10</v>
      </c>
      <c r="O151" s="199"/>
      <c r="P151" s="199"/>
    </row>
    <row r="152" spans="3:16" x14ac:dyDescent="0.25">
      <c r="D152" s="1"/>
    </row>
    <row r="153" spans="3:16" x14ac:dyDescent="0.25">
      <c r="C153" s="255" t="s">
        <v>45</v>
      </c>
      <c r="D153" s="255"/>
      <c r="E153" s="256"/>
      <c r="F153" s="256"/>
      <c r="G153" s="256"/>
      <c r="H153" s="256"/>
      <c r="I153" s="256"/>
      <c r="J153" s="256"/>
      <c r="K153" s="256"/>
      <c r="L153" s="256"/>
      <c r="M153" s="256"/>
      <c r="N153" s="256"/>
      <c r="O153" s="256"/>
      <c r="P153" s="256"/>
    </row>
    <row r="154" spans="3:16" x14ac:dyDescent="0.25">
      <c r="C154" s="257" t="s">
        <v>9</v>
      </c>
      <c r="D154" s="257"/>
      <c r="E154" s="258">
        <f>Assumption!E$4</f>
        <v>1</v>
      </c>
      <c r="F154" s="258">
        <f>Assumption!F$4</f>
        <v>2</v>
      </c>
      <c r="G154" s="258">
        <f>Assumption!G$4</f>
        <v>3</v>
      </c>
      <c r="H154" s="258">
        <f>Assumption!H$4</f>
        <v>4</v>
      </c>
      <c r="I154" s="258">
        <f>Assumption!I$4</f>
        <v>5</v>
      </c>
      <c r="J154" s="258">
        <f>Assumption!J$4</f>
        <v>6</v>
      </c>
      <c r="K154" s="258">
        <f>Assumption!K$4</f>
        <v>7</v>
      </c>
      <c r="L154" s="258">
        <f>Assumption!L$4</f>
        <v>8</v>
      </c>
      <c r="M154" s="258">
        <f>Assumption!M$4</f>
        <v>9</v>
      </c>
      <c r="N154" s="258">
        <f>Assumption!N$4</f>
        <v>10</v>
      </c>
      <c r="O154" s="258" t="s">
        <v>0</v>
      </c>
      <c r="P154" s="256"/>
    </row>
    <row r="155" spans="3:16" x14ac:dyDescent="0.25">
      <c r="C155" s="259" t="s">
        <v>20</v>
      </c>
      <c r="D155" s="259"/>
      <c r="E155" s="64">
        <f t="shared" ref="E155:L155" si="138">E46</f>
        <v>33.333566649598239</v>
      </c>
      <c r="F155" s="64">
        <f t="shared" si="138"/>
        <v>33.452937932346742</v>
      </c>
      <c r="G155" s="64">
        <f t="shared" si="138"/>
        <v>33.808657178512725</v>
      </c>
      <c r="H155" s="64">
        <f t="shared" si="138"/>
        <v>34.361275140973447</v>
      </c>
      <c r="I155" s="64">
        <f t="shared" si="138"/>
        <v>35.076683563706752</v>
      </c>
      <c r="J155" s="64">
        <f t="shared" si="138"/>
        <v>35.925269482296471</v>
      </c>
      <c r="K155" s="64">
        <f t="shared" si="138"/>
        <v>36.881193413803899</v>
      </c>
      <c r="L155" s="64">
        <f t="shared" si="138"/>
        <v>37.921772666220207</v>
      </c>
      <c r="M155" s="64">
        <f t="shared" ref="M155:N155" si="139">M46</f>
        <v>39.026953801757216</v>
      </c>
      <c r="N155" s="64">
        <f t="shared" si="139"/>
        <v>39.737391952492018</v>
      </c>
      <c r="O155" s="260">
        <f>SUM(E155:H155)</f>
        <v>134.95643690143115</v>
      </c>
      <c r="P155" s="256"/>
    </row>
    <row r="156" spans="3:16" x14ac:dyDescent="0.25">
      <c r="C156" s="259" t="s">
        <v>225</v>
      </c>
      <c r="D156" s="259"/>
      <c r="E156" s="64">
        <f t="shared" ref="E156:L156" si="140">E28</f>
        <v>19.852909999999998</v>
      </c>
      <c r="F156" s="64">
        <f t="shared" si="140"/>
        <v>19.852909999999998</v>
      </c>
      <c r="G156" s="64">
        <f t="shared" si="140"/>
        <v>19.852909999999998</v>
      </c>
      <c r="H156" s="64">
        <f t="shared" si="140"/>
        <v>19.852909999999998</v>
      </c>
      <c r="I156" s="64">
        <f t="shared" si="140"/>
        <v>19.852909999999998</v>
      </c>
      <c r="J156" s="64">
        <f t="shared" si="140"/>
        <v>19.852909999999998</v>
      </c>
      <c r="K156" s="64">
        <f t="shared" si="140"/>
        <v>19.852909999999998</v>
      </c>
      <c r="L156" s="64">
        <f t="shared" si="140"/>
        <v>19.852909999999998</v>
      </c>
      <c r="M156" s="64">
        <f t="shared" ref="M156:N156" si="141">M28</f>
        <v>19.852909999999998</v>
      </c>
      <c r="N156" s="64">
        <f t="shared" si="141"/>
        <v>19.85290999999998</v>
      </c>
      <c r="O156" s="260">
        <f t="shared" ref="O156:O157" si="142">SUM(E156:H156)</f>
        <v>79.411639999999991</v>
      </c>
      <c r="P156" s="256"/>
    </row>
    <row r="157" spans="3:16" x14ac:dyDescent="0.25">
      <c r="C157" s="259" t="s">
        <v>371</v>
      </c>
      <c r="D157" s="259"/>
      <c r="E157" s="64">
        <f t="shared" ref="E157:L157" si="143">E36</f>
        <v>11.536166094444443</v>
      </c>
      <c r="F157" s="64">
        <f t="shared" si="143"/>
        <v>10.178970083333333</v>
      </c>
      <c r="G157" s="64">
        <f t="shared" si="143"/>
        <v>8.8217740722222224</v>
      </c>
      <c r="H157" s="64">
        <f t="shared" si="143"/>
        <v>7.4645780611111112</v>
      </c>
      <c r="I157" s="64">
        <f t="shared" si="143"/>
        <v>6.1073820500000009</v>
      </c>
      <c r="J157" s="64">
        <f t="shared" si="143"/>
        <v>4.7501860388888897</v>
      </c>
      <c r="K157" s="64">
        <f t="shared" si="143"/>
        <v>3.3929900277777794</v>
      </c>
      <c r="L157" s="64">
        <f t="shared" si="143"/>
        <v>2.0357940166666686</v>
      </c>
      <c r="M157" s="64">
        <f t="shared" ref="M157:N157" si="144">M36</f>
        <v>0.67859800555555638</v>
      </c>
      <c r="N157" s="64">
        <f t="shared" si="144"/>
        <v>0</v>
      </c>
      <c r="O157" s="260">
        <f t="shared" si="142"/>
        <v>38.00148831111111</v>
      </c>
      <c r="P157" s="256"/>
    </row>
    <row r="158" spans="3:16" x14ac:dyDescent="0.25">
      <c r="C158" s="261" t="s">
        <v>44</v>
      </c>
      <c r="D158" s="261"/>
      <c r="E158" s="260">
        <f t="shared" ref="E158:L158" si="145">SUM(E155:E157)</f>
        <v>64.722642744042673</v>
      </c>
      <c r="F158" s="260">
        <f t="shared" si="145"/>
        <v>63.484818015680069</v>
      </c>
      <c r="G158" s="260">
        <f t="shared" si="145"/>
        <v>62.483341250734952</v>
      </c>
      <c r="H158" s="260">
        <f t="shared" si="145"/>
        <v>61.678763202084554</v>
      </c>
      <c r="I158" s="260">
        <f t="shared" si="145"/>
        <v>61.036975613706744</v>
      </c>
      <c r="J158" s="260">
        <f t="shared" si="145"/>
        <v>60.528365521185357</v>
      </c>
      <c r="K158" s="260">
        <f t="shared" si="145"/>
        <v>60.127093441581671</v>
      </c>
      <c r="L158" s="260">
        <f t="shared" si="145"/>
        <v>59.810476682886872</v>
      </c>
      <c r="M158" s="260">
        <f t="shared" ref="M158:N158" si="146">SUM(M155:M157)</f>
        <v>59.558461807312767</v>
      </c>
      <c r="N158" s="260">
        <f t="shared" si="146"/>
        <v>59.590301952491998</v>
      </c>
      <c r="O158" s="260">
        <f>SUM(O155:O157)</f>
        <v>252.36956521254226</v>
      </c>
      <c r="P158" s="256"/>
    </row>
    <row r="159" spans="3:16" x14ac:dyDescent="0.25">
      <c r="C159" s="262" t="s">
        <v>86</v>
      </c>
      <c r="D159" s="262"/>
      <c r="E159" s="263"/>
      <c r="F159" s="263"/>
      <c r="G159" s="263"/>
      <c r="H159" s="263"/>
      <c r="I159" s="263"/>
      <c r="J159" s="263"/>
      <c r="K159" s="263"/>
      <c r="L159" s="263"/>
      <c r="M159" s="263"/>
      <c r="N159" s="263"/>
      <c r="O159" s="264"/>
      <c r="P159" s="256"/>
    </row>
    <row r="160" spans="3:16" x14ac:dyDescent="0.25">
      <c r="C160" s="259" t="s">
        <v>372</v>
      </c>
      <c r="D160" s="259"/>
      <c r="E160" s="64">
        <f t="shared" ref="E160:L160" si="147">E157</f>
        <v>11.536166094444443</v>
      </c>
      <c r="F160" s="64">
        <f t="shared" si="147"/>
        <v>10.178970083333333</v>
      </c>
      <c r="G160" s="64">
        <f t="shared" si="147"/>
        <v>8.8217740722222224</v>
      </c>
      <c r="H160" s="64">
        <f t="shared" si="147"/>
        <v>7.4645780611111112</v>
      </c>
      <c r="I160" s="64">
        <f t="shared" si="147"/>
        <v>6.1073820500000009</v>
      </c>
      <c r="J160" s="64">
        <f t="shared" si="147"/>
        <v>4.7501860388888897</v>
      </c>
      <c r="K160" s="64">
        <f t="shared" si="147"/>
        <v>3.3929900277777794</v>
      </c>
      <c r="L160" s="64">
        <f t="shared" si="147"/>
        <v>2.0357940166666686</v>
      </c>
      <c r="M160" s="64">
        <f t="shared" ref="M160:N160" si="148">M157</f>
        <v>0.67859800555555638</v>
      </c>
      <c r="N160" s="64">
        <f t="shared" si="148"/>
        <v>0</v>
      </c>
      <c r="O160" s="260">
        <f>SUM(E160:N160)</f>
        <v>54.966438450000005</v>
      </c>
      <c r="P160" s="256"/>
    </row>
    <row r="161" spans="3:16" x14ac:dyDescent="0.25">
      <c r="C161" s="259" t="s">
        <v>373</v>
      </c>
      <c r="D161" s="259"/>
      <c r="E161" s="64">
        <f>'Debt Schedule'!E12</f>
        <v>16.253844444444443</v>
      </c>
      <c r="F161" s="64">
        <f>'Debt Schedule'!F12</f>
        <v>16.253844444444443</v>
      </c>
      <c r="G161" s="64">
        <f>'Debt Schedule'!G12</f>
        <v>16.253844444444443</v>
      </c>
      <c r="H161" s="64">
        <f>'Debt Schedule'!H12</f>
        <v>16.253844444444443</v>
      </c>
      <c r="I161" s="64">
        <f>'Debt Schedule'!I12</f>
        <v>16.253844444444443</v>
      </c>
      <c r="J161" s="64">
        <f>'Debt Schedule'!J12</f>
        <v>16.253844444444443</v>
      </c>
      <c r="K161" s="64">
        <f>'Debt Schedule'!K12</f>
        <v>16.253844444444443</v>
      </c>
      <c r="L161" s="64">
        <f>'Debt Schedule'!L12</f>
        <v>16.253844444444443</v>
      </c>
      <c r="M161" s="64">
        <f>'Debt Schedule'!M12</f>
        <v>16.253844444444443</v>
      </c>
      <c r="N161" s="64">
        <f>'Debt Schedule'!N12</f>
        <v>0</v>
      </c>
      <c r="O161" s="260">
        <f t="shared" ref="O161" si="149">SUM(E161:N161)</f>
        <v>146.28459999999998</v>
      </c>
      <c r="P161" s="256"/>
    </row>
    <row r="162" spans="3:16" x14ac:dyDescent="0.25">
      <c r="C162" s="261" t="s">
        <v>144</v>
      </c>
      <c r="D162" s="261"/>
      <c r="E162" s="260">
        <f t="shared" ref="E162:L162" si="150">SUM(E160:E161)</f>
        <v>27.790010538888886</v>
      </c>
      <c r="F162" s="260">
        <f t="shared" si="150"/>
        <v>26.432814527777776</v>
      </c>
      <c r="G162" s="260">
        <f t="shared" si="150"/>
        <v>25.075618516666665</v>
      </c>
      <c r="H162" s="260">
        <f t="shared" si="150"/>
        <v>23.718422505555555</v>
      </c>
      <c r="I162" s="260">
        <f t="shared" si="150"/>
        <v>22.361226494444445</v>
      </c>
      <c r="J162" s="260">
        <f t="shared" si="150"/>
        <v>21.004030483333331</v>
      </c>
      <c r="K162" s="260">
        <f t="shared" si="150"/>
        <v>19.646834472222224</v>
      </c>
      <c r="L162" s="260">
        <f t="shared" si="150"/>
        <v>18.28963846111111</v>
      </c>
      <c r="M162" s="260">
        <f t="shared" ref="M162:N162" si="151">SUM(M160:M161)</f>
        <v>16.93244245</v>
      </c>
      <c r="N162" s="260">
        <f t="shared" si="151"/>
        <v>0</v>
      </c>
      <c r="O162" s="260">
        <f>SUM(O160:O161)</f>
        <v>201.25103844999998</v>
      </c>
      <c r="P162" s="256"/>
    </row>
    <row r="163" spans="3:16" x14ac:dyDescent="0.25">
      <c r="C163" s="265" t="s">
        <v>35</v>
      </c>
      <c r="D163" s="265"/>
      <c r="E163" s="260">
        <f t="shared" ref="E163:L163" si="152">IFERROR(E158/E162,0)</f>
        <v>2.328989499787014</v>
      </c>
      <c r="F163" s="260">
        <f t="shared" si="152"/>
        <v>2.4017426501807062</v>
      </c>
      <c r="G163" s="260">
        <f t="shared" si="152"/>
        <v>2.4917966114855754</v>
      </c>
      <c r="H163" s="260">
        <f t="shared" si="152"/>
        <v>2.6004580695717672</v>
      </c>
      <c r="I163" s="260">
        <f t="shared" si="152"/>
        <v>2.729589793693612</v>
      </c>
      <c r="J163" s="260">
        <f t="shared" si="152"/>
        <v>2.8817500321766594</v>
      </c>
      <c r="K163" s="260">
        <f t="shared" si="152"/>
        <v>3.0603959903358815</v>
      </c>
      <c r="L163" s="260">
        <f t="shared" si="152"/>
        <v>3.2701836512548175</v>
      </c>
      <c r="M163" s="260">
        <f t="shared" ref="M163:N163" si="153">IFERROR(M158/M162,0)</f>
        <v>3.5174170520988701</v>
      </c>
      <c r="N163" s="260">
        <f t="shared" si="153"/>
        <v>0</v>
      </c>
      <c r="O163" s="260">
        <f>IFERROR(O158/O162,0)</f>
        <v>1.2540037912661131</v>
      </c>
      <c r="P163" s="256"/>
    </row>
    <row r="164" spans="3:16" x14ac:dyDescent="0.25">
      <c r="C164" s="266" t="s">
        <v>37</v>
      </c>
      <c r="D164" s="266"/>
      <c r="E164" s="263">
        <f>O163</f>
        <v>1.2540037912661131</v>
      </c>
      <c r="F164" s="267"/>
      <c r="G164" s="267"/>
      <c r="H164" s="267"/>
      <c r="I164" s="268"/>
      <c r="J164" s="268"/>
      <c r="K164" s="268"/>
      <c r="L164" s="269"/>
      <c r="M164" s="269"/>
      <c r="N164" s="269"/>
      <c r="O164" s="269"/>
      <c r="P164" s="256"/>
    </row>
    <row r="165" spans="3:16" x14ac:dyDescent="0.25">
      <c r="C165" s="266" t="s">
        <v>36</v>
      </c>
      <c r="D165" s="266"/>
      <c r="E165" s="263">
        <f>MIN(E163:H163)</f>
        <v>2.328989499787014</v>
      </c>
      <c r="F165" s="267"/>
      <c r="G165" s="267"/>
      <c r="H165" s="267"/>
      <c r="I165" s="268"/>
      <c r="J165" s="268"/>
      <c r="K165" s="268"/>
      <c r="L165" s="268"/>
      <c r="M165" s="268"/>
      <c r="N165" s="268"/>
      <c r="O165" s="268"/>
      <c r="P165" s="256"/>
    </row>
    <row r="166" spans="3:16" x14ac:dyDescent="0.25">
      <c r="C166" s="270"/>
      <c r="D166" s="270"/>
      <c r="E166" s="270"/>
      <c r="F166" s="270"/>
      <c r="G166" s="270"/>
      <c r="H166" s="270"/>
      <c r="I166" s="271"/>
      <c r="J166" s="271"/>
      <c r="K166" s="271"/>
      <c r="L166" s="271"/>
      <c r="M166" s="271"/>
      <c r="N166" s="271"/>
      <c r="O166" s="271"/>
      <c r="P166" s="256"/>
    </row>
    <row r="167" spans="3:16" x14ac:dyDescent="0.25">
      <c r="C167" s="270"/>
      <c r="D167" s="270"/>
      <c r="E167" s="270"/>
      <c r="F167" s="270"/>
      <c r="G167" s="270"/>
      <c r="H167" s="270"/>
      <c r="I167" s="271"/>
      <c r="J167" s="271"/>
      <c r="K167" s="271"/>
      <c r="L167" s="271"/>
      <c r="M167" s="271"/>
      <c r="N167" s="271"/>
      <c r="O167" s="271"/>
      <c r="P167" s="256"/>
    </row>
    <row r="168" spans="3:16" ht="15.75" x14ac:dyDescent="0.25">
      <c r="C168" s="273" t="s">
        <v>38</v>
      </c>
      <c r="D168" s="336">
        <f>DATE(2020,12,1)</f>
        <v>44166</v>
      </c>
      <c r="E168" s="335">
        <f>DATE(2021,3,31)</f>
        <v>44286</v>
      </c>
      <c r="F168" s="335">
        <f t="shared" ref="F168:N168" si="154">EOMONTH(E168,12)</f>
        <v>44651</v>
      </c>
      <c r="G168" s="335">
        <f t="shared" si="154"/>
        <v>45016</v>
      </c>
      <c r="H168" s="335">
        <f t="shared" si="154"/>
        <v>45382</v>
      </c>
      <c r="I168" s="335">
        <f t="shared" si="154"/>
        <v>45747</v>
      </c>
      <c r="J168" s="335">
        <f t="shared" si="154"/>
        <v>46112</v>
      </c>
      <c r="K168" s="335">
        <f t="shared" si="154"/>
        <v>46477</v>
      </c>
      <c r="L168" s="335">
        <f t="shared" si="154"/>
        <v>46843</v>
      </c>
      <c r="M168" s="335">
        <f t="shared" si="154"/>
        <v>47208</v>
      </c>
      <c r="N168" s="335">
        <f t="shared" si="154"/>
        <v>47573</v>
      </c>
      <c r="O168" s="271"/>
      <c r="P168" s="271"/>
    </row>
    <row r="169" spans="3:16" x14ac:dyDescent="0.25">
      <c r="C169" s="257" t="s">
        <v>9</v>
      </c>
      <c r="D169" s="257"/>
      <c r="E169" s="258">
        <f>Assumption!E$4</f>
        <v>1</v>
      </c>
      <c r="F169" s="258">
        <f>Assumption!F$4</f>
        <v>2</v>
      </c>
      <c r="G169" s="258">
        <f>Assumption!G$4</f>
        <v>3</v>
      </c>
      <c r="H169" s="258">
        <f>Assumption!H$4</f>
        <v>4</v>
      </c>
      <c r="I169" s="258">
        <f>Assumption!I$4</f>
        <v>5</v>
      </c>
      <c r="J169" s="258">
        <f>Assumption!J$4</f>
        <v>6</v>
      </c>
      <c r="K169" s="258">
        <f>Assumption!K$4</f>
        <v>7</v>
      </c>
      <c r="L169" s="258">
        <f>Assumption!L$4</f>
        <v>8</v>
      </c>
      <c r="M169" s="258">
        <f>Assumption!M$4</f>
        <v>9</v>
      </c>
      <c r="N169" s="258">
        <f>Assumption!N$4</f>
        <v>10</v>
      </c>
      <c r="O169" s="271"/>
      <c r="P169" s="271"/>
    </row>
    <row r="170" spans="3:16" x14ac:dyDescent="0.25">
      <c r="C170" s="275" t="s">
        <v>89</v>
      </c>
      <c r="D170" s="275"/>
      <c r="E170" s="147"/>
      <c r="F170" s="147"/>
      <c r="G170" s="147"/>
      <c r="H170" s="147"/>
      <c r="I170" s="147"/>
      <c r="J170" s="147"/>
      <c r="K170" s="147"/>
      <c r="L170" s="147"/>
      <c r="M170" s="147"/>
      <c r="N170" s="147"/>
      <c r="O170" s="271"/>
      <c r="P170" s="271"/>
    </row>
    <row r="171" spans="3:16" ht="17.25" x14ac:dyDescent="0.3">
      <c r="C171" s="276" t="s">
        <v>378</v>
      </c>
      <c r="D171" s="337">
        <f>-$E$84</f>
        <v>208.97799999999998</v>
      </c>
      <c r="E171" s="64">
        <f>-$E$84*0</f>
        <v>0</v>
      </c>
      <c r="F171" s="64">
        <f t="shared" ref="F171:H171" si="155">-F$84</f>
        <v>0</v>
      </c>
      <c r="G171" s="64">
        <f t="shared" si="155"/>
        <v>0</v>
      </c>
      <c r="H171" s="64">
        <f t="shared" si="155"/>
        <v>0</v>
      </c>
      <c r="I171" s="347">
        <f>-$J$84</f>
        <v>0</v>
      </c>
      <c r="J171" s="347">
        <f t="shared" ref="J171:N171" si="156">-$J$84</f>
        <v>0</v>
      </c>
      <c r="K171" s="347">
        <f t="shared" si="156"/>
        <v>0</v>
      </c>
      <c r="L171" s="347">
        <f t="shared" si="156"/>
        <v>0</v>
      </c>
      <c r="M171" s="347">
        <f t="shared" si="156"/>
        <v>0</v>
      </c>
      <c r="N171" s="347">
        <f t="shared" si="156"/>
        <v>0</v>
      </c>
      <c r="O171" s="271"/>
      <c r="P171" s="271"/>
    </row>
    <row r="172" spans="3:16" x14ac:dyDescent="0.25">
      <c r="C172" s="276" t="s">
        <v>253</v>
      </c>
      <c r="D172" s="276"/>
      <c r="E172" s="64">
        <f>(E67+E68)-(D67+D68)</f>
        <v>92.625</v>
      </c>
      <c r="F172" s="64">
        <f>(F67+F68)-(E67+E68)</f>
        <v>2.7787500000000023</v>
      </c>
      <c r="G172" s="64">
        <f>(G67+G68)-(F67+F68)</f>
        <v>2.8621125000000092</v>
      </c>
      <c r="H172" s="64">
        <f>(H67+H68)-(G67+G68)</f>
        <v>2.9479758750000116</v>
      </c>
      <c r="I172" s="64">
        <f>(I67+I68)-(H67+H68)</f>
        <v>3.0364151512499831</v>
      </c>
      <c r="J172" s="64">
        <f t="shared" ref="J172:N172" si="157">(J67+J68)-(I67+I68)</f>
        <v>3.1275076057874998</v>
      </c>
      <c r="K172" s="64">
        <f t="shared" si="157"/>
        <v>3.221332833961128</v>
      </c>
      <c r="L172" s="64">
        <f t="shared" si="157"/>
        <v>3.3179728189799533</v>
      </c>
      <c r="M172" s="64">
        <f t="shared" si="157"/>
        <v>3.4175120035493478</v>
      </c>
      <c r="N172" s="64">
        <f t="shared" si="157"/>
        <v>3.5200373636558453</v>
      </c>
      <c r="O172" s="271"/>
      <c r="P172" s="271"/>
    </row>
    <row r="173" spans="3:16" x14ac:dyDescent="0.25">
      <c r="C173" s="261" t="s">
        <v>39</v>
      </c>
      <c r="D173" s="260">
        <f t="shared" ref="D173:I173" si="158">SUM(D171:D172)</f>
        <v>208.97799999999998</v>
      </c>
      <c r="E173" s="260">
        <f t="shared" si="158"/>
        <v>92.625</v>
      </c>
      <c r="F173" s="260">
        <f t="shared" si="158"/>
        <v>2.7787500000000023</v>
      </c>
      <c r="G173" s="260">
        <f t="shared" si="158"/>
        <v>2.8621125000000092</v>
      </c>
      <c r="H173" s="260">
        <f t="shared" si="158"/>
        <v>2.9479758750000116</v>
      </c>
      <c r="I173" s="260">
        <f t="shared" si="158"/>
        <v>3.0364151512499831</v>
      </c>
      <c r="J173" s="260">
        <f t="shared" ref="J173:N173" si="159">SUM(J171:J172)</f>
        <v>3.1275076057874998</v>
      </c>
      <c r="K173" s="260">
        <f t="shared" si="159"/>
        <v>3.221332833961128</v>
      </c>
      <c r="L173" s="260">
        <f t="shared" si="159"/>
        <v>3.3179728189799533</v>
      </c>
      <c r="M173" s="260">
        <f t="shared" si="159"/>
        <v>3.4175120035493478</v>
      </c>
      <c r="N173" s="260">
        <f t="shared" si="159"/>
        <v>3.5200373636558453</v>
      </c>
      <c r="O173" s="271"/>
      <c r="P173" s="271"/>
    </row>
    <row r="174" spans="3:16" x14ac:dyDescent="0.25">
      <c r="C174" s="277" t="s">
        <v>90</v>
      </c>
      <c r="D174" s="277"/>
      <c r="E174" s="263"/>
      <c r="F174" s="263"/>
      <c r="G174" s="263"/>
      <c r="H174" s="263"/>
      <c r="I174" s="263"/>
      <c r="J174" s="263"/>
      <c r="K174" s="263"/>
      <c r="L174" s="263"/>
      <c r="M174" s="263"/>
      <c r="N174" s="263"/>
      <c r="O174" s="271"/>
      <c r="P174" s="271"/>
    </row>
    <row r="175" spans="3:16" x14ac:dyDescent="0.25">
      <c r="C175" s="276" t="s">
        <v>20</v>
      </c>
      <c r="D175" s="276"/>
      <c r="E175" s="64">
        <f>E$46</f>
        <v>33.333566649598239</v>
      </c>
      <c r="F175" s="64">
        <f t="shared" ref="F175:N175" si="160">F$46</f>
        <v>33.452937932346742</v>
      </c>
      <c r="G175" s="64">
        <f t="shared" si="160"/>
        <v>33.808657178512725</v>
      </c>
      <c r="H175" s="64">
        <f t="shared" si="160"/>
        <v>34.361275140973447</v>
      </c>
      <c r="I175" s="64">
        <f t="shared" si="160"/>
        <v>35.076683563706752</v>
      </c>
      <c r="J175" s="64">
        <f t="shared" si="160"/>
        <v>35.925269482296471</v>
      </c>
      <c r="K175" s="64">
        <f t="shared" si="160"/>
        <v>36.881193413803899</v>
      </c>
      <c r="L175" s="64">
        <f t="shared" si="160"/>
        <v>37.921772666220207</v>
      </c>
      <c r="M175" s="64">
        <f t="shared" si="160"/>
        <v>39.026953801757216</v>
      </c>
      <c r="N175" s="64">
        <f t="shared" si="160"/>
        <v>39.737391952492018</v>
      </c>
      <c r="O175" s="271"/>
      <c r="P175" s="271"/>
    </row>
    <row r="176" spans="3:16" x14ac:dyDescent="0.25">
      <c r="C176" s="276" t="s">
        <v>26</v>
      </c>
      <c r="D176" s="276"/>
      <c r="E176" s="64">
        <f>E$28</f>
        <v>19.852909999999998</v>
      </c>
      <c r="F176" s="64">
        <f t="shared" ref="F176:N176" si="161">F$28</f>
        <v>19.852909999999998</v>
      </c>
      <c r="G176" s="64">
        <f t="shared" si="161"/>
        <v>19.852909999999998</v>
      </c>
      <c r="H176" s="64">
        <f t="shared" si="161"/>
        <v>19.852909999999998</v>
      </c>
      <c r="I176" s="64">
        <f t="shared" si="161"/>
        <v>19.852909999999998</v>
      </c>
      <c r="J176" s="64">
        <f t="shared" si="161"/>
        <v>19.852909999999998</v>
      </c>
      <c r="K176" s="64">
        <f t="shared" si="161"/>
        <v>19.852909999999998</v>
      </c>
      <c r="L176" s="64">
        <f t="shared" si="161"/>
        <v>19.852909999999998</v>
      </c>
      <c r="M176" s="64">
        <f t="shared" si="161"/>
        <v>19.852909999999998</v>
      </c>
      <c r="N176" s="64">
        <f t="shared" si="161"/>
        <v>19.85290999999998</v>
      </c>
      <c r="O176" s="271"/>
      <c r="P176" s="271"/>
    </row>
    <row r="177" spans="3:16" x14ac:dyDescent="0.25">
      <c r="C177" s="276" t="s">
        <v>374</v>
      </c>
      <c r="D177" s="276"/>
      <c r="E177" s="64">
        <f>E36*(1-E$124)</f>
        <v>7.5049682144017771</v>
      </c>
      <c r="F177" s="64">
        <f>F36*(1-F$124)</f>
        <v>6.6220307774133333</v>
      </c>
      <c r="G177" s="64">
        <f>G36*(1-G$124)</f>
        <v>5.7390933404248896</v>
      </c>
      <c r="H177" s="64">
        <f>H36*(1-H$124)</f>
        <v>4.856155903436445</v>
      </c>
      <c r="I177" s="64">
        <f>I36*(1-I$124)</f>
        <v>3.9732184664480008</v>
      </c>
      <c r="J177" s="64">
        <f t="shared" ref="J177:N177" si="162">J36*(1-J$124)</f>
        <v>3.0902810294595562</v>
      </c>
      <c r="K177" s="64">
        <f t="shared" si="162"/>
        <v>2.2073435924711124</v>
      </c>
      <c r="L177" s="64">
        <f t="shared" si="162"/>
        <v>1.324406155482668</v>
      </c>
      <c r="M177" s="64">
        <f t="shared" si="162"/>
        <v>0.44146871849422276</v>
      </c>
      <c r="N177" s="64">
        <f t="shared" si="162"/>
        <v>0</v>
      </c>
      <c r="O177" s="271"/>
      <c r="P177" s="271"/>
    </row>
    <row r="178" spans="3:16" x14ac:dyDescent="0.25">
      <c r="C178" s="276" t="s">
        <v>251</v>
      </c>
      <c r="D178" s="276"/>
      <c r="E178" s="64">
        <f>(E37)*(1-E$124)</f>
        <v>4.8206496000000003</v>
      </c>
      <c r="F178" s="64">
        <f>(F37)*(1-F$124)</f>
        <v>4.9652690880000003</v>
      </c>
      <c r="G178" s="64">
        <f>(G37)*(1-G$124)</f>
        <v>5.1142271606400005</v>
      </c>
      <c r="H178" s="64">
        <f>(H37)*(1-H$124)</f>
        <v>5.2676539754592016</v>
      </c>
      <c r="I178" s="64">
        <f>(I37)*(1-I$124)</f>
        <v>5.4256835947229769</v>
      </c>
      <c r="J178" s="64">
        <f t="shared" ref="J178:N178" si="163">(J37)*(1-J$124)</f>
        <v>5.5884541025646666</v>
      </c>
      <c r="K178" s="64">
        <f t="shared" si="163"/>
        <v>5.7561077256416056</v>
      </c>
      <c r="L178" s="64">
        <f t="shared" si="163"/>
        <v>5.9287909574108539</v>
      </c>
      <c r="M178" s="64">
        <f t="shared" si="163"/>
        <v>6.1066546861331785</v>
      </c>
      <c r="N178" s="64">
        <f t="shared" si="163"/>
        <v>6.2898543267171743</v>
      </c>
      <c r="O178" s="271"/>
      <c r="P178" s="271"/>
    </row>
    <row r="179" spans="3:16" x14ac:dyDescent="0.25">
      <c r="C179" s="276" t="s">
        <v>252</v>
      </c>
      <c r="D179" s="276"/>
      <c r="E179" s="64"/>
      <c r="F179" s="64"/>
      <c r="G179" s="64"/>
      <c r="H179" s="64"/>
      <c r="I179" s="64"/>
      <c r="J179" s="64"/>
      <c r="K179" s="64"/>
      <c r="L179" s="64"/>
      <c r="M179" s="64"/>
      <c r="N179" s="64">
        <f>+fin_draft!N171</f>
        <v>120.85461615218378</v>
      </c>
      <c r="O179" s="271"/>
      <c r="P179" s="271"/>
    </row>
    <row r="180" spans="3:16" x14ac:dyDescent="0.25">
      <c r="C180" s="276" t="s">
        <v>288</v>
      </c>
      <c r="D180" s="276"/>
      <c r="E180" s="64">
        <f>0</f>
        <v>0</v>
      </c>
      <c r="F180" s="64">
        <f>0</f>
        <v>0</v>
      </c>
      <c r="G180" s="64">
        <f>0</f>
        <v>0</v>
      </c>
      <c r="H180" s="64">
        <f>0</f>
        <v>0</v>
      </c>
      <c r="I180" s="64">
        <f>0</f>
        <v>0</v>
      </c>
      <c r="J180" s="64">
        <f>0</f>
        <v>0</v>
      </c>
      <c r="K180" s="64">
        <f>0</f>
        <v>0</v>
      </c>
      <c r="L180" s="64">
        <f>0</f>
        <v>0</v>
      </c>
      <c r="M180" s="64">
        <f>0</f>
        <v>0</v>
      </c>
      <c r="N180" s="64">
        <f>+fin_draft!N172</f>
        <v>10.448900000000009</v>
      </c>
      <c r="O180" s="271"/>
      <c r="P180" s="271"/>
    </row>
    <row r="181" spans="3:16" x14ac:dyDescent="0.25">
      <c r="C181" s="276" t="s">
        <v>123</v>
      </c>
      <c r="D181" s="276"/>
      <c r="E181" s="64">
        <f>0</f>
        <v>0</v>
      </c>
      <c r="F181" s="64">
        <f>0</f>
        <v>0</v>
      </c>
      <c r="G181" s="64">
        <f>0</f>
        <v>0</v>
      </c>
      <c r="H181" s="64">
        <f>0</f>
        <v>0</v>
      </c>
      <c r="I181" s="64">
        <f>0</f>
        <v>0</v>
      </c>
      <c r="J181" s="64">
        <f>0</f>
        <v>0</v>
      </c>
      <c r="K181" s="64">
        <f>0</f>
        <v>0</v>
      </c>
      <c r="L181" s="64">
        <f>0</f>
        <v>0</v>
      </c>
      <c r="M181" s="64">
        <f>0</f>
        <v>0</v>
      </c>
      <c r="N181" s="64">
        <f>+fin_draft!N173</f>
        <v>-2.089780000000002</v>
      </c>
      <c r="O181" s="271"/>
      <c r="P181" s="271"/>
    </row>
    <row r="182" spans="3:16" x14ac:dyDescent="0.25">
      <c r="C182" s="261" t="s">
        <v>40</v>
      </c>
      <c r="D182" s="260">
        <f t="shared" ref="D182:I182" si="164">SUM(D175:D181)</f>
        <v>0</v>
      </c>
      <c r="E182" s="260">
        <f t="shared" si="164"/>
        <v>65.512094464000015</v>
      </c>
      <c r="F182" s="260">
        <f t="shared" si="164"/>
        <v>64.893147797760079</v>
      </c>
      <c r="G182" s="260">
        <f t="shared" si="164"/>
        <v>64.514887679577612</v>
      </c>
      <c r="H182" s="260">
        <f t="shared" si="164"/>
        <v>64.337995019869084</v>
      </c>
      <c r="I182" s="260">
        <f t="shared" si="164"/>
        <v>64.328495624877732</v>
      </c>
      <c r="J182" s="260">
        <f t="shared" ref="J182:N182" si="165">SUM(J175:J181)</f>
        <v>64.456914614320681</v>
      </c>
      <c r="K182" s="260">
        <f t="shared" si="165"/>
        <v>64.697554731916611</v>
      </c>
      <c r="L182" s="260">
        <f t="shared" si="165"/>
        <v>65.027879779113732</v>
      </c>
      <c r="M182" s="260">
        <f t="shared" si="165"/>
        <v>65.427987206384614</v>
      </c>
      <c r="N182" s="260">
        <f t="shared" si="165"/>
        <v>195.09389243139299</v>
      </c>
      <c r="O182" s="271"/>
      <c r="P182" s="271"/>
    </row>
    <row r="183" spans="3:16" x14ac:dyDescent="0.25">
      <c r="C183" s="276"/>
      <c r="D183" s="64"/>
      <c r="E183" s="64"/>
      <c r="F183" s="64"/>
      <c r="G183" s="64"/>
      <c r="H183" s="64"/>
      <c r="I183" s="64"/>
      <c r="J183" s="64"/>
      <c r="K183" s="64"/>
      <c r="L183" s="64"/>
      <c r="M183" s="64"/>
      <c r="N183" s="64"/>
      <c r="O183" s="271"/>
      <c r="P183" s="271"/>
    </row>
    <row r="184" spans="3:16" x14ac:dyDescent="0.25">
      <c r="C184" s="261" t="s">
        <v>41</v>
      </c>
      <c r="D184" s="260">
        <f t="shared" ref="D184:I184" si="166">(D182-D173)</f>
        <v>-208.97799999999998</v>
      </c>
      <c r="E184" s="260">
        <f t="shared" si="166"/>
        <v>-27.112905535999985</v>
      </c>
      <c r="F184" s="260">
        <f t="shared" si="166"/>
        <v>62.114397797760077</v>
      </c>
      <c r="G184" s="260">
        <f t="shared" si="166"/>
        <v>61.652775179577603</v>
      </c>
      <c r="H184" s="260">
        <f t="shared" si="166"/>
        <v>61.390019144869072</v>
      </c>
      <c r="I184" s="260">
        <f t="shared" si="166"/>
        <v>61.292080473627749</v>
      </c>
      <c r="J184" s="260">
        <f t="shared" ref="J184:N184" si="167">(J182-J173)</f>
        <v>61.329407008533181</v>
      </c>
      <c r="K184" s="260">
        <f t="shared" si="167"/>
        <v>61.476221897955483</v>
      </c>
      <c r="L184" s="260">
        <f t="shared" si="167"/>
        <v>61.709906960133779</v>
      </c>
      <c r="M184" s="260">
        <f t="shared" si="167"/>
        <v>62.010475202835266</v>
      </c>
      <c r="N184" s="260">
        <f t="shared" si="167"/>
        <v>191.57385506773716</v>
      </c>
      <c r="O184" s="271"/>
      <c r="P184" s="271"/>
    </row>
    <row r="185" spans="3:16" x14ac:dyDescent="0.25">
      <c r="C185" s="278" t="s">
        <v>38</v>
      </c>
      <c r="D185" s="279"/>
      <c r="E185" s="280">
        <f>IRR(D184:N184)</f>
        <v>0.19649020216168722</v>
      </c>
      <c r="F185" s="274"/>
      <c r="G185" s="274"/>
      <c r="H185" s="274"/>
      <c r="I185" s="274"/>
      <c r="J185" s="281"/>
      <c r="K185" s="281"/>
      <c r="L185" s="281"/>
      <c r="M185" s="281"/>
      <c r="N185" s="281"/>
      <c r="O185" s="281"/>
      <c r="P185" s="281"/>
    </row>
    <row r="186" spans="3:16" x14ac:dyDescent="0.25">
      <c r="C186" s="278" t="s">
        <v>38</v>
      </c>
      <c r="D186" s="279"/>
      <c r="E186" s="280">
        <f>XIRR(D184:N184,D168:N168)</f>
        <v>0.22519199252128602</v>
      </c>
      <c r="F186" s="274" t="s">
        <v>304</v>
      </c>
      <c r="G186" s="274"/>
      <c r="H186" s="274"/>
      <c r="I186" s="274"/>
      <c r="J186" s="281"/>
      <c r="K186" s="281"/>
      <c r="L186" s="281"/>
      <c r="M186" s="281"/>
      <c r="N186" s="281"/>
      <c r="O186" s="281"/>
      <c r="P186" s="281"/>
    </row>
    <row r="187" spans="3:16" x14ac:dyDescent="0.25">
      <c r="C187" s="255"/>
      <c r="D187" s="255"/>
      <c r="E187" s="255"/>
      <c r="F187" s="255"/>
      <c r="G187" s="255"/>
      <c r="H187" s="274"/>
      <c r="I187" s="274"/>
      <c r="J187" s="281"/>
      <c r="K187" s="281"/>
      <c r="L187" s="281"/>
      <c r="M187" s="281"/>
      <c r="N187" s="281"/>
      <c r="O187" s="281"/>
      <c r="P187" s="281"/>
    </row>
    <row r="188" spans="3:16" x14ac:dyDescent="0.25">
      <c r="C188" s="282" t="s">
        <v>226</v>
      </c>
      <c r="D188" s="283"/>
      <c r="E188" s="284">
        <f>NPV(E185,D184:N184)</f>
        <v>2.5725836498716269E-11</v>
      </c>
      <c r="F188" s="274"/>
      <c r="G188" s="274"/>
      <c r="H188" s="274"/>
      <c r="I188" s="274"/>
      <c r="J188" s="281"/>
      <c r="K188" s="281"/>
      <c r="L188" s="281"/>
      <c r="M188" s="281"/>
      <c r="N188" s="281"/>
      <c r="O188" s="281"/>
      <c r="P188" s="281"/>
    </row>
    <row r="189" spans="3:16" x14ac:dyDescent="0.25">
      <c r="C189" s="46"/>
      <c r="D189" s="46"/>
      <c r="E189" s="285"/>
      <c r="F189" s="274"/>
      <c r="G189" s="274"/>
      <c r="H189" s="274"/>
      <c r="I189" s="274"/>
      <c r="J189" s="281"/>
      <c r="K189" s="281"/>
      <c r="L189" s="281"/>
      <c r="M189" s="281"/>
      <c r="N189" s="281"/>
      <c r="O189" s="281"/>
      <c r="P189" s="281"/>
    </row>
    <row r="190" spans="3:16" x14ac:dyDescent="0.25">
      <c r="C190" s="46"/>
      <c r="D190" s="46"/>
      <c r="E190" s="285"/>
      <c r="F190" s="274"/>
      <c r="G190" s="274"/>
      <c r="H190" s="274"/>
      <c r="I190" s="274"/>
      <c r="J190" s="281"/>
      <c r="K190" s="281"/>
      <c r="L190" s="281"/>
      <c r="M190" s="281"/>
      <c r="N190" s="281"/>
      <c r="O190" s="281"/>
      <c r="P190" s="281"/>
    </row>
    <row r="191" spans="3:16" x14ac:dyDescent="0.25">
      <c r="C191" s="273" t="s">
        <v>42</v>
      </c>
      <c r="D191" s="332">
        <f>D$168</f>
        <v>44166</v>
      </c>
      <c r="E191" s="332">
        <f t="shared" ref="E191:N191" si="168">E$168</f>
        <v>44286</v>
      </c>
      <c r="F191" s="332">
        <f t="shared" si="168"/>
        <v>44651</v>
      </c>
      <c r="G191" s="332">
        <f t="shared" si="168"/>
        <v>45016</v>
      </c>
      <c r="H191" s="332">
        <f t="shared" si="168"/>
        <v>45382</v>
      </c>
      <c r="I191" s="332">
        <f t="shared" si="168"/>
        <v>45747</v>
      </c>
      <c r="J191" s="332">
        <f t="shared" si="168"/>
        <v>46112</v>
      </c>
      <c r="K191" s="332">
        <f t="shared" si="168"/>
        <v>46477</v>
      </c>
      <c r="L191" s="332">
        <f t="shared" si="168"/>
        <v>46843</v>
      </c>
      <c r="M191" s="332">
        <f t="shared" si="168"/>
        <v>47208</v>
      </c>
      <c r="N191" s="332">
        <f t="shared" si="168"/>
        <v>47573</v>
      </c>
      <c r="O191" s="274"/>
      <c r="P191" s="274"/>
    </row>
    <row r="192" spans="3:16" x14ac:dyDescent="0.25">
      <c r="C192" s="257" t="s">
        <v>9</v>
      </c>
      <c r="D192" s="257"/>
      <c r="E192" s="258">
        <f>Assumption!E$4</f>
        <v>1</v>
      </c>
      <c r="F192" s="258">
        <f>Assumption!F$4</f>
        <v>2</v>
      </c>
      <c r="G192" s="258">
        <f>Assumption!G$4</f>
        <v>3</v>
      </c>
      <c r="H192" s="258">
        <f>Assumption!H$4</f>
        <v>4</v>
      </c>
      <c r="I192" s="258">
        <f>Assumption!I$4</f>
        <v>5</v>
      </c>
      <c r="J192" s="258">
        <f>Assumption!J$4</f>
        <v>6</v>
      </c>
      <c r="K192" s="258">
        <f>Assumption!K$4</f>
        <v>7</v>
      </c>
      <c r="L192" s="258">
        <f>Assumption!L$4</f>
        <v>8</v>
      </c>
      <c r="M192" s="258">
        <f>Assumption!M$4</f>
        <v>9</v>
      </c>
      <c r="N192" s="258">
        <f>Assumption!N$4</f>
        <v>10</v>
      </c>
      <c r="O192" s="274"/>
      <c r="P192" s="274"/>
    </row>
    <row r="193" spans="3:16" ht="17.25" x14ac:dyDescent="0.3">
      <c r="C193" s="286" t="s">
        <v>43</v>
      </c>
      <c r="D193" s="337">
        <f>($E$88)</f>
        <v>62.69339999999999</v>
      </c>
      <c r="E193" s="287">
        <f>($E$88)*0</f>
        <v>0</v>
      </c>
      <c r="F193" s="287">
        <f t="shared" ref="F193:H193" si="169">($E$88)*0</f>
        <v>0</v>
      </c>
      <c r="G193" s="287">
        <f t="shared" si="169"/>
        <v>0</v>
      </c>
      <c r="H193" s="287">
        <f t="shared" si="169"/>
        <v>0</v>
      </c>
      <c r="I193" s="337">
        <f>$J$88</f>
        <v>0</v>
      </c>
      <c r="J193" s="287">
        <v>0</v>
      </c>
      <c r="K193" s="287">
        <v>0</v>
      </c>
      <c r="L193" s="287">
        <v>0</v>
      </c>
      <c r="M193" s="287">
        <v>0</v>
      </c>
      <c r="N193" s="287">
        <v>0</v>
      </c>
      <c r="O193" s="274"/>
      <c r="P193" s="274"/>
    </row>
    <row r="194" spans="3:16" ht="17.25" x14ac:dyDescent="0.3">
      <c r="C194" s="276" t="str">
        <f>C172</f>
        <v>Working Capital Outflow</v>
      </c>
      <c r="D194" s="337"/>
      <c r="E194" s="64">
        <f>E172</f>
        <v>92.625</v>
      </c>
      <c r="F194" s="64"/>
      <c r="G194" s="64"/>
      <c r="H194" s="64"/>
      <c r="I194" s="337"/>
      <c r="J194" s="64"/>
      <c r="K194" s="64"/>
      <c r="L194" s="64"/>
      <c r="M194" s="64"/>
      <c r="N194" s="64"/>
      <c r="O194" s="274"/>
      <c r="P194" s="274"/>
    </row>
    <row r="195" spans="3:16" x14ac:dyDescent="0.25">
      <c r="C195" s="288" t="s">
        <v>39</v>
      </c>
      <c r="D195" s="289">
        <f>SUM(D193:D194)</f>
        <v>62.69339999999999</v>
      </c>
      <c r="E195" s="289">
        <f t="shared" ref="E195:I195" si="170">SUM(E193:E194)</f>
        <v>92.625</v>
      </c>
      <c r="F195" s="289">
        <f t="shared" si="170"/>
        <v>0</v>
      </c>
      <c r="G195" s="289">
        <f t="shared" si="170"/>
        <v>0</v>
      </c>
      <c r="H195" s="289">
        <f t="shared" si="170"/>
        <v>0</v>
      </c>
      <c r="I195" s="289">
        <f t="shared" si="170"/>
        <v>0</v>
      </c>
      <c r="J195" s="289">
        <f t="shared" ref="J195:N195" si="171">SUM(J193)</f>
        <v>0</v>
      </c>
      <c r="K195" s="289">
        <f t="shared" si="171"/>
        <v>0</v>
      </c>
      <c r="L195" s="289">
        <f t="shared" si="171"/>
        <v>0</v>
      </c>
      <c r="M195" s="289">
        <f t="shared" si="171"/>
        <v>0</v>
      </c>
      <c r="N195" s="289">
        <f t="shared" si="171"/>
        <v>0</v>
      </c>
      <c r="O195" s="274"/>
      <c r="P195" s="274"/>
    </row>
    <row r="196" spans="3:16" x14ac:dyDescent="0.25">
      <c r="C196" s="277" t="s">
        <v>90</v>
      </c>
      <c r="D196" s="277"/>
      <c r="E196" s="65"/>
      <c r="F196" s="65"/>
      <c r="G196" s="65"/>
      <c r="H196" s="65"/>
      <c r="I196" s="65"/>
      <c r="J196" s="65"/>
      <c r="K196" s="65"/>
      <c r="L196" s="65"/>
      <c r="M196" s="65"/>
      <c r="N196" s="65"/>
      <c r="O196" s="274"/>
      <c r="P196" s="274"/>
    </row>
    <row r="197" spans="3:16" x14ac:dyDescent="0.25">
      <c r="C197" s="276" t="s">
        <v>20</v>
      </c>
      <c r="D197" s="276"/>
      <c r="E197" s="64">
        <f>E$46</f>
        <v>33.333566649598239</v>
      </c>
      <c r="F197" s="64">
        <f t="shared" ref="F197:N197" si="172">F$46</f>
        <v>33.452937932346742</v>
      </c>
      <c r="G197" s="64">
        <f t="shared" si="172"/>
        <v>33.808657178512725</v>
      </c>
      <c r="H197" s="64">
        <f t="shared" si="172"/>
        <v>34.361275140973447</v>
      </c>
      <c r="I197" s="64">
        <f t="shared" si="172"/>
        <v>35.076683563706752</v>
      </c>
      <c r="J197" s="64">
        <f t="shared" si="172"/>
        <v>35.925269482296471</v>
      </c>
      <c r="K197" s="64">
        <f t="shared" si="172"/>
        <v>36.881193413803899</v>
      </c>
      <c r="L197" s="64">
        <f t="shared" si="172"/>
        <v>37.921772666220207</v>
      </c>
      <c r="M197" s="64">
        <f t="shared" si="172"/>
        <v>39.026953801757216</v>
      </c>
      <c r="N197" s="64">
        <f t="shared" si="172"/>
        <v>39.737391952492018</v>
      </c>
      <c r="O197" s="274"/>
      <c r="P197" s="274"/>
    </row>
    <row r="198" spans="3:16" x14ac:dyDescent="0.25">
      <c r="C198" s="286" t="s">
        <v>26</v>
      </c>
      <c r="D198" s="276"/>
      <c r="E198" s="64">
        <f>E$28</f>
        <v>19.852909999999998</v>
      </c>
      <c r="F198" s="64">
        <f t="shared" ref="F198:N198" si="173">F$28</f>
        <v>19.852909999999998</v>
      </c>
      <c r="G198" s="64">
        <f t="shared" si="173"/>
        <v>19.852909999999998</v>
      </c>
      <c r="H198" s="64">
        <f t="shared" si="173"/>
        <v>19.852909999999998</v>
      </c>
      <c r="I198" s="64">
        <f t="shared" si="173"/>
        <v>19.852909999999998</v>
      </c>
      <c r="J198" s="64">
        <f t="shared" si="173"/>
        <v>19.852909999999998</v>
      </c>
      <c r="K198" s="64">
        <f t="shared" si="173"/>
        <v>19.852909999999998</v>
      </c>
      <c r="L198" s="64">
        <f t="shared" si="173"/>
        <v>19.852909999999998</v>
      </c>
      <c r="M198" s="64">
        <f t="shared" si="173"/>
        <v>19.852909999999998</v>
      </c>
      <c r="N198" s="64">
        <f t="shared" si="173"/>
        <v>19.85290999999998</v>
      </c>
      <c r="O198" s="274"/>
      <c r="P198" s="274"/>
    </row>
    <row r="199" spans="3:16" x14ac:dyDescent="0.25">
      <c r="C199" s="286" t="s">
        <v>132</v>
      </c>
      <c r="D199" s="276"/>
      <c r="E199" s="64">
        <f t="shared" ref="E199:M199" si="174">E180</f>
        <v>0</v>
      </c>
      <c r="F199" s="64">
        <f t="shared" si="174"/>
        <v>0</v>
      </c>
      <c r="G199" s="64">
        <f t="shared" si="174"/>
        <v>0</v>
      </c>
      <c r="H199" s="64">
        <f t="shared" si="174"/>
        <v>0</v>
      </c>
      <c r="I199" s="64">
        <f t="shared" si="174"/>
        <v>0</v>
      </c>
      <c r="J199" s="64">
        <f t="shared" si="174"/>
        <v>0</v>
      </c>
      <c r="K199" s="64">
        <f t="shared" si="174"/>
        <v>0</v>
      </c>
      <c r="L199" s="64">
        <f t="shared" si="174"/>
        <v>0</v>
      </c>
      <c r="M199" s="64">
        <f t="shared" si="174"/>
        <v>0</v>
      </c>
      <c r="N199" s="64">
        <f>N180+E194</f>
        <v>103.07390000000001</v>
      </c>
      <c r="O199" s="274"/>
      <c r="P199" s="274"/>
    </row>
    <row r="200" spans="3:16" x14ac:dyDescent="0.25">
      <c r="C200" s="286" t="s">
        <v>123</v>
      </c>
      <c r="D200" s="276"/>
      <c r="E200" s="64">
        <f t="shared" ref="E200:N200" si="175">E181</f>
        <v>0</v>
      </c>
      <c r="F200" s="64">
        <f t="shared" si="175"/>
        <v>0</v>
      </c>
      <c r="G200" s="64">
        <f t="shared" si="175"/>
        <v>0</v>
      </c>
      <c r="H200" s="64">
        <f t="shared" si="175"/>
        <v>0</v>
      </c>
      <c r="I200" s="64">
        <f t="shared" si="175"/>
        <v>0</v>
      </c>
      <c r="J200" s="64">
        <f t="shared" si="175"/>
        <v>0</v>
      </c>
      <c r="K200" s="64">
        <f t="shared" si="175"/>
        <v>0</v>
      </c>
      <c r="L200" s="64">
        <f t="shared" si="175"/>
        <v>0</v>
      </c>
      <c r="M200" s="64">
        <f t="shared" si="175"/>
        <v>0</v>
      </c>
      <c r="N200" s="64">
        <f t="shared" si="175"/>
        <v>-2.089780000000002</v>
      </c>
      <c r="O200" s="274"/>
      <c r="P200" s="274"/>
    </row>
    <row r="201" spans="3:16" x14ac:dyDescent="0.25">
      <c r="C201" s="286" t="s">
        <v>375</v>
      </c>
      <c r="D201" s="276"/>
      <c r="E201" s="287">
        <f t="shared" ref="E201:N201" si="176">E90</f>
        <v>-16.253844444444443</v>
      </c>
      <c r="F201" s="287">
        <f t="shared" si="176"/>
        <v>-16.253844444444443</v>
      </c>
      <c r="G201" s="287">
        <f t="shared" si="176"/>
        <v>-16.253844444444443</v>
      </c>
      <c r="H201" s="287">
        <f t="shared" si="176"/>
        <v>-16.253844444444443</v>
      </c>
      <c r="I201" s="287">
        <f t="shared" si="176"/>
        <v>-16.253844444444443</v>
      </c>
      <c r="J201" s="287">
        <f t="shared" si="176"/>
        <v>-16.253844444444443</v>
      </c>
      <c r="K201" s="287">
        <f t="shared" si="176"/>
        <v>-16.253844444444443</v>
      </c>
      <c r="L201" s="287">
        <f t="shared" si="176"/>
        <v>-16.253844444444443</v>
      </c>
      <c r="M201" s="287">
        <f t="shared" si="176"/>
        <v>-16.253844444444443</v>
      </c>
      <c r="N201" s="287">
        <f t="shared" si="176"/>
        <v>0</v>
      </c>
      <c r="O201" s="274"/>
      <c r="P201" s="274"/>
    </row>
    <row r="202" spans="3:16" x14ac:dyDescent="0.25">
      <c r="C202" s="288" t="s">
        <v>40</v>
      </c>
      <c r="D202" s="289">
        <f t="shared" ref="D202:N202" si="177">SUM(D197:D201)</f>
        <v>0</v>
      </c>
      <c r="E202" s="289">
        <f t="shared" si="177"/>
        <v>36.932632205153794</v>
      </c>
      <c r="F202" s="289">
        <f t="shared" si="177"/>
        <v>37.052003487902297</v>
      </c>
      <c r="G202" s="289">
        <f t="shared" si="177"/>
        <v>37.407722734068287</v>
      </c>
      <c r="H202" s="289">
        <f t="shared" si="177"/>
        <v>37.960340696529002</v>
      </c>
      <c r="I202" s="289">
        <f t="shared" si="177"/>
        <v>38.675749119262306</v>
      </c>
      <c r="J202" s="289">
        <f t="shared" si="177"/>
        <v>39.524335037852026</v>
      </c>
      <c r="K202" s="289">
        <f t="shared" si="177"/>
        <v>40.480258969359454</v>
      </c>
      <c r="L202" s="289">
        <f t="shared" si="177"/>
        <v>41.520838221775762</v>
      </c>
      <c r="M202" s="289">
        <f t="shared" si="177"/>
        <v>42.626019357312771</v>
      </c>
      <c r="N202" s="289">
        <f t="shared" si="177"/>
        <v>160.57442195249203</v>
      </c>
      <c r="O202" s="274"/>
      <c r="P202" s="274"/>
    </row>
    <row r="203" spans="3:16" x14ac:dyDescent="0.25">
      <c r="C203" s="288" t="s">
        <v>41</v>
      </c>
      <c r="D203" s="289">
        <f t="shared" ref="D203:N203" si="178">D202-D195</f>
        <v>-62.69339999999999</v>
      </c>
      <c r="E203" s="289">
        <f t="shared" si="178"/>
        <v>-55.692367794846206</v>
      </c>
      <c r="F203" s="289">
        <f t="shared" si="178"/>
        <v>37.052003487902297</v>
      </c>
      <c r="G203" s="289">
        <f t="shared" si="178"/>
        <v>37.407722734068287</v>
      </c>
      <c r="H203" s="289">
        <f t="shared" si="178"/>
        <v>37.960340696529002</v>
      </c>
      <c r="I203" s="289">
        <f t="shared" si="178"/>
        <v>38.675749119262306</v>
      </c>
      <c r="J203" s="289">
        <f t="shared" si="178"/>
        <v>39.524335037852026</v>
      </c>
      <c r="K203" s="289">
        <f t="shared" si="178"/>
        <v>40.480258969359454</v>
      </c>
      <c r="L203" s="289">
        <f t="shared" si="178"/>
        <v>41.520838221775762</v>
      </c>
      <c r="M203" s="289">
        <f t="shared" si="178"/>
        <v>42.626019357312771</v>
      </c>
      <c r="N203" s="289">
        <f t="shared" si="178"/>
        <v>160.57442195249203</v>
      </c>
      <c r="O203" s="274"/>
      <c r="P203" s="274"/>
    </row>
    <row r="204" spans="3:16" x14ac:dyDescent="0.25">
      <c r="C204" s="278" t="s">
        <v>42</v>
      </c>
      <c r="D204" s="279"/>
      <c r="E204" s="66">
        <f>IRR(D203:N203)</f>
        <v>0.27950774588617677</v>
      </c>
      <c r="F204" s="3"/>
      <c r="G204" s="3"/>
      <c r="H204" s="3"/>
      <c r="I204" s="3"/>
      <c r="J204" s="3"/>
      <c r="K204" s="3"/>
      <c r="L204" s="3"/>
      <c r="M204" s="3"/>
      <c r="N204" s="3"/>
      <c r="O204" s="274"/>
      <c r="P204" s="274"/>
    </row>
    <row r="205" spans="3:16" x14ac:dyDescent="0.25">
      <c r="C205" s="278" t="s">
        <v>42</v>
      </c>
      <c r="D205" s="279"/>
      <c r="E205" s="66">
        <f>XIRR(D203:N203,D191:N191)</f>
        <v>0.30844331383705148</v>
      </c>
      <c r="F205" s="3" t="s">
        <v>304</v>
      </c>
      <c r="G205" s="3"/>
      <c r="H205" s="3"/>
      <c r="I205" s="3"/>
      <c r="J205" s="3"/>
      <c r="K205" s="3"/>
      <c r="L205" s="3"/>
      <c r="M205" s="3"/>
      <c r="N205" s="3"/>
      <c r="O205" s="274"/>
      <c r="P205" s="274"/>
    </row>
    <row r="206" spans="3:16" x14ac:dyDescent="0.25">
      <c r="C206" s="256"/>
      <c r="D206" s="256"/>
      <c r="E206" s="271"/>
      <c r="F206" s="271"/>
      <c r="G206" s="271"/>
      <c r="H206" s="3"/>
      <c r="I206" s="3"/>
      <c r="J206" s="3"/>
      <c r="K206" s="3"/>
      <c r="L206" s="3"/>
      <c r="M206" s="3"/>
      <c r="N206" s="3"/>
      <c r="O206" s="274"/>
      <c r="P206" s="274"/>
    </row>
    <row r="207" spans="3:16" x14ac:dyDescent="0.25">
      <c r="C207" s="282" t="s">
        <v>140</v>
      </c>
      <c r="D207" s="283"/>
      <c r="E207" s="291">
        <f>NPV(E204,D203:N203)</f>
        <v>8.7435933158766528E-12</v>
      </c>
      <c r="F207" s="3"/>
      <c r="G207" s="3"/>
      <c r="H207" s="3"/>
      <c r="I207" s="3"/>
      <c r="J207" s="3"/>
      <c r="K207" s="3"/>
      <c r="L207" s="3"/>
      <c r="M207" s="3"/>
      <c r="N207" s="3"/>
      <c r="P207" s="274"/>
    </row>
    <row r="208" spans="3:16" x14ac:dyDescent="0.25">
      <c r="C208" s="256"/>
      <c r="D208" s="256"/>
      <c r="E208" s="274"/>
      <c r="P208" s="274"/>
    </row>
    <row r="209" spans="3:16" x14ac:dyDescent="0.25">
      <c r="D209" s="1"/>
      <c r="P209" s="274"/>
    </row>
    <row r="210" spans="3:16" x14ac:dyDescent="0.25">
      <c r="C210" s="193" t="s">
        <v>289</v>
      </c>
      <c r="D210" s="193"/>
      <c r="E210" s="245"/>
      <c r="F210" s="292"/>
      <c r="G210" s="358" t="s">
        <v>245</v>
      </c>
      <c r="H210" s="358"/>
      <c r="I210" s="358"/>
      <c r="J210" s="358"/>
      <c r="L210" s="358" t="s">
        <v>244</v>
      </c>
      <c r="M210" s="358"/>
      <c r="N210" s="358"/>
      <c r="O210" s="358"/>
      <c r="P210" s="274"/>
    </row>
    <row r="211" spans="3:16" x14ac:dyDescent="0.25">
      <c r="C211" s="293" t="s">
        <v>240</v>
      </c>
      <c r="D211" s="293"/>
      <c r="E211" s="294" t="s">
        <v>241</v>
      </c>
      <c r="F211" s="294" t="s">
        <v>155</v>
      </c>
      <c r="G211" s="294" t="s">
        <v>294</v>
      </c>
      <c r="H211" s="294" t="s">
        <v>292</v>
      </c>
      <c r="I211" s="294" t="s">
        <v>293</v>
      </c>
      <c r="J211" s="294" t="s">
        <v>242</v>
      </c>
      <c r="L211" s="294" t="s">
        <v>294</v>
      </c>
      <c r="M211" s="294" t="s">
        <v>295</v>
      </c>
      <c r="N211" s="294" t="s">
        <v>293</v>
      </c>
      <c r="O211" s="294" t="s">
        <v>242</v>
      </c>
    </row>
    <row r="212" spans="3:16" x14ac:dyDescent="0.25">
      <c r="C212" s="295" t="s">
        <v>243</v>
      </c>
      <c r="D212" s="295"/>
      <c r="E212" s="303">
        <f>Assumption!D31</f>
        <v>0.3</v>
      </c>
      <c r="F212" s="64">
        <f>Assumption!D34+Assumption!E34</f>
        <v>62.69339999999999</v>
      </c>
      <c r="G212" s="296">
        <f>Assumption!$D$54/(1-H212)</f>
        <v>0.15449302055060102</v>
      </c>
      <c r="H212" s="148">
        <f>Assumption!$C$96</f>
        <v>0.17472000000000001</v>
      </c>
      <c r="I212" s="148">
        <f>G212*(1-H212)</f>
        <v>0.1275</v>
      </c>
      <c r="J212" s="142">
        <f>F212*I212</f>
        <v>7.9934084999999993</v>
      </c>
      <c r="L212" s="296">
        <f>Assumption!$D$54/(1-M212)</f>
        <v>0.19598499754058041</v>
      </c>
      <c r="M212" s="148">
        <f>Assumption!$D$96</f>
        <v>0.34944000000000003</v>
      </c>
      <c r="N212" s="148">
        <f>L212*(1-M212)</f>
        <v>0.1275</v>
      </c>
      <c r="O212" s="142">
        <f>F212*N212</f>
        <v>7.9934084999999993</v>
      </c>
    </row>
    <row r="213" spans="3:16" x14ac:dyDescent="0.25">
      <c r="C213" s="295" t="s">
        <v>2</v>
      </c>
      <c r="D213" s="295"/>
      <c r="E213" s="303">
        <f>Assumption!D32</f>
        <v>0.7</v>
      </c>
      <c r="F213" s="64">
        <f>Assumption!D35+Assumption!E35</f>
        <v>146.28459999999998</v>
      </c>
      <c r="G213" s="148">
        <f>Assumption!$D$40</f>
        <v>8.3500000000000005E-2</v>
      </c>
      <c r="H213" s="148">
        <f>Assumption!$C$96</f>
        <v>0.17472000000000001</v>
      </c>
      <c r="I213" s="148">
        <f>G213*(1-H213)</f>
        <v>6.8910880000000008E-2</v>
      </c>
      <c r="J213" s="142">
        <f>F213*I213</f>
        <v>10.080600516447999</v>
      </c>
      <c r="L213" s="148">
        <f>Assumption!$D$40</f>
        <v>8.3500000000000005E-2</v>
      </c>
      <c r="M213" s="148">
        <f>Assumption!$D$96</f>
        <v>0.34944000000000003</v>
      </c>
      <c r="N213" s="148">
        <f>L213*(1-M213)</f>
        <v>5.4321760000000004E-2</v>
      </c>
      <c r="O213" s="142">
        <f>F213*N213</f>
        <v>7.9464369328959998</v>
      </c>
    </row>
    <row r="214" spans="3:16" x14ac:dyDescent="0.25">
      <c r="C214" s="297" t="s">
        <v>0</v>
      </c>
      <c r="D214" s="297"/>
      <c r="E214" s="297"/>
      <c r="F214" s="298">
        <f>SUM(F212:F213)</f>
        <v>208.97799999999998</v>
      </c>
      <c r="G214" s="299"/>
      <c r="H214" s="299"/>
      <c r="I214" s="300"/>
      <c r="J214" s="301">
        <f>SUM(J212:J213)</f>
        <v>18.074009016447999</v>
      </c>
      <c r="L214" s="299"/>
      <c r="M214" s="299"/>
      <c r="N214" s="300"/>
      <c r="O214" s="301">
        <f>SUM(O212:O213)</f>
        <v>15.939845432896</v>
      </c>
    </row>
    <row r="215" spans="3:16" x14ac:dyDescent="0.25">
      <c r="D215" s="1"/>
      <c r="G215" s="359" t="s">
        <v>245</v>
      </c>
      <c r="H215" s="360"/>
      <c r="I215" s="361"/>
      <c r="J215" s="302">
        <f>J214/F214</f>
        <v>8.6487616000000003E-2</v>
      </c>
      <c r="L215" s="359" t="s">
        <v>244</v>
      </c>
      <c r="M215" s="360"/>
      <c r="N215" s="361"/>
      <c r="O215" s="302">
        <f>O214/F214</f>
        <v>7.6275232000000012E-2</v>
      </c>
    </row>
    <row r="216" spans="3:16" x14ac:dyDescent="0.25">
      <c r="D216" s="1"/>
    </row>
    <row r="217" spans="3:16" ht="13.5" customHeight="1" x14ac:dyDescent="0.25">
      <c r="D217" s="1"/>
    </row>
    <row r="218" spans="3:16" x14ac:dyDescent="0.25">
      <c r="D218" s="1"/>
    </row>
    <row r="222" spans="3:16" ht="15.75" x14ac:dyDescent="0.25">
      <c r="C222" s="257" t="s">
        <v>380</v>
      </c>
      <c r="D222" s="336">
        <f>DATE(2020,3,1)</f>
        <v>43891</v>
      </c>
      <c r="E222" s="335">
        <f>EOMONTH(D222,12)</f>
        <v>44286</v>
      </c>
      <c r="F222" s="335">
        <f t="shared" ref="F222" si="179">EOMONTH(E222,12)</f>
        <v>44651</v>
      </c>
      <c r="G222" s="335">
        <f t="shared" ref="G222" si="180">EOMONTH(F222,12)</f>
        <v>45016</v>
      </c>
      <c r="H222" s="335">
        <f t="shared" ref="H222" si="181">EOMONTH(G222,12)</f>
        <v>45382</v>
      </c>
      <c r="I222" s="335">
        <f t="shared" ref="I222" si="182">EOMONTH(H222,12)</f>
        <v>45747</v>
      </c>
      <c r="J222" s="335">
        <f t="shared" ref="J222" si="183">EOMONTH(I222,12)</f>
        <v>46112</v>
      </c>
      <c r="K222" s="335">
        <f t="shared" ref="K222" si="184">EOMONTH(J222,12)</f>
        <v>46477</v>
      </c>
      <c r="L222" s="335">
        <f t="shared" ref="L222" si="185">EOMONTH(K222,12)</f>
        <v>46843</v>
      </c>
      <c r="M222" s="335">
        <f t="shared" ref="M222" si="186">EOMONTH(L222,12)</f>
        <v>47208</v>
      </c>
      <c r="N222" s="335">
        <f t="shared" ref="N222" si="187">EOMONTH(M222,12)</f>
        <v>47573</v>
      </c>
    </row>
    <row r="223" spans="3:16" x14ac:dyDescent="0.25">
      <c r="C223" s="257" t="s">
        <v>9</v>
      </c>
      <c r="D223" s="257"/>
      <c r="E223" s="258">
        <f>Assumption!E$4</f>
        <v>1</v>
      </c>
      <c r="F223" s="258">
        <f>Assumption!F$4</f>
        <v>2</v>
      </c>
      <c r="G223" s="258">
        <f>Assumption!G$4</f>
        <v>3</v>
      </c>
      <c r="H223" s="258">
        <f>Assumption!H$4</f>
        <v>4</v>
      </c>
      <c r="I223" s="258">
        <f>Assumption!I$4</f>
        <v>5</v>
      </c>
      <c r="J223" s="258">
        <f>Assumption!J$4</f>
        <v>6</v>
      </c>
      <c r="K223" s="258">
        <f>Assumption!K$4</f>
        <v>7</v>
      </c>
      <c r="L223" s="258">
        <f>Assumption!L$4</f>
        <v>8</v>
      </c>
      <c r="M223" s="258">
        <f>Assumption!M$4</f>
        <v>9</v>
      </c>
      <c r="N223" s="258">
        <f>Assumption!N$4</f>
        <v>10</v>
      </c>
    </row>
    <row r="224" spans="3:16" x14ac:dyDescent="0.25">
      <c r="C224" s="275"/>
      <c r="D224" s="275"/>
      <c r="E224" s="147"/>
      <c r="F224" s="147"/>
      <c r="G224" s="147"/>
      <c r="H224" s="147"/>
      <c r="I224" s="147"/>
      <c r="J224" s="147"/>
      <c r="K224" s="147"/>
      <c r="L224" s="147"/>
      <c r="M224" s="147"/>
      <c r="N224" s="147"/>
    </row>
    <row r="225" spans="3:14" x14ac:dyDescent="0.25">
      <c r="C225" s="261" t="s">
        <v>382</v>
      </c>
      <c r="D225" s="260"/>
      <c r="E225" s="260">
        <f>E13</f>
        <v>555.75</v>
      </c>
      <c r="F225" s="260">
        <f t="shared" ref="F225:I225" si="188">F13</f>
        <v>572.42250000000001</v>
      </c>
      <c r="G225" s="260">
        <f t="shared" si="188"/>
        <v>589.59517500000004</v>
      </c>
      <c r="H225" s="260">
        <f t="shared" si="188"/>
        <v>607.28303025000014</v>
      </c>
      <c r="I225" s="260">
        <f t="shared" si="188"/>
        <v>625.50152115750006</v>
      </c>
      <c r="J225" s="260">
        <f t="shared" ref="J225:N225" si="189">J13</f>
        <v>644.26656679222503</v>
      </c>
      <c r="K225" s="260">
        <f t="shared" si="189"/>
        <v>663.5945637959918</v>
      </c>
      <c r="L225" s="260">
        <f t="shared" si="189"/>
        <v>683.50240070987149</v>
      </c>
      <c r="M225" s="260">
        <f t="shared" si="189"/>
        <v>704.00747273116758</v>
      </c>
      <c r="N225" s="260">
        <f t="shared" si="189"/>
        <v>725.12769691310268</v>
      </c>
    </row>
    <row r="226" spans="3:14" x14ac:dyDescent="0.25">
      <c r="C226" s="276"/>
      <c r="D226" s="276"/>
      <c r="E226" s="64"/>
      <c r="F226" s="64"/>
      <c r="G226" s="64"/>
      <c r="H226" s="64"/>
      <c r="I226" s="64"/>
      <c r="J226" s="64"/>
      <c r="K226" s="64"/>
      <c r="L226" s="64"/>
      <c r="M226" s="64"/>
      <c r="N226" s="64"/>
    </row>
    <row r="227" spans="3:14" x14ac:dyDescent="0.25">
      <c r="C227" s="276" t="str">
        <f>'Pellet Proj details'!B41</f>
        <v xml:space="preserve">Paddy straw raw material cost </v>
      </c>
      <c r="D227" s="276"/>
      <c r="E227" s="64">
        <f>'Pellet Proj details'!E41</f>
        <v>171</v>
      </c>
      <c r="F227" s="64">
        <f>'Pellet Proj details'!F41</f>
        <v>176.13</v>
      </c>
      <c r="G227" s="64">
        <f>'Pellet Proj details'!G41</f>
        <v>181.41390000000001</v>
      </c>
      <c r="H227" s="64">
        <f>'Pellet Proj details'!H41</f>
        <v>186.85631700000002</v>
      </c>
      <c r="I227" s="64">
        <f>'Pellet Proj details'!I41</f>
        <v>192.46200651000004</v>
      </c>
      <c r="J227" s="64">
        <f>'Pellet Proj details'!J41</f>
        <v>198.23586670530005</v>
      </c>
      <c r="K227" s="64">
        <f>'Pellet Proj details'!K41</f>
        <v>204.18294270645907</v>
      </c>
      <c r="L227" s="64">
        <f>'Pellet Proj details'!L41</f>
        <v>210.30843098765286</v>
      </c>
      <c r="M227" s="64">
        <f>'Pellet Proj details'!M41</f>
        <v>216.61768391728245</v>
      </c>
      <c r="N227" s="64">
        <f>'Pellet Proj details'!N41</f>
        <v>223.11621443480092</v>
      </c>
    </row>
    <row r="228" spans="3:14" x14ac:dyDescent="0.25">
      <c r="C228" s="276" t="str">
        <f>'Pellet Proj details'!B43</f>
        <v xml:space="preserve">freight Cost </v>
      </c>
      <c r="D228" s="276"/>
      <c r="E228" s="64">
        <f>'Pellet Proj details'!E43</f>
        <v>128.25</v>
      </c>
      <c r="F228" s="64">
        <f>'Pellet Proj details'!F43</f>
        <v>132.0975</v>
      </c>
      <c r="G228" s="64">
        <f>'Pellet Proj details'!G43</f>
        <v>136.06042500000001</v>
      </c>
      <c r="H228" s="64">
        <f>'Pellet Proj details'!H43</f>
        <v>140.14223775000002</v>
      </c>
      <c r="I228" s="64">
        <f>'Pellet Proj details'!I43</f>
        <v>144.34650488250003</v>
      </c>
      <c r="J228" s="64">
        <f>'Pellet Proj details'!J43</f>
        <v>148.67690002897504</v>
      </c>
      <c r="K228" s="64">
        <f>'Pellet Proj details'!K43</f>
        <v>153.13720702984429</v>
      </c>
      <c r="L228" s="64">
        <f>'Pellet Proj details'!L43</f>
        <v>157.73132324073961</v>
      </c>
      <c r="M228" s="64">
        <f>'Pellet Proj details'!M43</f>
        <v>162.46326293796182</v>
      </c>
      <c r="N228" s="64">
        <f>'Pellet Proj details'!N43</f>
        <v>167.33716082610067</v>
      </c>
    </row>
    <row r="229" spans="3:14" x14ac:dyDescent="0.25">
      <c r="C229" s="276" t="str">
        <f>Assumption!B110</f>
        <v>Power units</v>
      </c>
      <c r="D229" s="276"/>
      <c r="E229" s="64">
        <f>Assumption!E110</f>
        <v>104.58</v>
      </c>
      <c r="F229" s="64">
        <f>Assumption!F110</f>
        <v>107.7174</v>
      </c>
      <c r="G229" s="64">
        <f>Assumption!G110</f>
        <v>110.948922</v>
      </c>
      <c r="H229" s="64">
        <f>Assumption!H110</f>
        <v>114.27738966</v>
      </c>
      <c r="I229" s="64">
        <f>Assumption!I110</f>
        <v>117.7057113498</v>
      </c>
      <c r="J229" s="64">
        <f>Assumption!J110</f>
        <v>121.236882690294</v>
      </c>
      <c r="K229" s="64">
        <f>Assumption!K110</f>
        <v>124.87398917100282</v>
      </c>
      <c r="L229" s="64">
        <f>Assumption!L110</f>
        <v>128.6202088461329</v>
      </c>
      <c r="M229" s="64">
        <f>Assumption!M110</f>
        <v>132.47881511151689</v>
      </c>
      <c r="N229" s="64">
        <f>Assumption!N110</f>
        <v>136.45317956486241</v>
      </c>
    </row>
    <row r="230" spans="3:14" x14ac:dyDescent="0.25">
      <c r="C230" s="276" t="str">
        <f>Assumption!B111</f>
        <v xml:space="preserve">Manpower </v>
      </c>
      <c r="D230" s="276"/>
      <c r="E230" s="64">
        <f>Assumption!E111</f>
        <v>30.0564</v>
      </c>
      <c r="F230" s="64">
        <f>Assumption!F111</f>
        <v>31.859784000000001</v>
      </c>
      <c r="G230" s="64">
        <f>Assumption!G111</f>
        <v>33.771371040000005</v>
      </c>
      <c r="H230" s="64">
        <f>Assumption!H111</f>
        <v>35.797653302400008</v>
      </c>
      <c r="I230" s="64">
        <f>Assumption!I111</f>
        <v>37.945512500544012</v>
      </c>
      <c r="J230" s="64">
        <f>Assumption!J111</f>
        <v>40.222243250576653</v>
      </c>
      <c r="K230" s="64">
        <f>Assumption!K111</f>
        <v>42.635577845611252</v>
      </c>
      <c r="L230" s="64">
        <f>Assumption!L111</f>
        <v>45.193712516347929</v>
      </c>
      <c r="M230" s="64">
        <f>Assumption!M111</f>
        <v>47.905335267328809</v>
      </c>
      <c r="N230" s="64">
        <f>Assumption!N111</f>
        <v>50.779655383368542</v>
      </c>
    </row>
    <row r="231" spans="3:14" x14ac:dyDescent="0.25">
      <c r="C231" s="276" t="s">
        <v>208</v>
      </c>
      <c r="D231" s="276"/>
      <c r="E231" s="64">
        <f>E37</f>
        <v>7.41</v>
      </c>
      <c r="F231" s="64">
        <f t="shared" ref="F231:I231" si="190">F37</f>
        <v>7.6323000000000008</v>
      </c>
      <c r="G231" s="64">
        <f t="shared" si="190"/>
        <v>7.861269000000001</v>
      </c>
      <c r="H231" s="64">
        <f t="shared" si="190"/>
        <v>8.0971070700000016</v>
      </c>
      <c r="I231" s="64">
        <f t="shared" si="190"/>
        <v>8.3400202821000011</v>
      </c>
      <c r="J231" s="64">
        <f t="shared" ref="J231:N231" si="191">J37</f>
        <v>8.5902208905630015</v>
      </c>
      <c r="K231" s="64">
        <f t="shared" si="191"/>
        <v>8.8479275172798904</v>
      </c>
      <c r="L231" s="64">
        <f t="shared" si="191"/>
        <v>9.1133653427982875</v>
      </c>
      <c r="M231" s="64">
        <f t="shared" si="191"/>
        <v>9.3867663030822346</v>
      </c>
      <c r="N231" s="64">
        <f t="shared" si="191"/>
        <v>9.6683692921747024</v>
      </c>
    </row>
    <row r="232" spans="3:14" x14ac:dyDescent="0.25">
      <c r="C232" s="276" t="s">
        <v>385</v>
      </c>
      <c r="D232" s="276"/>
      <c r="E232" s="64">
        <f>E225-SUM(E227:E231)</f>
        <v>114.45359999999999</v>
      </c>
      <c r="F232" s="64">
        <f>F225-SUM(F227:F231)</f>
        <v>116.98551600000008</v>
      </c>
      <c r="G232" s="64">
        <f>G225-SUM(G227:G231)</f>
        <v>119.53928796000002</v>
      </c>
      <c r="H232" s="64">
        <f>H225-SUM(H227:H231)</f>
        <v>122.1123254676001</v>
      </c>
      <c r="I232" s="64">
        <f>I225-SUM(I227:I231)</f>
        <v>124.70176563255603</v>
      </c>
      <c r="J232" s="64">
        <f t="shared" ref="J232:N232" si="192">J225-SUM(J227:J231)</f>
        <v>127.30445322651622</v>
      </c>
      <c r="K232" s="64">
        <f t="shared" si="192"/>
        <v>129.91691952579447</v>
      </c>
      <c r="L232" s="64">
        <f t="shared" si="192"/>
        <v>132.53535977620004</v>
      </c>
      <c r="M232" s="64">
        <f t="shared" si="192"/>
        <v>135.15560919399536</v>
      </c>
      <c r="N232" s="64">
        <f t="shared" si="192"/>
        <v>137.7731174117954</v>
      </c>
    </row>
    <row r="233" spans="3:14" x14ac:dyDescent="0.25">
      <c r="C233" s="276"/>
      <c r="D233" s="276"/>
      <c r="E233" s="64"/>
      <c r="F233" s="64"/>
      <c r="G233" s="64"/>
      <c r="H233" s="64"/>
      <c r="I233" s="64"/>
      <c r="J233" s="64"/>
      <c r="K233" s="64"/>
      <c r="L233" s="64"/>
      <c r="M233" s="64"/>
      <c r="N233" s="64"/>
    </row>
    <row r="234" spans="3:14" x14ac:dyDescent="0.25">
      <c r="C234" s="276" t="s">
        <v>383</v>
      </c>
      <c r="D234" s="276"/>
      <c r="E234" s="64">
        <f>E27</f>
        <v>19.852909999999998</v>
      </c>
      <c r="F234" s="64">
        <f>F27</f>
        <v>19.852909999999998</v>
      </c>
      <c r="G234" s="64">
        <f>G27</f>
        <v>19.852909999999998</v>
      </c>
      <c r="H234" s="64">
        <f>H27</f>
        <v>19.852909999999998</v>
      </c>
      <c r="I234" s="64">
        <f>I27</f>
        <v>19.852909999999998</v>
      </c>
      <c r="J234" s="64">
        <f t="shared" ref="J234:N234" si="193">J27</f>
        <v>19.852909999999998</v>
      </c>
      <c r="K234" s="64">
        <f t="shared" si="193"/>
        <v>19.852909999999998</v>
      </c>
      <c r="L234" s="64">
        <f t="shared" si="193"/>
        <v>19.852909999999998</v>
      </c>
      <c r="M234" s="64">
        <f t="shared" si="193"/>
        <v>19.852909999999998</v>
      </c>
      <c r="N234" s="64">
        <f t="shared" si="193"/>
        <v>19.85290999999998</v>
      </c>
    </row>
    <row r="235" spans="3:14" x14ac:dyDescent="0.25">
      <c r="C235" s="276" t="str">
        <f>Assumption!B113</f>
        <v>Land lease charges</v>
      </c>
      <c r="D235" s="276"/>
      <c r="E235" s="64">
        <f>Assumption!E113</f>
        <v>2</v>
      </c>
      <c r="F235" s="64">
        <f>Assumption!F113</f>
        <v>2.1</v>
      </c>
      <c r="G235" s="64">
        <f>Assumption!G113</f>
        <v>2.2050000000000001</v>
      </c>
      <c r="H235" s="64">
        <f>Assumption!H113</f>
        <v>2.3152500000000003</v>
      </c>
      <c r="I235" s="64">
        <f>Assumption!I113</f>
        <v>2.4310125000000005</v>
      </c>
      <c r="J235" s="64">
        <f>Assumption!J113</f>
        <v>2.5525631250000007</v>
      </c>
      <c r="K235" s="64">
        <f>Assumption!K113</f>
        <v>2.6801912812500008</v>
      </c>
      <c r="L235" s="64">
        <f>Assumption!L113</f>
        <v>2.8142008453125009</v>
      </c>
      <c r="M235" s="64">
        <f>Assumption!M113</f>
        <v>2.954910887578126</v>
      </c>
      <c r="N235" s="64">
        <f>Assumption!N113</f>
        <v>3.1026564319570324</v>
      </c>
    </row>
    <row r="236" spans="3:14" x14ac:dyDescent="0.25">
      <c r="C236" s="276" t="str">
        <f>Assumption!B112</f>
        <v>Spares consumables</v>
      </c>
      <c r="D236" s="276"/>
      <c r="E236" s="64">
        <f>Assumption!E112</f>
        <v>36</v>
      </c>
      <c r="F236" s="64">
        <f>Assumption!F112</f>
        <v>37.08</v>
      </c>
      <c r="G236" s="64">
        <f>Assumption!G112</f>
        <v>38.192399999999999</v>
      </c>
      <c r="H236" s="64">
        <f>Assumption!H112</f>
        <v>39.338172</v>
      </c>
      <c r="I236" s="64">
        <f>Assumption!I112</f>
        <v>40.518317160000002</v>
      </c>
      <c r="J236" s="64">
        <f>Assumption!J112</f>
        <v>41.733866674800005</v>
      </c>
      <c r="K236" s="64">
        <f>Assumption!K112</f>
        <v>42.985882675044003</v>
      </c>
      <c r="L236" s="64">
        <f>Assumption!L112</f>
        <v>44.275459155295323</v>
      </c>
      <c r="M236" s="64">
        <f>Assumption!M112</f>
        <v>45.603722929954181</v>
      </c>
      <c r="N236" s="64">
        <f>Assumption!N112</f>
        <v>46.971834617852807</v>
      </c>
    </row>
    <row r="237" spans="3:14" x14ac:dyDescent="0.25">
      <c r="C237" s="276" t="s">
        <v>384</v>
      </c>
      <c r="D237" s="276"/>
      <c r="E237" s="64">
        <f>E36</f>
        <v>11.536166094444443</v>
      </c>
      <c r="F237" s="64">
        <f t="shared" ref="F237:I237" si="194">F36</f>
        <v>10.178970083333333</v>
      </c>
      <c r="G237" s="64">
        <f t="shared" si="194"/>
        <v>8.8217740722222224</v>
      </c>
      <c r="H237" s="64">
        <f t="shared" si="194"/>
        <v>7.4645780611111112</v>
      </c>
      <c r="I237" s="64">
        <f t="shared" si="194"/>
        <v>6.1073820500000009</v>
      </c>
      <c r="J237" s="64">
        <f t="shared" ref="J237:N237" si="195">J36</f>
        <v>4.7501860388888897</v>
      </c>
      <c r="K237" s="64">
        <f t="shared" si="195"/>
        <v>3.3929900277777794</v>
      </c>
      <c r="L237" s="64">
        <f t="shared" si="195"/>
        <v>2.0357940166666686</v>
      </c>
      <c r="M237" s="64">
        <f t="shared" si="195"/>
        <v>0.67859800555555638</v>
      </c>
      <c r="N237" s="64">
        <f t="shared" si="195"/>
        <v>0</v>
      </c>
    </row>
    <row r="238" spans="3:14" x14ac:dyDescent="0.25">
      <c r="C238" s="276" t="s">
        <v>386</v>
      </c>
      <c r="D238" s="276"/>
      <c r="E238" s="64">
        <f>SUM(E234:E237)</f>
        <v>69.389076094444434</v>
      </c>
      <c r="F238" s="64">
        <f t="shared" ref="F238:I238" si="196">SUM(F234:F237)</f>
        <v>69.211880083333341</v>
      </c>
      <c r="G238" s="64">
        <f t="shared" si="196"/>
        <v>69.072084072222225</v>
      </c>
      <c r="H238" s="64">
        <f t="shared" si="196"/>
        <v>68.970910061111113</v>
      </c>
      <c r="I238" s="64">
        <f t="shared" si="196"/>
        <v>68.909621709999996</v>
      </c>
      <c r="J238" s="64">
        <f t="shared" ref="J238:N238" si="197">SUM(J234:J237)</f>
        <v>68.889525838688897</v>
      </c>
      <c r="K238" s="64">
        <f t="shared" si="197"/>
        <v>68.911973984071778</v>
      </c>
      <c r="L238" s="64">
        <f t="shared" si="197"/>
        <v>68.978364017274487</v>
      </c>
      <c r="M238" s="64">
        <f t="shared" si="197"/>
        <v>69.090141823087862</v>
      </c>
      <c r="N238" s="64">
        <f t="shared" si="197"/>
        <v>69.927401049809816</v>
      </c>
    </row>
    <row r="239" spans="3:14" x14ac:dyDescent="0.25">
      <c r="C239" s="261" t="s">
        <v>387</v>
      </c>
      <c r="D239" s="260">
        <f>SUM(D228:D231)</f>
        <v>0</v>
      </c>
      <c r="E239" s="260">
        <f>E238/E232*E225</f>
        <v>336.93111478789217</v>
      </c>
      <c r="F239" s="260">
        <f>F238/F232*F225</f>
        <v>338.66104780870359</v>
      </c>
      <c r="G239" s="260">
        <f>G238/G232*G225</f>
        <v>340.67935480595924</v>
      </c>
      <c r="H239" s="260">
        <f>H238/H232*H225</f>
        <v>343.00274849916798</v>
      </c>
      <c r="I239" s="260">
        <f>I238/I232*I225</f>
        <v>345.64926152689469</v>
      </c>
      <c r="J239" s="260">
        <f t="shared" ref="J239:N239" si="198">J238/J232*J225</f>
        <v>348.63837968860469</v>
      </c>
      <c r="K239" s="260">
        <f t="shared" si="198"/>
        <v>351.99119162613323</v>
      </c>
      <c r="L239" s="260">
        <f t="shared" si="198"/>
        <v>355.73055735811948</v>
      </c>
      <c r="M239" s="260">
        <f t="shared" si="198"/>
        <v>359.8812984942025</v>
      </c>
      <c r="N239" s="260">
        <f t="shared" si="198"/>
        <v>368.04201158350406</v>
      </c>
    </row>
    <row r="240" spans="3:14" x14ac:dyDescent="0.25">
      <c r="C240" s="261" t="s">
        <v>388</v>
      </c>
      <c r="D240" s="260">
        <f>(D239-D227)</f>
        <v>0</v>
      </c>
      <c r="E240" s="260">
        <f>(E238-E234)/E232*E225</f>
        <v>240.531746550458</v>
      </c>
      <c r="F240" s="260">
        <f>(F238-F234)/F232*F225</f>
        <v>241.51865990424719</v>
      </c>
      <c r="G240" s="260">
        <f>(G238-G234)/G232*G225</f>
        <v>242.7602510078338</v>
      </c>
      <c r="H240" s="260">
        <f>(H238-H234)/H232*H225</f>
        <v>244.27122981001304</v>
      </c>
      <c r="I240" s="260">
        <f>(I238-I234)/I232*I225</f>
        <v>246.06746858746135</v>
      </c>
      <c r="J240" s="260">
        <f t="shared" ref="J240:N240" si="199">(J238-J234)/J232*J225</f>
        <v>248.16611935238191</v>
      </c>
      <c r="K240" s="260">
        <f t="shared" si="199"/>
        <v>250.58574574873629</v>
      </c>
      <c r="L240" s="260">
        <f t="shared" si="199"/>
        <v>253.34647156402974</v>
      </c>
      <c r="M240" s="260">
        <f t="shared" si="199"/>
        <v>256.4701483480178</v>
      </c>
      <c r="N240" s="260">
        <f t="shared" si="199"/>
        <v>263.55214319869691</v>
      </c>
    </row>
    <row r="241" spans="1:15" x14ac:dyDescent="0.25">
      <c r="E241" s="349">
        <f>+E239/E7</f>
        <v>3.9407147928408444E-2</v>
      </c>
      <c r="F241" s="349">
        <f t="shared" ref="F241:I241" si="200">+F239/F7</f>
        <v>3.9609479275871766E-2</v>
      </c>
      <c r="G241" s="349">
        <f t="shared" si="200"/>
        <v>3.9845538573796399E-2</v>
      </c>
      <c r="H241" s="349">
        <f t="shared" si="200"/>
        <v>4.0117280526218477E-2</v>
      </c>
      <c r="I241" s="349">
        <f t="shared" si="200"/>
        <v>4.0426814213671891E-2</v>
      </c>
      <c r="J241" s="349">
        <f t="shared" ref="J241:N241" si="201">+J239/J7</f>
        <v>4.0776418677029788E-2</v>
      </c>
      <c r="K241" s="349">
        <f t="shared" si="201"/>
        <v>4.116856042410915E-2</v>
      </c>
      <c r="L241" s="349">
        <f t="shared" si="201"/>
        <v>4.1605913141300521E-2</v>
      </c>
      <c r="M241" s="349">
        <f t="shared" si="201"/>
        <v>4.2091379940842395E-2</v>
      </c>
      <c r="N241" s="349">
        <f t="shared" si="201"/>
        <v>4.3045849308012168E-2</v>
      </c>
      <c r="O241" s="346">
        <f>SUM(E241:I241)</f>
        <v>0.19940626051796698</v>
      </c>
    </row>
    <row r="242" spans="1:15" x14ac:dyDescent="0.25">
      <c r="O242" s="1">
        <f>+O241/5</f>
        <v>3.9881252103593397E-2</v>
      </c>
    </row>
    <row r="245" spans="1:15" customFormat="1" x14ac:dyDescent="0.25"/>
    <row r="248" spans="1:15" x14ac:dyDescent="0.25">
      <c r="A248" s="1" t="s">
        <v>381</v>
      </c>
    </row>
  </sheetData>
  <mergeCells count="4">
    <mergeCell ref="G210:J210"/>
    <mergeCell ref="L210:O210"/>
    <mergeCell ref="G215:I215"/>
    <mergeCell ref="L215:N215"/>
  </mergeCells>
  <conditionalFormatting sqref="O100:XFD121 A219:XFD221 A100:B121 F164:H167 I166:N167 C166:E167 O125:XFD150 C209:O209 P209:P215 C168 O202:P203 O166:P184 P152:P165 C155:L163 Q151:XFD218 A125:B218 O155:O163 A222:B224 O222:XFD224 A246:XFD1048576 A242:XFD244 A1:XFD7 A13:I32 O13:XFD32 A34:I46 O34:XFD46 A47:XFD99 C169:N184 C199:P201 A226:I241 O226:XFD241 A9:XFD12 A8:D8 O8:XFD8">
    <cfRule type="containsText" dxfId="194" priority="149" operator="containsText" text="FALSE">
      <formula>NOT(ISERROR(SEARCH("FALSE",A1)))</formula>
    </cfRule>
    <cfRule type="containsText" dxfId="193" priority="150" operator="containsText" text="TRUE">
      <formula>NOT(ISERROR(SEARCH("TRUE",A1)))</formula>
    </cfRule>
  </conditionalFormatting>
  <conditionalFormatting sqref="C150:N150">
    <cfRule type="containsText" dxfId="192" priority="147" operator="containsText" text="FALSE">
      <formula>NOT(ISERROR(SEARCH("FALSE",C150)))</formula>
    </cfRule>
    <cfRule type="containsText" dxfId="191" priority="148" operator="containsText" text="TRUE">
      <formula>NOT(ISERROR(SEARCH("TRUE",C150)))</formula>
    </cfRule>
  </conditionalFormatting>
  <conditionalFormatting sqref="H127:N127 H135:N135 H144:N144">
    <cfRule type="containsText" dxfId="190" priority="145" operator="containsText" text="FALSE">
      <formula>NOT(ISERROR(SEARCH("FALSE",H127)))</formula>
    </cfRule>
    <cfRule type="containsText" dxfId="189" priority="146" operator="containsText" text="TRUE">
      <formula>NOT(ISERROR(SEARCH("TRUE",H127)))</formula>
    </cfRule>
  </conditionalFormatting>
  <conditionalFormatting sqref="G107:H114 F107:F115 F117:F121 I105:I114 E102:H106 E107:E121 C100:N100 E117:I117 E115:I115 C102:D121 E148:N148 E144:H149 G142:H143 E142:E143 C125:D149 E125:H141 G115:I121 E102:I104 I125:N149">
    <cfRule type="containsText" dxfId="188" priority="144" operator="containsText" text="true">
      <formula>NOT(ISERROR(SEARCH("true",C100)))</formula>
    </cfRule>
  </conditionalFormatting>
  <conditionalFormatting sqref="C101:N101">
    <cfRule type="containsText" dxfId="187" priority="142" operator="containsText" text="FALSE">
      <formula>NOT(ISERROR(SEARCH("FALSE",C101)))</formula>
    </cfRule>
    <cfRule type="containsText" dxfId="186" priority="143" operator="containsText" text="TRUE">
      <formula>NOT(ISERROR(SEARCH("TRUE",C101)))</formula>
    </cfRule>
  </conditionalFormatting>
  <conditionalFormatting sqref="C208:H208 I204:P208 F185:G188 H185:P190 K210:K215 J216:P217 O158 O162:O163 C151:D151 K218:P218 C204:H204 C189:G190 C164:D165 C191 C152:O153 C218:F218 C197:D198 O197:P198 C185:E187 O191:P191 C206:D206 E206:H207 F205:H205 C193:C194 E192:P192 F193:H194 J193:P194 C195:P196">
    <cfRule type="containsText" dxfId="185" priority="140" operator="containsText" text="FALSE">
      <formula>NOT(ISERROR(SEARCH("FALSE",C151)))</formula>
    </cfRule>
    <cfRule type="containsText" dxfId="184" priority="141" operator="containsText" text="TRUE">
      <formula>NOT(ISERROR(SEARCH("TRUE",C151)))</formula>
    </cfRule>
  </conditionalFormatting>
  <conditionalFormatting sqref="C207:D207">
    <cfRule type="containsText" dxfId="183" priority="138" operator="containsText" text="FALSE">
      <formula>NOT(ISERROR(SEARCH("FALSE",C207)))</formula>
    </cfRule>
    <cfRule type="containsText" dxfId="182" priority="139" operator="containsText" text="TRUE">
      <formula>NOT(ISERROR(SEARCH("TRUE",C207)))</formula>
    </cfRule>
  </conditionalFormatting>
  <conditionalFormatting sqref="P154 E192:P192 C169:P169">
    <cfRule type="containsText" dxfId="181" priority="137" operator="containsText" text="TRUE">
      <formula>NOT(ISERROR(SEARCH("TRUE",C154)))</formula>
    </cfRule>
  </conditionalFormatting>
  <conditionalFormatting sqref="P154 E192:P192 C169:P169">
    <cfRule type="containsText" dxfId="180" priority="136" operator="containsText" text="TRUE">
      <formula>NOT(ISERROR(SEARCH("TRUE",C154)))</formula>
    </cfRule>
  </conditionalFormatting>
  <conditionalFormatting sqref="C192:D192">
    <cfRule type="containsText" dxfId="179" priority="135" operator="containsText" text="TRUE">
      <formula>NOT(ISERROR(SEARCH("TRUE",C192)))</formula>
    </cfRule>
  </conditionalFormatting>
  <conditionalFormatting sqref="C192:D192">
    <cfRule type="containsText" dxfId="178" priority="133" operator="containsText" text="FALSE">
      <formula>NOT(ISERROR(SEARCH("FALSE",C192)))</formula>
    </cfRule>
    <cfRule type="containsText" dxfId="177" priority="134" operator="containsText" text="TRUE">
      <formula>NOT(ISERROR(SEARCH("TRUE",C192)))</formula>
    </cfRule>
  </conditionalFormatting>
  <conditionalFormatting sqref="C192:D192">
    <cfRule type="containsText" dxfId="176" priority="132" operator="containsText" text="TRUE">
      <formula>NOT(ISERROR(SEARCH("TRUE",C192)))</formula>
    </cfRule>
  </conditionalFormatting>
  <conditionalFormatting sqref="E162:L162 O162">
    <cfRule type="cellIs" dxfId="175" priority="131" operator="lessThan">
      <formula>1</formula>
    </cfRule>
  </conditionalFormatting>
  <conditionalFormatting sqref="E154:K154 N154">
    <cfRule type="containsText" dxfId="174" priority="126" operator="containsText" text="TRUE">
      <formula>NOT(ISERROR(SEARCH("TRUE",E154)))</formula>
    </cfRule>
  </conditionalFormatting>
  <conditionalFormatting sqref="E154:K154 N154">
    <cfRule type="containsText" dxfId="173" priority="124" operator="containsText" text="FALSE">
      <formula>NOT(ISERROR(SEARCH("FALSE",E154)))</formula>
    </cfRule>
    <cfRule type="containsText" dxfId="172" priority="125" operator="containsText" text="TRUE">
      <formula>NOT(ISERROR(SEARCH("TRUE",E154)))</formula>
    </cfRule>
  </conditionalFormatting>
  <conditionalFormatting sqref="E154:K154 N154">
    <cfRule type="containsText" dxfId="171" priority="123" operator="containsText" text="TRUE">
      <formula>NOT(ISERROR(SEARCH("TRUE",E154)))</formula>
    </cfRule>
  </conditionalFormatting>
  <conditionalFormatting sqref="C154:D154">
    <cfRule type="containsText" dxfId="170" priority="130" operator="containsText" text="TRUE">
      <formula>NOT(ISERROR(SEARCH("TRUE",C154)))</formula>
    </cfRule>
  </conditionalFormatting>
  <conditionalFormatting sqref="C154:D154">
    <cfRule type="containsText" dxfId="169" priority="128" operator="containsText" text="FALSE">
      <formula>NOT(ISERROR(SEARCH("FALSE",C154)))</formula>
    </cfRule>
    <cfRule type="containsText" dxfId="168" priority="129" operator="containsText" text="TRUE">
      <formula>NOT(ISERROR(SEARCH("TRUE",C154)))</formula>
    </cfRule>
  </conditionalFormatting>
  <conditionalFormatting sqref="C154:D154">
    <cfRule type="containsText" dxfId="167" priority="127" operator="containsText" text="TRUE">
      <formula>NOT(ISERROR(SEARCH("TRUE",C154)))</formula>
    </cfRule>
  </conditionalFormatting>
  <conditionalFormatting sqref="E188">
    <cfRule type="containsText" dxfId="166" priority="121" operator="containsText" text="FALSE">
      <formula>NOT(ISERROR(SEARCH("FALSE",E188)))</formula>
    </cfRule>
    <cfRule type="containsText" dxfId="165" priority="122" operator="containsText" text="TRUE">
      <formula>NOT(ISERROR(SEARCH("TRUE",E188)))</formula>
    </cfRule>
  </conditionalFormatting>
  <conditionalFormatting sqref="O162">
    <cfRule type="cellIs" dxfId="164" priority="118" operator="lessThan">
      <formula>1</formula>
    </cfRule>
  </conditionalFormatting>
  <conditionalFormatting sqref="O154">
    <cfRule type="containsText" dxfId="163" priority="117" operator="containsText" text="TRUE">
      <formula>NOT(ISERROR(SEARCH("TRUE",O154)))</formula>
    </cfRule>
  </conditionalFormatting>
  <conditionalFormatting sqref="O154">
    <cfRule type="containsText" dxfId="162" priority="115" operator="containsText" text="FALSE">
      <formula>NOT(ISERROR(SEARCH("FALSE",O154)))</formula>
    </cfRule>
    <cfRule type="containsText" dxfId="161" priority="116" operator="containsText" text="TRUE">
      <formula>NOT(ISERROR(SEARCH("TRUE",O154)))</formula>
    </cfRule>
  </conditionalFormatting>
  <conditionalFormatting sqref="O154">
    <cfRule type="containsText" dxfId="160" priority="114" operator="containsText" text="TRUE">
      <formula>NOT(ISERROR(SEARCH("TRUE",O154)))</formula>
    </cfRule>
  </conditionalFormatting>
  <conditionalFormatting sqref="C188:D188">
    <cfRule type="containsText" dxfId="159" priority="112" operator="containsText" text="FALSE">
      <formula>NOT(ISERROR(SEARCH("FALSE",C188)))</formula>
    </cfRule>
    <cfRule type="containsText" dxfId="158" priority="113" operator="containsText" text="TRUE">
      <formula>NOT(ISERROR(SEARCH("TRUE",C188)))</formula>
    </cfRule>
  </conditionalFormatting>
  <conditionalFormatting sqref="E164:E165 E163:L163 O163">
    <cfRule type="cellIs" dxfId="157" priority="111" operator="lessThan">
      <formula>1</formula>
    </cfRule>
  </conditionalFormatting>
  <conditionalFormatting sqref="E210:F210">
    <cfRule type="containsText" dxfId="156" priority="109" operator="containsText" text="FALSE">
      <formula>NOT(ISERROR(SEARCH("FALSE",E210)))</formula>
    </cfRule>
    <cfRule type="containsText" dxfId="155" priority="110" operator="containsText" text="TRUE">
      <formula>NOT(ISERROR(SEARCH("TRUE",E210)))</formula>
    </cfRule>
  </conditionalFormatting>
  <conditionalFormatting sqref="C151:D151">
    <cfRule type="containsText" dxfId="154" priority="105" operator="containsText" text="FALSE">
      <formula>NOT(ISERROR(SEARCH("FALSE",C151)))</formula>
    </cfRule>
    <cfRule type="containsText" dxfId="153" priority="106" operator="containsText" text="TRUE">
      <formula>NOT(ISERROR(SEARCH("TRUE",C151)))</formula>
    </cfRule>
  </conditionalFormatting>
  <conditionalFormatting sqref="E151:P151">
    <cfRule type="containsText" dxfId="152" priority="107" operator="containsText" text="FALSE">
      <formula>NOT(ISERROR(SEARCH("FALSE",E151)))</formula>
    </cfRule>
    <cfRule type="containsText" dxfId="151" priority="108" operator="containsText" text="TRUE">
      <formula>NOT(ISERROR(SEARCH("TRUE",E151)))</formula>
    </cfRule>
  </conditionalFormatting>
  <conditionalFormatting sqref="L162">
    <cfRule type="cellIs" dxfId="150" priority="102" operator="lessThan">
      <formula>1</formula>
    </cfRule>
  </conditionalFormatting>
  <conditionalFormatting sqref="L154">
    <cfRule type="containsText" dxfId="149" priority="101" operator="containsText" text="TRUE">
      <formula>NOT(ISERROR(SEARCH("TRUE",L154)))</formula>
    </cfRule>
  </conditionalFormatting>
  <conditionalFormatting sqref="L154">
    <cfRule type="containsText" dxfId="148" priority="99" operator="containsText" text="FALSE">
      <formula>NOT(ISERROR(SEARCH("FALSE",L154)))</formula>
    </cfRule>
    <cfRule type="containsText" dxfId="147" priority="100" operator="containsText" text="TRUE">
      <formula>NOT(ISERROR(SEARCH("TRUE",L154)))</formula>
    </cfRule>
  </conditionalFormatting>
  <conditionalFormatting sqref="L154">
    <cfRule type="containsText" dxfId="146" priority="98" operator="containsText" text="TRUE">
      <formula>NOT(ISERROR(SEARCH("TRUE",L154)))</formula>
    </cfRule>
  </conditionalFormatting>
  <conditionalFormatting sqref="L163">
    <cfRule type="cellIs" dxfId="145" priority="97" operator="lessThan">
      <formula>1</formula>
    </cfRule>
  </conditionalFormatting>
  <conditionalFormatting sqref="O124:S124 A124:B124">
    <cfRule type="containsText" dxfId="144" priority="93" operator="containsText" text="FALSE">
      <formula>NOT(ISERROR(SEARCH("FALSE",A124)))</formula>
    </cfRule>
    <cfRule type="containsText" dxfId="143" priority="94" operator="containsText" text="TRUE">
      <formula>NOT(ISERROR(SEARCH("TRUE",A124)))</formula>
    </cfRule>
  </conditionalFormatting>
  <conditionalFormatting sqref="C124:D124">
    <cfRule type="containsText" dxfId="142" priority="92" operator="containsText" text="true">
      <formula>NOT(ISERROR(SEARCH("true",C124)))</formula>
    </cfRule>
  </conditionalFormatting>
  <conditionalFormatting sqref="E197:N197">
    <cfRule type="containsText" dxfId="141" priority="90" operator="containsText" text="FALSE">
      <formula>NOT(ISERROR(SEARCH("FALSE",E197)))</formula>
    </cfRule>
    <cfRule type="containsText" dxfId="140" priority="91" operator="containsText" text="TRUE">
      <formula>NOT(ISERROR(SEARCH("TRUE",E197)))</formula>
    </cfRule>
  </conditionalFormatting>
  <conditionalFormatting sqref="E198:N198">
    <cfRule type="containsText" dxfId="139" priority="88" operator="containsText" text="FALSE">
      <formula>NOT(ISERROR(SEARCH("FALSE",E198)))</formula>
    </cfRule>
    <cfRule type="containsText" dxfId="138" priority="89" operator="containsText" text="TRUE">
      <formula>NOT(ISERROR(SEARCH("TRUE",E198)))</formula>
    </cfRule>
  </conditionalFormatting>
  <conditionalFormatting sqref="M154">
    <cfRule type="containsText" dxfId="137" priority="80" operator="containsText" text="TRUE">
      <formula>NOT(ISERROR(SEARCH("TRUE",M154)))</formula>
    </cfRule>
  </conditionalFormatting>
  <conditionalFormatting sqref="M154">
    <cfRule type="containsText" dxfId="136" priority="78" operator="containsText" text="FALSE">
      <formula>NOT(ISERROR(SEARCH("FALSE",M154)))</formula>
    </cfRule>
    <cfRule type="containsText" dxfId="135" priority="79" operator="containsText" text="TRUE">
      <formula>NOT(ISERROR(SEARCH("TRUE",M154)))</formula>
    </cfRule>
  </conditionalFormatting>
  <conditionalFormatting sqref="M154">
    <cfRule type="containsText" dxfId="134" priority="77" operator="containsText" text="TRUE">
      <formula>NOT(ISERROR(SEARCH("TRUE",M154)))</formula>
    </cfRule>
  </conditionalFormatting>
  <conditionalFormatting sqref="D191:N191">
    <cfRule type="containsText" dxfId="133" priority="74" operator="containsText" text="FALSE">
      <formula>NOT(ISERROR(SEARCH("FALSE",D191)))</formula>
    </cfRule>
    <cfRule type="containsText" dxfId="132" priority="75" operator="containsText" text="TRUE">
      <formula>NOT(ISERROR(SEARCH("TRUE",D191)))</formula>
    </cfRule>
  </conditionalFormatting>
  <conditionalFormatting sqref="C205:E205">
    <cfRule type="containsText" dxfId="131" priority="72" operator="containsText" text="FALSE">
      <formula>NOT(ISERROR(SEARCH("FALSE",C205)))</formula>
    </cfRule>
    <cfRule type="containsText" dxfId="130" priority="73" operator="containsText" text="TRUE">
      <formula>NOT(ISERROR(SEARCH("TRUE",C205)))</formula>
    </cfRule>
  </conditionalFormatting>
  <conditionalFormatting sqref="C202:N203">
    <cfRule type="containsText" dxfId="129" priority="56" operator="containsText" text="FALSE">
      <formula>NOT(ISERROR(SEARCH("FALSE",C202)))</formula>
    </cfRule>
    <cfRule type="containsText" dxfId="128" priority="57" operator="containsText" text="TRUE">
      <formula>NOT(ISERROR(SEARCH("TRUE",C202)))</formula>
    </cfRule>
  </conditionalFormatting>
  <conditionalFormatting sqref="D168:N168">
    <cfRule type="containsText" dxfId="127" priority="70" operator="containsText" text="FALSE">
      <formula>NOT(ISERROR(SEARCH("FALSE",D168)))</formula>
    </cfRule>
    <cfRule type="containsText" dxfId="126" priority="71" operator="containsText" text="TRUE">
      <formula>NOT(ISERROR(SEARCH("TRUE",D168)))</formula>
    </cfRule>
  </conditionalFormatting>
  <conditionalFormatting sqref="D168">
    <cfRule type="containsText" dxfId="125" priority="69" operator="containsText" text="TRUE">
      <formula>NOT(ISERROR(SEARCH("TRUE",D168)))</formula>
    </cfRule>
  </conditionalFormatting>
  <conditionalFormatting sqref="D168">
    <cfRule type="containsText" dxfId="124" priority="68" operator="containsText" text="TRUE">
      <formula>NOT(ISERROR(SEARCH("TRUE",D168)))</formula>
    </cfRule>
  </conditionalFormatting>
  <conditionalFormatting sqref="E168:N168">
    <cfRule type="containsText" dxfId="123" priority="67" operator="containsText" text="TRUE">
      <formula>NOT(ISERROR(SEARCH("TRUE",E168)))</formula>
    </cfRule>
  </conditionalFormatting>
  <conditionalFormatting sqref="E168:N168">
    <cfRule type="containsText" dxfId="122" priority="66" operator="containsText" text="TRUE">
      <formula>NOT(ISERROR(SEARCH("TRUE",E168)))</formula>
    </cfRule>
  </conditionalFormatting>
  <conditionalFormatting sqref="F168:N168">
    <cfRule type="containsText" dxfId="121" priority="65" operator="containsText" text="TRUE">
      <formula>NOT(ISERROR(SEARCH("TRUE",F168)))</formula>
    </cfRule>
  </conditionalFormatting>
  <conditionalFormatting sqref="F168:N168">
    <cfRule type="containsText" dxfId="120" priority="64" operator="containsText" text="TRUE">
      <formula>NOT(ISERROR(SEARCH("TRUE",F168)))</formula>
    </cfRule>
  </conditionalFormatting>
  <conditionalFormatting sqref="D193:D194">
    <cfRule type="containsText" dxfId="119" priority="62" operator="containsText" text="FALSE">
      <formula>NOT(ISERROR(SEARCH("FALSE",D193)))</formula>
    </cfRule>
    <cfRule type="containsText" dxfId="118" priority="63" operator="containsText" text="TRUE">
      <formula>NOT(ISERROR(SEARCH("TRUE",D193)))</formula>
    </cfRule>
  </conditionalFormatting>
  <conditionalFormatting sqref="E193:H194">
    <cfRule type="containsText" dxfId="117" priority="60" operator="containsText" text="FALSE">
      <formula>NOT(ISERROR(SEARCH("FALSE",E193)))</formula>
    </cfRule>
    <cfRule type="containsText" dxfId="116" priority="61" operator="containsText" text="TRUE">
      <formula>NOT(ISERROR(SEARCH("TRUE",E193)))</formula>
    </cfRule>
  </conditionalFormatting>
  <conditionalFormatting sqref="I193:I194">
    <cfRule type="containsText" dxfId="115" priority="58" operator="containsText" text="FALSE">
      <formula>NOT(ISERROR(SEARCH("FALSE",I193)))</formula>
    </cfRule>
    <cfRule type="containsText" dxfId="114" priority="59" operator="containsText" text="TRUE">
      <formula>NOT(ISERROR(SEARCH("TRUE",I193)))</formula>
    </cfRule>
  </conditionalFormatting>
  <conditionalFormatting sqref="C222 C223:N224">
    <cfRule type="containsText" dxfId="113" priority="54" operator="containsText" text="FALSE">
      <formula>NOT(ISERROR(SEARCH("FALSE",C222)))</formula>
    </cfRule>
    <cfRule type="containsText" dxfId="112" priority="55" operator="containsText" text="TRUE">
      <formula>NOT(ISERROR(SEARCH("TRUE",C222)))</formula>
    </cfRule>
  </conditionalFormatting>
  <conditionalFormatting sqref="C223:N223">
    <cfRule type="containsText" dxfId="111" priority="53" operator="containsText" text="TRUE">
      <formula>NOT(ISERROR(SEARCH("TRUE",C223)))</formula>
    </cfRule>
  </conditionalFormatting>
  <conditionalFormatting sqref="C223:N223">
    <cfRule type="containsText" dxfId="110" priority="52" operator="containsText" text="TRUE">
      <formula>NOT(ISERROR(SEARCH("TRUE",C223)))</formula>
    </cfRule>
  </conditionalFormatting>
  <conditionalFormatting sqref="D222:N222">
    <cfRule type="containsText" dxfId="109" priority="50" operator="containsText" text="FALSE">
      <formula>NOT(ISERROR(SEARCH("FALSE",D222)))</formula>
    </cfRule>
    <cfRule type="containsText" dxfId="108" priority="51" operator="containsText" text="TRUE">
      <formula>NOT(ISERROR(SEARCH("TRUE",D222)))</formula>
    </cfRule>
  </conditionalFormatting>
  <conditionalFormatting sqref="D222">
    <cfRule type="containsText" dxfId="107" priority="49" operator="containsText" text="TRUE">
      <formula>NOT(ISERROR(SEARCH("TRUE",D222)))</formula>
    </cfRule>
  </conditionalFormatting>
  <conditionalFormatting sqref="D222">
    <cfRule type="containsText" dxfId="106" priority="48" operator="containsText" text="TRUE">
      <formula>NOT(ISERROR(SEARCH("TRUE",D222)))</formula>
    </cfRule>
  </conditionalFormatting>
  <conditionalFormatting sqref="E222:N222">
    <cfRule type="containsText" dxfId="105" priority="47" operator="containsText" text="TRUE">
      <formula>NOT(ISERROR(SEARCH("TRUE",E222)))</formula>
    </cfRule>
  </conditionalFormatting>
  <conditionalFormatting sqref="E222:N222">
    <cfRule type="containsText" dxfId="104" priority="46" operator="containsText" text="TRUE">
      <formula>NOT(ISERROR(SEARCH("TRUE",E222)))</formula>
    </cfRule>
  </conditionalFormatting>
  <conditionalFormatting sqref="F222:N222">
    <cfRule type="containsText" dxfId="103" priority="45" operator="containsText" text="TRUE">
      <formula>NOT(ISERROR(SEARCH("TRUE",F222)))</formula>
    </cfRule>
  </conditionalFormatting>
  <conditionalFormatting sqref="F222:N222">
    <cfRule type="containsText" dxfId="102" priority="44" operator="containsText" text="TRUE">
      <formula>NOT(ISERROR(SEARCH("TRUE",F222)))</formula>
    </cfRule>
  </conditionalFormatting>
  <conditionalFormatting sqref="C222">
    <cfRule type="containsText" dxfId="101" priority="43" operator="containsText" text="TRUE">
      <formula>NOT(ISERROR(SEARCH("TRUE",C222)))</formula>
    </cfRule>
  </conditionalFormatting>
  <conditionalFormatting sqref="C222">
    <cfRule type="containsText" dxfId="100" priority="42" operator="containsText" text="TRUE">
      <formula>NOT(ISERROR(SEARCH("TRUE",C222)))</formula>
    </cfRule>
  </conditionalFormatting>
  <conditionalFormatting sqref="O225:XFD225 A225:B225">
    <cfRule type="containsText" dxfId="99" priority="40" operator="containsText" text="FALSE">
      <formula>NOT(ISERROR(SEARCH("FALSE",A225)))</formula>
    </cfRule>
    <cfRule type="containsText" dxfId="98" priority="41" operator="containsText" text="TRUE">
      <formula>NOT(ISERROR(SEARCH("TRUE",A225)))</formula>
    </cfRule>
  </conditionalFormatting>
  <conditionalFormatting sqref="C225:I225">
    <cfRule type="containsText" dxfId="97" priority="38" operator="containsText" text="FALSE">
      <formula>NOT(ISERROR(SEARCH("FALSE",C225)))</formula>
    </cfRule>
    <cfRule type="containsText" dxfId="96" priority="39" operator="containsText" text="TRUE">
      <formula>NOT(ISERROR(SEARCH("TRUE",C225)))</formula>
    </cfRule>
  </conditionalFormatting>
  <conditionalFormatting sqref="E168">
    <cfRule type="containsText" dxfId="95" priority="33" operator="containsText" text="TRUE">
      <formula>NOT(ISERROR(SEARCH("TRUE",E168)))</formula>
    </cfRule>
  </conditionalFormatting>
  <conditionalFormatting sqref="E168">
    <cfRule type="containsText" dxfId="94" priority="32" operator="containsText" text="TRUE">
      <formula>NOT(ISERROR(SEARCH("TRUE",E168)))</formula>
    </cfRule>
  </conditionalFormatting>
  <conditionalFormatting sqref="E168">
    <cfRule type="containsText" dxfId="93" priority="31" operator="containsText" text="TRUE">
      <formula>NOT(ISERROR(SEARCH("TRUE",E168)))</formula>
    </cfRule>
  </conditionalFormatting>
  <conditionalFormatting sqref="E168">
    <cfRule type="containsText" dxfId="92" priority="30" operator="containsText" text="TRUE">
      <formula>NOT(ISERROR(SEARCH("TRUE",E168)))</formula>
    </cfRule>
  </conditionalFormatting>
  <conditionalFormatting sqref="J13:N32 J34:N41 J43:N46 K42:N42">
    <cfRule type="containsText" dxfId="91" priority="28" operator="containsText" text="FALSE">
      <formula>NOT(ISERROR(SEARCH("FALSE",J13)))</formula>
    </cfRule>
    <cfRule type="containsText" dxfId="90" priority="29" operator="containsText" text="TRUE">
      <formula>NOT(ISERROR(SEARCH("TRUE",J13)))</formula>
    </cfRule>
  </conditionalFormatting>
  <conditionalFormatting sqref="J102:N121">
    <cfRule type="containsText" dxfId="89" priority="27" operator="containsText" text="true">
      <formula>NOT(ISERROR(SEARCH("true",J102)))</formula>
    </cfRule>
  </conditionalFormatting>
  <conditionalFormatting sqref="M155:N163">
    <cfRule type="containsText" dxfId="88" priority="25" operator="containsText" text="FALSE">
      <formula>NOT(ISERROR(SEARCH("FALSE",M155)))</formula>
    </cfRule>
    <cfRule type="containsText" dxfId="87" priority="26" operator="containsText" text="TRUE">
      <formula>NOT(ISERROR(SEARCH("TRUE",M155)))</formula>
    </cfRule>
  </conditionalFormatting>
  <conditionalFormatting sqref="M162:N162">
    <cfRule type="cellIs" dxfId="86" priority="24" operator="lessThan">
      <formula>1</formula>
    </cfRule>
  </conditionalFormatting>
  <conditionalFormatting sqref="M163:N163">
    <cfRule type="cellIs" dxfId="85" priority="23" operator="lessThan">
      <formula>1</formula>
    </cfRule>
  </conditionalFormatting>
  <conditionalFormatting sqref="M162:N162">
    <cfRule type="cellIs" dxfId="84" priority="22" operator="lessThan">
      <formula>1</formula>
    </cfRule>
  </conditionalFormatting>
  <conditionalFormatting sqref="M163:N163">
    <cfRule type="cellIs" dxfId="83" priority="21" operator="lessThan">
      <formula>1</formula>
    </cfRule>
  </conditionalFormatting>
  <conditionalFormatting sqref="O122:XFD123">
    <cfRule type="containsText" dxfId="82" priority="19" operator="containsText" text="FALSE">
      <formula>NOT(ISERROR(SEARCH("FALSE",O122)))</formula>
    </cfRule>
    <cfRule type="containsText" dxfId="81" priority="20" operator="containsText" text="TRUE">
      <formula>NOT(ISERROR(SEARCH("TRUE",O122)))</formula>
    </cfRule>
  </conditionalFormatting>
  <conditionalFormatting sqref="A122:A123 C122:N123">
    <cfRule type="containsText" dxfId="80" priority="18" operator="containsText" text="true">
      <formula>NOT(ISERROR(SEARCH("true",A122)))</formula>
    </cfRule>
  </conditionalFormatting>
  <conditionalFormatting sqref="E124:N124">
    <cfRule type="containsText" dxfId="79" priority="17" operator="containsText" text="true">
      <formula>NOT(ISERROR(SEARCH("true",E124)))</formula>
    </cfRule>
  </conditionalFormatting>
  <conditionalFormatting sqref="J226:N241">
    <cfRule type="containsText" dxfId="78" priority="15" operator="containsText" text="FALSE">
      <formula>NOT(ISERROR(SEARCH("FALSE",J226)))</formula>
    </cfRule>
    <cfRule type="containsText" dxfId="77" priority="16" operator="containsText" text="TRUE">
      <formula>NOT(ISERROR(SEARCH("TRUE",J226)))</formula>
    </cfRule>
  </conditionalFormatting>
  <conditionalFormatting sqref="J225:N225">
    <cfRule type="containsText" dxfId="76" priority="13" operator="containsText" text="FALSE">
      <formula>NOT(ISERROR(SEARCH("FALSE",J225)))</formula>
    </cfRule>
    <cfRule type="containsText" dxfId="75" priority="14" operator="containsText" text="TRUE">
      <formula>NOT(ISERROR(SEARCH("TRUE",J225)))</formula>
    </cfRule>
  </conditionalFormatting>
  <conditionalFormatting sqref="J42">
    <cfRule type="containsText" dxfId="74" priority="11" operator="containsText" text="FALSE">
      <formula>NOT(ISERROR(SEARCH("FALSE",J42)))</formula>
    </cfRule>
    <cfRule type="containsText" dxfId="73" priority="12" operator="containsText" text="TRUE">
      <formula>NOT(ISERROR(SEARCH("TRUE",J42)))</formula>
    </cfRule>
  </conditionalFormatting>
  <conditionalFormatting sqref="E8">
    <cfRule type="containsText" dxfId="72" priority="10" operator="containsText" text="TRUE">
      <formula>NOT(ISERROR(SEARCH("TRUE",E8)))</formula>
    </cfRule>
  </conditionalFormatting>
  <conditionalFormatting sqref="E8">
    <cfRule type="containsText" dxfId="71" priority="8" operator="containsText" text="FALSE">
      <formula>NOT(ISERROR(SEARCH("FALSE",E8)))</formula>
    </cfRule>
    <cfRule type="containsText" dxfId="70" priority="9" operator="containsText" text="TRUE">
      <formula>NOT(ISERROR(SEARCH("TRUE",E8)))</formula>
    </cfRule>
  </conditionalFormatting>
  <conditionalFormatting sqref="E8">
    <cfRule type="containsText" dxfId="69" priority="6" operator="containsText" text="FALSE">
      <formula>NOT(ISERROR(SEARCH("FALSE",E8)))</formula>
    </cfRule>
    <cfRule type="containsText" dxfId="68" priority="7" operator="containsText" text="TRUE">
      <formula>NOT(ISERROR(SEARCH("TRUE",E8)))</formula>
    </cfRule>
  </conditionalFormatting>
  <conditionalFormatting sqref="F8:N8">
    <cfRule type="containsText" dxfId="67" priority="5" operator="containsText" text="TRUE">
      <formula>NOT(ISERROR(SEARCH("TRUE",F8)))</formula>
    </cfRule>
  </conditionalFormatting>
  <conditionalFormatting sqref="F8:N8">
    <cfRule type="containsText" dxfId="66" priority="3" operator="containsText" text="FALSE">
      <formula>NOT(ISERROR(SEARCH("FALSE",F8)))</formula>
    </cfRule>
    <cfRule type="containsText" dxfId="65" priority="4" operator="containsText" text="TRUE">
      <formula>NOT(ISERROR(SEARCH("TRUE",F8)))</formula>
    </cfRule>
  </conditionalFormatting>
  <conditionalFormatting sqref="F8:N8">
    <cfRule type="containsText" dxfId="64" priority="1" operator="containsText" text="FALSE">
      <formula>NOT(ISERROR(SEARCH("FALSE",F8)))</formula>
    </cfRule>
    <cfRule type="containsText" dxfId="63" priority="2" operator="containsText" text="TRUE">
      <formula>NOT(ISERROR(SEARCH("TRUE",F8)))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dimension ref="A3:P42"/>
  <sheetViews>
    <sheetView workbookViewId="0">
      <selection activeCell="D9" sqref="D9"/>
    </sheetView>
  </sheetViews>
  <sheetFormatPr defaultColWidth="0" defaultRowHeight="15" x14ac:dyDescent="0.25"/>
  <cols>
    <col min="1" max="1" width="3.42578125" style="1" customWidth="1"/>
    <col min="2" max="2" width="28.28515625" style="1" bestFit="1" customWidth="1"/>
    <col min="3" max="3" width="19" style="1" bestFit="1" customWidth="1"/>
    <col min="4" max="6" width="8" style="1" bestFit="1" customWidth="1"/>
    <col min="7" max="14" width="7.7109375" style="1" bestFit="1" customWidth="1"/>
    <col min="15" max="16" width="3.42578125" style="1" customWidth="1"/>
    <col min="17" max="16384" width="3.42578125" style="1" hidden="1"/>
  </cols>
  <sheetData>
    <row r="3" spans="2:14" x14ac:dyDescent="0.25">
      <c r="B3" s="129" t="s">
        <v>336</v>
      </c>
      <c r="C3" s="130"/>
      <c r="D3" s="130"/>
    </row>
    <row r="4" spans="2:14" x14ac:dyDescent="0.25">
      <c r="B4" s="1" t="s">
        <v>159</v>
      </c>
      <c r="C4" s="1" t="s">
        <v>150</v>
      </c>
      <c r="D4" s="5">
        <f>Assumption!D39</f>
        <v>146.28459999999998</v>
      </c>
    </row>
    <row r="5" spans="2:14" x14ac:dyDescent="0.25">
      <c r="B5" s="1" t="s">
        <v>1</v>
      </c>
      <c r="C5" s="1" t="s">
        <v>156</v>
      </c>
      <c r="D5" s="70">
        <f>Assumption!D40</f>
        <v>8.3500000000000005E-2</v>
      </c>
    </row>
    <row r="6" spans="2:14" x14ac:dyDescent="0.25">
      <c r="B6" s="1" t="s">
        <v>160</v>
      </c>
      <c r="C6" s="1" t="s">
        <v>151</v>
      </c>
      <c r="D6" s="3">
        <v>10</v>
      </c>
    </row>
    <row r="7" spans="2:14" x14ac:dyDescent="0.25">
      <c r="B7" s="1" t="s">
        <v>161</v>
      </c>
      <c r="C7" s="1" t="s">
        <v>151</v>
      </c>
      <c r="D7" s="3">
        <v>0</v>
      </c>
    </row>
    <row r="8" spans="2:14" x14ac:dyDescent="0.25">
      <c r="B8" s="1" t="s">
        <v>157</v>
      </c>
      <c r="C8" s="1" t="s">
        <v>151</v>
      </c>
      <c r="D8" s="3">
        <v>9</v>
      </c>
    </row>
    <row r="9" spans="2:14" x14ac:dyDescent="0.25">
      <c r="B9" s="1" t="s">
        <v>163</v>
      </c>
      <c r="C9" s="1" t="s">
        <v>164</v>
      </c>
      <c r="D9" s="3">
        <f>$D$4/D8</f>
        <v>16.253844444444443</v>
      </c>
    </row>
    <row r="10" spans="2:14" s="20" customFormat="1" x14ac:dyDescent="0.25">
      <c r="B10" s="135" t="str">
        <f>Assumption!B$4</f>
        <v xml:space="preserve">Year of Operation </v>
      </c>
      <c r="C10" s="135" t="str">
        <f>Assumption!C$4</f>
        <v>Unit</v>
      </c>
      <c r="D10" s="135" t="s">
        <v>0</v>
      </c>
      <c r="E10" s="135">
        <f>Assumption!E$4</f>
        <v>1</v>
      </c>
      <c r="F10" s="135">
        <f>Assumption!F$4</f>
        <v>2</v>
      </c>
      <c r="G10" s="135">
        <f>Assumption!G$4</f>
        <v>3</v>
      </c>
      <c r="H10" s="135">
        <f>Assumption!H$4</f>
        <v>4</v>
      </c>
      <c r="I10" s="135">
        <f>Assumption!I$4</f>
        <v>5</v>
      </c>
      <c r="J10" s="135">
        <f>Assumption!J$4</f>
        <v>6</v>
      </c>
      <c r="K10" s="135">
        <f>Assumption!K$4</f>
        <v>7</v>
      </c>
      <c r="L10" s="135">
        <f>Assumption!L$4</f>
        <v>8</v>
      </c>
      <c r="M10" s="135">
        <f>Assumption!M$4</f>
        <v>9</v>
      </c>
      <c r="N10" s="135">
        <f>Assumption!N$4</f>
        <v>10</v>
      </c>
    </row>
    <row r="11" spans="2:14" s="3" customFormat="1" x14ac:dyDescent="0.25">
      <c r="B11" s="134" t="s">
        <v>16</v>
      </c>
      <c r="C11" s="36" t="s">
        <v>150</v>
      </c>
      <c r="D11" s="103">
        <f>E11</f>
        <v>146.28459999999998</v>
      </c>
      <c r="E11" s="134">
        <f>$D$4</f>
        <v>146.28459999999998</v>
      </c>
      <c r="F11" s="134">
        <f>E13</f>
        <v>130.03075555555554</v>
      </c>
      <c r="G11" s="134">
        <f t="shared" ref="G11:N11" si="0">F13</f>
        <v>113.7769111111111</v>
      </c>
      <c r="H11" s="134">
        <f t="shared" si="0"/>
        <v>97.523066666666665</v>
      </c>
      <c r="I11" s="134">
        <f t="shared" si="0"/>
        <v>81.269222222222226</v>
      </c>
      <c r="J11" s="134">
        <f t="shared" si="0"/>
        <v>65.015377777777786</v>
      </c>
      <c r="K11" s="134">
        <f t="shared" si="0"/>
        <v>48.761533333333347</v>
      </c>
      <c r="L11" s="134">
        <f t="shared" si="0"/>
        <v>32.507688888888907</v>
      </c>
      <c r="M11" s="134">
        <f t="shared" si="0"/>
        <v>16.253844444444464</v>
      </c>
      <c r="N11" s="134">
        <f t="shared" si="0"/>
        <v>0</v>
      </c>
    </row>
    <row r="12" spans="2:14" s="3" customFormat="1" x14ac:dyDescent="0.25">
      <c r="B12" s="134" t="s">
        <v>162</v>
      </c>
      <c r="C12" s="36" t="s">
        <v>150</v>
      </c>
      <c r="D12" s="103">
        <f>SUM(E12:N12)</f>
        <v>146.28459999999998</v>
      </c>
      <c r="E12" s="134">
        <f>IF($D$7&gt;=E10,0,MIN($D$9,E11))</f>
        <v>16.253844444444443</v>
      </c>
      <c r="F12" s="134">
        <f t="shared" ref="F12:N12" si="1">IF($D$7&gt;=F10,0,MIN($D$9,F11))</f>
        <v>16.253844444444443</v>
      </c>
      <c r="G12" s="134">
        <f t="shared" si="1"/>
        <v>16.253844444444443</v>
      </c>
      <c r="H12" s="134">
        <f t="shared" si="1"/>
        <v>16.253844444444443</v>
      </c>
      <c r="I12" s="134">
        <f t="shared" si="1"/>
        <v>16.253844444444443</v>
      </c>
      <c r="J12" s="134">
        <f t="shared" si="1"/>
        <v>16.253844444444443</v>
      </c>
      <c r="K12" s="134">
        <f t="shared" si="1"/>
        <v>16.253844444444443</v>
      </c>
      <c r="L12" s="134">
        <f t="shared" si="1"/>
        <v>16.253844444444443</v>
      </c>
      <c r="M12" s="134">
        <f t="shared" si="1"/>
        <v>16.253844444444443</v>
      </c>
      <c r="N12" s="134">
        <f t="shared" si="1"/>
        <v>0</v>
      </c>
    </row>
    <row r="13" spans="2:14" s="114" customFormat="1" x14ac:dyDescent="0.25">
      <c r="B13" s="103" t="s">
        <v>17</v>
      </c>
      <c r="C13" s="36" t="s">
        <v>150</v>
      </c>
      <c r="D13" s="197">
        <f>D11-D12</f>
        <v>0</v>
      </c>
      <c r="E13" s="103">
        <f>E11-E12</f>
        <v>130.03075555555554</v>
      </c>
      <c r="F13" s="103">
        <f t="shared" ref="F13:N13" si="2">F11-F12</f>
        <v>113.7769111111111</v>
      </c>
      <c r="G13" s="103">
        <f t="shared" si="2"/>
        <v>97.523066666666665</v>
      </c>
      <c r="H13" s="103">
        <f t="shared" si="2"/>
        <v>81.269222222222226</v>
      </c>
      <c r="I13" s="103">
        <f t="shared" si="2"/>
        <v>65.015377777777786</v>
      </c>
      <c r="J13" s="103">
        <f t="shared" si="2"/>
        <v>48.761533333333347</v>
      </c>
      <c r="K13" s="103">
        <f t="shared" si="2"/>
        <v>32.507688888888907</v>
      </c>
      <c r="L13" s="103">
        <f t="shared" si="2"/>
        <v>16.253844444444464</v>
      </c>
      <c r="M13" s="103">
        <f t="shared" si="2"/>
        <v>0</v>
      </c>
      <c r="N13" s="103">
        <f t="shared" si="2"/>
        <v>0</v>
      </c>
    </row>
    <row r="14" spans="2:14" s="114" customFormat="1" x14ac:dyDescent="0.25">
      <c r="B14" s="198" t="s">
        <v>165</v>
      </c>
      <c r="C14" s="37" t="s">
        <v>150</v>
      </c>
      <c r="D14" s="103">
        <f>SUM(E14:N14)</f>
        <v>54.966438450000005</v>
      </c>
      <c r="E14" s="103">
        <f t="shared" ref="E14:N14" si="3">(E11+E13)/2*$D$5</f>
        <v>11.536166094444443</v>
      </c>
      <c r="F14" s="103">
        <f t="shared" si="3"/>
        <v>10.178970083333333</v>
      </c>
      <c r="G14" s="103">
        <f t="shared" si="3"/>
        <v>8.8217740722222224</v>
      </c>
      <c r="H14" s="103">
        <f t="shared" si="3"/>
        <v>7.4645780611111112</v>
      </c>
      <c r="I14" s="103">
        <f t="shared" si="3"/>
        <v>6.1073820500000009</v>
      </c>
      <c r="J14" s="103">
        <f t="shared" si="3"/>
        <v>4.7501860388888897</v>
      </c>
      <c r="K14" s="103">
        <f t="shared" si="3"/>
        <v>3.3929900277777794</v>
      </c>
      <c r="L14" s="103">
        <f t="shared" si="3"/>
        <v>2.0357940166666686</v>
      </c>
      <c r="M14" s="103">
        <f t="shared" si="3"/>
        <v>0.67859800555555638</v>
      </c>
      <c r="N14" s="103">
        <f t="shared" si="3"/>
        <v>0</v>
      </c>
    </row>
    <row r="17" spans="2:14" x14ac:dyDescent="0.25">
      <c r="B17" s="362" t="s">
        <v>348</v>
      </c>
      <c r="C17" s="362"/>
      <c r="D17" s="362"/>
    </row>
    <row r="18" spans="2:14" x14ac:dyDescent="0.25">
      <c r="B18" s="1" t="s">
        <v>159</v>
      </c>
      <c r="C18" s="1" t="s">
        <v>150</v>
      </c>
      <c r="D18" s="5">
        <v>0</v>
      </c>
    </row>
    <row r="19" spans="2:14" x14ac:dyDescent="0.25">
      <c r="B19" s="1" t="s">
        <v>1</v>
      </c>
      <c r="C19" s="1" t="s">
        <v>156</v>
      </c>
      <c r="D19" s="231">
        <v>0</v>
      </c>
    </row>
    <row r="20" spans="2:14" x14ac:dyDescent="0.25">
      <c r="B20" s="1" t="s">
        <v>160</v>
      </c>
      <c r="C20" s="1" t="s">
        <v>151</v>
      </c>
      <c r="D20" s="5">
        <v>0</v>
      </c>
    </row>
    <row r="21" spans="2:14" x14ac:dyDescent="0.25">
      <c r="B21" s="1" t="s">
        <v>161</v>
      </c>
      <c r="C21" s="1" t="s">
        <v>151</v>
      </c>
      <c r="D21" s="3">
        <f>0</f>
        <v>0</v>
      </c>
    </row>
    <row r="22" spans="2:14" x14ac:dyDescent="0.25">
      <c r="B22" s="1" t="s">
        <v>157</v>
      </c>
      <c r="C22" s="1" t="s">
        <v>151</v>
      </c>
      <c r="D22" s="3">
        <f>D20-D21</f>
        <v>0</v>
      </c>
    </row>
    <row r="23" spans="2:14" x14ac:dyDescent="0.25">
      <c r="B23" s="1" t="s">
        <v>163</v>
      </c>
      <c r="C23" s="1" t="s">
        <v>164</v>
      </c>
      <c r="D23" s="3">
        <v>0</v>
      </c>
    </row>
    <row r="24" spans="2:14" s="20" customFormat="1" x14ac:dyDescent="0.25">
      <c r="B24" s="135" t="str">
        <f>Assumption!B$4</f>
        <v xml:space="preserve">Year of Operation </v>
      </c>
      <c r="C24" s="135" t="str">
        <f>Assumption!C$4</f>
        <v>Unit</v>
      </c>
      <c r="D24" s="135" t="s">
        <v>0</v>
      </c>
      <c r="E24" s="135">
        <f>Assumption!E$4</f>
        <v>1</v>
      </c>
      <c r="F24" s="135">
        <f>Assumption!F$4</f>
        <v>2</v>
      </c>
      <c r="G24" s="135">
        <f>Assumption!G$4</f>
        <v>3</v>
      </c>
      <c r="H24" s="135">
        <f>Assumption!H$4</f>
        <v>4</v>
      </c>
      <c r="I24" s="135">
        <f>Assumption!I$4</f>
        <v>5</v>
      </c>
      <c r="J24" s="135">
        <f>Assumption!J$4</f>
        <v>6</v>
      </c>
      <c r="K24" s="135">
        <f>Assumption!K$4</f>
        <v>7</v>
      </c>
      <c r="L24" s="135">
        <f>Assumption!L$4</f>
        <v>8</v>
      </c>
      <c r="M24" s="135">
        <f>Assumption!M$4</f>
        <v>9</v>
      </c>
      <c r="N24" s="135">
        <f>Assumption!N$4</f>
        <v>10</v>
      </c>
    </row>
    <row r="25" spans="2:14" s="3" customFormat="1" x14ac:dyDescent="0.25">
      <c r="B25" s="134" t="s">
        <v>16</v>
      </c>
      <c r="C25" s="36" t="s">
        <v>150</v>
      </c>
      <c r="D25" s="103">
        <f>J25</f>
        <v>0</v>
      </c>
      <c r="E25" s="134">
        <f>0</f>
        <v>0</v>
      </c>
      <c r="F25" s="134">
        <f>E27</f>
        <v>0</v>
      </c>
      <c r="G25" s="134">
        <f t="shared" ref="G25:N25" si="4">F27</f>
        <v>0</v>
      </c>
      <c r="H25" s="134">
        <f t="shared" si="4"/>
        <v>0</v>
      </c>
      <c r="I25" s="134">
        <f t="shared" si="4"/>
        <v>0</v>
      </c>
      <c r="J25" s="134">
        <f>$D$18</f>
        <v>0</v>
      </c>
      <c r="K25" s="134">
        <f t="shared" si="4"/>
        <v>0</v>
      </c>
      <c r="L25" s="134">
        <f t="shared" si="4"/>
        <v>0</v>
      </c>
      <c r="M25" s="134">
        <f t="shared" si="4"/>
        <v>0</v>
      </c>
      <c r="N25" s="134">
        <f t="shared" si="4"/>
        <v>0</v>
      </c>
    </row>
    <row r="26" spans="2:14" s="3" customFormat="1" x14ac:dyDescent="0.25">
      <c r="B26" s="134" t="s">
        <v>162</v>
      </c>
      <c r="C26" s="36" t="s">
        <v>150</v>
      </c>
      <c r="D26" s="103">
        <f>SUM(E26:N26)</f>
        <v>0</v>
      </c>
      <c r="E26" s="134">
        <f>IF($D$21&gt;=E24,0,MIN($D$23,E25))</f>
        <v>0</v>
      </c>
      <c r="F26" s="134">
        <f t="shared" ref="F26:N26" si="5">IF($D$21&gt;=F24,0,MIN($D$23,F25))</f>
        <v>0</v>
      </c>
      <c r="G26" s="134">
        <f t="shared" si="5"/>
        <v>0</v>
      </c>
      <c r="H26" s="134">
        <f t="shared" si="5"/>
        <v>0</v>
      </c>
      <c r="I26" s="134">
        <f t="shared" si="5"/>
        <v>0</v>
      </c>
      <c r="J26" s="134">
        <f t="shared" si="5"/>
        <v>0</v>
      </c>
      <c r="K26" s="134">
        <f t="shared" si="5"/>
        <v>0</v>
      </c>
      <c r="L26" s="134">
        <f t="shared" si="5"/>
        <v>0</v>
      </c>
      <c r="M26" s="134">
        <f t="shared" si="5"/>
        <v>0</v>
      </c>
      <c r="N26" s="134">
        <f t="shared" si="5"/>
        <v>0</v>
      </c>
    </row>
    <row r="27" spans="2:14" s="3" customFormat="1" x14ac:dyDescent="0.25">
      <c r="B27" s="103" t="s">
        <v>17</v>
      </c>
      <c r="C27" s="36" t="s">
        <v>150</v>
      </c>
      <c r="D27" s="197">
        <f>D25-D26</f>
        <v>0</v>
      </c>
      <c r="E27" s="103">
        <f>E25-E26</f>
        <v>0</v>
      </c>
      <c r="F27" s="103">
        <f t="shared" ref="F27" si="6">F25-F26</f>
        <v>0</v>
      </c>
      <c r="G27" s="103">
        <f t="shared" ref="G27" si="7">G25-G26</f>
        <v>0</v>
      </c>
      <c r="H27" s="103">
        <f t="shared" ref="H27" si="8">H25-H26</f>
        <v>0</v>
      </c>
      <c r="I27" s="103">
        <f t="shared" ref="I27" si="9">I25-I26</f>
        <v>0</v>
      </c>
      <c r="J27" s="103">
        <f t="shared" ref="J27" si="10">J25-J26</f>
        <v>0</v>
      </c>
      <c r="K27" s="103">
        <f t="shared" ref="K27" si="11">K25-K26</f>
        <v>0</v>
      </c>
      <c r="L27" s="103">
        <f t="shared" ref="L27" si="12">L25-L26</f>
        <v>0</v>
      </c>
      <c r="M27" s="103">
        <f t="shared" ref="M27" si="13">M25-M26</f>
        <v>0</v>
      </c>
      <c r="N27" s="103">
        <f t="shared" ref="N27" si="14">N25-N26</f>
        <v>0</v>
      </c>
    </row>
    <row r="28" spans="2:14" s="3" customFormat="1" x14ac:dyDescent="0.25">
      <c r="B28" s="198" t="s">
        <v>165</v>
      </c>
      <c r="C28" s="37" t="s">
        <v>150</v>
      </c>
      <c r="D28" s="103">
        <f>SUM(E28:N28)</f>
        <v>0</v>
      </c>
      <c r="E28" s="103">
        <f>(E25+E27)/2*$D$19</f>
        <v>0</v>
      </c>
      <c r="F28" s="103">
        <f t="shared" ref="F28:N28" si="15">(F25+F27)/2*$D$19</f>
        <v>0</v>
      </c>
      <c r="G28" s="103">
        <f t="shared" si="15"/>
        <v>0</v>
      </c>
      <c r="H28" s="103">
        <f t="shared" si="15"/>
        <v>0</v>
      </c>
      <c r="I28" s="103">
        <f t="shared" si="15"/>
        <v>0</v>
      </c>
      <c r="J28" s="103">
        <f t="shared" si="15"/>
        <v>0</v>
      </c>
      <c r="K28" s="103">
        <f t="shared" si="15"/>
        <v>0</v>
      </c>
      <c r="L28" s="103">
        <f t="shared" si="15"/>
        <v>0</v>
      </c>
      <c r="M28" s="103">
        <f t="shared" si="15"/>
        <v>0</v>
      </c>
      <c r="N28" s="103">
        <f t="shared" si="15"/>
        <v>0</v>
      </c>
    </row>
    <row r="31" spans="2:14" x14ac:dyDescent="0.25">
      <c r="B31" s="362" t="s">
        <v>349</v>
      </c>
      <c r="C31" s="362"/>
      <c r="D31" s="362"/>
    </row>
    <row r="32" spans="2:14" x14ac:dyDescent="0.25">
      <c r="B32" s="1" t="s">
        <v>159</v>
      </c>
      <c r="C32" s="1" t="s">
        <v>150</v>
      </c>
      <c r="D32" s="5">
        <f>Assumption!$E$35</f>
        <v>0</v>
      </c>
    </row>
    <row r="33" spans="2:14" x14ac:dyDescent="0.25">
      <c r="B33" s="1" t="s">
        <v>1</v>
      </c>
      <c r="C33" s="1" t="s">
        <v>156</v>
      </c>
      <c r="D33" s="231">
        <f>Assumption!$E$40</f>
        <v>0</v>
      </c>
    </row>
    <row r="34" spans="2:14" x14ac:dyDescent="0.25">
      <c r="B34" s="1" t="s">
        <v>160</v>
      </c>
      <c r="C34" s="1" t="s">
        <v>151</v>
      </c>
      <c r="D34" s="5">
        <f>Assumption!$E$41</f>
        <v>0</v>
      </c>
    </row>
    <row r="35" spans="2:14" x14ac:dyDescent="0.25">
      <c r="B35" s="1" t="s">
        <v>161</v>
      </c>
      <c r="C35" s="1" t="s">
        <v>151</v>
      </c>
      <c r="D35" s="3">
        <f>0</f>
        <v>0</v>
      </c>
    </row>
    <row r="36" spans="2:14" x14ac:dyDescent="0.25">
      <c r="B36" s="1" t="s">
        <v>157</v>
      </c>
      <c r="C36" s="1" t="s">
        <v>151</v>
      </c>
      <c r="D36" s="3">
        <f>D34-D35</f>
        <v>0</v>
      </c>
    </row>
    <row r="37" spans="2:14" x14ac:dyDescent="0.25">
      <c r="B37" s="1" t="s">
        <v>163</v>
      </c>
      <c r="C37" s="1" t="s">
        <v>164</v>
      </c>
      <c r="D37" s="3">
        <v>0</v>
      </c>
    </row>
    <row r="38" spans="2:14" s="20" customFormat="1" x14ac:dyDescent="0.25">
      <c r="B38" s="135" t="str">
        <f>Assumption!B$4</f>
        <v xml:space="preserve">Year of Operation </v>
      </c>
      <c r="C38" s="135" t="str">
        <f>Assumption!C$4</f>
        <v>Unit</v>
      </c>
      <c r="D38" s="135" t="s">
        <v>0</v>
      </c>
      <c r="E38" s="135">
        <f>Assumption!E$4</f>
        <v>1</v>
      </c>
      <c r="F38" s="135">
        <f>Assumption!F$4</f>
        <v>2</v>
      </c>
      <c r="G38" s="135">
        <f>Assumption!G$4</f>
        <v>3</v>
      </c>
      <c r="H38" s="135">
        <f>Assumption!H$4</f>
        <v>4</v>
      </c>
      <c r="I38" s="135">
        <f>Assumption!I$4</f>
        <v>5</v>
      </c>
      <c r="J38" s="135">
        <f>Assumption!J$4</f>
        <v>6</v>
      </c>
      <c r="K38" s="135">
        <f>Assumption!K$4</f>
        <v>7</v>
      </c>
      <c r="L38" s="135">
        <f>Assumption!L$4</f>
        <v>8</v>
      </c>
      <c r="M38" s="135">
        <f>Assumption!M$4</f>
        <v>9</v>
      </c>
      <c r="N38" s="135">
        <f>Assumption!N$4</f>
        <v>10</v>
      </c>
    </row>
    <row r="39" spans="2:14" x14ac:dyDescent="0.25">
      <c r="B39" s="134" t="s">
        <v>16</v>
      </c>
      <c r="C39" s="36" t="s">
        <v>150</v>
      </c>
      <c r="D39" s="103">
        <f>E39</f>
        <v>0</v>
      </c>
      <c r="E39" s="134">
        <f>D32</f>
        <v>0</v>
      </c>
      <c r="F39" s="134">
        <f>E41</f>
        <v>0</v>
      </c>
      <c r="G39" s="134">
        <f t="shared" ref="G39:N39" si="16">F41</f>
        <v>0</v>
      </c>
      <c r="H39" s="134">
        <f t="shared" si="16"/>
        <v>0</v>
      </c>
      <c r="I39" s="134">
        <f t="shared" si="16"/>
        <v>0</v>
      </c>
      <c r="J39" s="134">
        <f t="shared" si="16"/>
        <v>0</v>
      </c>
      <c r="K39" s="134">
        <f t="shared" si="16"/>
        <v>0</v>
      </c>
      <c r="L39" s="134">
        <f t="shared" si="16"/>
        <v>0</v>
      </c>
      <c r="M39" s="134">
        <f t="shared" si="16"/>
        <v>0</v>
      </c>
      <c r="N39" s="134">
        <f t="shared" si="16"/>
        <v>0</v>
      </c>
    </row>
    <row r="40" spans="2:14" x14ac:dyDescent="0.25">
      <c r="B40" s="134" t="s">
        <v>162</v>
      </c>
      <c r="C40" s="36" t="s">
        <v>150</v>
      </c>
      <c r="D40" s="103">
        <f>SUM(E40:N40)</f>
        <v>0</v>
      </c>
      <c r="E40" s="134">
        <f>IF($D$35&gt;=E38,0,MIN($D$37,E39))</f>
        <v>0</v>
      </c>
      <c r="F40" s="134">
        <f t="shared" ref="F40:N40" si="17">IF($D$35&gt;=F38,0,MIN($D$37,F39))</f>
        <v>0</v>
      </c>
      <c r="G40" s="134">
        <f t="shared" si="17"/>
        <v>0</v>
      </c>
      <c r="H40" s="134">
        <f t="shared" si="17"/>
        <v>0</v>
      </c>
      <c r="I40" s="134">
        <f t="shared" si="17"/>
        <v>0</v>
      </c>
      <c r="J40" s="134">
        <f t="shared" si="17"/>
        <v>0</v>
      </c>
      <c r="K40" s="134">
        <f t="shared" si="17"/>
        <v>0</v>
      </c>
      <c r="L40" s="134">
        <f t="shared" si="17"/>
        <v>0</v>
      </c>
      <c r="M40" s="134">
        <f t="shared" si="17"/>
        <v>0</v>
      </c>
      <c r="N40" s="134">
        <f t="shared" si="17"/>
        <v>0</v>
      </c>
    </row>
    <row r="41" spans="2:14" x14ac:dyDescent="0.25">
      <c r="B41" s="103" t="s">
        <v>17</v>
      </c>
      <c r="C41" s="36" t="s">
        <v>150</v>
      </c>
      <c r="D41" s="197">
        <f>D39-D40</f>
        <v>0</v>
      </c>
      <c r="E41" s="103">
        <f>E39-E40</f>
        <v>0</v>
      </c>
      <c r="F41" s="103">
        <f t="shared" ref="F41:N41" si="18">F39-F40</f>
        <v>0</v>
      </c>
      <c r="G41" s="103">
        <f t="shared" si="18"/>
        <v>0</v>
      </c>
      <c r="H41" s="103">
        <f t="shared" si="18"/>
        <v>0</v>
      </c>
      <c r="I41" s="103">
        <f t="shared" si="18"/>
        <v>0</v>
      </c>
      <c r="J41" s="103">
        <f t="shared" si="18"/>
        <v>0</v>
      </c>
      <c r="K41" s="103">
        <f t="shared" si="18"/>
        <v>0</v>
      </c>
      <c r="L41" s="103">
        <f t="shared" si="18"/>
        <v>0</v>
      </c>
      <c r="M41" s="103">
        <f t="shared" si="18"/>
        <v>0</v>
      </c>
      <c r="N41" s="103">
        <f t="shared" si="18"/>
        <v>0</v>
      </c>
    </row>
    <row r="42" spans="2:14" x14ac:dyDescent="0.25">
      <c r="B42" s="198" t="s">
        <v>165</v>
      </c>
      <c r="C42" s="37" t="s">
        <v>150</v>
      </c>
      <c r="D42" s="103">
        <f>SUM(E42:N42)</f>
        <v>0</v>
      </c>
      <c r="E42" s="103">
        <f>(E39+E41)/2*$D$33</f>
        <v>0</v>
      </c>
      <c r="F42" s="103">
        <f t="shared" ref="F42:N42" si="19">(F39+F41)/2*$D$33</f>
        <v>0</v>
      </c>
      <c r="G42" s="103">
        <f t="shared" si="19"/>
        <v>0</v>
      </c>
      <c r="H42" s="103">
        <f t="shared" si="19"/>
        <v>0</v>
      </c>
      <c r="I42" s="103">
        <f t="shared" si="19"/>
        <v>0</v>
      </c>
      <c r="J42" s="103">
        <f t="shared" si="19"/>
        <v>0</v>
      </c>
      <c r="K42" s="103">
        <f t="shared" si="19"/>
        <v>0</v>
      </c>
      <c r="L42" s="103">
        <f t="shared" si="19"/>
        <v>0</v>
      </c>
      <c r="M42" s="103">
        <f t="shared" si="19"/>
        <v>0</v>
      </c>
      <c r="N42" s="103">
        <f t="shared" si="19"/>
        <v>0</v>
      </c>
    </row>
  </sheetData>
  <mergeCells count="2">
    <mergeCell ref="B17:D17"/>
    <mergeCell ref="B31:D3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7"/>
  <dimension ref="A1:XFC39"/>
  <sheetViews>
    <sheetView zoomScaleNormal="100" workbookViewId="0">
      <pane xSplit="3" ySplit="3" topLeftCell="D4" activePane="bottomRight" state="frozen"/>
      <selection pane="topRight" activeCell="D1" sqref="D1"/>
      <selection pane="bottomLeft" activeCell="A4" sqref="A4"/>
      <selection pane="bottomRight" activeCell="K15" sqref="K15"/>
    </sheetView>
  </sheetViews>
  <sheetFormatPr defaultColWidth="0" defaultRowHeight="15" x14ac:dyDescent="0.25"/>
  <cols>
    <col min="1" max="1" width="5.85546875" style="8" bestFit="1" customWidth="1"/>
    <col min="2" max="2" width="37" style="8" bestFit="1" customWidth="1"/>
    <col min="3" max="3" width="9.5703125" style="8" bestFit="1" customWidth="1"/>
    <col min="4" max="4" width="10" style="8" bestFit="1" customWidth="1"/>
    <col min="5" max="9" width="8" style="8" bestFit="1" customWidth="1"/>
    <col min="10" max="10" width="8.7109375" style="8" bestFit="1" customWidth="1"/>
    <col min="11" max="14" width="8" style="8" bestFit="1" customWidth="1"/>
    <col min="15" max="15" width="5.140625" style="8" bestFit="1" customWidth="1"/>
    <col min="16" max="33" width="9.5703125" style="8" hidden="1"/>
    <col min="34" max="16383" width="5.5703125" style="8" hidden="1"/>
    <col min="16384" max="16384" width="2" style="8" hidden="1"/>
  </cols>
  <sheetData>
    <row r="1" spans="1:33" x14ac:dyDescent="0.25">
      <c r="B1" s="40" t="s">
        <v>7</v>
      </c>
      <c r="C1" s="40" t="s">
        <v>34</v>
      </c>
      <c r="D1" s="40"/>
    </row>
    <row r="2" spans="1:33" x14ac:dyDescent="0.25">
      <c r="B2" s="21" t="s">
        <v>8</v>
      </c>
      <c r="E2" s="40"/>
      <c r="F2" s="40"/>
      <c r="G2" s="42"/>
      <c r="H2" s="42"/>
      <c r="I2" s="42"/>
      <c r="J2" s="42"/>
      <c r="K2" s="42"/>
      <c r="L2" s="42"/>
      <c r="M2" s="42"/>
      <c r="N2" s="42"/>
      <c r="O2" s="42"/>
      <c r="P2" s="42"/>
      <c r="Q2" s="42"/>
      <c r="R2" s="42"/>
      <c r="S2" s="42"/>
      <c r="T2" s="42"/>
      <c r="U2" s="42"/>
      <c r="V2" s="42"/>
      <c r="W2" s="42"/>
      <c r="X2" s="42"/>
      <c r="Y2" s="42"/>
      <c r="Z2" s="42"/>
      <c r="AA2" s="42"/>
      <c r="AB2" s="42"/>
      <c r="AC2" s="42"/>
      <c r="AD2" s="42"/>
      <c r="AE2" s="42"/>
      <c r="AF2" s="42"/>
      <c r="AG2" s="42"/>
    </row>
    <row r="3" spans="1:33" s="98" customFormat="1" x14ac:dyDescent="0.25">
      <c r="B3" s="99" t="s">
        <v>9</v>
      </c>
      <c r="C3" s="100" t="str">
        <f>Assumption!C$4</f>
        <v>Unit</v>
      </c>
      <c r="D3" s="100"/>
      <c r="E3" s="100">
        <f>Assumption!E$4</f>
        <v>1</v>
      </c>
      <c r="F3" s="100">
        <f>Assumption!F$4</f>
        <v>2</v>
      </c>
      <c r="G3" s="100">
        <f>Assumption!G$4</f>
        <v>3</v>
      </c>
      <c r="H3" s="100">
        <f>Assumption!H$4</f>
        <v>4</v>
      </c>
      <c r="I3" s="100">
        <f>Assumption!I$4</f>
        <v>5</v>
      </c>
      <c r="J3" s="100">
        <f>Assumption!J$4</f>
        <v>6</v>
      </c>
      <c r="K3" s="100">
        <f>Assumption!K$4</f>
        <v>7</v>
      </c>
      <c r="L3" s="100">
        <f>Assumption!L$4</f>
        <v>8</v>
      </c>
      <c r="M3" s="100">
        <f>Assumption!M$4</f>
        <v>9</v>
      </c>
      <c r="N3" s="100">
        <f>Assumption!N$4</f>
        <v>10</v>
      </c>
      <c r="O3" s="100"/>
      <c r="P3" s="100"/>
      <c r="Q3" s="100"/>
      <c r="R3" s="100"/>
      <c r="S3" s="100"/>
      <c r="T3" s="100"/>
      <c r="U3" s="100"/>
      <c r="V3" s="100"/>
      <c r="W3" s="100"/>
      <c r="X3" s="100"/>
      <c r="Y3" s="100"/>
      <c r="Z3" s="100"/>
      <c r="AA3" s="100"/>
      <c r="AB3" s="100"/>
      <c r="AC3" s="100"/>
      <c r="AD3" s="100"/>
      <c r="AE3" s="100"/>
      <c r="AF3" s="100"/>
      <c r="AG3" s="100"/>
    </row>
    <row r="4" spans="1:33" s="43" customFormat="1" x14ac:dyDescent="0.25">
      <c r="A4" s="8"/>
      <c r="B4" s="14" t="s">
        <v>131</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row>
    <row r="5" spans="1:33" s="10" customFormat="1" x14ac:dyDescent="0.25">
      <c r="A5" s="8"/>
      <c r="B5" s="10" t="s">
        <v>365</v>
      </c>
      <c r="E5" s="18">
        <f>E10</f>
        <v>208.97799999999998</v>
      </c>
      <c r="F5" s="18">
        <f t="shared" ref="F5:I6" si="0">F10+E5</f>
        <v>208.97799999999998</v>
      </c>
      <c r="G5" s="18">
        <f t="shared" si="0"/>
        <v>208.97799999999998</v>
      </c>
      <c r="H5" s="18">
        <f t="shared" si="0"/>
        <v>208.97799999999998</v>
      </c>
      <c r="I5" s="18">
        <f t="shared" si="0"/>
        <v>208.97799999999998</v>
      </c>
      <c r="J5" s="18">
        <f t="shared" ref="J5:J6" si="1">J10+I5</f>
        <v>208.97799999999998</v>
      </c>
      <c r="K5" s="18">
        <f t="shared" ref="K5:K6" si="2">K10+J5</f>
        <v>208.97799999999998</v>
      </c>
      <c r="L5" s="18">
        <f t="shared" ref="L5:L6" si="3">L10+K5</f>
        <v>208.97799999999998</v>
      </c>
      <c r="M5" s="18">
        <f t="shared" ref="M5:M6" si="4">M10+L5</f>
        <v>208.97799999999998</v>
      </c>
      <c r="N5" s="18">
        <f t="shared" ref="N5:N6" si="5">N10+M5</f>
        <v>208.97799999999998</v>
      </c>
      <c r="O5" s="18"/>
      <c r="P5" s="18"/>
      <c r="Q5" s="18"/>
      <c r="R5" s="18"/>
      <c r="S5" s="18"/>
      <c r="T5" s="18"/>
      <c r="U5" s="18"/>
      <c r="V5" s="18"/>
      <c r="W5" s="18"/>
      <c r="X5" s="18"/>
      <c r="Y5" s="18"/>
      <c r="Z5" s="18"/>
      <c r="AA5" s="18"/>
      <c r="AB5" s="18"/>
      <c r="AC5" s="18"/>
      <c r="AD5" s="18"/>
      <c r="AE5" s="18"/>
      <c r="AF5" s="18"/>
      <c r="AG5" s="18"/>
    </row>
    <row r="6" spans="1:33" s="11" customFormat="1" x14ac:dyDescent="0.25">
      <c r="A6" s="9"/>
      <c r="B6" s="11" t="s">
        <v>282</v>
      </c>
      <c r="E6" s="41">
        <f>E10</f>
        <v>208.97799999999998</v>
      </c>
      <c r="F6" s="18">
        <f t="shared" si="0"/>
        <v>208.97799999999998</v>
      </c>
      <c r="G6" s="18">
        <f t="shared" si="0"/>
        <v>208.97799999999998</v>
      </c>
      <c r="H6" s="18">
        <f t="shared" si="0"/>
        <v>208.97799999999998</v>
      </c>
      <c r="I6" s="18">
        <f t="shared" si="0"/>
        <v>208.97799999999998</v>
      </c>
      <c r="J6" s="18">
        <f t="shared" si="1"/>
        <v>208.97799999999998</v>
      </c>
      <c r="K6" s="18">
        <f t="shared" si="2"/>
        <v>208.97799999999998</v>
      </c>
      <c r="L6" s="18">
        <f t="shared" si="3"/>
        <v>208.97799999999998</v>
      </c>
      <c r="M6" s="18">
        <f t="shared" si="4"/>
        <v>208.97799999999998</v>
      </c>
      <c r="N6" s="18">
        <f t="shared" si="5"/>
        <v>208.97799999999998</v>
      </c>
      <c r="O6" s="19"/>
      <c r="P6" s="19"/>
      <c r="Q6" s="19"/>
      <c r="R6" s="19"/>
      <c r="S6" s="19"/>
      <c r="T6" s="19"/>
      <c r="U6" s="19"/>
      <c r="V6" s="19"/>
      <c r="W6" s="19"/>
      <c r="X6" s="19"/>
      <c r="Y6" s="19"/>
      <c r="Z6" s="19"/>
      <c r="AA6" s="19"/>
      <c r="AB6" s="19"/>
      <c r="AC6" s="19"/>
      <c r="AD6" s="19"/>
      <c r="AE6" s="19"/>
      <c r="AF6" s="19"/>
      <c r="AG6" s="19"/>
    </row>
    <row r="7" spans="1:33" s="11" customFormat="1" x14ac:dyDescent="0.25">
      <c r="A7" s="9"/>
      <c r="B7" s="11" t="s">
        <v>268</v>
      </c>
      <c r="E7" s="41">
        <f>E6</f>
        <v>208.97799999999998</v>
      </c>
      <c r="F7" s="41">
        <f t="shared" ref="F7:I7" si="6">F6</f>
        <v>208.97799999999998</v>
      </c>
      <c r="G7" s="41">
        <f t="shared" si="6"/>
        <v>208.97799999999998</v>
      </c>
      <c r="H7" s="41">
        <f t="shared" si="6"/>
        <v>208.97799999999998</v>
      </c>
      <c r="I7" s="41">
        <f t="shared" si="6"/>
        <v>208.97799999999998</v>
      </c>
      <c r="J7" s="41">
        <f t="shared" ref="J7:N7" si="7">J6</f>
        <v>208.97799999999998</v>
      </c>
      <c r="K7" s="41">
        <f t="shared" si="7"/>
        <v>208.97799999999998</v>
      </c>
      <c r="L7" s="41">
        <f t="shared" si="7"/>
        <v>208.97799999999998</v>
      </c>
      <c r="M7" s="41">
        <f t="shared" si="7"/>
        <v>208.97799999999998</v>
      </c>
      <c r="N7" s="41">
        <f t="shared" si="7"/>
        <v>208.97799999999998</v>
      </c>
      <c r="O7" s="19"/>
      <c r="P7" s="19"/>
      <c r="Q7" s="19"/>
      <c r="R7" s="19"/>
      <c r="S7" s="19"/>
      <c r="T7" s="19"/>
      <c r="U7" s="19"/>
      <c r="V7" s="19"/>
      <c r="W7" s="19"/>
      <c r="X7" s="19"/>
      <c r="Y7" s="19"/>
      <c r="Z7" s="19"/>
      <c r="AA7" s="19"/>
      <c r="AB7" s="19"/>
      <c r="AC7" s="19"/>
      <c r="AD7" s="19"/>
      <c r="AE7" s="19"/>
      <c r="AF7" s="19"/>
      <c r="AG7" s="19"/>
    </row>
    <row r="8" spans="1:33" x14ac:dyDescent="0.25">
      <c r="F8" s="10"/>
      <c r="G8" s="10"/>
      <c r="H8" s="27"/>
      <c r="L8" s="2"/>
    </row>
    <row r="9" spans="1:33" s="43" customFormat="1" x14ac:dyDescent="0.25">
      <c r="A9" s="8"/>
      <c r="B9" s="14" t="s">
        <v>209</v>
      </c>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row>
    <row r="10" spans="1:33" s="10" customFormat="1" x14ac:dyDescent="0.25">
      <c r="A10" s="8"/>
      <c r="B10" s="10" t="str">
        <f>B5</f>
        <v xml:space="preserve">Pellet Prj </v>
      </c>
      <c r="E10" s="17">
        <f>Assumption!D18</f>
        <v>208.97799999999998</v>
      </c>
      <c r="F10" s="17">
        <f>0</f>
        <v>0</v>
      </c>
      <c r="G10" s="17">
        <f>0</f>
        <v>0</v>
      </c>
      <c r="H10" s="17">
        <f>0</f>
        <v>0</v>
      </c>
      <c r="I10" s="17">
        <f>0</f>
        <v>0</v>
      </c>
      <c r="J10" s="17">
        <f>0</f>
        <v>0</v>
      </c>
      <c r="K10" s="17">
        <f>0</f>
        <v>0</v>
      </c>
      <c r="L10" s="17">
        <f>0</f>
        <v>0</v>
      </c>
      <c r="M10" s="17">
        <f>0</f>
        <v>0</v>
      </c>
      <c r="N10" s="17">
        <f>0</f>
        <v>0</v>
      </c>
      <c r="O10" s="18"/>
      <c r="P10" s="18"/>
      <c r="Q10" s="18"/>
      <c r="R10" s="18"/>
      <c r="S10" s="18"/>
      <c r="T10" s="18"/>
      <c r="U10" s="18"/>
      <c r="V10" s="18"/>
      <c r="W10" s="18"/>
      <c r="X10" s="18"/>
      <c r="Y10" s="18"/>
      <c r="Z10" s="18"/>
      <c r="AA10" s="18"/>
      <c r="AB10" s="18"/>
      <c r="AC10" s="18"/>
      <c r="AD10" s="18"/>
      <c r="AE10" s="18"/>
      <c r="AF10" s="18"/>
      <c r="AG10" s="18"/>
    </row>
    <row r="11" spans="1:33" s="11" customFormat="1" x14ac:dyDescent="0.25">
      <c r="A11" s="9"/>
      <c r="B11" s="11" t="str">
        <f>B6</f>
        <v xml:space="preserve">Sub Total </v>
      </c>
      <c r="E11" s="19">
        <f t="shared" ref="E11:N11" si="8">SUM(E10:E10)</f>
        <v>208.97799999999998</v>
      </c>
      <c r="F11" s="19">
        <f t="shared" si="8"/>
        <v>0</v>
      </c>
      <c r="G11" s="19">
        <f t="shared" si="8"/>
        <v>0</v>
      </c>
      <c r="H11" s="19">
        <f t="shared" si="8"/>
        <v>0</v>
      </c>
      <c r="I11" s="19">
        <f t="shared" si="8"/>
        <v>0</v>
      </c>
      <c r="J11" s="19">
        <f t="shared" si="8"/>
        <v>0</v>
      </c>
      <c r="K11" s="19">
        <f t="shared" si="8"/>
        <v>0</v>
      </c>
      <c r="L11" s="19">
        <f t="shared" si="8"/>
        <v>0</v>
      </c>
      <c r="M11" s="19">
        <f t="shared" si="8"/>
        <v>0</v>
      </c>
      <c r="N11" s="19">
        <f t="shared" si="8"/>
        <v>0</v>
      </c>
      <c r="O11" s="41"/>
      <c r="P11" s="41"/>
      <c r="Q11" s="41"/>
      <c r="R11" s="41"/>
      <c r="S11" s="41"/>
      <c r="T11" s="41"/>
      <c r="U11" s="41"/>
      <c r="V11" s="41"/>
      <c r="W11" s="41"/>
      <c r="X11" s="41"/>
      <c r="Y11" s="41"/>
      <c r="Z11" s="41"/>
      <c r="AA11" s="41"/>
      <c r="AB11" s="41"/>
      <c r="AC11" s="41"/>
      <c r="AD11" s="41"/>
      <c r="AE11" s="41"/>
      <c r="AF11" s="41"/>
      <c r="AG11" s="41"/>
    </row>
    <row r="12" spans="1:33" s="9" customFormat="1" x14ac:dyDescent="0.25">
      <c r="B12" s="11" t="str">
        <f>B7</f>
        <v xml:space="preserve">Grand Total </v>
      </c>
      <c r="E12" s="28">
        <f>E11</f>
        <v>208.97799999999998</v>
      </c>
      <c r="F12" s="28">
        <f t="shared" ref="F12:N12" si="9">F11</f>
        <v>0</v>
      </c>
      <c r="G12" s="28">
        <f t="shared" si="9"/>
        <v>0</v>
      </c>
      <c r="H12" s="28">
        <f t="shared" si="9"/>
        <v>0</v>
      </c>
      <c r="I12" s="28">
        <f t="shared" si="9"/>
        <v>0</v>
      </c>
      <c r="J12" s="28">
        <f t="shared" si="9"/>
        <v>0</v>
      </c>
      <c r="K12" s="28">
        <f t="shared" si="9"/>
        <v>0</v>
      </c>
      <c r="L12" s="28">
        <f t="shared" si="9"/>
        <v>0</v>
      </c>
      <c r="M12" s="28">
        <f t="shared" si="9"/>
        <v>0</v>
      </c>
      <c r="N12" s="28">
        <f t="shared" si="9"/>
        <v>0</v>
      </c>
    </row>
    <row r="13" spans="1:33" x14ac:dyDescent="0.25">
      <c r="F13" s="10"/>
      <c r="G13" s="10"/>
      <c r="H13" s="27"/>
      <c r="L13" s="2"/>
    </row>
    <row r="14" spans="1:33" s="43" customFormat="1" x14ac:dyDescent="0.25">
      <c r="A14" s="8"/>
      <c r="B14" s="14" t="s">
        <v>10</v>
      </c>
      <c r="C14" s="16" t="s">
        <v>5</v>
      </c>
      <c r="D14" s="16" t="s">
        <v>6</v>
      </c>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row>
    <row r="15" spans="1:33" x14ac:dyDescent="0.25">
      <c r="B15" s="8" t="str">
        <f>B5</f>
        <v xml:space="preserve">Pellet Prj </v>
      </c>
      <c r="C15" s="246">
        <f>Assumption!D84</f>
        <v>0.1</v>
      </c>
      <c r="D15" s="246">
        <f>Assumption!E84</f>
        <v>0.95</v>
      </c>
      <c r="E15" s="12">
        <f>MIN(((E5*$C15*$D15)),E5*$D15-D20)</f>
        <v>19.852909999999998</v>
      </c>
      <c r="F15" s="12">
        <f>MIN(((F5*$C15*$D15)),F5*$D15-E20)</f>
        <v>19.852909999999998</v>
      </c>
      <c r="G15" s="12">
        <f>MIN(((G5*$C15*$D15)),G5*$D15-F20)</f>
        <v>19.852909999999998</v>
      </c>
      <c r="H15" s="12">
        <f>MIN(((H5*$C15*$D15)),H5*$D15-G20)</f>
        <v>19.852909999999998</v>
      </c>
      <c r="I15" s="12">
        <f>MIN(((I5*$C15*$D15)),I5*$D15-H20)</f>
        <v>19.852909999999998</v>
      </c>
      <c r="J15" s="12">
        <f t="shared" ref="J15:N15" si="10">MIN(((J5*$C15*$D15)),J5*$D15-I20)</f>
        <v>19.852909999999998</v>
      </c>
      <c r="K15" s="12">
        <f t="shared" si="10"/>
        <v>19.852909999999998</v>
      </c>
      <c r="L15" s="12">
        <f t="shared" si="10"/>
        <v>19.852909999999998</v>
      </c>
      <c r="M15" s="12">
        <f t="shared" si="10"/>
        <v>19.852909999999998</v>
      </c>
      <c r="N15" s="12">
        <f t="shared" si="10"/>
        <v>19.85290999999998</v>
      </c>
      <c r="O15" s="12"/>
      <c r="P15" s="12"/>
      <c r="Q15" s="12"/>
      <c r="R15" s="12"/>
      <c r="S15" s="12"/>
      <c r="T15" s="12"/>
      <c r="U15" s="12"/>
      <c r="V15" s="12"/>
      <c r="W15" s="12"/>
      <c r="X15" s="12"/>
      <c r="Y15" s="12"/>
      <c r="Z15" s="12"/>
      <c r="AA15" s="12"/>
      <c r="AB15" s="12"/>
      <c r="AC15" s="12"/>
      <c r="AD15" s="12"/>
      <c r="AE15" s="12"/>
      <c r="AF15" s="12"/>
      <c r="AG15" s="12"/>
    </row>
    <row r="16" spans="1:33" s="9" customFormat="1" x14ac:dyDescent="0.25">
      <c r="B16" s="9" t="str">
        <f>B6</f>
        <v xml:space="preserve">Sub Total </v>
      </c>
      <c r="C16" s="246"/>
      <c r="D16" s="246"/>
      <c r="E16" s="13">
        <f>+E15</f>
        <v>19.852909999999998</v>
      </c>
      <c r="F16" s="13">
        <f>+F15</f>
        <v>19.852909999999998</v>
      </c>
      <c r="G16" s="13">
        <f>+G15</f>
        <v>19.852909999999998</v>
      </c>
      <c r="H16" s="13">
        <f>+H15</f>
        <v>19.852909999999998</v>
      </c>
      <c r="I16" s="13">
        <f>+I15</f>
        <v>19.852909999999998</v>
      </c>
      <c r="J16" s="13">
        <f>SUM(J15:J15)</f>
        <v>19.852909999999998</v>
      </c>
      <c r="K16" s="13">
        <f>SUM(K15:K15)</f>
        <v>19.852909999999998</v>
      </c>
      <c r="L16" s="13">
        <f>SUM(L15:L15)</f>
        <v>19.852909999999998</v>
      </c>
      <c r="M16" s="13">
        <f>SUM(M15:M15)</f>
        <v>19.852909999999998</v>
      </c>
      <c r="N16" s="13">
        <f>SUM(N15:N15)</f>
        <v>19.85290999999998</v>
      </c>
      <c r="O16" s="30"/>
      <c r="P16" s="30"/>
      <c r="Q16" s="30"/>
      <c r="R16" s="30"/>
      <c r="S16" s="30"/>
      <c r="T16" s="30"/>
      <c r="U16" s="30"/>
      <c r="V16" s="30"/>
      <c r="W16" s="30"/>
      <c r="X16" s="30"/>
      <c r="Y16" s="30"/>
      <c r="Z16" s="30"/>
      <c r="AA16" s="30"/>
      <c r="AB16" s="30"/>
      <c r="AC16" s="30"/>
      <c r="AD16" s="30"/>
      <c r="AE16" s="30"/>
      <c r="AF16" s="30"/>
      <c r="AG16" s="30"/>
    </row>
    <row r="17" spans="1:33" s="9" customFormat="1" x14ac:dyDescent="0.25">
      <c r="B17" s="9" t="str">
        <f>B7</f>
        <v xml:space="preserve">Grand Total </v>
      </c>
      <c r="E17" s="30">
        <f t="shared" ref="E17:N17" si="11">E15</f>
        <v>19.852909999999998</v>
      </c>
      <c r="F17" s="30">
        <f t="shared" si="11"/>
        <v>19.852909999999998</v>
      </c>
      <c r="G17" s="30">
        <f t="shared" si="11"/>
        <v>19.852909999999998</v>
      </c>
      <c r="H17" s="30">
        <f t="shared" si="11"/>
        <v>19.852909999999998</v>
      </c>
      <c r="I17" s="30">
        <f t="shared" si="11"/>
        <v>19.852909999999998</v>
      </c>
      <c r="J17" s="30">
        <f t="shared" si="11"/>
        <v>19.852909999999998</v>
      </c>
      <c r="K17" s="30">
        <f t="shared" si="11"/>
        <v>19.852909999999998</v>
      </c>
      <c r="L17" s="30">
        <f t="shared" si="11"/>
        <v>19.852909999999998</v>
      </c>
      <c r="M17" s="30">
        <f t="shared" si="11"/>
        <v>19.852909999999998</v>
      </c>
      <c r="N17" s="30">
        <f t="shared" si="11"/>
        <v>19.85290999999998</v>
      </c>
      <c r="O17" s="30"/>
    </row>
    <row r="18" spans="1:33" x14ac:dyDescent="0.25">
      <c r="G18" s="27"/>
    </row>
    <row r="19" spans="1:33" x14ac:dyDescent="0.25">
      <c r="B19" s="14" t="s">
        <v>11</v>
      </c>
      <c r="C19" s="16"/>
      <c r="D19" s="16"/>
      <c r="E19" s="16"/>
      <c r="F19" s="15"/>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row>
    <row r="20" spans="1:33" s="12" customFormat="1" x14ac:dyDescent="0.25">
      <c r="B20" s="12" t="str">
        <f>B15</f>
        <v xml:space="preserve">Pellet Prj </v>
      </c>
      <c r="E20" s="12">
        <f>E15</f>
        <v>19.852909999999998</v>
      </c>
      <c r="F20" s="12">
        <f>F15+E20</f>
        <v>39.705819999999996</v>
      </c>
      <c r="G20" s="12">
        <f>G15+F20</f>
        <v>59.558729999999997</v>
      </c>
      <c r="H20" s="12">
        <f>H15+G20</f>
        <v>79.411639999999991</v>
      </c>
      <c r="I20" s="12">
        <f>I15+H20</f>
        <v>99.264549999999986</v>
      </c>
      <c r="J20" s="12">
        <f t="shared" ref="J20:N20" si="12">J15+I20</f>
        <v>119.11745999999998</v>
      </c>
      <c r="K20" s="12">
        <f t="shared" si="12"/>
        <v>138.97036999999997</v>
      </c>
      <c r="L20" s="12">
        <f t="shared" si="12"/>
        <v>158.82327999999998</v>
      </c>
      <c r="M20" s="12">
        <f t="shared" si="12"/>
        <v>178.67618999999999</v>
      </c>
      <c r="N20" s="12">
        <f t="shared" si="12"/>
        <v>198.52909999999997</v>
      </c>
    </row>
    <row r="21" spans="1:33" s="12" customFormat="1" x14ac:dyDescent="0.25">
      <c r="B21" s="13" t="str">
        <f>B16</f>
        <v xml:space="preserve">Sub Total </v>
      </c>
      <c r="E21" s="13">
        <f t="shared" ref="E21:I21" si="13">SUM(E20:E20)</f>
        <v>19.852909999999998</v>
      </c>
      <c r="F21" s="13">
        <f t="shared" si="13"/>
        <v>39.705819999999996</v>
      </c>
      <c r="G21" s="13">
        <f t="shared" si="13"/>
        <v>59.558729999999997</v>
      </c>
      <c r="H21" s="13">
        <f t="shared" si="13"/>
        <v>79.411639999999991</v>
      </c>
      <c r="I21" s="13">
        <f t="shared" si="13"/>
        <v>99.264549999999986</v>
      </c>
      <c r="J21" s="13">
        <f t="shared" ref="J21:N21" si="14">SUM(J20:J20)</f>
        <v>119.11745999999998</v>
      </c>
      <c r="K21" s="13">
        <f t="shared" si="14"/>
        <v>138.97036999999997</v>
      </c>
      <c r="L21" s="13">
        <f t="shared" si="14"/>
        <v>158.82327999999998</v>
      </c>
      <c r="M21" s="13">
        <f t="shared" si="14"/>
        <v>178.67618999999999</v>
      </c>
      <c r="N21" s="13">
        <f t="shared" si="14"/>
        <v>198.52909999999997</v>
      </c>
      <c r="O21" s="13"/>
      <c r="P21" s="13"/>
      <c r="Q21" s="13"/>
      <c r="R21" s="13"/>
      <c r="S21" s="13"/>
      <c r="T21" s="13"/>
      <c r="U21" s="13"/>
      <c r="V21" s="13"/>
      <c r="W21" s="13"/>
      <c r="X21" s="13"/>
      <c r="Y21" s="13"/>
      <c r="Z21" s="13"/>
      <c r="AA21" s="13"/>
      <c r="AB21" s="13"/>
      <c r="AC21" s="13"/>
      <c r="AD21" s="13"/>
      <c r="AE21" s="13"/>
      <c r="AF21" s="13"/>
      <c r="AG21" s="13"/>
    </row>
    <row r="22" spans="1:33" s="12" customFormat="1" x14ac:dyDescent="0.25">
      <c r="B22" s="13" t="str">
        <f>B17</f>
        <v xml:space="preserve">Grand Total </v>
      </c>
      <c r="E22" s="30">
        <f t="shared" ref="E22:I22" si="15">E20</f>
        <v>19.852909999999998</v>
      </c>
      <c r="F22" s="30">
        <f t="shared" si="15"/>
        <v>39.705819999999996</v>
      </c>
      <c r="G22" s="30">
        <f t="shared" si="15"/>
        <v>59.558729999999997</v>
      </c>
      <c r="H22" s="30">
        <f t="shared" si="15"/>
        <v>79.411639999999991</v>
      </c>
      <c r="I22" s="30">
        <f t="shared" si="15"/>
        <v>99.264549999999986</v>
      </c>
      <c r="J22" s="30">
        <f t="shared" ref="J22:N22" si="16">J20</f>
        <v>119.11745999999998</v>
      </c>
      <c r="K22" s="30">
        <f t="shared" si="16"/>
        <v>138.97036999999997</v>
      </c>
      <c r="L22" s="30">
        <f t="shared" si="16"/>
        <v>158.82327999999998</v>
      </c>
      <c r="M22" s="30">
        <f t="shared" si="16"/>
        <v>178.67618999999999</v>
      </c>
      <c r="N22" s="30">
        <f t="shared" si="16"/>
        <v>198.52909999999997</v>
      </c>
      <c r="O22" s="13"/>
      <c r="P22" s="13"/>
      <c r="Q22" s="13"/>
      <c r="R22" s="13"/>
      <c r="S22" s="13"/>
      <c r="T22" s="13"/>
      <c r="U22" s="13"/>
      <c r="V22" s="13"/>
      <c r="W22" s="13"/>
      <c r="X22" s="13"/>
      <c r="Y22" s="13"/>
      <c r="Z22" s="13"/>
      <c r="AA22" s="13"/>
      <c r="AB22" s="13"/>
      <c r="AC22" s="13"/>
      <c r="AD22" s="13"/>
      <c r="AE22" s="13"/>
      <c r="AF22" s="13"/>
      <c r="AG22" s="13"/>
    </row>
    <row r="24" spans="1:33" s="15" customFormat="1" x14ac:dyDescent="0.25">
      <c r="A24" s="8"/>
      <c r="B24" s="14" t="s">
        <v>12</v>
      </c>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row>
    <row r="25" spans="1:33" s="10" customFormat="1" x14ac:dyDescent="0.25">
      <c r="A25" s="8"/>
      <c r="B25" s="18" t="str">
        <f>B20</f>
        <v xml:space="preserve">Pellet Prj </v>
      </c>
      <c r="E25" s="17">
        <f>E5-E20</f>
        <v>189.12508999999997</v>
      </c>
      <c r="F25" s="17">
        <f>F5-F20</f>
        <v>169.27217999999999</v>
      </c>
      <c r="G25" s="17">
        <f>G5-G20</f>
        <v>149.41926999999998</v>
      </c>
      <c r="H25" s="17">
        <f>H5-H20</f>
        <v>129.56635999999997</v>
      </c>
      <c r="I25" s="17">
        <f>I5-I20</f>
        <v>109.71344999999999</v>
      </c>
      <c r="J25" s="17">
        <f t="shared" ref="J25:N25" si="17">J5-J20</f>
        <v>89.86054</v>
      </c>
      <c r="K25" s="17">
        <f t="shared" si="17"/>
        <v>70.007630000000006</v>
      </c>
      <c r="L25" s="17">
        <f t="shared" si="17"/>
        <v>50.154719999999998</v>
      </c>
      <c r="M25" s="17">
        <f t="shared" si="17"/>
        <v>30.301809999999989</v>
      </c>
      <c r="N25" s="17">
        <f t="shared" si="17"/>
        <v>10.448900000000009</v>
      </c>
      <c r="O25" s="17"/>
      <c r="P25" s="17"/>
      <c r="Q25" s="17"/>
      <c r="R25" s="17"/>
      <c r="S25" s="17"/>
      <c r="T25" s="17"/>
      <c r="U25" s="17"/>
      <c r="V25" s="17"/>
      <c r="W25" s="17"/>
      <c r="X25" s="17"/>
      <c r="Y25" s="17"/>
      <c r="Z25" s="17"/>
      <c r="AA25" s="17"/>
      <c r="AB25" s="17"/>
      <c r="AC25" s="17"/>
      <c r="AD25" s="17"/>
      <c r="AE25" s="17"/>
      <c r="AF25" s="17"/>
      <c r="AG25" s="17"/>
    </row>
    <row r="26" spans="1:33" s="11" customFormat="1" x14ac:dyDescent="0.25">
      <c r="A26" s="9"/>
      <c r="B26" s="41" t="str">
        <f>B21</f>
        <v xml:space="preserve">Sub Total </v>
      </c>
      <c r="E26" s="41">
        <f t="shared" ref="E26:I26" si="18">SUM(E25:E25)</f>
        <v>189.12508999999997</v>
      </c>
      <c r="F26" s="41">
        <f t="shared" si="18"/>
        <v>169.27217999999999</v>
      </c>
      <c r="G26" s="41">
        <f t="shared" si="18"/>
        <v>149.41926999999998</v>
      </c>
      <c r="H26" s="41">
        <f t="shared" si="18"/>
        <v>129.56635999999997</v>
      </c>
      <c r="I26" s="41">
        <f t="shared" si="18"/>
        <v>109.71344999999999</v>
      </c>
      <c r="J26" s="41">
        <f t="shared" ref="J26:N26" si="19">SUM(J25:J25)</f>
        <v>89.86054</v>
      </c>
      <c r="K26" s="41">
        <f t="shared" si="19"/>
        <v>70.007630000000006</v>
      </c>
      <c r="L26" s="41">
        <f t="shared" si="19"/>
        <v>50.154719999999998</v>
      </c>
      <c r="M26" s="41">
        <f t="shared" si="19"/>
        <v>30.301809999999989</v>
      </c>
      <c r="N26" s="41">
        <f t="shared" si="19"/>
        <v>10.448900000000009</v>
      </c>
      <c r="O26" s="19"/>
      <c r="P26" s="19"/>
      <c r="Q26" s="19"/>
      <c r="R26" s="19"/>
      <c r="S26" s="19"/>
      <c r="T26" s="19"/>
      <c r="U26" s="19"/>
      <c r="V26" s="19"/>
      <c r="W26" s="19"/>
      <c r="X26" s="19"/>
      <c r="Y26" s="19"/>
      <c r="Z26" s="19"/>
      <c r="AA26" s="19"/>
      <c r="AB26" s="19"/>
      <c r="AC26" s="19"/>
      <c r="AD26" s="19"/>
      <c r="AE26" s="19"/>
      <c r="AF26" s="19"/>
      <c r="AG26" s="19"/>
    </row>
    <row r="27" spans="1:33" s="10" customFormat="1" x14ac:dyDescent="0.25">
      <c r="A27" s="8"/>
      <c r="B27" s="18" t="str">
        <f>B22</f>
        <v xml:space="preserve">Grand Total </v>
      </c>
      <c r="E27" s="30">
        <f>E25</f>
        <v>189.12508999999997</v>
      </c>
      <c r="F27" s="30">
        <f>F25</f>
        <v>169.27217999999999</v>
      </c>
      <c r="G27" s="30">
        <f>G25</f>
        <v>149.41926999999998</v>
      </c>
      <c r="H27" s="30">
        <f>H25</f>
        <v>129.56635999999997</v>
      </c>
      <c r="I27" s="30">
        <f>I25</f>
        <v>109.71344999999999</v>
      </c>
      <c r="J27" s="30">
        <f t="shared" ref="J27:N27" si="20">J25</f>
        <v>89.86054</v>
      </c>
      <c r="K27" s="30">
        <f t="shared" si="20"/>
        <v>70.007630000000006</v>
      </c>
      <c r="L27" s="30">
        <f t="shared" si="20"/>
        <v>50.154719999999998</v>
      </c>
      <c r="M27" s="30">
        <f t="shared" si="20"/>
        <v>30.301809999999989</v>
      </c>
      <c r="N27" s="30">
        <f t="shared" si="20"/>
        <v>10.448900000000009</v>
      </c>
      <c r="O27" s="17"/>
      <c r="P27" s="17"/>
      <c r="Q27" s="17"/>
      <c r="R27" s="17"/>
      <c r="S27" s="17"/>
      <c r="T27" s="17"/>
      <c r="U27" s="17"/>
      <c r="V27" s="17"/>
      <c r="W27" s="17"/>
      <c r="X27" s="17"/>
      <c r="Y27" s="17"/>
      <c r="Z27" s="17"/>
      <c r="AA27" s="17"/>
      <c r="AB27" s="17"/>
      <c r="AC27" s="17"/>
      <c r="AD27" s="17"/>
      <c r="AE27" s="17"/>
      <c r="AF27" s="17"/>
      <c r="AG27" s="17"/>
    </row>
    <row r="28" spans="1:33" s="11" customFormat="1" x14ac:dyDescent="0.25">
      <c r="A28" s="9"/>
      <c r="E28" s="41"/>
      <c r="F28" s="41"/>
      <c r="G28" s="41"/>
      <c r="H28" s="41"/>
      <c r="I28" s="41"/>
      <c r="J28" s="41"/>
      <c r="K28" s="41"/>
      <c r="L28" s="41"/>
      <c r="M28" s="41"/>
      <c r="N28" s="41"/>
      <c r="O28" s="19"/>
      <c r="P28" s="19"/>
      <c r="Q28" s="19"/>
      <c r="R28" s="19"/>
      <c r="S28" s="19"/>
      <c r="T28" s="19"/>
      <c r="U28" s="19"/>
      <c r="V28" s="19"/>
      <c r="W28" s="19"/>
      <c r="X28" s="19"/>
      <c r="Y28" s="19"/>
      <c r="Z28" s="19"/>
      <c r="AA28" s="19"/>
      <c r="AB28" s="19"/>
      <c r="AC28" s="19"/>
      <c r="AD28" s="19"/>
      <c r="AE28" s="19"/>
      <c r="AF28" s="19"/>
      <c r="AG28" s="19"/>
    </row>
    <row r="29" spans="1:33" x14ac:dyDescent="0.25">
      <c r="B29" s="45" t="s">
        <v>13</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row>
    <row r="30" spans="1:33" x14ac:dyDescent="0.25">
      <c r="B30" s="12" t="str">
        <f>B25</f>
        <v xml:space="preserve">Pellet Prj </v>
      </c>
      <c r="E30" s="12" t="b">
        <f t="shared" ref="E30:N30" si="21">AND(E25&gt;=(1-$D15)*E5)</f>
        <v>1</v>
      </c>
      <c r="F30" s="12" t="b">
        <f t="shared" si="21"/>
        <v>1</v>
      </c>
      <c r="G30" s="12" t="b">
        <f t="shared" si="21"/>
        <v>1</v>
      </c>
      <c r="H30" s="12" t="b">
        <f t="shared" si="21"/>
        <v>1</v>
      </c>
      <c r="I30" s="12" t="b">
        <f t="shared" si="21"/>
        <v>1</v>
      </c>
      <c r="J30" s="12" t="b">
        <f t="shared" si="21"/>
        <v>1</v>
      </c>
      <c r="K30" s="12" t="b">
        <f t="shared" si="21"/>
        <v>1</v>
      </c>
      <c r="L30" s="12" t="b">
        <f t="shared" si="21"/>
        <v>1</v>
      </c>
      <c r="M30" s="12" t="b">
        <f t="shared" si="21"/>
        <v>1</v>
      </c>
      <c r="N30" s="12" t="b">
        <f t="shared" si="21"/>
        <v>1</v>
      </c>
      <c r="O30" s="12"/>
      <c r="P30" s="12"/>
      <c r="Q30" s="12"/>
      <c r="R30" s="12"/>
      <c r="S30" s="12"/>
      <c r="T30" s="12"/>
      <c r="U30" s="12"/>
      <c r="V30" s="12"/>
      <c r="W30" s="12"/>
      <c r="X30" s="12"/>
      <c r="Y30" s="12"/>
      <c r="Z30" s="12"/>
      <c r="AA30" s="12"/>
      <c r="AB30" s="12"/>
      <c r="AC30" s="12"/>
      <c r="AD30" s="12"/>
      <c r="AE30" s="12"/>
      <c r="AF30" s="12"/>
      <c r="AG30" s="12"/>
    </row>
    <row r="31" spans="1:33" x14ac:dyDescent="0.25">
      <c r="B31" s="12" t="str">
        <f>B27</f>
        <v xml:space="preserve">Grand Total </v>
      </c>
      <c r="E31" s="12" t="b">
        <f t="shared" ref="E31:N31" si="22">AND(E27&gt;=(1-$D17)*E8)</f>
        <v>1</v>
      </c>
      <c r="F31" s="12" t="b">
        <f t="shared" si="22"/>
        <v>1</v>
      </c>
      <c r="G31" s="12" t="b">
        <f t="shared" si="22"/>
        <v>1</v>
      </c>
      <c r="H31" s="12" t="b">
        <f t="shared" si="22"/>
        <v>1</v>
      </c>
      <c r="I31" s="12" t="b">
        <f t="shared" si="22"/>
        <v>1</v>
      </c>
      <c r="J31" s="12" t="b">
        <f t="shared" si="22"/>
        <v>1</v>
      </c>
      <c r="K31" s="12" t="b">
        <f t="shared" si="22"/>
        <v>1</v>
      </c>
      <c r="L31" s="12" t="b">
        <f t="shared" si="22"/>
        <v>1</v>
      </c>
      <c r="M31" s="12" t="b">
        <f t="shared" si="22"/>
        <v>1</v>
      </c>
      <c r="N31" s="12" t="b">
        <f t="shared" si="22"/>
        <v>1</v>
      </c>
      <c r="O31" s="12"/>
      <c r="P31" s="12"/>
      <c r="Q31" s="12"/>
      <c r="R31" s="12"/>
      <c r="S31" s="12"/>
      <c r="T31" s="12"/>
      <c r="U31" s="12"/>
      <c r="V31" s="12"/>
      <c r="W31" s="12"/>
      <c r="X31" s="12"/>
      <c r="Y31" s="12"/>
      <c r="Z31" s="12"/>
      <c r="AA31" s="12"/>
      <c r="AB31" s="12"/>
      <c r="AC31" s="12"/>
      <c r="AD31" s="12"/>
      <c r="AE31" s="12"/>
      <c r="AF31" s="12"/>
      <c r="AG31" s="12"/>
    </row>
    <row r="32" spans="1:33" x14ac:dyDescent="0.25">
      <c r="B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row>
    <row r="33" spans="2:33" x14ac:dyDescent="0.25">
      <c r="B33" s="45"/>
      <c r="C33" s="16"/>
      <c r="D33" s="16"/>
      <c r="E33" s="16"/>
      <c r="F33" s="16"/>
      <c r="G33" s="16"/>
      <c r="H33" s="16"/>
      <c r="I33" s="16"/>
      <c r="J33" s="16"/>
      <c r="K33" s="16"/>
      <c r="L33" s="16"/>
      <c r="M33" s="16"/>
      <c r="N33" s="16"/>
    </row>
    <row r="34" spans="2:33" x14ac:dyDescent="0.25">
      <c r="B34" s="12" t="str">
        <f>B30</f>
        <v xml:space="preserve">Pellet Prj </v>
      </c>
      <c r="E34" s="44">
        <f>E25/E5</f>
        <v>0.90499999999999992</v>
      </c>
      <c r="F34" s="44">
        <f>F25/F5</f>
        <v>0.81</v>
      </c>
      <c r="G34" s="44">
        <f>G25/G5</f>
        <v>0.71499999999999997</v>
      </c>
      <c r="H34" s="44">
        <f>H25/H5</f>
        <v>0.61999999999999988</v>
      </c>
      <c r="I34" s="44">
        <f>I25/I5</f>
        <v>0.52500000000000002</v>
      </c>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2:33" x14ac:dyDescent="0.25">
      <c r="B35" s="12"/>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2:33" x14ac:dyDescent="0.25">
      <c r="B36" s="12"/>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2:33" x14ac:dyDescent="0.25">
      <c r="B37" s="12"/>
      <c r="E37" s="44"/>
      <c r="F37" s="44"/>
      <c r="G37" s="44"/>
      <c r="H37" s="44"/>
      <c r="I37" s="44"/>
      <c r="J37" s="44"/>
      <c r="K37" s="44"/>
      <c r="L37" s="44"/>
      <c r="M37" s="44"/>
      <c r="N37" s="44"/>
    </row>
    <row r="38" spans="2:33" x14ac:dyDescent="0.25">
      <c r="B38" s="12"/>
      <c r="E38" s="44"/>
      <c r="F38" s="44"/>
      <c r="G38" s="44"/>
      <c r="H38" s="44"/>
      <c r="I38" s="44"/>
      <c r="J38" s="44"/>
      <c r="K38" s="44"/>
      <c r="L38" s="44"/>
      <c r="M38" s="44"/>
      <c r="N38" s="44"/>
    </row>
    <row r="39" spans="2:33" x14ac:dyDescent="0.25">
      <c r="B39" s="12"/>
      <c r="E39" s="44"/>
      <c r="F39" s="44"/>
      <c r="G39" s="44"/>
      <c r="H39" s="44"/>
      <c r="I39" s="44"/>
      <c r="J39" s="44"/>
      <c r="K39" s="44"/>
      <c r="L39" s="44"/>
      <c r="M39" s="44"/>
      <c r="N39" s="44"/>
    </row>
  </sheetData>
  <conditionalFormatting sqref="A3 A2:B2 E2:XFD2 A1:XFD1 G3:XFD3 G14:XFD15 F14 B14:D15 A13:XFD13 A22:D22 F22:I22 A28:XFD29 A27:D27 A16:XFD16 B16:B17 A18:XFD19 A23:XFD24 A30:AG30 A30:A31 A31:XFD1048576 O12:XFD12 A12:D12 A11:A16 E15:O15 A4:XFD11 A20:I21 O20:XFD22 A25:I26 O25:XFD27">
    <cfRule type="containsText" dxfId="62" priority="60" operator="containsText" text="FALSE">
      <formula>NOT(ISERROR(SEARCH("FALSE",A1)))</formula>
    </cfRule>
    <cfRule type="containsText" dxfId="61" priority="61" operator="containsText" text="TRUE">
      <formula>NOT(ISERROR(SEARCH("TRUE",A1)))</formula>
    </cfRule>
  </conditionalFormatting>
  <conditionalFormatting sqref="B3 G3:AG3">
    <cfRule type="containsText" dxfId="60" priority="47" operator="containsText" text="TRUE">
      <formula>NOT(ISERROR(SEARCH("TRUE",B3)))</formula>
    </cfRule>
  </conditionalFormatting>
  <conditionalFormatting sqref="B3">
    <cfRule type="containsText" dxfId="59" priority="45" operator="containsText" text="FALSE">
      <formula>NOT(ISERROR(SEARCH("FALSE",B3)))</formula>
    </cfRule>
    <cfRule type="containsText" dxfId="58" priority="46" operator="containsText" text="TRUE">
      <formula>NOT(ISERROR(SEARCH("TRUE",B3)))</formula>
    </cfRule>
  </conditionalFormatting>
  <conditionalFormatting sqref="B3 G3:AG3">
    <cfRule type="containsText" dxfId="57" priority="44" operator="containsText" text="TRUE">
      <formula>NOT(ISERROR(SEARCH("TRUE",B3)))</formula>
    </cfRule>
  </conditionalFormatting>
  <conditionalFormatting sqref="C3:F3">
    <cfRule type="containsText" dxfId="56" priority="30" operator="containsText" text="FALSE">
      <formula>NOT(ISERROR(SEARCH("FALSE",C3)))</formula>
    </cfRule>
    <cfRule type="containsText" dxfId="55" priority="31" operator="containsText" text="TRUE">
      <formula>NOT(ISERROR(SEARCH("TRUE",C3)))</formula>
    </cfRule>
  </conditionalFormatting>
  <conditionalFormatting sqref="C3:F3">
    <cfRule type="containsText" dxfId="54" priority="29" operator="containsText" text="TRUE">
      <formula>NOT(ISERROR(SEARCH("TRUE",C3)))</formula>
    </cfRule>
  </conditionalFormatting>
  <conditionalFormatting sqref="C3:F3">
    <cfRule type="containsText" dxfId="53" priority="28" operator="containsText" text="TRUE">
      <formula>NOT(ISERROR(SEARCH("TRUE",C3)))</formula>
    </cfRule>
  </conditionalFormatting>
  <conditionalFormatting sqref="A32">
    <cfRule type="containsText" dxfId="52" priority="24" operator="containsText" text="FALSE">
      <formula>NOT(ISERROR(SEARCH("FALSE",A32)))</formula>
    </cfRule>
    <cfRule type="containsText" dxfId="51" priority="25" operator="containsText" text="TRUE">
      <formula>NOT(ISERROR(SEARCH("TRUE",A32)))</formula>
    </cfRule>
  </conditionalFormatting>
  <conditionalFormatting sqref="E14">
    <cfRule type="containsText" dxfId="50" priority="22" operator="containsText" text="FALSE">
      <formula>NOT(ISERROR(SEARCH("FALSE",E14)))</formula>
    </cfRule>
    <cfRule type="containsText" dxfId="49" priority="23" operator="containsText" text="TRUE">
      <formula>NOT(ISERROR(SEARCH("TRUE",E14)))</formula>
    </cfRule>
  </conditionalFormatting>
  <conditionalFormatting sqref="E12:N12">
    <cfRule type="containsText" dxfId="48" priority="14" operator="containsText" text="FALSE">
      <formula>NOT(ISERROR(SEARCH("FALSE",E12)))</formula>
    </cfRule>
    <cfRule type="containsText" dxfId="47" priority="15" operator="containsText" text="TRUE">
      <formula>NOT(ISERROR(SEARCH("TRUE",E12)))</formula>
    </cfRule>
  </conditionalFormatting>
  <conditionalFormatting sqref="E12:N12">
    <cfRule type="containsText" dxfId="46" priority="13" operator="containsText" text="FALSE">
      <formula>NOT(ISERROR(SEARCH("FALSE",E12)))</formula>
    </cfRule>
  </conditionalFormatting>
  <conditionalFormatting sqref="J20:N22">
    <cfRule type="containsText" dxfId="45" priority="3" operator="containsText" text="FALSE">
      <formula>NOT(ISERROR(SEARCH("FALSE",J20)))</formula>
    </cfRule>
    <cfRule type="containsText" dxfId="44" priority="4" operator="containsText" text="TRUE">
      <formula>NOT(ISERROR(SEARCH("TRUE",J20)))</formula>
    </cfRule>
  </conditionalFormatting>
  <conditionalFormatting sqref="J25:N26">
    <cfRule type="containsText" dxfId="43" priority="1" operator="containsText" text="FALSE">
      <formula>NOT(ISERROR(SEARCH("FALSE",J25)))</formula>
    </cfRule>
    <cfRule type="containsText" dxfId="42" priority="2" operator="containsText" text="TRUE">
      <formula>NOT(ISERROR(SEARCH("TRUE",J25)))</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6"/>
  <dimension ref="A1:AG21"/>
  <sheetViews>
    <sheetView workbookViewId="0">
      <pane xSplit="4" ySplit="4" topLeftCell="E5" activePane="bottomRight" state="frozen"/>
      <selection pane="topRight" activeCell="E1" sqref="E1"/>
      <selection pane="bottomLeft" activeCell="A5" sqref="A5"/>
      <selection pane="bottomRight" activeCell="F28" sqref="F28"/>
    </sheetView>
  </sheetViews>
  <sheetFormatPr defaultColWidth="0" defaultRowHeight="15" x14ac:dyDescent="0.25"/>
  <cols>
    <col min="1" max="1" width="8.42578125" style="10" bestFit="1" customWidth="1"/>
    <col min="2" max="2" width="6.140625" style="10" customWidth="1"/>
    <col min="3" max="3" width="37.7109375" style="8" bestFit="1" customWidth="1"/>
    <col min="4" max="4" width="11.42578125" style="8" bestFit="1" customWidth="1"/>
    <col min="5" max="5" width="8.85546875" style="8" bestFit="1" customWidth="1"/>
    <col min="6" max="8" width="8" style="8" bestFit="1" customWidth="1"/>
    <col min="9" max="14" width="7" style="8" bestFit="1" customWidth="1"/>
    <col min="15" max="15" width="7" style="8" customWidth="1"/>
    <col min="16" max="33" width="7" style="8" hidden="1" customWidth="1"/>
    <col min="34" max="16384" width="6.140625" style="8" hidden="1"/>
  </cols>
  <sheetData>
    <row r="1" spans="1:33" x14ac:dyDescent="0.25">
      <c r="C1" s="40" t="s">
        <v>81</v>
      </c>
      <c r="D1" s="40"/>
      <c r="E1" s="40" t="str">
        <f>'Dep.Co.'!C1</f>
        <v>Rs. Crore</v>
      </c>
      <c r="G1" s="42"/>
      <c r="H1" s="42"/>
      <c r="I1" s="42"/>
      <c r="J1" s="42"/>
      <c r="K1" s="42"/>
      <c r="L1" s="42"/>
      <c r="M1" s="42"/>
      <c r="N1" s="42"/>
      <c r="O1" s="42"/>
      <c r="P1" s="42"/>
      <c r="Q1" s="42"/>
      <c r="R1" s="42"/>
      <c r="S1" s="42"/>
      <c r="T1" s="42"/>
      <c r="U1" s="42"/>
      <c r="V1" s="42"/>
      <c r="W1" s="42"/>
      <c r="X1" s="42"/>
      <c r="Y1" s="42"/>
      <c r="Z1" s="42"/>
      <c r="AA1" s="42"/>
      <c r="AB1" s="42"/>
      <c r="AC1" s="42"/>
      <c r="AD1" s="42"/>
      <c r="AE1" s="42"/>
      <c r="AF1" s="42"/>
      <c r="AG1" s="42"/>
    </row>
    <row r="2" spans="1:33" s="32" customFormat="1" x14ac:dyDescent="0.25">
      <c r="A2" s="31"/>
      <c r="B2" s="31"/>
      <c r="C2" s="33" t="s">
        <v>82</v>
      </c>
      <c r="D2" s="33"/>
      <c r="G2" s="23"/>
      <c r="H2" s="23"/>
      <c r="I2" s="23"/>
      <c r="J2" s="23"/>
      <c r="K2" s="23"/>
      <c r="L2" s="23"/>
      <c r="M2" s="23"/>
      <c r="N2" s="23"/>
      <c r="O2" s="23"/>
      <c r="P2" s="23"/>
      <c r="Q2" s="23"/>
      <c r="R2" s="23"/>
      <c r="S2" s="23"/>
      <c r="T2" s="23"/>
      <c r="U2" s="23"/>
      <c r="V2" s="23"/>
      <c r="W2" s="23"/>
      <c r="X2" s="23"/>
      <c r="Y2" s="23"/>
      <c r="Z2" s="23"/>
      <c r="AA2" s="23"/>
      <c r="AB2" s="23"/>
      <c r="AC2" s="23"/>
      <c r="AD2" s="23"/>
      <c r="AE2" s="23"/>
      <c r="AF2" s="23"/>
      <c r="AG2" s="23"/>
    </row>
    <row r="3" spans="1:33" s="32" customFormat="1" x14ac:dyDescent="0.25">
      <c r="A3" s="31"/>
      <c r="B3" s="31"/>
      <c r="C3" s="33"/>
      <c r="D3" s="33"/>
      <c r="G3" s="23"/>
      <c r="H3" s="23"/>
      <c r="I3" s="23"/>
      <c r="J3" s="23"/>
      <c r="K3" s="23"/>
      <c r="L3" s="23"/>
      <c r="M3" s="23"/>
      <c r="N3" s="23"/>
      <c r="O3" s="23"/>
      <c r="P3" s="23"/>
      <c r="Q3" s="23"/>
      <c r="R3" s="23"/>
      <c r="S3" s="23"/>
      <c r="T3" s="23"/>
      <c r="U3" s="23"/>
      <c r="V3" s="23"/>
      <c r="W3" s="23"/>
      <c r="X3" s="23"/>
      <c r="Y3" s="23"/>
      <c r="Z3" s="23"/>
      <c r="AA3" s="23"/>
      <c r="AB3" s="23"/>
      <c r="AC3" s="23"/>
      <c r="AD3" s="23"/>
      <c r="AE3" s="23"/>
      <c r="AF3" s="23"/>
      <c r="AG3" s="23"/>
    </row>
    <row r="4" spans="1:33" s="32" customFormat="1" x14ac:dyDescent="0.25">
      <c r="A4" s="31"/>
      <c r="B4" s="31"/>
      <c r="C4" s="63" t="s">
        <v>9</v>
      </c>
      <c r="D4" s="63"/>
      <c r="E4" s="62">
        <f>Assumption!E$4</f>
        <v>1</v>
      </c>
      <c r="F4" s="62">
        <f>Assumption!F$4</f>
        <v>2</v>
      </c>
      <c r="G4" s="62">
        <f>Assumption!G$4</f>
        <v>3</v>
      </c>
      <c r="H4" s="62">
        <f>Assumption!H$4</f>
        <v>4</v>
      </c>
      <c r="I4" s="62">
        <f>Assumption!I$4</f>
        <v>5</v>
      </c>
      <c r="J4" s="62">
        <f>Assumption!J$4</f>
        <v>6</v>
      </c>
      <c r="K4" s="62">
        <f>Assumption!K$4</f>
        <v>7</v>
      </c>
      <c r="L4" s="62">
        <f>Assumption!L$4</f>
        <v>8</v>
      </c>
      <c r="M4" s="62">
        <f>Assumption!M$4</f>
        <v>9</v>
      </c>
      <c r="N4" s="62">
        <f>Assumption!N$4</f>
        <v>10</v>
      </c>
      <c r="O4" s="62"/>
      <c r="P4" s="62"/>
      <c r="Q4" s="62"/>
      <c r="R4" s="62"/>
      <c r="S4" s="62"/>
      <c r="T4" s="62"/>
      <c r="U4" s="62"/>
      <c r="V4" s="62"/>
      <c r="W4" s="62"/>
      <c r="X4" s="62"/>
      <c r="Y4" s="62"/>
      <c r="Z4" s="62"/>
      <c r="AA4" s="62"/>
      <c r="AB4" s="62"/>
      <c r="AC4" s="62"/>
      <c r="AD4" s="62"/>
      <c r="AE4" s="62"/>
      <c r="AF4" s="62"/>
      <c r="AG4" s="62"/>
    </row>
    <row r="5" spans="1:33" x14ac:dyDescent="0.25">
      <c r="C5" s="21"/>
      <c r="D5" s="21"/>
      <c r="E5" s="25"/>
      <c r="G5" s="17"/>
      <c r="H5" s="17"/>
    </row>
    <row r="6" spans="1:33" x14ac:dyDescent="0.25">
      <c r="C6" s="21" t="s">
        <v>215</v>
      </c>
      <c r="D6" s="21"/>
      <c r="E6" s="25"/>
      <c r="G6" s="17"/>
      <c r="H6" s="17"/>
    </row>
    <row r="7" spans="1:33" x14ac:dyDescent="0.25">
      <c r="C7" s="18" t="str">
        <f>'Dep.Co.'!B10</f>
        <v xml:space="preserve">Pellet Prj </v>
      </c>
      <c r="D7" s="18"/>
      <c r="E7" s="25">
        <f>'Dep.Co.'!E10</f>
        <v>208.97799999999998</v>
      </c>
      <c r="F7" s="25">
        <f>'Dep.Co.'!F10</f>
        <v>0</v>
      </c>
      <c r="G7" s="25">
        <f>'Dep.Co.'!G10</f>
        <v>0</v>
      </c>
      <c r="H7" s="25">
        <f>'Dep.Co.'!H10</f>
        <v>0</v>
      </c>
      <c r="I7" s="25">
        <f>'Dep.Co.'!I10</f>
        <v>0</v>
      </c>
      <c r="J7" s="25">
        <f>'Dep.Co.'!J10</f>
        <v>0</v>
      </c>
      <c r="K7" s="25">
        <f>'Dep.Co.'!K10</f>
        <v>0</v>
      </c>
      <c r="L7" s="25">
        <f>'Dep.Co.'!L10</f>
        <v>0</v>
      </c>
      <c r="M7" s="25">
        <f>'Dep.Co.'!M10</f>
        <v>0</v>
      </c>
      <c r="N7" s="25">
        <f>'Dep.Co.'!N10</f>
        <v>0</v>
      </c>
    </row>
    <row r="8" spans="1:33" s="9" customFormat="1" x14ac:dyDescent="0.25">
      <c r="A8" s="11"/>
      <c r="B8" s="11"/>
      <c r="C8" s="41" t="str">
        <f>'Dep.Co.'!B11</f>
        <v xml:space="preserve">Sub Total </v>
      </c>
      <c r="D8" s="41"/>
      <c r="E8" s="28">
        <f t="shared" ref="E8:I8" si="0">SUM(E7:E7)</f>
        <v>208.97799999999998</v>
      </c>
      <c r="F8" s="28">
        <f t="shared" si="0"/>
        <v>0</v>
      </c>
      <c r="G8" s="28">
        <f t="shared" si="0"/>
        <v>0</v>
      </c>
      <c r="H8" s="28">
        <f t="shared" si="0"/>
        <v>0</v>
      </c>
      <c r="I8" s="28">
        <f t="shared" si="0"/>
        <v>0</v>
      </c>
      <c r="J8" s="28">
        <f t="shared" ref="J8:N8" si="1">SUM(J7:J7)</f>
        <v>0</v>
      </c>
      <c r="K8" s="28">
        <f t="shared" si="1"/>
        <v>0</v>
      </c>
      <c r="L8" s="28">
        <f t="shared" si="1"/>
        <v>0</v>
      </c>
      <c r="M8" s="28">
        <f t="shared" si="1"/>
        <v>0</v>
      </c>
      <c r="N8" s="28">
        <f t="shared" si="1"/>
        <v>0</v>
      </c>
    </row>
    <row r="9" spans="1:33" s="9" customFormat="1" x14ac:dyDescent="0.25">
      <c r="A9" s="11"/>
      <c r="B9" s="11"/>
      <c r="C9" s="41" t="str">
        <f>'Dep.Co.'!B12</f>
        <v xml:space="preserve">Grand Total </v>
      </c>
      <c r="D9" s="41"/>
      <c r="E9" s="28">
        <f>E8</f>
        <v>208.97799999999998</v>
      </c>
      <c r="F9" s="28">
        <f t="shared" ref="F9:I9" si="2">F8</f>
        <v>0</v>
      </c>
      <c r="G9" s="28">
        <f t="shared" si="2"/>
        <v>0</v>
      </c>
      <c r="H9" s="28">
        <f t="shared" si="2"/>
        <v>0</v>
      </c>
      <c r="I9" s="28">
        <f t="shared" si="2"/>
        <v>0</v>
      </c>
      <c r="J9" s="28">
        <f t="shared" ref="J9:N9" si="3">J8</f>
        <v>0</v>
      </c>
      <c r="K9" s="28">
        <f t="shared" si="3"/>
        <v>0</v>
      </c>
      <c r="L9" s="28">
        <f t="shared" si="3"/>
        <v>0</v>
      </c>
      <c r="M9" s="28">
        <f t="shared" si="3"/>
        <v>0</v>
      </c>
      <c r="N9" s="28">
        <f t="shared" si="3"/>
        <v>0</v>
      </c>
    </row>
    <row r="10" spans="1:33" s="9" customFormat="1" x14ac:dyDescent="0.25">
      <c r="A10" s="11"/>
      <c r="B10" s="11"/>
      <c r="C10" s="41"/>
      <c r="D10" s="41"/>
      <c r="E10" s="28"/>
      <c r="F10" s="28"/>
      <c r="G10" s="28"/>
      <c r="H10" s="28"/>
      <c r="I10" s="28"/>
      <c r="J10" s="28"/>
      <c r="K10" s="28"/>
      <c r="L10" s="28"/>
      <c r="M10" s="28"/>
      <c r="N10" s="28"/>
    </row>
    <row r="11" spans="1:33" x14ac:dyDescent="0.25">
      <c r="C11" s="10"/>
      <c r="D11" s="10"/>
      <c r="E11" s="26"/>
      <c r="G11" s="10"/>
      <c r="H11" s="10"/>
    </row>
    <row r="12" spans="1:33" x14ac:dyDescent="0.25">
      <c r="C12" s="11" t="s">
        <v>216</v>
      </c>
      <c r="D12" s="220" t="s">
        <v>83</v>
      </c>
      <c r="E12" s="29"/>
      <c r="G12" s="10"/>
      <c r="H12" s="10"/>
    </row>
    <row r="13" spans="1:33" x14ac:dyDescent="0.25">
      <c r="C13" s="18" t="str">
        <f>C7</f>
        <v xml:space="preserve">Pellet Prj </v>
      </c>
      <c r="D13" s="221">
        <f>Assumption!D90</f>
        <v>0.15</v>
      </c>
      <c r="E13" s="163">
        <f>D19*$D13+E7*$D$13</f>
        <v>31.346699999999995</v>
      </c>
      <c r="F13" s="163">
        <f>E19*$D13+F7*$D$13</f>
        <v>26.644694999999995</v>
      </c>
      <c r="G13" s="163">
        <f>F19*$D13+G7*$D$13</f>
        <v>22.647990749999998</v>
      </c>
      <c r="H13" s="163">
        <f>G19*$D13+H7*$D$13</f>
        <v>19.2507921375</v>
      </c>
      <c r="I13" s="163">
        <f>H19*$D13+I7*$D$13</f>
        <v>16.363173316874999</v>
      </c>
      <c r="J13" s="163">
        <f t="shared" ref="J13:N13" si="4">I19*$D13+J7*$D$13</f>
        <v>13.90869731934375</v>
      </c>
      <c r="K13" s="163">
        <f t="shared" si="4"/>
        <v>11.822392721442188</v>
      </c>
      <c r="L13" s="163">
        <f t="shared" si="4"/>
        <v>10.04903381322586</v>
      </c>
      <c r="M13" s="163">
        <f t="shared" si="4"/>
        <v>8.5416787412419808</v>
      </c>
      <c r="N13" s="163">
        <f t="shared" si="4"/>
        <v>7.2604269300556838</v>
      </c>
      <c r="O13" s="18"/>
      <c r="P13" s="18"/>
      <c r="Q13" s="18"/>
      <c r="R13" s="18"/>
      <c r="S13" s="18"/>
      <c r="T13" s="18"/>
      <c r="U13" s="18"/>
      <c r="V13" s="18"/>
      <c r="W13" s="18"/>
      <c r="X13" s="18"/>
      <c r="Y13" s="18"/>
      <c r="Z13" s="18"/>
      <c r="AA13" s="18"/>
      <c r="AB13" s="18"/>
      <c r="AC13" s="18"/>
      <c r="AD13" s="18"/>
      <c r="AE13" s="18"/>
      <c r="AF13" s="18"/>
      <c r="AG13" s="18"/>
    </row>
    <row r="14" spans="1:33" s="9" customFormat="1" x14ac:dyDescent="0.25">
      <c r="A14" s="11"/>
      <c r="B14" s="11"/>
      <c r="C14" s="164" t="s">
        <v>217</v>
      </c>
      <c r="D14" s="164"/>
      <c r="E14" s="165">
        <f t="shared" ref="E14:I14" si="5">SUM(E13:E13)</f>
        <v>31.346699999999995</v>
      </c>
      <c r="F14" s="165">
        <f t="shared" si="5"/>
        <v>26.644694999999995</v>
      </c>
      <c r="G14" s="165">
        <f t="shared" si="5"/>
        <v>22.647990749999998</v>
      </c>
      <c r="H14" s="165">
        <f t="shared" si="5"/>
        <v>19.2507921375</v>
      </c>
      <c r="I14" s="165">
        <f t="shared" si="5"/>
        <v>16.363173316874999</v>
      </c>
      <c r="J14" s="165">
        <f t="shared" ref="J14:N14" si="6">SUM(J13:J13)</f>
        <v>13.90869731934375</v>
      </c>
      <c r="K14" s="165">
        <f t="shared" si="6"/>
        <v>11.822392721442188</v>
      </c>
      <c r="L14" s="165">
        <f t="shared" si="6"/>
        <v>10.04903381322586</v>
      </c>
      <c r="M14" s="165">
        <f t="shared" si="6"/>
        <v>8.5416787412419808</v>
      </c>
      <c r="N14" s="165">
        <f t="shared" si="6"/>
        <v>7.2604269300556838</v>
      </c>
      <c r="O14" s="41"/>
      <c r="P14" s="41"/>
      <c r="Q14" s="41"/>
      <c r="R14" s="41"/>
      <c r="S14" s="41"/>
      <c r="T14" s="41"/>
      <c r="U14" s="41"/>
      <c r="V14" s="41"/>
      <c r="W14" s="41"/>
      <c r="X14" s="41"/>
      <c r="Y14" s="41"/>
      <c r="Z14" s="41"/>
      <c r="AA14" s="41"/>
      <c r="AB14" s="41"/>
      <c r="AC14" s="41"/>
      <c r="AD14" s="41"/>
      <c r="AE14" s="41"/>
      <c r="AF14" s="41"/>
      <c r="AG14" s="41"/>
    </row>
    <row r="15" spans="1:33" s="9" customFormat="1" x14ac:dyDescent="0.25">
      <c r="A15" s="11"/>
      <c r="B15" s="11"/>
      <c r="C15" s="41" t="str">
        <f>C9</f>
        <v xml:space="preserve">Grand Total </v>
      </c>
      <c r="D15" s="239"/>
      <c r="E15" s="240">
        <f>E14</f>
        <v>31.346699999999995</v>
      </c>
      <c r="F15" s="240">
        <f t="shared" ref="F15:I15" si="7">F14</f>
        <v>26.644694999999995</v>
      </c>
      <c r="G15" s="240">
        <f t="shared" si="7"/>
        <v>22.647990749999998</v>
      </c>
      <c r="H15" s="240">
        <f t="shared" si="7"/>
        <v>19.2507921375</v>
      </c>
      <c r="I15" s="240">
        <f t="shared" si="7"/>
        <v>16.363173316874999</v>
      </c>
      <c r="J15" s="240">
        <f t="shared" ref="J15:N15" si="8">J14</f>
        <v>13.90869731934375</v>
      </c>
      <c r="K15" s="240">
        <f t="shared" si="8"/>
        <v>11.822392721442188</v>
      </c>
      <c r="L15" s="240">
        <f t="shared" si="8"/>
        <v>10.04903381322586</v>
      </c>
      <c r="M15" s="240">
        <f t="shared" si="8"/>
        <v>8.5416787412419808</v>
      </c>
      <c r="N15" s="240">
        <f t="shared" si="8"/>
        <v>7.2604269300556838</v>
      </c>
      <c r="O15" s="41"/>
      <c r="P15" s="41"/>
      <c r="Q15" s="41"/>
      <c r="R15" s="41"/>
      <c r="S15" s="41"/>
      <c r="T15" s="41"/>
      <c r="U15" s="41"/>
      <c r="V15" s="41"/>
      <c r="W15" s="41"/>
      <c r="X15" s="41"/>
      <c r="Y15" s="41"/>
      <c r="Z15" s="41"/>
      <c r="AA15" s="41"/>
      <c r="AB15" s="41"/>
      <c r="AC15" s="41"/>
      <c r="AD15" s="41"/>
      <c r="AE15" s="41"/>
      <c r="AF15" s="41"/>
      <c r="AG15" s="41"/>
    </row>
    <row r="16" spans="1:33" x14ac:dyDescent="0.25">
      <c r="C16" s="18"/>
      <c r="D16" s="221"/>
      <c r="E16" s="163"/>
      <c r="F16" s="163"/>
      <c r="G16" s="163"/>
      <c r="H16" s="163"/>
      <c r="I16" s="163"/>
      <c r="J16" s="163"/>
      <c r="K16" s="163"/>
      <c r="L16" s="163"/>
      <c r="M16" s="163"/>
      <c r="N16" s="163"/>
      <c r="O16" s="18"/>
      <c r="P16" s="18"/>
      <c r="Q16" s="18"/>
      <c r="R16" s="18"/>
      <c r="S16" s="18"/>
      <c r="T16" s="18"/>
      <c r="U16" s="18"/>
      <c r="V16" s="18"/>
      <c r="W16" s="18"/>
      <c r="X16" s="18"/>
      <c r="Y16" s="18"/>
      <c r="Z16" s="18"/>
      <c r="AA16" s="18"/>
      <c r="AB16" s="18"/>
      <c r="AC16" s="18"/>
      <c r="AD16" s="18"/>
      <c r="AE16" s="18"/>
      <c r="AF16" s="18"/>
      <c r="AG16" s="18"/>
    </row>
    <row r="17" spans="1:33" x14ac:dyDescent="0.25">
      <c r="C17" s="10"/>
      <c r="D17" s="10"/>
      <c r="E17" s="10"/>
      <c r="F17" s="10"/>
      <c r="G17" s="10"/>
      <c r="H17" s="10"/>
    </row>
    <row r="18" spans="1:33" x14ac:dyDescent="0.25">
      <c r="C18" s="21" t="s">
        <v>100</v>
      </c>
      <c r="D18" s="21"/>
      <c r="E18" s="10"/>
      <c r="F18" s="10"/>
      <c r="G18" s="10"/>
      <c r="H18" s="10"/>
    </row>
    <row r="19" spans="1:33" s="12" customFormat="1" x14ac:dyDescent="0.25">
      <c r="A19" s="17"/>
      <c r="B19" s="17"/>
      <c r="C19" s="17" t="str">
        <f>C7</f>
        <v xml:space="preserve">Pellet Prj </v>
      </c>
      <c r="D19" s="17"/>
      <c r="E19" s="17">
        <f>E7-E13</f>
        <v>177.63129999999998</v>
      </c>
      <c r="F19" s="17">
        <f>F7+E19-F13</f>
        <v>150.986605</v>
      </c>
      <c r="G19" s="17">
        <f>G7+F19-G13</f>
        <v>128.33861425000001</v>
      </c>
      <c r="H19" s="17">
        <f>H7+G19-H13</f>
        <v>109.08782211250001</v>
      </c>
      <c r="I19" s="17">
        <f>I7+H19-I13</f>
        <v>92.724648795625001</v>
      </c>
      <c r="J19" s="17">
        <f t="shared" ref="J19:N19" si="9">J7+I19-J13</f>
        <v>78.815951476281256</v>
      </c>
      <c r="K19" s="17">
        <f t="shared" si="9"/>
        <v>66.993558754839071</v>
      </c>
      <c r="L19" s="17">
        <f t="shared" si="9"/>
        <v>56.94452494161321</v>
      </c>
      <c r="M19" s="17">
        <f t="shared" si="9"/>
        <v>48.402846200371229</v>
      </c>
      <c r="N19" s="17">
        <f t="shared" si="9"/>
        <v>41.142419270315543</v>
      </c>
      <c r="O19" s="17"/>
      <c r="P19" s="17"/>
      <c r="Q19" s="17"/>
      <c r="R19" s="17"/>
      <c r="S19" s="17"/>
      <c r="T19" s="17"/>
      <c r="U19" s="17"/>
      <c r="V19" s="17"/>
      <c r="W19" s="17"/>
      <c r="X19" s="17"/>
      <c r="Y19" s="17"/>
      <c r="Z19" s="17"/>
      <c r="AA19" s="17"/>
      <c r="AB19" s="17"/>
      <c r="AC19" s="17"/>
      <c r="AD19" s="17"/>
      <c r="AE19" s="17"/>
      <c r="AF19" s="17"/>
      <c r="AG19" s="17"/>
    </row>
    <row r="20" spans="1:33" s="13" customFormat="1" x14ac:dyDescent="0.25">
      <c r="A20" s="19"/>
      <c r="B20" s="19"/>
      <c r="C20" s="19" t="str">
        <f>C8</f>
        <v xml:space="preserve">Sub Total </v>
      </c>
      <c r="D20" s="19"/>
      <c r="E20" s="19">
        <f t="shared" ref="E20:I20" si="10">SUM(E19:E19)</f>
        <v>177.63129999999998</v>
      </c>
      <c r="F20" s="19">
        <f t="shared" si="10"/>
        <v>150.986605</v>
      </c>
      <c r="G20" s="19">
        <f t="shared" si="10"/>
        <v>128.33861425000001</v>
      </c>
      <c r="H20" s="19">
        <f t="shared" si="10"/>
        <v>109.08782211250001</v>
      </c>
      <c r="I20" s="19">
        <f t="shared" si="10"/>
        <v>92.724648795625001</v>
      </c>
      <c r="J20" s="19">
        <f t="shared" ref="J20:N20" si="11">SUM(J19:J19)</f>
        <v>78.815951476281256</v>
      </c>
      <c r="K20" s="19">
        <f t="shared" si="11"/>
        <v>66.993558754839071</v>
      </c>
      <c r="L20" s="19">
        <f t="shared" si="11"/>
        <v>56.94452494161321</v>
      </c>
      <c r="M20" s="19">
        <f t="shared" si="11"/>
        <v>48.402846200371229</v>
      </c>
      <c r="N20" s="19">
        <f t="shared" si="11"/>
        <v>41.142419270315543</v>
      </c>
      <c r="O20" s="19"/>
      <c r="P20" s="19"/>
      <c r="Q20" s="19"/>
      <c r="R20" s="19"/>
      <c r="S20" s="19"/>
      <c r="T20" s="19"/>
      <c r="U20" s="19"/>
      <c r="V20" s="19"/>
      <c r="W20" s="19"/>
      <c r="X20" s="19"/>
      <c r="Y20" s="19"/>
      <c r="Z20" s="19"/>
      <c r="AA20" s="19"/>
      <c r="AB20" s="19"/>
      <c r="AC20" s="19"/>
      <c r="AD20" s="19"/>
      <c r="AE20" s="19"/>
      <c r="AF20" s="19"/>
      <c r="AG20" s="19"/>
    </row>
    <row r="21" spans="1:33" s="9" customFormat="1" x14ac:dyDescent="0.25">
      <c r="A21" s="11"/>
      <c r="B21" s="11"/>
      <c r="C21" s="19" t="str">
        <f>C9</f>
        <v xml:space="preserve">Grand Total </v>
      </c>
      <c r="D21" s="19"/>
      <c r="E21" s="30">
        <f>E20</f>
        <v>177.63129999999998</v>
      </c>
      <c r="F21" s="30">
        <f t="shared" ref="F21:I21" si="12">F20</f>
        <v>150.986605</v>
      </c>
      <c r="G21" s="30">
        <f t="shared" si="12"/>
        <v>128.33861425000001</v>
      </c>
      <c r="H21" s="30">
        <f t="shared" si="12"/>
        <v>109.08782211250001</v>
      </c>
      <c r="I21" s="30">
        <f t="shared" si="12"/>
        <v>92.724648795625001</v>
      </c>
      <c r="J21" s="30">
        <f t="shared" ref="J21:N21" si="13">J20</f>
        <v>78.815951476281256</v>
      </c>
      <c r="K21" s="30">
        <f t="shared" si="13"/>
        <v>66.993558754839071</v>
      </c>
      <c r="L21" s="30">
        <f t="shared" si="13"/>
        <v>56.94452494161321</v>
      </c>
      <c r="M21" s="30">
        <f t="shared" si="13"/>
        <v>48.402846200371229</v>
      </c>
      <c r="N21" s="30">
        <f t="shared" si="13"/>
        <v>41.142419270315543</v>
      </c>
      <c r="O21" s="30"/>
      <c r="P21" s="30"/>
      <c r="Q21" s="30"/>
      <c r="R21" s="30"/>
      <c r="S21" s="30"/>
      <c r="T21" s="30"/>
      <c r="U21" s="30"/>
      <c r="V21" s="30"/>
      <c r="W21" s="30"/>
      <c r="X21" s="30"/>
      <c r="Y21" s="30"/>
      <c r="Z21" s="30"/>
      <c r="AA21" s="30"/>
      <c r="AB21" s="30"/>
      <c r="AC21" s="30"/>
      <c r="AD21" s="30"/>
      <c r="AE21" s="30"/>
      <c r="AF21" s="30"/>
      <c r="AG21" s="30"/>
    </row>
  </sheetData>
  <conditionalFormatting sqref="G1:XFD3 F4:XFD4 F11:H13 E12:E13 D12 A1:F4 E14:I14 E20:I20 C9:F11 C13:I13 C6:H8 G13:I14 F19:I20 C17:H20 C20:C21 A17:B1048576 A6:B14 E7:I10 O19:AG20 O13:AG14">
    <cfRule type="containsText" dxfId="41" priority="89" operator="containsText" text="FALSE">
      <formula>NOT(ISERROR(SEARCH("FALSE",A1)))</formula>
    </cfRule>
    <cfRule type="containsText" dxfId="40" priority="90" operator="containsText" text="TRUE">
      <formula>NOT(ISERROR(SEARCH("TRUE",A1)))</formula>
    </cfRule>
  </conditionalFormatting>
  <conditionalFormatting sqref="F11:H13 D12 A1:B4 E14:I14 C9:F11 E20:I20 C13:I13 C6:H8 F19:I20 C17:H20 C20:C21 A17:B1048576 A6:B14 E7:I10 O19:AG20 O13:AG14">
    <cfRule type="containsText" dxfId="39" priority="86" operator="containsText" text="FALSE">
      <formula>NOT(ISERROR(SEARCH("FALSE",A1)))</formula>
    </cfRule>
  </conditionalFormatting>
  <conditionalFormatting sqref="E12">
    <cfRule type="containsText" dxfId="38" priority="83" operator="containsText" text="FALSE">
      <formula>NOT(ISERROR(SEARCH("FALSE",E12)))</formula>
    </cfRule>
  </conditionalFormatting>
  <conditionalFormatting sqref="F12">
    <cfRule type="containsText" dxfId="37" priority="81" operator="containsText" text="FALSE">
      <formula>NOT(ISERROR(SEARCH("FALSE",F12)))</formula>
    </cfRule>
    <cfRule type="containsText" dxfId="36" priority="82" operator="containsText" text="TRUE">
      <formula>NOT(ISERROR(SEARCH("TRUE",F12)))</formula>
    </cfRule>
  </conditionalFormatting>
  <conditionalFormatting sqref="F12">
    <cfRule type="containsText" dxfId="35" priority="80" operator="containsText" text="FALSE">
      <formula>NOT(ISERROR(SEARCH("FALSE",F12)))</formula>
    </cfRule>
  </conditionalFormatting>
  <conditionalFormatting sqref="C14:D14">
    <cfRule type="containsText" dxfId="34" priority="70" operator="containsText" text="FALSE">
      <formula>NOT(ISERROR(SEARCH("FALSE",C14)))</formula>
    </cfRule>
    <cfRule type="containsText" dxfId="33" priority="71" operator="containsText" text="TRUE">
      <formula>NOT(ISERROR(SEARCH("TRUE",C14)))</formula>
    </cfRule>
  </conditionalFormatting>
  <conditionalFormatting sqref="C14:D14">
    <cfRule type="containsText" dxfId="32" priority="69" operator="containsText" text="FALSE">
      <formula>NOT(ISERROR(SEARCH("FALSE",C14)))</formula>
    </cfRule>
  </conditionalFormatting>
  <conditionalFormatting sqref="C4:D4 F4:AG4">
    <cfRule type="containsText" dxfId="31" priority="66" operator="containsText" text="TRUE">
      <formula>NOT(ISERROR(SEARCH("TRUE",C4)))</formula>
    </cfRule>
  </conditionalFormatting>
  <conditionalFormatting sqref="C4:D4 F4:AG4">
    <cfRule type="containsText" dxfId="30" priority="63" operator="containsText" text="TRUE">
      <formula>NOT(ISERROR(SEARCH("TRUE",C4)))</formula>
    </cfRule>
  </conditionalFormatting>
  <conditionalFormatting sqref="E4">
    <cfRule type="containsText" dxfId="29" priority="56" operator="containsText" text="TRUE">
      <formula>NOT(ISERROR(SEARCH("TRUE",E4)))</formula>
    </cfRule>
  </conditionalFormatting>
  <conditionalFormatting sqref="E4">
    <cfRule type="containsText" dxfId="28" priority="55" operator="containsText" text="TRUE">
      <formula>NOT(ISERROR(SEARCH("TRUE",E4)))</formula>
    </cfRule>
  </conditionalFormatting>
  <conditionalFormatting sqref="C21:D21">
    <cfRule type="containsText" dxfId="27" priority="51" operator="containsText" text="FALSE">
      <formula>NOT(ISERROR(SEARCH("FALSE",C21)))</formula>
    </cfRule>
  </conditionalFormatting>
  <conditionalFormatting sqref="D12">
    <cfRule type="containsText" dxfId="26" priority="38" operator="containsText" text="FALSE">
      <formula>NOT(ISERROR(SEARCH("FALSE",D12)))</formula>
    </cfRule>
  </conditionalFormatting>
  <conditionalFormatting sqref="C12">
    <cfRule type="containsText" dxfId="25" priority="36" operator="containsText" text="FALSE">
      <formula>NOT(ISERROR(SEARCH("FALSE",C12)))</formula>
    </cfRule>
    <cfRule type="containsText" dxfId="24" priority="37" operator="containsText" text="TRUE">
      <formula>NOT(ISERROR(SEARCH("TRUE",C12)))</formula>
    </cfRule>
  </conditionalFormatting>
  <conditionalFormatting sqref="C12">
    <cfRule type="containsText" dxfId="23" priority="35" operator="containsText" text="FALSE">
      <formula>NOT(ISERROR(SEARCH("FALSE",C12)))</formula>
    </cfRule>
  </conditionalFormatting>
  <conditionalFormatting sqref="A5:H5">
    <cfRule type="containsText" dxfId="22" priority="33" operator="containsText" text="FALSE">
      <formula>NOT(ISERROR(SEARCH("FALSE",A5)))</formula>
    </cfRule>
    <cfRule type="containsText" dxfId="21" priority="34" operator="containsText" text="TRUE">
      <formula>NOT(ISERROR(SEARCH("TRUE",A5)))</formula>
    </cfRule>
  </conditionalFormatting>
  <conditionalFormatting sqref="A5:H5">
    <cfRule type="containsText" dxfId="20" priority="32" operator="containsText" text="FALSE">
      <formula>NOT(ISERROR(SEARCH("FALSE",A5)))</formula>
    </cfRule>
  </conditionalFormatting>
  <conditionalFormatting sqref="A16:AG16 A15:I15 O15:AG15">
    <cfRule type="containsText" dxfId="19" priority="24" operator="containsText" text="FALSE">
      <formula>NOT(ISERROR(SEARCH("FALSE",A15)))</formula>
    </cfRule>
    <cfRule type="containsText" dxfId="18" priority="25" operator="containsText" text="TRUE">
      <formula>NOT(ISERROR(SEARCH("TRUE",A15)))</formula>
    </cfRule>
  </conditionalFormatting>
  <conditionalFormatting sqref="A16:AG16 A15:I15 O15:AG15">
    <cfRule type="containsText" dxfId="17" priority="23" operator="containsText" text="FALSE">
      <formula>NOT(ISERROR(SEARCH("FALSE",A15)))</formula>
    </cfRule>
  </conditionalFormatting>
  <conditionalFormatting sqref="J19:N20">
    <cfRule type="containsText" dxfId="16" priority="8" operator="containsText" text="FALSE">
      <formula>NOT(ISERROR(SEARCH("FALSE",J19)))</formula>
    </cfRule>
    <cfRule type="containsText" dxfId="15" priority="9" operator="containsText" text="TRUE">
      <formula>NOT(ISERROR(SEARCH("TRUE",J19)))</formula>
    </cfRule>
  </conditionalFormatting>
  <conditionalFormatting sqref="J19:N20">
    <cfRule type="containsText" dxfId="14" priority="7" operator="containsText" text="FALSE">
      <formula>NOT(ISERROR(SEARCH("FALSE",J19)))</formula>
    </cfRule>
  </conditionalFormatting>
  <conditionalFormatting sqref="J13:N14 J7:N10">
    <cfRule type="containsText" dxfId="13" priority="5" operator="containsText" text="FALSE">
      <formula>NOT(ISERROR(SEARCH("FALSE",J7)))</formula>
    </cfRule>
    <cfRule type="containsText" dxfId="12" priority="6" operator="containsText" text="TRUE">
      <formula>NOT(ISERROR(SEARCH("TRUE",J7)))</formula>
    </cfRule>
  </conditionalFormatting>
  <conditionalFormatting sqref="J13:N14 J7:N10">
    <cfRule type="containsText" dxfId="11" priority="4" operator="containsText" text="FALSE">
      <formula>NOT(ISERROR(SEARCH("FALSE",J7)))</formula>
    </cfRule>
  </conditionalFormatting>
  <conditionalFormatting sqref="J15:N15">
    <cfRule type="containsText" dxfId="10" priority="2" operator="containsText" text="FALSE">
      <formula>NOT(ISERROR(SEARCH("FALSE",J15)))</formula>
    </cfRule>
    <cfRule type="containsText" dxfId="9" priority="3" operator="containsText" text="TRUE">
      <formula>NOT(ISERROR(SEARCH("TRUE",J15)))</formula>
    </cfRule>
  </conditionalFormatting>
  <conditionalFormatting sqref="J15:N15">
    <cfRule type="containsText" dxfId="8" priority="1" operator="containsText" text="FALSE">
      <formula>NOT(ISERROR(SEARCH("FALSE",J15)))</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2:XEW95"/>
  <sheetViews>
    <sheetView showGridLines="0" zoomScale="115" zoomScaleNormal="115" workbookViewId="0">
      <pane xSplit="4" ySplit="3" topLeftCell="E63" activePane="bottomRight" state="frozen"/>
      <selection pane="topRight" activeCell="E1" sqref="E1"/>
      <selection pane="bottomLeft" activeCell="A4" sqref="A4"/>
      <selection pane="bottomRight" activeCell="N66" sqref="N66"/>
    </sheetView>
  </sheetViews>
  <sheetFormatPr defaultColWidth="0" defaultRowHeight="13.5" x14ac:dyDescent="0.25"/>
  <cols>
    <col min="1" max="1" width="6.140625" style="79" bestFit="1" customWidth="1"/>
    <col min="2" max="3" width="6.42578125" style="79" customWidth="1"/>
    <col min="4" max="4" width="38.140625" style="112" bestFit="1" customWidth="1"/>
    <col min="5" max="5" width="9.5703125" style="79" bestFit="1" customWidth="1"/>
    <col min="6" max="14" width="8.140625" style="79" bestFit="1" customWidth="1"/>
    <col min="15" max="26" width="6.140625" style="79" hidden="1" customWidth="1"/>
    <col min="27" max="31" width="9.140625" style="79" hidden="1" customWidth="1"/>
    <col min="32" max="16384" width="0" style="79" hidden="1"/>
  </cols>
  <sheetData>
    <row r="2" spans="2:14" s="76" customFormat="1" ht="15" x14ac:dyDescent="0.3">
      <c r="B2" s="75"/>
      <c r="C2" s="75"/>
      <c r="D2" s="75" t="s">
        <v>92</v>
      </c>
    </row>
    <row r="3" spans="2:14" s="93" customFormat="1" ht="15" x14ac:dyDescent="0.3">
      <c r="D3" s="94" t="str">
        <f>Assumption!B4</f>
        <v xml:space="preserve">Year of Operation </v>
      </c>
      <c r="E3" s="95">
        <f>Assumption!E$4</f>
        <v>1</v>
      </c>
      <c r="F3" s="95">
        <f>Assumption!F$4</f>
        <v>2</v>
      </c>
      <c r="G3" s="95">
        <f>Assumption!G$4</f>
        <v>3</v>
      </c>
      <c r="H3" s="95">
        <f>Assumption!H$4</f>
        <v>4</v>
      </c>
      <c r="I3" s="95">
        <f>Assumption!I$4</f>
        <v>5</v>
      </c>
      <c r="J3" s="95">
        <f>Assumption!J$4</f>
        <v>6</v>
      </c>
      <c r="K3" s="95">
        <f>Assumption!K$4</f>
        <v>7</v>
      </c>
      <c r="L3" s="95">
        <f>Assumption!L$4</f>
        <v>8</v>
      </c>
      <c r="M3" s="95">
        <f>Assumption!M$4</f>
        <v>9</v>
      </c>
      <c r="N3" s="95">
        <f>Assumption!N$4</f>
        <v>10</v>
      </c>
    </row>
    <row r="4" spans="2:14" s="77" customFormat="1" x14ac:dyDescent="0.25">
      <c r="D4" s="104" t="str">
        <f>'Fin. Pellet'!C8</f>
        <v>Rate per MT</v>
      </c>
      <c r="E4" s="80">
        <f>'Fin. Pellet'!E8</f>
        <v>6.5000000000000002E-2</v>
      </c>
      <c r="F4" s="80">
        <f>'Fin. Pellet'!F8</f>
        <v>6.6949999999999996E-2</v>
      </c>
      <c r="G4" s="80">
        <f>'Fin. Pellet'!G8</f>
        <v>6.8958500000000006E-2</v>
      </c>
      <c r="H4" s="80">
        <f>'Fin. Pellet'!H8</f>
        <v>7.1027255000000011E-2</v>
      </c>
      <c r="I4" s="80">
        <f>'Fin. Pellet'!I8</f>
        <v>7.3158072650000003E-2</v>
      </c>
      <c r="J4" s="80">
        <f>'Fin. Pellet'!J8</f>
        <v>7.5352814829500001E-2</v>
      </c>
      <c r="K4" s="80">
        <f>'Fin. Pellet'!K8</f>
        <v>7.7613399274385E-2</v>
      </c>
      <c r="L4" s="80">
        <f>'Fin. Pellet'!L8</f>
        <v>7.9941801252616546E-2</v>
      </c>
      <c r="M4" s="80">
        <f>'Fin. Pellet'!M8</f>
        <v>8.2340055290195044E-2</v>
      </c>
      <c r="N4" s="80">
        <f>'Fin. Pellet'!N8</f>
        <v>8.4810256948900903E-2</v>
      </c>
    </row>
    <row r="5" spans="2:14" s="77" customFormat="1" x14ac:dyDescent="0.25">
      <c r="D5" s="104" t="str">
        <f>'Fin. Pellet'!C7</f>
        <v>Annual Prod</v>
      </c>
      <c r="E5" s="78">
        <f>'Fin. Pellet'!E7</f>
        <v>8550</v>
      </c>
      <c r="F5" s="78">
        <f>'Fin. Pellet'!F7</f>
        <v>8550</v>
      </c>
      <c r="G5" s="78">
        <f>'Fin. Pellet'!G7</f>
        <v>8550</v>
      </c>
      <c r="H5" s="78">
        <f>'Fin. Pellet'!H7</f>
        <v>8550</v>
      </c>
      <c r="I5" s="78">
        <f>'Fin. Pellet'!I7</f>
        <v>8550</v>
      </c>
      <c r="J5" s="78">
        <f>'Fin. Pellet'!J7</f>
        <v>8550</v>
      </c>
      <c r="K5" s="78">
        <f>'Fin. Pellet'!K7</f>
        <v>8550</v>
      </c>
      <c r="L5" s="78">
        <f>'Fin. Pellet'!L7</f>
        <v>8550</v>
      </c>
      <c r="M5" s="78">
        <f>'Fin. Pellet'!M7</f>
        <v>8550</v>
      </c>
      <c r="N5" s="78">
        <f>'Fin. Pellet'!N7</f>
        <v>8550</v>
      </c>
    </row>
    <row r="6" spans="2:14" s="77" customFormat="1" x14ac:dyDescent="0.25">
      <c r="D6" s="104"/>
      <c r="E6" s="78"/>
      <c r="F6" s="78"/>
      <c r="G6" s="78"/>
      <c r="H6" s="78"/>
      <c r="I6" s="78"/>
      <c r="J6" s="78"/>
      <c r="K6" s="78"/>
      <c r="L6" s="78"/>
      <c r="M6" s="78"/>
      <c r="N6" s="78"/>
    </row>
    <row r="7" spans="2:14" s="77" customFormat="1" x14ac:dyDescent="0.25">
      <c r="D7" s="104" t="s">
        <v>143</v>
      </c>
      <c r="E7" s="80">
        <f>'Fin. Pellet'!E14</f>
        <v>555.75</v>
      </c>
      <c r="F7" s="80">
        <f>'Fin. Pellet'!F14</f>
        <v>572.42250000000001</v>
      </c>
      <c r="G7" s="80">
        <f>'Fin. Pellet'!G14</f>
        <v>589.59517500000004</v>
      </c>
      <c r="H7" s="80">
        <f>'Fin. Pellet'!H14</f>
        <v>607.28303025000014</v>
      </c>
      <c r="I7" s="80">
        <f>'Fin. Pellet'!I14</f>
        <v>625.50152115750006</v>
      </c>
      <c r="J7" s="80">
        <f>'Fin. Pellet'!J14</f>
        <v>644.26656679222503</v>
      </c>
      <c r="K7" s="80">
        <f>'Fin. Pellet'!K14</f>
        <v>663.5945637959918</v>
      </c>
      <c r="L7" s="80">
        <f>'Fin. Pellet'!L14</f>
        <v>683.50240070987149</v>
      </c>
      <c r="M7" s="80">
        <f>'Fin. Pellet'!M14</f>
        <v>704.00747273116758</v>
      </c>
      <c r="N7" s="80">
        <f>'Fin. Pellet'!N14</f>
        <v>725.12769691310268</v>
      </c>
    </row>
    <row r="8" spans="2:14" s="77" customFormat="1" x14ac:dyDescent="0.25">
      <c r="D8" s="104" t="s">
        <v>146</v>
      </c>
      <c r="E8" s="80">
        <f>'Fin. Pellet'!E22</f>
        <v>471.88639999999998</v>
      </c>
      <c r="F8" s="80">
        <f>'Fin. Pellet'!F22</f>
        <v>486.9846839999999</v>
      </c>
      <c r="G8" s="80">
        <f>'Fin. Pellet'!G22</f>
        <v>502.59201804000003</v>
      </c>
      <c r="H8" s="80">
        <f>'Fin. Pellet'!H22</f>
        <v>518.72701971240008</v>
      </c>
      <c r="I8" s="80">
        <f>'Fin. Pellet'!I22</f>
        <v>535.40906490284419</v>
      </c>
      <c r="J8" s="80">
        <f>'Fin. Pellet'!J22</f>
        <v>552.65832247494575</v>
      </c>
      <c r="K8" s="80">
        <f>'Fin. Pellet'!K22</f>
        <v>570.49579070921141</v>
      </c>
      <c r="L8" s="80">
        <f>'Fin. Pellet'!L22</f>
        <v>588.94333559148106</v>
      </c>
      <c r="M8" s="80">
        <f>'Fin. Pellet'!M22</f>
        <v>608.02373105162224</v>
      </c>
      <c r="N8" s="80">
        <f>'Fin. Pellet'!N22</f>
        <v>627.76070125894239</v>
      </c>
    </row>
    <row r="9" spans="2:14" s="77" customFormat="1" x14ac:dyDescent="0.25">
      <c r="D9" s="104" t="s">
        <v>134</v>
      </c>
      <c r="E9" s="80">
        <f>E7-E8</f>
        <v>83.863600000000019</v>
      </c>
      <c r="F9" s="80">
        <f t="shared" ref="F9:I9" si="0">F7-F8</f>
        <v>85.437816000000112</v>
      </c>
      <c r="G9" s="80">
        <f t="shared" si="0"/>
        <v>87.003156960000013</v>
      </c>
      <c r="H9" s="80">
        <f t="shared" si="0"/>
        <v>88.556010537600059</v>
      </c>
      <c r="I9" s="80">
        <f t="shared" si="0"/>
        <v>90.092456254655872</v>
      </c>
      <c r="J9" s="80">
        <f t="shared" ref="J9:N9" si="1">J7-J8</f>
        <v>91.608244317279286</v>
      </c>
      <c r="K9" s="80">
        <f t="shared" si="1"/>
        <v>93.098773086780398</v>
      </c>
      <c r="L9" s="80">
        <f t="shared" si="1"/>
        <v>94.559065118390436</v>
      </c>
      <c r="M9" s="80">
        <f t="shared" si="1"/>
        <v>95.983741679545346</v>
      </c>
      <c r="N9" s="80">
        <f t="shared" si="1"/>
        <v>97.366995654160291</v>
      </c>
    </row>
    <row r="10" spans="2:14" s="77" customFormat="1" x14ac:dyDescent="0.25">
      <c r="D10" s="104" t="s">
        <v>10</v>
      </c>
      <c r="E10" s="80">
        <f>'Fin. Pellet'!E28</f>
        <v>19.852909999999998</v>
      </c>
      <c r="F10" s="80">
        <f>'Fin. Pellet'!F28</f>
        <v>19.852909999999998</v>
      </c>
      <c r="G10" s="80">
        <f>'Fin. Pellet'!G28</f>
        <v>19.852909999999998</v>
      </c>
      <c r="H10" s="80">
        <f>'Fin. Pellet'!H28</f>
        <v>19.852909999999998</v>
      </c>
      <c r="I10" s="80">
        <f>'Fin. Pellet'!I28</f>
        <v>19.852909999999998</v>
      </c>
      <c r="J10" s="80">
        <f>'Fin. Pellet'!J28</f>
        <v>19.852909999999998</v>
      </c>
      <c r="K10" s="80">
        <f>'Fin. Pellet'!K28</f>
        <v>19.852909999999998</v>
      </c>
      <c r="L10" s="80">
        <f>'Fin. Pellet'!L28</f>
        <v>19.852909999999998</v>
      </c>
      <c r="M10" s="80">
        <f>'Fin. Pellet'!M28</f>
        <v>19.852909999999998</v>
      </c>
      <c r="N10" s="80">
        <f>'Fin. Pellet'!N28</f>
        <v>19.85290999999998</v>
      </c>
    </row>
    <row r="11" spans="2:14" s="77" customFormat="1" x14ac:dyDescent="0.25">
      <c r="D11" s="104" t="s">
        <v>18</v>
      </c>
      <c r="E11" s="80">
        <f>'Fin. Pellet'!E39</f>
        <v>18.946166094444443</v>
      </c>
      <c r="F11" s="80">
        <f>'Fin. Pellet'!F39</f>
        <v>17.811270083333334</v>
      </c>
      <c r="G11" s="80">
        <f>'Fin. Pellet'!G39</f>
        <v>16.683043072222222</v>
      </c>
      <c r="H11" s="80">
        <f>'Fin. Pellet'!H39</f>
        <v>15.561685131111112</v>
      </c>
      <c r="I11" s="80">
        <f>'Fin. Pellet'!I39</f>
        <v>14.447402332100001</v>
      </c>
      <c r="J11" s="80">
        <f>'Fin. Pellet'!J39</f>
        <v>13.340406929451891</v>
      </c>
      <c r="K11" s="80">
        <f>'Fin. Pellet'!K39</f>
        <v>12.24091754505767</v>
      </c>
      <c r="L11" s="80">
        <f>'Fin. Pellet'!L39</f>
        <v>11.149159359464957</v>
      </c>
      <c r="M11" s="80">
        <f>'Fin. Pellet'!M39</f>
        <v>10.065364308637792</v>
      </c>
      <c r="N11" s="80">
        <f>'Fin. Pellet'!N39</f>
        <v>9.6683692921747024</v>
      </c>
    </row>
    <row r="12" spans="2:14" s="77" customFormat="1" x14ac:dyDescent="0.25">
      <c r="D12" s="104" t="s">
        <v>19</v>
      </c>
      <c r="E12" s="80">
        <f>E9-E10-E11</f>
        <v>45.064523905555582</v>
      </c>
      <c r="F12" s="80">
        <f t="shared" ref="F12:I12" si="2">F9-F10-F11</f>
        <v>47.773635916666784</v>
      </c>
      <c r="G12" s="80">
        <f t="shared" si="2"/>
        <v>50.467203887777799</v>
      </c>
      <c r="H12" s="80">
        <f t="shared" si="2"/>
        <v>53.141415406488953</v>
      </c>
      <c r="I12" s="80">
        <f t="shared" si="2"/>
        <v>55.79214392255588</v>
      </c>
      <c r="J12" s="80">
        <f t="shared" ref="J12:N12" si="3">J9-J10-J11</f>
        <v>58.414927387827404</v>
      </c>
      <c r="K12" s="80">
        <f t="shared" si="3"/>
        <v>61.004945541722734</v>
      </c>
      <c r="L12" s="80">
        <f t="shared" si="3"/>
        <v>63.556995758925481</v>
      </c>
      <c r="M12" s="80">
        <f t="shared" si="3"/>
        <v>66.065467370907555</v>
      </c>
      <c r="N12" s="80">
        <f t="shared" si="3"/>
        <v>67.845716361985609</v>
      </c>
    </row>
    <row r="13" spans="2:14" s="77" customFormat="1" x14ac:dyDescent="0.25">
      <c r="D13" s="104" t="s">
        <v>20</v>
      </c>
      <c r="E13" s="80">
        <f>'Fin. Pellet'!E46</f>
        <v>33.333566649598239</v>
      </c>
      <c r="F13" s="80">
        <f>'Fin. Pellet'!F46</f>
        <v>33.452937932346742</v>
      </c>
      <c r="G13" s="80">
        <f>'Fin. Pellet'!G46</f>
        <v>33.808657178512725</v>
      </c>
      <c r="H13" s="80">
        <f>'Fin. Pellet'!H46</f>
        <v>34.361275140973447</v>
      </c>
      <c r="I13" s="80">
        <f>'Fin. Pellet'!I46</f>
        <v>35.076683563706752</v>
      </c>
      <c r="J13" s="80">
        <f>'Fin. Pellet'!J46</f>
        <v>35.925269482296471</v>
      </c>
      <c r="K13" s="80">
        <f>'Fin. Pellet'!K46</f>
        <v>36.881193413803899</v>
      </c>
      <c r="L13" s="80">
        <f>'Fin. Pellet'!L46</f>
        <v>37.921772666220207</v>
      </c>
      <c r="M13" s="80">
        <f>'Fin. Pellet'!M46</f>
        <v>39.026953801757216</v>
      </c>
      <c r="N13" s="80">
        <f>'Fin. Pellet'!N46</f>
        <v>39.737391952492018</v>
      </c>
    </row>
    <row r="14" spans="2:14" x14ac:dyDescent="0.25">
      <c r="D14" s="104" t="s">
        <v>135</v>
      </c>
      <c r="E14" s="81">
        <f>E9/E7</f>
        <v>0.15090166441745392</v>
      </c>
      <c r="F14" s="81">
        <f t="shared" ref="F14:I14" si="4">F9/F7</f>
        <v>0.1492565648624925</v>
      </c>
      <c r="G14" s="81">
        <f t="shared" si="4"/>
        <v>0.14756422821811593</v>
      </c>
      <c r="H14" s="81">
        <f t="shared" si="4"/>
        <v>0.14582329182019826</v>
      </c>
      <c r="I14" s="81">
        <f t="shared" si="4"/>
        <v>0.14403235357116065</v>
      </c>
      <c r="J14" s="81">
        <f t="shared" ref="J14:N14" si="5">J9/J7</f>
        <v>0.14218997079639367</v>
      </c>
      <c r="K14" s="81">
        <f t="shared" si="5"/>
        <v>0.14029465906746286</v>
      </c>
      <c r="L14" s="81">
        <f t="shared" si="5"/>
        <v>0.13834489099114114</v>
      </c>
      <c r="M14" s="81">
        <f t="shared" si="5"/>
        <v>0.13633909496326854</v>
      </c>
      <c r="N14" s="81">
        <f t="shared" si="5"/>
        <v>0.13427565388641952</v>
      </c>
    </row>
    <row r="15" spans="2:14" x14ac:dyDescent="0.25">
      <c r="D15" s="104" t="s">
        <v>136</v>
      </c>
      <c r="E15" s="102">
        <f>E13/E7</f>
        <v>5.997942716976741E-2</v>
      </c>
      <c r="F15" s="102">
        <f t="shared" ref="F15:I15" si="6">F13/F7</f>
        <v>5.8440990583610429E-2</v>
      </c>
      <c r="G15" s="102">
        <f t="shared" si="6"/>
        <v>5.7342153755774415E-2</v>
      </c>
      <c r="H15" s="102">
        <f t="shared" si="6"/>
        <v>5.6581978137653449E-2</v>
      </c>
      <c r="I15" s="102">
        <f t="shared" si="6"/>
        <v>5.6077695061071658E-2</v>
      </c>
      <c r="J15" s="102">
        <f t="shared" ref="J15:N15" si="7">J13/J7</f>
        <v>5.5761498941605508E-2</v>
      </c>
      <c r="K15" s="102">
        <f t="shared" si="7"/>
        <v>5.55779016675945E-2</v>
      </c>
      <c r="L15" s="102">
        <f t="shared" si="7"/>
        <v>5.5481550067469312E-2</v>
      </c>
      <c r="M15" s="102">
        <f t="shared" si="7"/>
        <v>5.5435425493928041E-2</v>
      </c>
      <c r="N15" s="102">
        <f t="shared" si="7"/>
        <v>5.4800543575504936E-2</v>
      </c>
    </row>
    <row r="16" spans="2:14" x14ac:dyDescent="0.25">
      <c r="D16" s="104" t="s">
        <v>93</v>
      </c>
      <c r="E16" s="80">
        <f>'Fin. Pellet'!E52</f>
        <v>62.69339999999999</v>
      </c>
      <c r="F16" s="80">
        <f>'Fin. Pellet'!F52</f>
        <v>62.69339999999999</v>
      </c>
      <c r="G16" s="80">
        <f>'Fin. Pellet'!G52</f>
        <v>62.69339999999999</v>
      </c>
      <c r="H16" s="80">
        <f>'Fin. Pellet'!H52</f>
        <v>62.69339999999999</v>
      </c>
      <c r="I16" s="80">
        <f>'Fin. Pellet'!I52</f>
        <v>62.69339999999999</v>
      </c>
      <c r="J16" s="80">
        <f>'Fin. Pellet'!J52</f>
        <v>62.69339999999999</v>
      </c>
      <c r="K16" s="80">
        <f>'Fin. Pellet'!K52</f>
        <v>62.69339999999999</v>
      </c>
      <c r="L16" s="80">
        <f>'Fin. Pellet'!L52</f>
        <v>62.69339999999999</v>
      </c>
      <c r="M16" s="80">
        <f>'Fin. Pellet'!M52</f>
        <v>62.69339999999999</v>
      </c>
      <c r="N16" s="80">
        <f>'Fin. Pellet'!N52</f>
        <v>62.69339999999999</v>
      </c>
    </row>
    <row r="17" spans="4:14" x14ac:dyDescent="0.25">
      <c r="D17" s="104" t="s">
        <v>94</v>
      </c>
      <c r="E17" s="80">
        <f>'Fin. Pellet'!E53</f>
        <v>33.333566649598239</v>
      </c>
      <c r="F17" s="80">
        <f>'Fin. Pellet'!F53</f>
        <v>66.786504581944982</v>
      </c>
      <c r="G17" s="80">
        <f>'Fin. Pellet'!G53</f>
        <v>100.5951617604577</v>
      </c>
      <c r="H17" s="80">
        <f>'Fin. Pellet'!H53</f>
        <v>134.95643690143115</v>
      </c>
      <c r="I17" s="80">
        <f>'Fin. Pellet'!I53</f>
        <v>170.0331204651379</v>
      </c>
      <c r="J17" s="80">
        <f>'Fin. Pellet'!J53</f>
        <v>205.95838994743437</v>
      </c>
      <c r="K17" s="80">
        <f>'Fin. Pellet'!K53</f>
        <v>242.83958336123828</v>
      </c>
      <c r="L17" s="80">
        <f>'Fin. Pellet'!L53</f>
        <v>280.76135602745848</v>
      </c>
      <c r="M17" s="80">
        <f>'Fin. Pellet'!M53</f>
        <v>319.78830982921568</v>
      </c>
      <c r="N17" s="80">
        <f>'Fin. Pellet'!N53</f>
        <v>359.52570178170771</v>
      </c>
    </row>
    <row r="18" spans="4:14" x14ac:dyDescent="0.25">
      <c r="D18" s="104" t="s">
        <v>95</v>
      </c>
      <c r="E18" s="83">
        <f t="shared" ref="E18:I18" si="8">E16+E17</f>
        <v>96.026966649598222</v>
      </c>
      <c r="F18" s="83">
        <f t="shared" si="8"/>
        <v>129.47990458194496</v>
      </c>
      <c r="G18" s="83">
        <f t="shared" si="8"/>
        <v>163.2885617604577</v>
      </c>
      <c r="H18" s="83">
        <f t="shared" si="8"/>
        <v>197.64983690143114</v>
      </c>
      <c r="I18" s="83">
        <f t="shared" si="8"/>
        <v>232.7265204651379</v>
      </c>
      <c r="J18" s="83">
        <f t="shared" ref="J18:N18" si="9">J16+J17</f>
        <v>268.65178994743434</v>
      </c>
      <c r="K18" s="83">
        <f t="shared" si="9"/>
        <v>305.53298336123828</v>
      </c>
      <c r="L18" s="83">
        <f t="shared" si="9"/>
        <v>343.45475602745847</v>
      </c>
      <c r="M18" s="83">
        <f t="shared" si="9"/>
        <v>382.48170982921567</v>
      </c>
      <c r="N18" s="83">
        <f t="shared" si="9"/>
        <v>422.21910178170771</v>
      </c>
    </row>
    <row r="19" spans="4:14" x14ac:dyDescent="0.25">
      <c r="D19" s="104" t="s">
        <v>96</v>
      </c>
      <c r="E19" s="83">
        <f>'Fin. Pellet'!E55-'Fin. Pellet'!E52</f>
        <v>163.36432220515377</v>
      </c>
      <c r="F19" s="83">
        <f>'Fin. Pellet'!F55-'Fin. Pellet'!F52</f>
        <v>180.56341569305607</v>
      </c>
      <c r="G19" s="83">
        <f>'Fin. Pellet'!G55-'Fin. Pellet'!G52</f>
        <v>198.11822842712434</v>
      </c>
      <c r="H19" s="83">
        <f>'Fin. Pellet'!H55-'Fin. Pellet'!H52</f>
        <v>216.22565912365337</v>
      </c>
      <c r="I19" s="83">
        <f>'Fin. Pellet'!I55-'Fin. Pellet'!I52</f>
        <v>235.04849824291568</v>
      </c>
      <c r="J19" s="83">
        <f>'Fin. Pellet'!J55-'Fin. Pellet'!J52</f>
        <v>254.71992328076772</v>
      </c>
      <c r="K19" s="83">
        <f>'Fin. Pellet'!K55-'Fin. Pellet'!K52</f>
        <v>275.34727225012716</v>
      </c>
      <c r="L19" s="83">
        <f>'Fin. Pellet'!L55-'Fin. Pellet'!L52</f>
        <v>297.01520047190292</v>
      </c>
      <c r="M19" s="83">
        <f>'Fin. Pellet'!M55-'Fin. Pellet'!M52</f>
        <v>319.78830982921568</v>
      </c>
      <c r="N19" s="83">
        <f>'Fin. Pellet'!N55-'Fin. Pellet'!N52</f>
        <v>359.52570178170771</v>
      </c>
    </row>
    <row r="20" spans="4:14" s="82" customFormat="1" x14ac:dyDescent="0.25">
      <c r="D20" s="104" t="s">
        <v>97</v>
      </c>
      <c r="E20" s="83">
        <f t="shared" ref="E20:I20" si="10">E19/E18</f>
        <v>1.7012338086369958</v>
      </c>
      <c r="F20" s="83">
        <f t="shared" si="10"/>
        <v>1.3945284890041101</v>
      </c>
      <c r="G20" s="83">
        <f t="shared" si="10"/>
        <v>1.2133013255255523</v>
      </c>
      <c r="H20" s="83">
        <f t="shared" si="10"/>
        <v>1.0939834938062007</v>
      </c>
      <c r="I20" s="83">
        <f t="shared" si="10"/>
        <v>1.0099772805142146</v>
      </c>
      <c r="J20" s="83">
        <f t="shared" ref="J20:N20" si="11">J19/J18</f>
        <v>0.9481415453461427</v>
      </c>
      <c r="K20" s="83">
        <f t="shared" si="11"/>
        <v>0.90120310161269268</v>
      </c>
      <c r="L20" s="83">
        <f t="shared" si="11"/>
        <v>0.86478697778800651</v>
      </c>
      <c r="M20" s="83">
        <f t="shared" si="11"/>
        <v>0.8360878484150428</v>
      </c>
      <c r="N20" s="83">
        <f t="shared" si="11"/>
        <v>0.85151453419458689</v>
      </c>
    </row>
    <row r="21" spans="4:14" s="77" customFormat="1" x14ac:dyDescent="0.25">
      <c r="D21" s="104" t="s">
        <v>15</v>
      </c>
      <c r="E21" s="83">
        <f>'Fin. Pellet'!E54</f>
        <v>130.03075555555554</v>
      </c>
      <c r="F21" s="83">
        <f>'Fin. Pellet'!F54</f>
        <v>113.7769111111111</v>
      </c>
      <c r="G21" s="83">
        <f>'Fin. Pellet'!G54</f>
        <v>97.523066666666665</v>
      </c>
      <c r="H21" s="83">
        <f>'Fin. Pellet'!H54</f>
        <v>81.269222222222226</v>
      </c>
      <c r="I21" s="83">
        <f>'Fin. Pellet'!I54</f>
        <v>65.015377777777786</v>
      </c>
      <c r="J21" s="83">
        <f>'Fin. Pellet'!J54</f>
        <v>48.761533333333347</v>
      </c>
      <c r="K21" s="83">
        <f>'Fin. Pellet'!K54</f>
        <v>32.507688888888907</v>
      </c>
      <c r="L21" s="83">
        <f>'Fin. Pellet'!L54</f>
        <v>16.253844444444464</v>
      </c>
      <c r="M21" s="83">
        <f>'Fin. Pellet'!M54</f>
        <v>0</v>
      </c>
      <c r="N21" s="83">
        <f>'Fin. Pellet'!N54</f>
        <v>0</v>
      </c>
    </row>
    <row r="22" spans="4:14" s="82" customFormat="1" x14ac:dyDescent="0.25">
      <c r="D22" s="104" t="s">
        <v>121</v>
      </c>
      <c r="E22" s="83">
        <f t="shared" ref="E22:I22" si="12">E21/E18</f>
        <v>1.3541066649541991</v>
      </c>
      <c r="F22" s="83">
        <f t="shared" si="12"/>
        <v>0.87872254369097269</v>
      </c>
      <c r="G22" s="83">
        <f t="shared" si="12"/>
        <v>0.59724371147154687</v>
      </c>
      <c r="H22" s="83">
        <f t="shared" si="12"/>
        <v>0.41117778540212785</v>
      </c>
      <c r="I22" s="83">
        <f t="shared" si="12"/>
        <v>0.27936385439800787</v>
      </c>
      <c r="J22" s="83">
        <f t="shared" ref="J22:N22" si="13">J21/J18</f>
        <v>0.18150459128850122</v>
      </c>
      <c r="K22" s="83">
        <f t="shared" si="13"/>
        <v>0.10639665980171562</v>
      </c>
      <c r="L22" s="83">
        <f t="shared" si="13"/>
        <v>4.7324557774197785E-2</v>
      </c>
      <c r="M22" s="83">
        <f t="shared" si="13"/>
        <v>0</v>
      </c>
      <c r="N22" s="83">
        <f t="shared" si="13"/>
        <v>0</v>
      </c>
    </row>
    <row r="23" spans="4:14" s="77" customFormat="1" x14ac:dyDescent="0.25">
      <c r="D23" s="104" t="s">
        <v>98</v>
      </c>
      <c r="E23" s="83">
        <f>'Fin. Pellet'!E64</f>
        <v>189.12508999999997</v>
      </c>
      <c r="F23" s="83">
        <f>'Fin. Pellet'!F64</f>
        <v>169.27217999999999</v>
      </c>
      <c r="G23" s="83">
        <f>'Fin. Pellet'!G64</f>
        <v>149.41926999999998</v>
      </c>
      <c r="H23" s="83">
        <f>'Fin. Pellet'!H64</f>
        <v>129.56635999999997</v>
      </c>
      <c r="I23" s="83">
        <f>'Fin. Pellet'!I64</f>
        <v>109.71344999999999</v>
      </c>
      <c r="J23" s="83">
        <f>'Fin. Pellet'!J64</f>
        <v>89.86054</v>
      </c>
      <c r="K23" s="83">
        <f>'Fin. Pellet'!K64</f>
        <v>70.007630000000006</v>
      </c>
      <c r="L23" s="83">
        <f>'Fin. Pellet'!L64</f>
        <v>50.154719999999998</v>
      </c>
      <c r="M23" s="83">
        <f>'Fin. Pellet'!M64</f>
        <v>30.301809999999989</v>
      </c>
      <c r="N23" s="83">
        <f>'Fin. Pellet'!N64</f>
        <v>10.448900000000009</v>
      </c>
    </row>
    <row r="24" spans="4:14" s="82" customFormat="1" x14ac:dyDescent="0.25">
      <c r="D24" s="104" t="s">
        <v>122</v>
      </c>
      <c r="E24" s="83">
        <f>IFERROR(E23/E21,"")</f>
        <v>1.4544642857142855</v>
      </c>
      <c r="F24" s="83">
        <f t="shared" ref="F24:I24" si="14">IFERROR(F23/F21,"")</f>
        <v>1.4877551020408164</v>
      </c>
      <c r="G24" s="83">
        <f t="shared" si="14"/>
        <v>1.532142857142857</v>
      </c>
      <c r="H24" s="83">
        <f t="shared" si="14"/>
        <v>1.5942857142857139</v>
      </c>
      <c r="I24" s="83">
        <f t="shared" si="14"/>
        <v>1.6874999999999998</v>
      </c>
      <c r="J24" s="83">
        <f t="shared" ref="J24:N24" si="15">IFERROR(J23/J21,"")</f>
        <v>1.8428571428571423</v>
      </c>
      <c r="K24" s="83">
        <f t="shared" si="15"/>
        <v>2.1535714285714276</v>
      </c>
      <c r="L24" s="83">
        <f t="shared" si="15"/>
        <v>3.0857142857142819</v>
      </c>
      <c r="M24" s="83" t="str">
        <f t="shared" si="15"/>
        <v/>
      </c>
      <c r="N24" s="83" t="str">
        <f t="shared" si="15"/>
        <v/>
      </c>
    </row>
    <row r="25" spans="4:14" x14ac:dyDescent="0.25">
      <c r="D25" s="104" t="s">
        <v>85</v>
      </c>
      <c r="E25" s="83">
        <f>'Fin. Pellet'!E161</f>
        <v>16.253844444444443</v>
      </c>
      <c r="F25" s="83">
        <f>'Fin. Pellet'!F161</f>
        <v>16.253844444444443</v>
      </c>
      <c r="G25" s="83">
        <f>'Fin. Pellet'!G161</f>
        <v>16.253844444444443</v>
      </c>
      <c r="H25" s="83">
        <f>'Fin. Pellet'!H161</f>
        <v>16.253844444444443</v>
      </c>
      <c r="I25" s="83">
        <f>'Fin. Pellet'!I161</f>
        <v>16.253844444444443</v>
      </c>
      <c r="J25" s="83">
        <f>'Fin. Pellet'!J161</f>
        <v>16.253844444444443</v>
      </c>
      <c r="K25" s="83">
        <f>'Fin. Pellet'!K161</f>
        <v>16.253844444444443</v>
      </c>
      <c r="L25" s="83">
        <f>'Fin. Pellet'!L161</f>
        <v>16.253844444444443</v>
      </c>
      <c r="M25" s="83">
        <f>'Fin. Pellet'!M161</f>
        <v>16.253844444444443</v>
      </c>
      <c r="N25" s="83">
        <f>'Fin. Pellet'!N161</f>
        <v>0</v>
      </c>
    </row>
    <row r="26" spans="4:14" s="82" customFormat="1" x14ac:dyDescent="0.25">
      <c r="D26" s="104" t="s">
        <v>35</v>
      </c>
      <c r="E26" s="83">
        <f>'Fin. Pellet'!E163</f>
        <v>2.328989499787014</v>
      </c>
      <c r="F26" s="83">
        <f>'Fin. Pellet'!F163</f>
        <v>2.4017426501807062</v>
      </c>
      <c r="G26" s="83">
        <f>'Fin. Pellet'!G163</f>
        <v>2.4917966114855754</v>
      </c>
      <c r="H26" s="83">
        <f>'Fin. Pellet'!H163</f>
        <v>2.6004580695717672</v>
      </c>
      <c r="I26" s="83">
        <f>'Fin. Pellet'!I163</f>
        <v>2.729589793693612</v>
      </c>
      <c r="J26" s="83">
        <f>'Fin. Pellet'!J163</f>
        <v>2.8817500321766594</v>
      </c>
      <c r="K26" s="83">
        <f>'Fin. Pellet'!K163</f>
        <v>3.0603959903358815</v>
      </c>
      <c r="L26" s="83">
        <f>'Fin. Pellet'!L163</f>
        <v>3.2701836512548175</v>
      </c>
      <c r="M26" s="83">
        <f>'Fin. Pellet'!M163</f>
        <v>3.5174170520988701</v>
      </c>
      <c r="N26" s="83">
        <f>'Fin. Pellet'!N163</f>
        <v>0</v>
      </c>
    </row>
    <row r="27" spans="4:14" x14ac:dyDescent="0.25">
      <c r="D27" s="104" t="s">
        <v>37</v>
      </c>
      <c r="E27" s="80">
        <f>'Fin. Pellet'!E164</f>
        <v>1.2540037912661131</v>
      </c>
      <c r="I27" s="82"/>
      <c r="J27" s="82"/>
      <c r="K27" s="82"/>
      <c r="L27" s="82"/>
      <c r="M27" s="82"/>
      <c r="N27" s="82"/>
    </row>
    <row r="28" spans="4:14" x14ac:dyDescent="0.25">
      <c r="D28" s="104" t="s">
        <v>36</v>
      </c>
      <c r="E28" s="80">
        <f>'Fin. Pellet'!E165</f>
        <v>2.328989499787014</v>
      </c>
      <c r="I28" s="82"/>
      <c r="J28" s="82"/>
      <c r="K28" s="82"/>
      <c r="L28" s="82"/>
      <c r="M28" s="82"/>
      <c r="N28" s="82"/>
    </row>
    <row r="29" spans="4:14" x14ac:dyDescent="0.25">
      <c r="D29" s="104" t="s">
        <v>38</v>
      </c>
      <c r="E29" s="314">
        <f>'Fin. Pellet'!E186</f>
        <v>0.22519199252128602</v>
      </c>
      <c r="I29" s="82"/>
      <c r="J29" s="82"/>
      <c r="K29" s="82"/>
      <c r="L29" s="82"/>
      <c r="M29" s="82"/>
      <c r="N29" s="82"/>
    </row>
    <row r="30" spans="4:14" x14ac:dyDescent="0.25">
      <c r="D30" s="104" t="s">
        <v>42</v>
      </c>
      <c r="E30" s="314">
        <f>'Fin. Pellet'!E205</f>
        <v>0.30844331383705148</v>
      </c>
    </row>
    <row r="31" spans="4:14" x14ac:dyDescent="0.25">
      <c r="D31" s="104" t="s">
        <v>297</v>
      </c>
      <c r="E31" s="314">
        <f>'Fin. Pellet'!J215</f>
        <v>8.6487616000000003E-2</v>
      </c>
    </row>
    <row r="32" spans="4:14" x14ac:dyDescent="0.25">
      <c r="D32" s="104" t="s">
        <v>298</v>
      </c>
      <c r="E32" s="314">
        <f>'Fin. Pellet'!O215</f>
        <v>7.6275232000000012E-2</v>
      </c>
    </row>
    <row r="33" spans="4:26" x14ac:dyDescent="0.25">
      <c r="D33" s="104" t="s">
        <v>391</v>
      </c>
      <c r="E33" s="350">
        <f>+'Fin. Pellet'!O242</f>
        <v>3.9881252103593397E-2</v>
      </c>
    </row>
    <row r="34" spans="4:26" x14ac:dyDescent="0.25">
      <c r="D34" s="105"/>
      <c r="E34" s="315"/>
    </row>
    <row r="36" spans="4:26" ht="15" x14ac:dyDescent="0.3">
      <c r="D36" s="84" t="s">
        <v>104</v>
      </c>
    </row>
    <row r="37" spans="4:26" ht="15" x14ac:dyDescent="0.3">
      <c r="D37" s="94" t="str">
        <f>Assumption!$B$4</f>
        <v xml:space="preserve">Year of Operation </v>
      </c>
      <c r="E37" s="95">
        <f>Assumption!E$4</f>
        <v>1</v>
      </c>
      <c r="F37" s="95">
        <f>Assumption!F$4</f>
        <v>2</v>
      </c>
      <c r="G37" s="95">
        <f>Assumption!G$4</f>
        <v>3</v>
      </c>
      <c r="H37" s="95">
        <f>Assumption!H$4</f>
        <v>4</v>
      </c>
      <c r="I37" s="95">
        <f>Assumption!I$4</f>
        <v>5</v>
      </c>
      <c r="J37" s="95">
        <f>Assumption!J$4</f>
        <v>6</v>
      </c>
      <c r="K37" s="95">
        <f>Assumption!K$4</f>
        <v>7</v>
      </c>
      <c r="L37" s="95">
        <f>Assumption!L$4</f>
        <v>8</v>
      </c>
      <c r="M37" s="95">
        <f>Assumption!M$4</f>
        <v>9</v>
      </c>
      <c r="N37" s="95">
        <f>Assumption!N$4</f>
        <v>10</v>
      </c>
      <c r="O37" s="95"/>
      <c r="P37" s="95"/>
      <c r="Q37" s="95"/>
      <c r="R37" s="95"/>
      <c r="S37" s="95"/>
      <c r="T37" s="95"/>
      <c r="U37" s="95"/>
      <c r="V37" s="95"/>
      <c r="W37" s="95"/>
      <c r="X37" s="95"/>
      <c r="Y37" s="95"/>
      <c r="Z37" s="95"/>
    </row>
    <row r="38" spans="4:26" s="82" customFormat="1" x14ac:dyDescent="0.25">
      <c r="D38" s="317" t="s">
        <v>143</v>
      </c>
      <c r="E38" s="318">
        <f>'Fin. Pellet'!E14</f>
        <v>555.75</v>
      </c>
      <c r="F38" s="318">
        <f>'Fin. Pellet'!F14</f>
        <v>572.42250000000001</v>
      </c>
      <c r="G38" s="318">
        <f>'Fin. Pellet'!G14</f>
        <v>589.59517500000004</v>
      </c>
      <c r="H38" s="318">
        <f>'Fin. Pellet'!H14</f>
        <v>607.28303025000014</v>
      </c>
      <c r="I38" s="318">
        <f>'Fin. Pellet'!I14</f>
        <v>625.50152115750006</v>
      </c>
      <c r="J38" s="318">
        <f>'Fin. Pellet'!J14</f>
        <v>644.26656679222503</v>
      </c>
      <c r="K38" s="318">
        <f>'Fin. Pellet'!K14</f>
        <v>663.5945637959918</v>
      </c>
      <c r="L38" s="318">
        <f>'Fin. Pellet'!L14</f>
        <v>683.50240070987149</v>
      </c>
      <c r="M38" s="318">
        <f>'Fin. Pellet'!M14</f>
        <v>704.00747273116758</v>
      </c>
      <c r="N38" s="318">
        <f>'Fin. Pellet'!N14</f>
        <v>725.12769691310268</v>
      </c>
      <c r="O38" s="318"/>
      <c r="P38" s="318"/>
      <c r="Q38" s="318"/>
      <c r="R38" s="318"/>
      <c r="S38" s="318"/>
      <c r="T38" s="318"/>
      <c r="U38" s="318"/>
      <c r="V38" s="318"/>
      <c r="W38" s="318"/>
      <c r="X38" s="318"/>
      <c r="Y38" s="318"/>
      <c r="Z38" s="318"/>
    </row>
    <row r="39" spans="4:26" s="82" customFormat="1" x14ac:dyDescent="0.25">
      <c r="D39" s="317" t="s">
        <v>196</v>
      </c>
      <c r="E39" s="318">
        <f>'Fin. Pellet'!E22</f>
        <v>471.88639999999998</v>
      </c>
      <c r="F39" s="318">
        <f>'Fin. Pellet'!F22</f>
        <v>486.9846839999999</v>
      </c>
      <c r="G39" s="318">
        <f>'Fin. Pellet'!G22</f>
        <v>502.59201804000003</v>
      </c>
      <c r="H39" s="318">
        <f>'Fin. Pellet'!H22</f>
        <v>518.72701971240008</v>
      </c>
      <c r="I39" s="318">
        <f>'Fin. Pellet'!I22</f>
        <v>535.40906490284419</v>
      </c>
      <c r="J39" s="318">
        <f>'Fin. Pellet'!J22</f>
        <v>552.65832247494575</v>
      </c>
      <c r="K39" s="318">
        <f>'Fin. Pellet'!K22</f>
        <v>570.49579070921141</v>
      </c>
      <c r="L39" s="318">
        <f>'Fin. Pellet'!L22</f>
        <v>588.94333559148106</v>
      </c>
      <c r="M39" s="318">
        <f>'Fin. Pellet'!M22</f>
        <v>608.02373105162224</v>
      </c>
      <c r="N39" s="318">
        <f>'Fin. Pellet'!N22</f>
        <v>627.76070125894239</v>
      </c>
      <c r="O39" s="318"/>
      <c r="P39" s="318"/>
      <c r="Q39" s="318"/>
      <c r="R39" s="318"/>
      <c r="S39" s="318"/>
      <c r="T39" s="318"/>
      <c r="U39" s="318"/>
      <c r="V39" s="318"/>
      <c r="W39" s="318"/>
      <c r="X39" s="318"/>
      <c r="Y39" s="318"/>
      <c r="Z39" s="318"/>
    </row>
    <row r="40" spans="4:26" s="319" customFormat="1" ht="15" x14ac:dyDescent="0.3">
      <c r="D40" s="320" t="s">
        <v>137</v>
      </c>
      <c r="E40" s="321">
        <f>E38-E39</f>
        <v>83.863600000000019</v>
      </c>
      <c r="F40" s="321">
        <f t="shared" ref="F40:I40" si="16">F38-F39</f>
        <v>85.437816000000112</v>
      </c>
      <c r="G40" s="321">
        <f t="shared" si="16"/>
        <v>87.003156960000013</v>
      </c>
      <c r="H40" s="321">
        <f t="shared" si="16"/>
        <v>88.556010537600059</v>
      </c>
      <c r="I40" s="321">
        <f t="shared" si="16"/>
        <v>90.092456254655872</v>
      </c>
      <c r="J40" s="321">
        <f t="shared" ref="J40:N40" si="17">J38-J39</f>
        <v>91.608244317279286</v>
      </c>
      <c r="K40" s="321">
        <f t="shared" si="17"/>
        <v>93.098773086780398</v>
      </c>
      <c r="L40" s="321">
        <f t="shared" si="17"/>
        <v>94.559065118390436</v>
      </c>
      <c r="M40" s="321">
        <f t="shared" si="17"/>
        <v>95.983741679545346</v>
      </c>
      <c r="N40" s="321">
        <f t="shared" si="17"/>
        <v>97.366995654160291</v>
      </c>
      <c r="O40" s="321"/>
      <c r="P40" s="321"/>
      <c r="Q40" s="321"/>
      <c r="R40" s="321"/>
      <c r="S40" s="321"/>
      <c r="T40" s="321"/>
      <c r="U40" s="321"/>
      <c r="V40" s="321"/>
      <c r="W40" s="321"/>
      <c r="X40" s="321"/>
      <c r="Y40" s="321"/>
      <c r="Z40" s="321"/>
    </row>
    <row r="41" spans="4:26" s="82" customFormat="1" x14ac:dyDescent="0.25">
      <c r="D41" s="317" t="s">
        <v>10</v>
      </c>
      <c r="E41" s="318">
        <f>'Fin. Pellet'!E28</f>
        <v>19.852909999999998</v>
      </c>
      <c r="F41" s="318">
        <f>'Fin. Pellet'!F28</f>
        <v>19.852909999999998</v>
      </c>
      <c r="G41" s="318">
        <f>'Fin. Pellet'!G28</f>
        <v>19.852909999999998</v>
      </c>
      <c r="H41" s="318">
        <f>'Fin. Pellet'!H28</f>
        <v>19.852909999999998</v>
      </c>
      <c r="I41" s="318">
        <f>'Fin. Pellet'!I28</f>
        <v>19.852909999999998</v>
      </c>
      <c r="J41" s="318">
        <f>'Fin. Pellet'!J28</f>
        <v>19.852909999999998</v>
      </c>
      <c r="K41" s="318">
        <f>'Fin. Pellet'!K28</f>
        <v>19.852909999999998</v>
      </c>
      <c r="L41" s="318">
        <f>'Fin. Pellet'!L28</f>
        <v>19.852909999999998</v>
      </c>
      <c r="M41" s="318">
        <f>'Fin. Pellet'!M28</f>
        <v>19.852909999999998</v>
      </c>
      <c r="N41" s="318">
        <f>'Fin. Pellet'!N28</f>
        <v>19.85290999999998</v>
      </c>
      <c r="O41" s="318"/>
      <c r="P41" s="318"/>
      <c r="Q41" s="318"/>
      <c r="R41" s="318"/>
      <c r="S41" s="318"/>
      <c r="T41" s="318"/>
      <c r="U41" s="318"/>
      <c r="V41" s="318"/>
      <c r="W41" s="318"/>
      <c r="X41" s="318"/>
      <c r="Y41" s="318"/>
      <c r="Z41" s="318"/>
    </row>
    <row r="42" spans="4:26" s="319" customFormat="1" ht="15" x14ac:dyDescent="0.3">
      <c r="D42" s="320" t="s">
        <v>139</v>
      </c>
      <c r="E42" s="321">
        <f>E40-E41</f>
        <v>64.010690000000025</v>
      </c>
      <c r="F42" s="321">
        <f t="shared" ref="F42:I42" si="18">F40-F41</f>
        <v>65.584906000000117</v>
      </c>
      <c r="G42" s="321">
        <f t="shared" si="18"/>
        <v>67.150246960000018</v>
      </c>
      <c r="H42" s="321">
        <f t="shared" si="18"/>
        <v>68.703100537600065</v>
      </c>
      <c r="I42" s="321">
        <f t="shared" si="18"/>
        <v>70.239546254655878</v>
      </c>
      <c r="J42" s="321">
        <f t="shared" ref="J42:N42" si="19">J40-J41</f>
        <v>71.755334317279292</v>
      </c>
      <c r="K42" s="321">
        <f t="shared" si="19"/>
        <v>73.245863086780403</v>
      </c>
      <c r="L42" s="321">
        <f t="shared" si="19"/>
        <v>74.706155118390441</v>
      </c>
      <c r="M42" s="321">
        <f t="shared" si="19"/>
        <v>76.130831679545352</v>
      </c>
      <c r="N42" s="321">
        <f t="shared" si="19"/>
        <v>77.514085654160311</v>
      </c>
      <c r="O42" s="321"/>
      <c r="P42" s="321"/>
      <c r="Q42" s="321"/>
      <c r="R42" s="321"/>
      <c r="S42" s="321"/>
      <c r="T42" s="321"/>
      <c r="U42" s="321"/>
      <c r="V42" s="321"/>
      <c r="W42" s="321"/>
      <c r="X42" s="321"/>
      <c r="Y42" s="321"/>
      <c r="Z42" s="321"/>
    </row>
    <row r="43" spans="4:26" s="319" customFormat="1" ht="15" x14ac:dyDescent="0.3">
      <c r="D43" s="320" t="s">
        <v>18</v>
      </c>
      <c r="E43" s="321"/>
      <c r="F43" s="321"/>
      <c r="G43" s="321"/>
      <c r="H43" s="321"/>
      <c r="I43" s="321"/>
      <c r="J43" s="321"/>
      <c r="K43" s="321"/>
      <c r="L43" s="321"/>
      <c r="M43" s="321"/>
      <c r="N43" s="321"/>
      <c r="O43" s="321"/>
      <c r="P43" s="321"/>
      <c r="Q43" s="321"/>
      <c r="R43" s="321"/>
      <c r="S43" s="321"/>
      <c r="T43" s="321"/>
      <c r="U43" s="321"/>
      <c r="V43" s="321"/>
      <c r="W43" s="321"/>
      <c r="X43" s="321"/>
      <c r="Y43" s="321"/>
      <c r="Z43" s="321"/>
    </row>
    <row r="44" spans="4:26" s="82" customFormat="1" x14ac:dyDescent="0.25">
      <c r="D44" s="317" t="s">
        <v>337</v>
      </c>
      <c r="E44" s="318">
        <f>'Fin. Pellet'!E36</f>
        <v>11.536166094444443</v>
      </c>
      <c r="F44" s="318">
        <f>'Fin. Pellet'!F36</f>
        <v>10.178970083333333</v>
      </c>
      <c r="G44" s="318">
        <f>'Fin. Pellet'!G36</f>
        <v>8.8217740722222224</v>
      </c>
      <c r="H44" s="318">
        <f>'Fin. Pellet'!H36</f>
        <v>7.4645780611111112</v>
      </c>
      <c r="I44" s="318">
        <f>'Fin. Pellet'!I36</f>
        <v>6.1073820500000009</v>
      </c>
      <c r="J44" s="318">
        <f>'Fin. Pellet'!J36</f>
        <v>4.7501860388888897</v>
      </c>
      <c r="K44" s="318">
        <f>'Fin. Pellet'!K36</f>
        <v>3.3929900277777794</v>
      </c>
      <c r="L44" s="318">
        <f>'Fin. Pellet'!L36</f>
        <v>2.0357940166666686</v>
      </c>
      <c r="M44" s="318">
        <f>'Fin. Pellet'!M36</f>
        <v>0.67859800555555638</v>
      </c>
      <c r="N44" s="318">
        <f>'Fin. Pellet'!N36</f>
        <v>0</v>
      </c>
      <c r="O44" s="318"/>
      <c r="P44" s="318"/>
      <c r="Q44" s="318"/>
      <c r="R44" s="318"/>
      <c r="S44" s="318"/>
      <c r="T44" s="318"/>
      <c r="U44" s="318"/>
      <c r="V44" s="318"/>
      <c r="W44" s="318"/>
      <c r="X44" s="318"/>
      <c r="Y44" s="318"/>
      <c r="Z44" s="318"/>
    </row>
    <row r="45" spans="4:26" s="82" customFormat="1" x14ac:dyDescent="0.25">
      <c r="D45" s="317" t="s">
        <v>208</v>
      </c>
      <c r="E45" s="318">
        <f>'Fin. Pellet'!E37</f>
        <v>7.41</v>
      </c>
      <c r="F45" s="318">
        <f>'Fin. Pellet'!F37</f>
        <v>7.6323000000000008</v>
      </c>
      <c r="G45" s="318">
        <f>'Fin. Pellet'!G37</f>
        <v>7.861269000000001</v>
      </c>
      <c r="H45" s="318">
        <f>'Fin. Pellet'!H37</f>
        <v>8.0971070700000016</v>
      </c>
      <c r="I45" s="318">
        <f>'Fin. Pellet'!I37</f>
        <v>8.3400202821000011</v>
      </c>
      <c r="J45" s="318">
        <f>'Fin. Pellet'!J37</f>
        <v>8.5902208905630015</v>
      </c>
      <c r="K45" s="318">
        <f>'Fin. Pellet'!K37</f>
        <v>8.8479275172798904</v>
      </c>
      <c r="L45" s="318">
        <f>'Fin. Pellet'!L37</f>
        <v>9.1133653427982875</v>
      </c>
      <c r="M45" s="318">
        <f>'Fin. Pellet'!M37</f>
        <v>9.3867663030822346</v>
      </c>
      <c r="N45" s="318">
        <f>'Fin. Pellet'!N37</f>
        <v>9.6683692921747024</v>
      </c>
      <c r="O45" s="318"/>
      <c r="P45" s="318"/>
      <c r="Q45" s="318"/>
      <c r="R45" s="318"/>
      <c r="S45" s="318"/>
      <c r="T45" s="318"/>
      <c r="U45" s="318"/>
      <c r="V45" s="318"/>
      <c r="W45" s="318"/>
      <c r="X45" s="318"/>
      <c r="Y45" s="318"/>
      <c r="Z45" s="318"/>
    </row>
    <row r="46" spans="4:26" s="319" customFormat="1" ht="15" x14ac:dyDescent="0.3">
      <c r="D46" s="320" t="s">
        <v>303</v>
      </c>
      <c r="E46" s="321">
        <f>SUM(E44:E45)</f>
        <v>18.946166094444443</v>
      </c>
      <c r="F46" s="321">
        <f>SUM(F44:F45)</f>
        <v>17.811270083333334</v>
      </c>
      <c r="G46" s="321">
        <f>SUM(G44:G45)</f>
        <v>16.683043072222222</v>
      </c>
      <c r="H46" s="321">
        <f>SUM(H44:H45)</f>
        <v>15.561685131111112</v>
      </c>
      <c r="I46" s="321">
        <f>SUM(I44:I45)</f>
        <v>14.447402332100001</v>
      </c>
      <c r="J46" s="321">
        <f t="shared" ref="J46:N46" si="20">SUM(J44:J45)</f>
        <v>13.340406929451891</v>
      </c>
      <c r="K46" s="321">
        <f t="shared" si="20"/>
        <v>12.24091754505767</v>
      </c>
      <c r="L46" s="321">
        <f t="shared" si="20"/>
        <v>11.149159359464957</v>
      </c>
      <c r="M46" s="321">
        <f t="shared" si="20"/>
        <v>10.065364308637792</v>
      </c>
      <c r="N46" s="321">
        <f t="shared" si="20"/>
        <v>9.6683692921747024</v>
      </c>
      <c r="O46" s="321"/>
      <c r="P46" s="321"/>
      <c r="Q46" s="321"/>
      <c r="R46" s="321"/>
      <c r="S46" s="321"/>
      <c r="T46" s="321"/>
      <c r="U46" s="321"/>
      <c r="V46" s="321"/>
      <c r="W46" s="321"/>
      <c r="X46" s="321"/>
      <c r="Y46" s="321"/>
      <c r="Z46" s="321"/>
    </row>
    <row r="47" spans="4:26" s="319" customFormat="1" ht="15" x14ac:dyDescent="0.3">
      <c r="D47" s="320" t="s">
        <v>19</v>
      </c>
      <c r="E47" s="321">
        <f>E42-E46</f>
        <v>45.064523905555582</v>
      </c>
      <c r="F47" s="321">
        <f>F42-F46</f>
        <v>47.773635916666784</v>
      </c>
      <c r="G47" s="321">
        <f>G42-G46</f>
        <v>50.467203887777799</v>
      </c>
      <c r="H47" s="321">
        <f>H42-H46</f>
        <v>53.141415406488953</v>
      </c>
      <c r="I47" s="321">
        <f>I42-I46</f>
        <v>55.79214392255588</v>
      </c>
      <c r="J47" s="321">
        <f t="shared" ref="J47:N47" si="21">J42-J46</f>
        <v>58.414927387827404</v>
      </c>
      <c r="K47" s="321">
        <f t="shared" si="21"/>
        <v>61.004945541722734</v>
      </c>
      <c r="L47" s="321">
        <f t="shared" si="21"/>
        <v>63.556995758925481</v>
      </c>
      <c r="M47" s="321">
        <f t="shared" si="21"/>
        <v>66.065467370907555</v>
      </c>
      <c r="N47" s="321">
        <f t="shared" si="21"/>
        <v>67.845716361985609</v>
      </c>
      <c r="O47" s="321"/>
      <c r="P47" s="321"/>
      <c r="Q47" s="321"/>
      <c r="R47" s="321"/>
      <c r="S47" s="321"/>
      <c r="T47" s="321"/>
      <c r="U47" s="321"/>
      <c r="V47" s="321"/>
      <c r="W47" s="321"/>
      <c r="X47" s="321"/>
      <c r="Y47" s="321"/>
      <c r="Z47" s="321"/>
    </row>
    <row r="48" spans="4:26" s="82" customFormat="1" x14ac:dyDescent="0.25">
      <c r="D48" s="317" t="s">
        <v>114</v>
      </c>
      <c r="E48" s="318">
        <f>'Fin. Pellet'!E44</f>
        <v>11.730957255957344</v>
      </c>
      <c r="F48" s="318">
        <f>'Fin. Pellet'!F44</f>
        <v>14.320697984320043</v>
      </c>
      <c r="G48" s="318">
        <f>'Fin. Pellet'!G44</f>
        <v>16.658546709265075</v>
      </c>
      <c r="H48" s="318">
        <f>'Fin. Pellet'!H44</f>
        <v>18.780140265515502</v>
      </c>
      <c r="I48" s="318">
        <f>'Fin. Pellet'!I44</f>
        <v>20.715460358849128</v>
      </c>
      <c r="J48" s="318">
        <f>'Fin. Pellet'!J44</f>
        <v>22.48965790553093</v>
      </c>
      <c r="K48" s="318">
        <f>'Fin. Pellet'!K44</f>
        <v>24.123752127918834</v>
      </c>
      <c r="L48" s="318">
        <f>'Fin. Pellet'!L44</f>
        <v>25.635223092705274</v>
      </c>
      <c r="M48" s="318">
        <f>'Fin. Pellet'!M44</f>
        <v>27.038513569150339</v>
      </c>
      <c r="N48" s="318">
        <f>'Fin. Pellet'!N44</f>
        <v>28.108324409493587</v>
      </c>
      <c r="O48" s="318"/>
      <c r="P48" s="318"/>
      <c r="Q48" s="318"/>
      <c r="R48" s="318"/>
      <c r="S48" s="318"/>
      <c r="T48" s="318"/>
      <c r="U48" s="318"/>
      <c r="V48" s="318"/>
      <c r="W48" s="318"/>
      <c r="X48" s="318"/>
      <c r="Y48" s="318"/>
      <c r="Z48" s="318"/>
    </row>
    <row r="49" spans="4:26" s="319" customFormat="1" ht="15" x14ac:dyDescent="0.3">
      <c r="D49" s="320" t="s">
        <v>20</v>
      </c>
      <c r="E49" s="318">
        <f t="shared" ref="E49:I49" si="22">E47-E48</f>
        <v>33.333566649598239</v>
      </c>
      <c r="F49" s="318">
        <f t="shared" si="22"/>
        <v>33.452937932346742</v>
      </c>
      <c r="G49" s="318">
        <f t="shared" si="22"/>
        <v>33.808657178512725</v>
      </c>
      <c r="H49" s="318">
        <f t="shared" si="22"/>
        <v>34.361275140973447</v>
      </c>
      <c r="I49" s="318">
        <f t="shared" si="22"/>
        <v>35.076683563706752</v>
      </c>
      <c r="J49" s="318">
        <f t="shared" ref="J49:N49" si="23">J47-J48</f>
        <v>35.925269482296471</v>
      </c>
      <c r="K49" s="318">
        <f t="shared" si="23"/>
        <v>36.881193413803899</v>
      </c>
      <c r="L49" s="318">
        <f t="shared" si="23"/>
        <v>37.921772666220207</v>
      </c>
      <c r="M49" s="318">
        <f t="shared" si="23"/>
        <v>39.026953801757216</v>
      </c>
      <c r="N49" s="318">
        <f t="shared" si="23"/>
        <v>39.737391952492018</v>
      </c>
      <c r="O49" s="321"/>
      <c r="P49" s="321"/>
      <c r="Q49" s="321"/>
      <c r="R49" s="321"/>
      <c r="S49" s="321"/>
      <c r="T49" s="321"/>
      <c r="U49" s="321"/>
      <c r="V49" s="321"/>
      <c r="W49" s="321"/>
      <c r="X49" s="321"/>
      <c r="Y49" s="321"/>
      <c r="Z49" s="321"/>
    </row>
    <row r="50" spans="4:26" x14ac:dyDescent="0.25">
      <c r="D50" s="105" t="s">
        <v>21</v>
      </c>
      <c r="E50" s="90">
        <f>'Fin. Pellet'!E46-E49</f>
        <v>0</v>
      </c>
      <c r="F50" s="90">
        <f>'Fin. Pellet'!F46-F49</f>
        <v>0</v>
      </c>
      <c r="G50" s="90">
        <f>'Fin. Pellet'!G46-G49</f>
        <v>0</v>
      </c>
      <c r="H50" s="90">
        <f>'Fin. Pellet'!H46-H49</f>
        <v>0</v>
      </c>
      <c r="I50" s="90">
        <f>'Fin. Pellet'!I46-I49</f>
        <v>0</v>
      </c>
      <c r="J50" s="90">
        <f>'Fin. Pellet'!J46-J49</f>
        <v>0</v>
      </c>
      <c r="K50" s="90">
        <f>'Fin. Pellet'!K46-K49</f>
        <v>0</v>
      </c>
      <c r="L50" s="90">
        <f>'Fin. Pellet'!L46-L49</f>
        <v>0</v>
      </c>
      <c r="M50" s="90">
        <f>'Fin. Pellet'!M46-M49</f>
        <v>0</v>
      </c>
      <c r="N50" s="90">
        <f>'Fin. Pellet'!N46-N49</f>
        <v>0</v>
      </c>
      <c r="O50" s="88"/>
      <c r="P50" s="88"/>
      <c r="Q50" s="88"/>
      <c r="R50" s="88"/>
      <c r="S50" s="88"/>
      <c r="T50" s="88"/>
      <c r="U50" s="88"/>
      <c r="V50" s="88"/>
      <c r="W50" s="88"/>
      <c r="X50" s="88"/>
      <c r="Y50" s="88"/>
      <c r="Z50" s="88"/>
    </row>
    <row r="51" spans="4:26" x14ac:dyDescent="0.25">
      <c r="D51" s="105"/>
      <c r="E51" s="90"/>
      <c r="F51" s="90"/>
      <c r="G51" s="90"/>
      <c r="H51" s="90"/>
      <c r="I51" s="90"/>
      <c r="J51" s="90"/>
      <c r="K51" s="90"/>
      <c r="L51" s="90"/>
      <c r="M51" s="90"/>
      <c r="N51" s="90"/>
      <c r="O51" s="88"/>
      <c r="P51" s="88"/>
      <c r="Q51" s="88"/>
      <c r="R51" s="88"/>
      <c r="S51" s="88"/>
      <c r="T51" s="88"/>
      <c r="U51" s="88"/>
      <c r="V51" s="88"/>
      <c r="W51" s="88"/>
      <c r="X51" s="88"/>
      <c r="Y51" s="88"/>
      <c r="Z51" s="88"/>
    </row>
    <row r="52" spans="4:26" ht="15" x14ac:dyDescent="0.3">
      <c r="D52" s="106" t="s">
        <v>127</v>
      </c>
      <c r="G52" s="87"/>
      <c r="H52" s="87"/>
      <c r="I52" s="87"/>
    </row>
    <row r="53" spans="4:26" s="96" customFormat="1" ht="15" x14ac:dyDescent="0.3">
      <c r="D53" s="94" t="str">
        <f>Assumption!$B$4</f>
        <v xml:space="preserve">Year of Operation </v>
      </c>
      <c r="E53" s="95">
        <f>Assumption!E$4</f>
        <v>1</v>
      </c>
      <c r="F53" s="95">
        <f>Assumption!F$4</f>
        <v>2</v>
      </c>
      <c r="G53" s="95">
        <f>Assumption!G$4</f>
        <v>3</v>
      </c>
      <c r="H53" s="95">
        <f>Assumption!H$4</f>
        <v>4</v>
      </c>
      <c r="I53" s="95">
        <f>Assumption!I$4</f>
        <v>5</v>
      </c>
      <c r="J53" s="95">
        <f>Assumption!J$4</f>
        <v>6</v>
      </c>
      <c r="K53" s="95">
        <f>Assumption!K$4</f>
        <v>7</v>
      </c>
      <c r="L53" s="95">
        <f>Assumption!L$4</f>
        <v>8</v>
      </c>
      <c r="M53" s="95">
        <f>Assumption!M$4</f>
        <v>9</v>
      </c>
      <c r="N53" s="95">
        <f>Assumption!N$4</f>
        <v>10</v>
      </c>
      <c r="O53" s="95"/>
      <c r="P53" s="95"/>
      <c r="Q53" s="95"/>
      <c r="R53" s="95"/>
      <c r="S53" s="95"/>
      <c r="T53" s="95"/>
      <c r="U53" s="95"/>
      <c r="V53" s="95"/>
      <c r="W53" s="95"/>
      <c r="X53" s="95"/>
      <c r="Y53" s="95"/>
      <c r="Z53" s="95"/>
    </row>
    <row r="54" spans="4:26" ht="15" x14ac:dyDescent="0.3">
      <c r="D54" s="107" t="s">
        <v>107</v>
      </c>
      <c r="E54" s="86"/>
      <c r="F54" s="86"/>
      <c r="G54" s="86"/>
      <c r="H54" s="86"/>
      <c r="I54" s="86"/>
      <c r="J54" s="86"/>
      <c r="K54" s="86"/>
      <c r="L54" s="86"/>
      <c r="M54" s="86"/>
      <c r="N54" s="86"/>
      <c r="O54" s="86"/>
      <c r="P54" s="86"/>
      <c r="Q54" s="86"/>
      <c r="R54" s="86"/>
      <c r="S54" s="86"/>
      <c r="T54" s="86"/>
      <c r="U54" s="86"/>
      <c r="V54" s="86"/>
      <c r="W54" s="86"/>
      <c r="X54" s="86"/>
      <c r="Y54" s="86"/>
      <c r="Z54" s="86"/>
    </row>
    <row r="55" spans="4:26" s="82" customFormat="1" x14ac:dyDescent="0.25">
      <c r="D55" s="110" t="s">
        <v>3</v>
      </c>
      <c r="E55" s="318">
        <f>'Fin. Pellet'!E52</f>
        <v>62.69339999999999</v>
      </c>
      <c r="F55" s="318">
        <f>'Fin. Pellet'!F52</f>
        <v>62.69339999999999</v>
      </c>
      <c r="G55" s="318">
        <f>'Fin. Pellet'!G52</f>
        <v>62.69339999999999</v>
      </c>
      <c r="H55" s="318">
        <f>'Fin. Pellet'!H52</f>
        <v>62.69339999999999</v>
      </c>
      <c r="I55" s="318">
        <f>'Fin. Pellet'!I52</f>
        <v>62.69339999999999</v>
      </c>
      <c r="J55" s="318">
        <f>'Fin. Pellet'!J52</f>
        <v>62.69339999999999</v>
      </c>
      <c r="K55" s="318">
        <f>'Fin. Pellet'!K52</f>
        <v>62.69339999999999</v>
      </c>
      <c r="L55" s="318">
        <f>'Fin. Pellet'!L52</f>
        <v>62.69339999999999</v>
      </c>
      <c r="M55" s="318">
        <f>'Fin. Pellet'!M52</f>
        <v>62.69339999999999</v>
      </c>
      <c r="N55" s="318">
        <f>'Fin. Pellet'!N52</f>
        <v>62.69339999999999</v>
      </c>
      <c r="O55" s="318"/>
      <c r="P55" s="318"/>
      <c r="Q55" s="318"/>
      <c r="R55" s="318"/>
      <c r="S55" s="318"/>
      <c r="T55" s="318"/>
      <c r="U55" s="318"/>
      <c r="V55" s="318"/>
      <c r="W55" s="318"/>
      <c r="X55" s="318"/>
      <c r="Y55" s="318"/>
      <c r="Z55" s="318"/>
    </row>
    <row r="56" spans="4:26" s="82" customFormat="1" x14ac:dyDescent="0.25">
      <c r="D56" s="110" t="s">
        <v>22</v>
      </c>
      <c r="E56" s="318">
        <f>'Fin. Pellet'!E53</f>
        <v>33.333566649598239</v>
      </c>
      <c r="F56" s="318">
        <f>'Fin. Pellet'!F53</f>
        <v>66.786504581944982</v>
      </c>
      <c r="G56" s="318">
        <f>'Fin. Pellet'!G53</f>
        <v>100.5951617604577</v>
      </c>
      <c r="H56" s="318">
        <f>'Fin. Pellet'!H53</f>
        <v>134.95643690143115</v>
      </c>
      <c r="I56" s="318">
        <f>'Fin. Pellet'!I53</f>
        <v>170.0331204651379</v>
      </c>
      <c r="J56" s="318">
        <f>'Fin. Pellet'!J53</f>
        <v>205.95838994743437</v>
      </c>
      <c r="K56" s="318">
        <f>'Fin. Pellet'!K53</f>
        <v>242.83958336123828</v>
      </c>
      <c r="L56" s="318">
        <f>'Fin. Pellet'!L53</f>
        <v>280.76135602745848</v>
      </c>
      <c r="M56" s="318">
        <f>'Fin. Pellet'!M53</f>
        <v>319.78830982921568</v>
      </c>
      <c r="N56" s="318">
        <f>'Fin. Pellet'!N53</f>
        <v>359.52570178170771</v>
      </c>
      <c r="O56" s="318"/>
      <c r="P56" s="318"/>
      <c r="Q56" s="318"/>
      <c r="R56" s="318"/>
      <c r="S56" s="318"/>
      <c r="T56" s="318"/>
      <c r="U56" s="318"/>
      <c r="V56" s="318"/>
      <c r="W56" s="318"/>
      <c r="X56" s="318"/>
      <c r="Y56" s="318"/>
      <c r="Z56" s="318"/>
    </row>
    <row r="57" spans="4:26" s="82" customFormat="1" x14ac:dyDescent="0.25">
      <c r="D57" s="110" t="str">
        <f>'Fin. Pellet'!C54</f>
        <v>Long Term Debt (Pellet Prj)</v>
      </c>
      <c r="E57" s="318">
        <f>'Fin. Pellet'!E54</f>
        <v>130.03075555555554</v>
      </c>
      <c r="F57" s="318">
        <f>'Fin. Pellet'!F54</f>
        <v>113.7769111111111</v>
      </c>
      <c r="G57" s="318">
        <f>'Fin. Pellet'!G54</f>
        <v>97.523066666666665</v>
      </c>
      <c r="H57" s="318">
        <f>'Fin. Pellet'!H54</f>
        <v>81.269222222222226</v>
      </c>
      <c r="I57" s="318">
        <f>'Fin. Pellet'!I54</f>
        <v>65.015377777777786</v>
      </c>
      <c r="J57" s="318">
        <f>'Fin. Pellet'!J54</f>
        <v>48.761533333333347</v>
      </c>
      <c r="K57" s="318">
        <f>'Fin. Pellet'!K54</f>
        <v>32.507688888888907</v>
      </c>
      <c r="L57" s="318">
        <f>'Fin. Pellet'!L54</f>
        <v>16.253844444444464</v>
      </c>
      <c r="M57" s="318">
        <f>'Fin. Pellet'!M54</f>
        <v>0</v>
      </c>
      <c r="N57" s="318">
        <f>'Fin. Pellet'!N54</f>
        <v>0</v>
      </c>
      <c r="O57" s="318"/>
      <c r="P57" s="318"/>
      <c r="Q57" s="318"/>
      <c r="R57" s="318"/>
      <c r="S57" s="318"/>
      <c r="T57" s="318"/>
      <c r="U57" s="318"/>
      <c r="V57" s="318"/>
      <c r="W57" s="318"/>
      <c r="X57" s="318"/>
      <c r="Y57" s="318"/>
      <c r="Z57" s="318"/>
    </row>
    <row r="58" spans="4:26" s="319" customFormat="1" ht="15" x14ac:dyDescent="0.3">
      <c r="D58" s="322" t="s">
        <v>116</v>
      </c>
      <c r="E58" s="321">
        <f>SUM(E55:E57)</f>
        <v>226.05772220515377</v>
      </c>
      <c r="F58" s="321">
        <f>SUM(F55:F57)</f>
        <v>243.25681569305607</v>
      </c>
      <c r="G58" s="321">
        <f>SUM(G55:G57)</f>
        <v>260.81162842712433</v>
      </c>
      <c r="H58" s="321">
        <f>SUM(H55:H57)</f>
        <v>278.91905912365337</v>
      </c>
      <c r="I58" s="321">
        <f>SUM(I55:I57)</f>
        <v>297.74189824291568</v>
      </c>
      <c r="J58" s="321">
        <f t="shared" ref="J58:N58" si="24">SUM(J55:J57)</f>
        <v>317.41332328076771</v>
      </c>
      <c r="K58" s="321">
        <f t="shared" si="24"/>
        <v>338.04067225012716</v>
      </c>
      <c r="L58" s="321">
        <f t="shared" si="24"/>
        <v>359.70860047190291</v>
      </c>
      <c r="M58" s="321">
        <f t="shared" si="24"/>
        <v>382.48170982921567</v>
      </c>
      <c r="N58" s="321">
        <f t="shared" si="24"/>
        <v>422.21910178170771</v>
      </c>
      <c r="O58" s="321"/>
      <c r="P58" s="321"/>
      <c r="Q58" s="321"/>
      <c r="R58" s="321"/>
      <c r="S58" s="321"/>
      <c r="T58" s="321"/>
      <c r="U58" s="321"/>
      <c r="V58" s="321"/>
      <c r="W58" s="321"/>
      <c r="X58" s="321"/>
      <c r="Y58" s="321"/>
      <c r="Z58" s="321"/>
    </row>
    <row r="59" spans="4:26" s="82" customFormat="1" ht="15" x14ac:dyDescent="0.3">
      <c r="D59" s="323" t="s">
        <v>23</v>
      </c>
      <c r="E59" s="318"/>
      <c r="F59" s="318"/>
      <c r="G59" s="318"/>
      <c r="H59" s="318"/>
      <c r="I59" s="318"/>
      <c r="J59" s="318"/>
      <c r="K59" s="318"/>
      <c r="L59" s="318"/>
      <c r="M59" s="318"/>
      <c r="N59" s="318"/>
      <c r="O59" s="318"/>
      <c r="P59" s="318"/>
      <c r="Q59" s="318"/>
      <c r="R59" s="318"/>
      <c r="S59" s="318"/>
      <c r="T59" s="318"/>
      <c r="U59" s="318"/>
      <c r="V59" s="318"/>
      <c r="W59" s="318"/>
      <c r="X59" s="318"/>
      <c r="Y59" s="318"/>
      <c r="Z59" s="318"/>
    </row>
    <row r="60" spans="4:26" s="82" customFormat="1" x14ac:dyDescent="0.25">
      <c r="D60" s="110" t="s">
        <v>109</v>
      </c>
      <c r="E60" s="318">
        <f>'Fin. Pellet'!E59</f>
        <v>208.97799999999998</v>
      </c>
      <c r="F60" s="318">
        <f>'Fin. Pellet'!F59</f>
        <v>208.97799999999998</v>
      </c>
      <c r="G60" s="318">
        <f>'Fin. Pellet'!G59</f>
        <v>208.97799999999998</v>
      </c>
      <c r="H60" s="318">
        <f>'Fin. Pellet'!H59</f>
        <v>208.97799999999998</v>
      </c>
      <c r="I60" s="318">
        <f>'Fin. Pellet'!I59</f>
        <v>208.97799999999998</v>
      </c>
      <c r="J60" s="318">
        <f>'Fin. Pellet'!J59</f>
        <v>208.97799999999998</v>
      </c>
      <c r="K60" s="318">
        <f>'Fin. Pellet'!K59</f>
        <v>208.97799999999998</v>
      </c>
      <c r="L60" s="318">
        <f>'Fin. Pellet'!L59</f>
        <v>208.97799999999998</v>
      </c>
      <c r="M60" s="318">
        <f>'Fin. Pellet'!M59</f>
        <v>208.97799999999998</v>
      </c>
      <c r="N60" s="318">
        <f>'Fin. Pellet'!N59</f>
        <v>208.97799999999998</v>
      </c>
      <c r="O60" s="318"/>
      <c r="P60" s="318"/>
      <c r="Q60" s="318"/>
      <c r="R60" s="318"/>
      <c r="S60" s="318"/>
      <c r="T60" s="318"/>
      <c r="U60" s="318"/>
      <c r="V60" s="318"/>
      <c r="W60" s="318"/>
      <c r="X60" s="318"/>
      <c r="Y60" s="318"/>
      <c r="Z60" s="318"/>
    </row>
    <row r="61" spans="4:26" s="82" customFormat="1" x14ac:dyDescent="0.25">
      <c r="D61" s="110" t="s">
        <v>106</v>
      </c>
      <c r="E61" s="318">
        <f>E41</f>
        <v>19.852909999999998</v>
      </c>
      <c r="F61" s="318">
        <f>F41+E61</f>
        <v>39.705819999999996</v>
      </c>
      <c r="G61" s="318">
        <f>G41+F61</f>
        <v>59.558729999999997</v>
      </c>
      <c r="H61" s="318">
        <f>H41+G61</f>
        <v>79.411639999999991</v>
      </c>
      <c r="I61" s="318">
        <f>I41+H61</f>
        <v>99.264549999999986</v>
      </c>
      <c r="J61" s="318">
        <f t="shared" ref="J61:N61" si="25">J41+I61</f>
        <v>119.11745999999998</v>
      </c>
      <c r="K61" s="318">
        <f t="shared" si="25"/>
        <v>138.97036999999997</v>
      </c>
      <c r="L61" s="318">
        <f t="shared" si="25"/>
        <v>158.82327999999998</v>
      </c>
      <c r="M61" s="318">
        <f t="shared" si="25"/>
        <v>178.67618999999999</v>
      </c>
      <c r="N61" s="318">
        <f t="shared" si="25"/>
        <v>198.52909999999997</v>
      </c>
      <c r="O61" s="318"/>
      <c r="P61" s="318"/>
      <c r="Q61" s="318"/>
      <c r="R61" s="318"/>
      <c r="S61" s="318"/>
      <c r="T61" s="318"/>
      <c r="U61" s="318"/>
      <c r="V61" s="318"/>
      <c r="W61" s="318"/>
      <c r="X61" s="318"/>
      <c r="Y61" s="318"/>
      <c r="Z61" s="318"/>
    </row>
    <row r="62" spans="4:26" s="319" customFormat="1" ht="15" x14ac:dyDescent="0.3">
      <c r="D62" s="322" t="s">
        <v>108</v>
      </c>
      <c r="E62" s="321">
        <f t="shared" ref="E62:I62" si="26">E60-E61</f>
        <v>189.12508999999997</v>
      </c>
      <c r="F62" s="321">
        <f t="shared" si="26"/>
        <v>169.27217999999999</v>
      </c>
      <c r="G62" s="321">
        <f t="shared" si="26"/>
        <v>149.41926999999998</v>
      </c>
      <c r="H62" s="321">
        <f t="shared" si="26"/>
        <v>129.56635999999997</v>
      </c>
      <c r="I62" s="321">
        <f t="shared" si="26"/>
        <v>109.71344999999999</v>
      </c>
      <c r="J62" s="321">
        <f t="shared" ref="J62:N62" si="27">J60-J61</f>
        <v>89.86054</v>
      </c>
      <c r="K62" s="321">
        <f t="shared" si="27"/>
        <v>70.007630000000006</v>
      </c>
      <c r="L62" s="321">
        <f t="shared" si="27"/>
        <v>50.154719999999998</v>
      </c>
      <c r="M62" s="321">
        <f t="shared" si="27"/>
        <v>30.301809999999989</v>
      </c>
      <c r="N62" s="321">
        <f t="shared" si="27"/>
        <v>10.448900000000009</v>
      </c>
      <c r="O62" s="321"/>
      <c r="P62" s="321"/>
      <c r="Q62" s="321"/>
      <c r="R62" s="321"/>
      <c r="S62" s="321"/>
      <c r="T62" s="321"/>
      <c r="U62" s="321"/>
      <c r="V62" s="321"/>
      <c r="W62" s="321"/>
      <c r="X62" s="321"/>
      <c r="Y62" s="321"/>
      <c r="Z62" s="321"/>
    </row>
    <row r="63" spans="4:26" s="82" customFormat="1" x14ac:dyDescent="0.25">
      <c r="D63" s="110" t="s">
        <v>299</v>
      </c>
      <c r="E63" s="318">
        <f>'Fin. Pellet'!E67+'Fin. Pellet'!E68</f>
        <v>92.625</v>
      </c>
      <c r="F63" s="318">
        <f>'Fin. Pellet'!F67+'Fin. Pellet'!F68</f>
        <v>95.403750000000002</v>
      </c>
      <c r="G63" s="318">
        <f>'Fin. Pellet'!G67+'Fin. Pellet'!G68</f>
        <v>98.265862500000011</v>
      </c>
      <c r="H63" s="318">
        <f>'Fin. Pellet'!H67+'Fin. Pellet'!H68</f>
        <v>101.21383837500002</v>
      </c>
      <c r="I63" s="318">
        <f>'Fin. Pellet'!I67+'Fin. Pellet'!I68</f>
        <v>104.25025352625001</v>
      </c>
      <c r="J63" s="318">
        <f>'Fin. Pellet'!J67+'Fin. Pellet'!J68</f>
        <v>107.37776113203751</v>
      </c>
      <c r="K63" s="318">
        <f>'Fin. Pellet'!K67+'Fin. Pellet'!K68</f>
        <v>110.59909396599863</v>
      </c>
      <c r="L63" s="318">
        <f>'Fin. Pellet'!L67+'Fin. Pellet'!L68</f>
        <v>113.91706678497859</v>
      </c>
      <c r="M63" s="318">
        <f>'Fin. Pellet'!M67+'Fin. Pellet'!M68</f>
        <v>117.33457878852793</v>
      </c>
      <c r="N63" s="318">
        <f>'Fin. Pellet'!N67+'Fin. Pellet'!N68</f>
        <v>120.85461615218378</v>
      </c>
      <c r="O63" s="318"/>
      <c r="P63" s="318"/>
      <c r="Q63" s="318"/>
      <c r="R63" s="318"/>
      <c r="S63" s="318"/>
      <c r="T63" s="318"/>
      <c r="U63" s="318"/>
      <c r="V63" s="318"/>
      <c r="W63" s="318"/>
      <c r="X63" s="318"/>
      <c r="Y63" s="318"/>
      <c r="Z63" s="318"/>
    </row>
    <row r="64" spans="4:26" s="82" customFormat="1" x14ac:dyDescent="0.25">
      <c r="D64" s="110" t="s">
        <v>24</v>
      </c>
      <c r="E64" s="318">
        <f>'Fin. Pellet'!E69</f>
        <v>-55.692367794846206</v>
      </c>
      <c r="F64" s="318">
        <f>'Fin. Pellet'!F69</f>
        <v>-21.419114306943925</v>
      </c>
      <c r="G64" s="318">
        <f>'Fin. Pellet'!G69</f>
        <v>13.126495927124346</v>
      </c>
      <c r="H64" s="318">
        <f>'Fin. Pellet'!H69</f>
        <v>48.138860748653322</v>
      </c>
      <c r="I64" s="318">
        <f>'Fin. Pellet'!I69</f>
        <v>83.778194716665638</v>
      </c>
      <c r="J64" s="318">
        <f>'Fin. Pellet'!J69</f>
        <v>120.17502214873016</v>
      </c>
      <c r="K64" s="318">
        <f>'Fin. Pellet'!K69</f>
        <v>157.43394828412849</v>
      </c>
      <c r="L64" s="318">
        <f>'Fin. Pellet'!L69</f>
        <v>195.63681368692431</v>
      </c>
      <c r="M64" s="318">
        <f>'Fin. Pellet'!M69</f>
        <v>234.84532104068774</v>
      </c>
      <c r="N64" s="318">
        <f>'Fin. Pellet'!N69</f>
        <v>290.91558562952389</v>
      </c>
      <c r="O64" s="318"/>
      <c r="P64" s="318"/>
      <c r="Q64" s="318"/>
      <c r="R64" s="318"/>
      <c r="S64" s="318"/>
      <c r="T64" s="318"/>
      <c r="U64" s="318"/>
      <c r="V64" s="318"/>
      <c r="W64" s="318"/>
      <c r="X64" s="318"/>
      <c r="Y64" s="318"/>
      <c r="Z64" s="318"/>
    </row>
    <row r="65" spans="1:16377" s="319" customFormat="1" ht="15" x14ac:dyDescent="0.3">
      <c r="D65" s="322" t="s">
        <v>117</v>
      </c>
      <c r="E65" s="321">
        <f t="shared" ref="E65:I65" si="28">E62+E63+E64</f>
        <v>226.05772220515379</v>
      </c>
      <c r="F65" s="321">
        <f t="shared" si="28"/>
        <v>243.25681569305607</v>
      </c>
      <c r="G65" s="321">
        <f t="shared" si="28"/>
        <v>260.81162842712433</v>
      </c>
      <c r="H65" s="321">
        <f t="shared" si="28"/>
        <v>278.91905912365331</v>
      </c>
      <c r="I65" s="321">
        <f t="shared" si="28"/>
        <v>297.74189824291568</v>
      </c>
      <c r="J65" s="321">
        <f t="shared" ref="J65:N65" si="29">J62+J63+J64</f>
        <v>317.41332328076771</v>
      </c>
      <c r="K65" s="321">
        <f t="shared" si="29"/>
        <v>338.04067225012716</v>
      </c>
      <c r="L65" s="321">
        <f t="shared" si="29"/>
        <v>359.70860047190291</v>
      </c>
      <c r="M65" s="321">
        <f t="shared" si="29"/>
        <v>382.48170982921567</v>
      </c>
      <c r="N65" s="321">
        <f t="shared" si="29"/>
        <v>422.21910178170765</v>
      </c>
      <c r="O65" s="321"/>
      <c r="P65" s="321"/>
      <c r="Q65" s="321"/>
      <c r="R65" s="321"/>
      <c r="S65" s="321"/>
      <c r="T65" s="321"/>
      <c r="U65" s="321"/>
      <c r="V65" s="321"/>
      <c r="W65" s="321"/>
      <c r="X65" s="321"/>
      <c r="Y65" s="321"/>
      <c r="Z65" s="321"/>
    </row>
    <row r="66" spans="1:16377" ht="15" x14ac:dyDescent="0.3">
      <c r="A66" s="89"/>
      <c r="B66" s="89"/>
      <c r="C66" s="87"/>
      <c r="D66" s="105" t="s">
        <v>300</v>
      </c>
      <c r="E66" s="316">
        <f>E58-E65</f>
        <v>0</v>
      </c>
      <c r="F66" s="316">
        <f t="shared" ref="F66:N66" si="30">F58-F65</f>
        <v>0</v>
      </c>
      <c r="G66" s="316">
        <f t="shared" si="30"/>
        <v>0</v>
      </c>
      <c r="H66" s="316">
        <f t="shared" si="30"/>
        <v>0</v>
      </c>
      <c r="I66" s="316">
        <f t="shared" si="30"/>
        <v>0</v>
      </c>
      <c r="J66" s="316">
        <f t="shared" si="30"/>
        <v>0</v>
      </c>
      <c r="K66" s="316">
        <f t="shared" si="30"/>
        <v>0</v>
      </c>
      <c r="L66" s="316">
        <f t="shared" si="30"/>
        <v>0</v>
      </c>
      <c r="M66" s="316">
        <f t="shared" si="30"/>
        <v>0</v>
      </c>
      <c r="N66" s="316">
        <f t="shared" si="30"/>
        <v>0</v>
      </c>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c r="AY66" s="87"/>
      <c r="AZ66" s="87"/>
      <c r="BA66" s="87"/>
      <c r="BB66" s="87"/>
      <c r="BC66" s="87"/>
      <c r="BD66" s="87"/>
      <c r="BE66" s="87"/>
      <c r="BF66" s="87"/>
      <c r="BG66" s="87"/>
      <c r="BH66" s="87"/>
      <c r="BI66" s="87"/>
      <c r="BJ66" s="87"/>
      <c r="BK66" s="87"/>
      <c r="BL66" s="87"/>
      <c r="BM66" s="87"/>
      <c r="BN66" s="87"/>
      <c r="BO66" s="87"/>
      <c r="BP66" s="87"/>
      <c r="BQ66" s="87"/>
      <c r="BR66" s="87"/>
      <c r="BS66" s="87"/>
      <c r="BT66" s="87"/>
      <c r="BU66" s="87"/>
      <c r="BV66" s="87"/>
      <c r="BW66" s="87"/>
      <c r="BX66" s="87"/>
      <c r="BY66" s="87"/>
      <c r="BZ66" s="87"/>
      <c r="CA66" s="87"/>
      <c r="CB66" s="87"/>
      <c r="CC66" s="87"/>
      <c r="CD66" s="87"/>
      <c r="CE66" s="87"/>
      <c r="CF66" s="87"/>
      <c r="CG66" s="87"/>
      <c r="CH66" s="87"/>
      <c r="CI66" s="87"/>
      <c r="CJ66" s="87"/>
      <c r="CK66" s="87"/>
      <c r="CL66" s="87"/>
      <c r="CM66" s="87"/>
      <c r="CN66" s="87"/>
      <c r="CO66" s="87"/>
      <c r="CP66" s="87"/>
      <c r="CQ66" s="87"/>
      <c r="CR66" s="87"/>
      <c r="CS66" s="87"/>
      <c r="CT66" s="87"/>
      <c r="CU66" s="87"/>
      <c r="CV66" s="87"/>
      <c r="CW66" s="87"/>
      <c r="CX66" s="87"/>
      <c r="CY66" s="87"/>
      <c r="CZ66" s="87"/>
      <c r="DA66" s="87"/>
      <c r="DB66" s="87"/>
      <c r="DC66" s="87"/>
      <c r="DD66" s="87"/>
      <c r="DE66" s="87"/>
      <c r="DF66" s="87"/>
      <c r="DG66" s="87"/>
      <c r="DH66" s="87"/>
      <c r="DI66" s="87"/>
      <c r="DJ66" s="87"/>
      <c r="DK66" s="87"/>
      <c r="DL66" s="87"/>
      <c r="DM66" s="87"/>
      <c r="DN66" s="87"/>
      <c r="DO66" s="87"/>
      <c r="DP66" s="87"/>
      <c r="DQ66" s="87"/>
      <c r="DR66" s="87"/>
      <c r="DS66" s="87"/>
      <c r="DT66" s="87"/>
      <c r="DU66" s="87"/>
      <c r="DV66" s="87"/>
      <c r="DW66" s="87"/>
      <c r="DX66" s="87"/>
      <c r="DY66" s="87"/>
      <c r="DZ66" s="87"/>
      <c r="EA66" s="87"/>
      <c r="EB66" s="87"/>
      <c r="EC66" s="87"/>
      <c r="ED66" s="87"/>
      <c r="EE66" s="87"/>
      <c r="EF66" s="87"/>
      <c r="EG66" s="87"/>
      <c r="EH66" s="87"/>
      <c r="EI66" s="87"/>
      <c r="EJ66" s="87"/>
      <c r="EK66" s="87"/>
      <c r="EL66" s="87"/>
      <c r="EM66" s="87"/>
      <c r="EN66" s="87"/>
      <c r="EO66" s="87"/>
      <c r="EP66" s="87"/>
      <c r="EQ66" s="87"/>
      <c r="ER66" s="87"/>
      <c r="ES66" s="87"/>
      <c r="ET66" s="87"/>
      <c r="EU66" s="87"/>
      <c r="EV66" s="87"/>
      <c r="EW66" s="87"/>
      <c r="EX66" s="87"/>
      <c r="EY66" s="87"/>
      <c r="EZ66" s="87"/>
      <c r="FA66" s="87"/>
      <c r="FB66" s="87"/>
      <c r="FC66" s="87"/>
      <c r="FD66" s="87"/>
      <c r="FE66" s="87"/>
      <c r="FF66" s="87"/>
      <c r="FG66" s="87"/>
      <c r="FH66" s="87"/>
      <c r="FI66" s="87"/>
      <c r="FJ66" s="87"/>
      <c r="FK66" s="87"/>
      <c r="FL66" s="87"/>
      <c r="FM66" s="87"/>
      <c r="FN66" s="87"/>
      <c r="FO66" s="87"/>
      <c r="FP66" s="87"/>
      <c r="FQ66" s="87"/>
      <c r="FR66" s="87"/>
      <c r="FS66" s="87"/>
      <c r="FT66" s="87"/>
      <c r="FU66" s="87"/>
      <c r="FV66" s="87"/>
      <c r="FW66" s="87"/>
      <c r="FX66" s="87"/>
      <c r="FY66" s="87"/>
      <c r="FZ66" s="87"/>
      <c r="GA66" s="87"/>
      <c r="GB66" s="87"/>
      <c r="GC66" s="87"/>
      <c r="GD66" s="87"/>
      <c r="GE66" s="87"/>
      <c r="GF66" s="87"/>
      <c r="GG66" s="87"/>
      <c r="GH66" s="87"/>
      <c r="GI66" s="87"/>
      <c r="GJ66" s="87"/>
      <c r="GK66" s="87"/>
      <c r="GL66" s="87"/>
      <c r="GM66" s="87"/>
      <c r="GN66" s="87"/>
      <c r="GO66" s="87"/>
      <c r="GP66" s="87"/>
      <c r="GQ66" s="87"/>
      <c r="GR66" s="87"/>
      <c r="GS66" s="87"/>
      <c r="GT66" s="87"/>
      <c r="GU66" s="87"/>
      <c r="GV66" s="87"/>
      <c r="GW66" s="87"/>
      <c r="GX66" s="87"/>
      <c r="GY66" s="87"/>
      <c r="GZ66" s="87"/>
      <c r="HA66" s="87"/>
      <c r="HB66" s="87"/>
      <c r="HC66" s="87"/>
      <c r="HD66" s="87"/>
      <c r="HE66" s="87"/>
      <c r="HF66" s="87"/>
      <c r="HG66" s="87"/>
      <c r="HH66" s="87"/>
      <c r="HI66" s="87"/>
      <c r="HJ66" s="87"/>
      <c r="HK66" s="87"/>
      <c r="HL66" s="87"/>
      <c r="HM66" s="87"/>
      <c r="HN66" s="87"/>
      <c r="HO66" s="87"/>
      <c r="HP66" s="87"/>
      <c r="HQ66" s="87"/>
      <c r="HR66" s="87"/>
      <c r="HS66" s="87"/>
      <c r="HT66" s="87"/>
      <c r="HU66" s="87"/>
      <c r="HV66" s="87"/>
      <c r="HW66" s="87"/>
      <c r="HX66" s="87"/>
      <c r="HY66" s="87"/>
      <c r="HZ66" s="87"/>
      <c r="IA66" s="87"/>
      <c r="IB66" s="87"/>
      <c r="IC66" s="87"/>
      <c r="ID66" s="87"/>
      <c r="IE66" s="87"/>
      <c r="IF66" s="87"/>
      <c r="IG66" s="87"/>
      <c r="IH66" s="87"/>
      <c r="II66" s="87"/>
      <c r="IJ66" s="87"/>
      <c r="IK66" s="87"/>
      <c r="IL66" s="87"/>
      <c r="IM66" s="87"/>
      <c r="IN66" s="87"/>
      <c r="IO66" s="87"/>
      <c r="IP66" s="87"/>
      <c r="IQ66" s="87"/>
      <c r="IR66" s="87"/>
      <c r="IS66" s="87"/>
      <c r="IT66" s="87"/>
      <c r="IU66" s="87"/>
      <c r="IV66" s="87"/>
      <c r="IW66" s="87"/>
      <c r="IX66" s="87"/>
      <c r="IY66" s="87"/>
      <c r="IZ66" s="87"/>
      <c r="JA66" s="87"/>
      <c r="JB66" s="87"/>
      <c r="JC66" s="87"/>
      <c r="JD66" s="87"/>
      <c r="JE66" s="87"/>
      <c r="JF66" s="87"/>
      <c r="JG66" s="87"/>
      <c r="JH66" s="87"/>
      <c r="JI66" s="87"/>
      <c r="JJ66" s="87"/>
      <c r="JK66" s="87"/>
      <c r="JL66" s="87"/>
      <c r="JM66" s="87"/>
      <c r="JN66" s="87"/>
      <c r="JO66" s="87"/>
      <c r="JP66" s="87"/>
      <c r="JQ66" s="87"/>
      <c r="JR66" s="87"/>
      <c r="JS66" s="87"/>
      <c r="JT66" s="87"/>
      <c r="JU66" s="87"/>
      <c r="JV66" s="87"/>
      <c r="JW66" s="87"/>
      <c r="JX66" s="87"/>
      <c r="JY66" s="87"/>
      <c r="JZ66" s="87"/>
      <c r="KA66" s="87"/>
      <c r="KB66" s="87"/>
      <c r="KC66" s="87"/>
      <c r="KD66" s="87"/>
      <c r="KE66" s="87"/>
      <c r="KF66" s="87"/>
      <c r="KG66" s="87"/>
      <c r="KH66" s="87"/>
      <c r="KI66" s="87"/>
      <c r="KJ66" s="87"/>
      <c r="KK66" s="87"/>
      <c r="KL66" s="87"/>
      <c r="KM66" s="87"/>
      <c r="KN66" s="87"/>
      <c r="KO66" s="87"/>
      <c r="KP66" s="87"/>
      <c r="KQ66" s="87"/>
      <c r="KR66" s="87"/>
      <c r="KS66" s="87"/>
      <c r="KT66" s="87"/>
      <c r="KU66" s="87"/>
      <c r="KV66" s="87"/>
      <c r="KW66" s="87"/>
      <c r="KX66" s="87"/>
      <c r="KY66" s="87"/>
      <c r="KZ66" s="87"/>
      <c r="LA66" s="87"/>
      <c r="LB66" s="87"/>
      <c r="LC66" s="87"/>
      <c r="LD66" s="87"/>
      <c r="LE66" s="87"/>
      <c r="LF66" s="87"/>
      <c r="LG66" s="87"/>
      <c r="LH66" s="87"/>
      <c r="LI66" s="87"/>
      <c r="LJ66" s="87"/>
      <c r="LK66" s="87"/>
      <c r="LL66" s="87"/>
      <c r="LM66" s="87"/>
      <c r="LN66" s="87"/>
      <c r="LO66" s="87"/>
      <c r="LP66" s="87"/>
      <c r="LQ66" s="87"/>
      <c r="LR66" s="87"/>
      <c r="LS66" s="87"/>
      <c r="LT66" s="87"/>
      <c r="LU66" s="87"/>
      <c r="LV66" s="87"/>
      <c r="LW66" s="87"/>
      <c r="LX66" s="87"/>
      <c r="LY66" s="87"/>
      <c r="LZ66" s="87"/>
      <c r="MA66" s="87"/>
      <c r="MB66" s="87"/>
      <c r="MC66" s="87"/>
      <c r="MD66" s="87"/>
      <c r="ME66" s="87"/>
      <c r="MF66" s="87"/>
      <c r="MG66" s="87"/>
      <c r="MH66" s="87"/>
      <c r="MI66" s="87"/>
      <c r="MJ66" s="87"/>
      <c r="MK66" s="87"/>
      <c r="ML66" s="87"/>
      <c r="MM66" s="87"/>
      <c r="MN66" s="87"/>
      <c r="MO66" s="87"/>
      <c r="MP66" s="87"/>
      <c r="MQ66" s="87"/>
      <c r="MR66" s="87"/>
      <c r="MS66" s="87"/>
      <c r="MT66" s="87"/>
      <c r="MU66" s="87"/>
      <c r="MV66" s="87"/>
      <c r="MW66" s="87"/>
      <c r="MX66" s="87"/>
      <c r="MY66" s="87"/>
      <c r="MZ66" s="87"/>
      <c r="NA66" s="87"/>
      <c r="NB66" s="87"/>
      <c r="NC66" s="87"/>
      <c r="ND66" s="87"/>
      <c r="NE66" s="87"/>
      <c r="NF66" s="87"/>
      <c r="NG66" s="87"/>
      <c r="NH66" s="87"/>
      <c r="NI66" s="87"/>
      <c r="NJ66" s="87"/>
      <c r="NK66" s="87"/>
      <c r="NL66" s="87"/>
      <c r="NM66" s="87"/>
      <c r="NN66" s="87"/>
      <c r="NO66" s="87"/>
      <c r="NP66" s="87"/>
      <c r="NQ66" s="87"/>
      <c r="NR66" s="87"/>
      <c r="NS66" s="87"/>
      <c r="NT66" s="87"/>
      <c r="NU66" s="87"/>
      <c r="NV66" s="87"/>
      <c r="NW66" s="87"/>
      <c r="NX66" s="87"/>
      <c r="NY66" s="87"/>
      <c r="NZ66" s="87"/>
      <c r="OA66" s="87"/>
      <c r="OB66" s="87"/>
      <c r="OC66" s="87"/>
      <c r="OD66" s="87"/>
      <c r="OE66" s="87"/>
      <c r="OF66" s="87"/>
      <c r="OG66" s="87"/>
      <c r="OH66" s="87"/>
      <c r="OI66" s="87"/>
      <c r="OJ66" s="87"/>
      <c r="OK66" s="87"/>
      <c r="OL66" s="87"/>
      <c r="OM66" s="87"/>
      <c r="ON66" s="87"/>
      <c r="OO66" s="87"/>
      <c r="OP66" s="87"/>
      <c r="OQ66" s="87"/>
      <c r="OR66" s="87"/>
      <c r="OS66" s="87"/>
      <c r="OT66" s="87"/>
      <c r="OU66" s="87"/>
      <c r="OV66" s="87"/>
      <c r="OW66" s="87"/>
      <c r="OX66" s="87"/>
      <c r="OY66" s="87"/>
      <c r="OZ66" s="87"/>
      <c r="PA66" s="87"/>
      <c r="PB66" s="87"/>
      <c r="PC66" s="87"/>
      <c r="PD66" s="87"/>
      <c r="PE66" s="87"/>
      <c r="PF66" s="87"/>
      <c r="PG66" s="87"/>
      <c r="PH66" s="87"/>
      <c r="PI66" s="87"/>
      <c r="PJ66" s="87"/>
      <c r="PK66" s="87"/>
      <c r="PL66" s="87"/>
      <c r="PM66" s="87"/>
      <c r="PN66" s="87"/>
      <c r="PO66" s="87"/>
      <c r="PP66" s="87"/>
      <c r="PQ66" s="87"/>
      <c r="PR66" s="87"/>
      <c r="PS66" s="87"/>
      <c r="PT66" s="87"/>
      <c r="PU66" s="87"/>
      <c r="PV66" s="87"/>
      <c r="PW66" s="87"/>
      <c r="PX66" s="87"/>
      <c r="PY66" s="87"/>
      <c r="PZ66" s="87"/>
      <c r="QA66" s="87"/>
      <c r="QB66" s="87"/>
      <c r="QC66" s="87"/>
      <c r="QD66" s="87"/>
      <c r="QE66" s="87"/>
      <c r="QF66" s="87"/>
      <c r="QG66" s="87"/>
      <c r="QH66" s="87"/>
      <c r="QI66" s="87"/>
      <c r="QJ66" s="87"/>
      <c r="QK66" s="87"/>
      <c r="QL66" s="87"/>
      <c r="QM66" s="87"/>
      <c r="QN66" s="87"/>
      <c r="QO66" s="87"/>
      <c r="QP66" s="87"/>
      <c r="QQ66" s="87"/>
      <c r="QR66" s="87"/>
      <c r="QS66" s="87"/>
      <c r="QT66" s="87"/>
      <c r="QU66" s="87"/>
      <c r="QV66" s="87"/>
      <c r="QW66" s="87"/>
      <c r="QX66" s="87"/>
      <c r="QY66" s="87"/>
      <c r="QZ66" s="87"/>
      <c r="RA66" s="87"/>
      <c r="RB66" s="87"/>
      <c r="RC66" s="87"/>
      <c r="RD66" s="87"/>
      <c r="RE66" s="87"/>
      <c r="RF66" s="87"/>
      <c r="RG66" s="87"/>
      <c r="RH66" s="87"/>
      <c r="RI66" s="87"/>
      <c r="RJ66" s="87"/>
      <c r="RK66" s="87"/>
      <c r="RL66" s="87"/>
      <c r="RM66" s="87"/>
      <c r="RN66" s="87"/>
      <c r="RO66" s="87"/>
      <c r="RP66" s="87"/>
      <c r="RQ66" s="87"/>
      <c r="RR66" s="87"/>
      <c r="RS66" s="87"/>
      <c r="RT66" s="87"/>
      <c r="RU66" s="87"/>
      <c r="RV66" s="87"/>
      <c r="RW66" s="87"/>
      <c r="RX66" s="87"/>
      <c r="RY66" s="87"/>
      <c r="RZ66" s="87"/>
      <c r="SA66" s="87"/>
      <c r="SB66" s="87"/>
      <c r="SC66" s="87"/>
      <c r="SD66" s="87"/>
      <c r="SE66" s="87"/>
      <c r="SF66" s="87"/>
      <c r="SG66" s="87"/>
      <c r="SH66" s="87"/>
      <c r="SI66" s="87"/>
      <c r="SJ66" s="87"/>
      <c r="SK66" s="87"/>
      <c r="SL66" s="87"/>
      <c r="SM66" s="87"/>
      <c r="SN66" s="87"/>
      <c r="SO66" s="87"/>
      <c r="SP66" s="87"/>
      <c r="SQ66" s="87"/>
      <c r="SR66" s="87"/>
      <c r="SS66" s="87"/>
      <c r="ST66" s="87"/>
      <c r="SU66" s="87"/>
      <c r="SV66" s="87"/>
      <c r="SW66" s="87"/>
      <c r="SX66" s="87"/>
      <c r="SY66" s="87"/>
      <c r="SZ66" s="87"/>
      <c r="TA66" s="87"/>
      <c r="TB66" s="87"/>
      <c r="TC66" s="87"/>
      <c r="TD66" s="87"/>
      <c r="TE66" s="87"/>
      <c r="TF66" s="87"/>
      <c r="TG66" s="87"/>
      <c r="TH66" s="87"/>
      <c r="TI66" s="87"/>
      <c r="TJ66" s="87"/>
      <c r="TK66" s="87"/>
      <c r="TL66" s="87"/>
      <c r="TM66" s="87"/>
      <c r="TN66" s="87"/>
      <c r="TO66" s="87"/>
      <c r="TP66" s="87"/>
      <c r="TQ66" s="87"/>
      <c r="TR66" s="87"/>
      <c r="TS66" s="87"/>
      <c r="TT66" s="87"/>
      <c r="TU66" s="87"/>
      <c r="TV66" s="87"/>
      <c r="TW66" s="87"/>
      <c r="TX66" s="87"/>
      <c r="TY66" s="87"/>
      <c r="TZ66" s="87"/>
      <c r="UA66" s="87"/>
      <c r="UB66" s="87"/>
      <c r="UC66" s="87"/>
      <c r="UD66" s="87"/>
      <c r="UE66" s="87"/>
      <c r="UF66" s="87"/>
      <c r="UG66" s="87"/>
      <c r="UH66" s="87"/>
      <c r="UI66" s="87"/>
      <c r="UJ66" s="87"/>
      <c r="UK66" s="87"/>
      <c r="UL66" s="87"/>
      <c r="UM66" s="87"/>
      <c r="UN66" s="87"/>
      <c r="UO66" s="87"/>
      <c r="UP66" s="87"/>
      <c r="UQ66" s="87"/>
      <c r="UR66" s="87"/>
      <c r="US66" s="87"/>
      <c r="UT66" s="87"/>
      <c r="UU66" s="87"/>
      <c r="UV66" s="87"/>
      <c r="UW66" s="87"/>
      <c r="UX66" s="87"/>
      <c r="UY66" s="87"/>
      <c r="UZ66" s="87"/>
      <c r="VA66" s="87"/>
      <c r="VB66" s="87"/>
      <c r="VC66" s="87"/>
      <c r="VD66" s="87"/>
      <c r="VE66" s="87"/>
      <c r="VF66" s="87"/>
      <c r="VG66" s="87"/>
      <c r="VH66" s="87"/>
      <c r="VI66" s="87"/>
      <c r="VJ66" s="87"/>
      <c r="VK66" s="87"/>
      <c r="VL66" s="87"/>
      <c r="VM66" s="87"/>
      <c r="VN66" s="87"/>
      <c r="VO66" s="87"/>
      <c r="VP66" s="87"/>
      <c r="VQ66" s="87"/>
      <c r="VR66" s="87"/>
      <c r="VS66" s="87"/>
      <c r="VT66" s="87"/>
      <c r="VU66" s="87"/>
      <c r="VV66" s="87"/>
      <c r="VW66" s="87"/>
      <c r="VX66" s="87"/>
      <c r="VY66" s="87"/>
      <c r="VZ66" s="87"/>
      <c r="WA66" s="87"/>
      <c r="WB66" s="87"/>
      <c r="WC66" s="87"/>
      <c r="WD66" s="87"/>
      <c r="WE66" s="87"/>
      <c r="WF66" s="87"/>
      <c r="WG66" s="87"/>
      <c r="WH66" s="87"/>
      <c r="WI66" s="87"/>
      <c r="WJ66" s="87"/>
      <c r="WK66" s="87"/>
      <c r="WL66" s="87"/>
      <c r="WM66" s="87"/>
      <c r="WN66" s="87"/>
      <c r="WO66" s="87"/>
      <c r="WP66" s="87"/>
      <c r="WQ66" s="87"/>
      <c r="WR66" s="87"/>
      <c r="WS66" s="87"/>
      <c r="WT66" s="87"/>
      <c r="WU66" s="87"/>
      <c r="WV66" s="87"/>
      <c r="WW66" s="87"/>
      <c r="WX66" s="87"/>
      <c r="WY66" s="87"/>
      <c r="WZ66" s="87"/>
      <c r="XA66" s="87"/>
      <c r="XB66" s="87"/>
      <c r="XC66" s="87"/>
      <c r="XD66" s="87"/>
      <c r="XE66" s="87"/>
      <c r="XF66" s="87"/>
      <c r="XG66" s="87"/>
      <c r="XH66" s="87"/>
      <c r="XI66" s="87"/>
      <c r="XJ66" s="87"/>
      <c r="XK66" s="87"/>
      <c r="XL66" s="87"/>
      <c r="XM66" s="87"/>
      <c r="XN66" s="87"/>
      <c r="XO66" s="87"/>
      <c r="XP66" s="87"/>
      <c r="XQ66" s="87"/>
      <c r="XR66" s="87"/>
      <c r="XS66" s="87"/>
      <c r="XT66" s="87"/>
      <c r="XU66" s="87"/>
      <c r="XV66" s="87"/>
      <c r="XW66" s="87"/>
      <c r="XX66" s="87"/>
      <c r="XY66" s="87"/>
      <c r="XZ66" s="87"/>
      <c r="YA66" s="87"/>
      <c r="YB66" s="87"/>
      <c r="YC66" s="87"/>
      <c r="YD66" s="87"/>
      <c r="YE66" s="87"/>
      <c r="YF66" s="87"/>
      <c r="YG66" s="87"/>
      <c r="YH66" s="87"/>
      <c r="YI66" s="87"/>
      <c r="YJ66" s="87"/>
      <c r="YK66" s="87"/>
      <c r="YL66" s="87"/>
      <c r="YM66" s="87"/>
      <c r="YN66" s="87"/>
      <c r="YO66" s="87"/>
      <c r="YP66" s="87"/>
      <c r="YQ66" s="87"/>
      <c r="YR66" s="87"/>
      <c r="YS66" s="87"/>
      <c r="YT66" s="87"/>
      <c r="YU66" s="87"/>
      <c r="YV66" s="87"/>
      <c r="YW66" s="87"/>
      <c r="YX66" s="87"/>
      <c r="YY66" s="87"/>
      <c r="YZ66" s="87"/>
      <c r="ZA66" s="87"/>
      <c r="ZB66" s="87"/>
      <c r="ZC66" s="87"/>
      <c r="ZD66" s="87"/>
      <c r="ZE66" s="87"/>
      <c r="ZF66" s="87"/>
      <c r="ZG66" s="87"/>
      <c r="ZH66" s="87"/>
      <c r="ZI66" s="87"/>
      <c r="ZJ66" s="87"/>
      <c r="ZK66" s="87"/>
      <c r="ZL66" s="87"/>
      <c r="ZM66" s="87"/>
      <c r="ZN66" s="87"/>
      <c r="ZO66" s="87"/>
      <c r="ZP66" s="87"/>
      <c r="ZQ66" s="87"/>
      <c r="ZR66" s="87"/>
      <c r="ZS66" s="87"/>
      <c r="ZT66" s="87"/>
      <c r="ZU66" s="87"/>
      <c r="ZV66" s="87"/>
      <c r="ZW66" s="87"/>
      <c r="ZX66" s="87"/>
      <c r="ZY66" s="87"/>
      <c r="ZZ66" s="87"/>
      <c r="AAA66" s="87"/>
      <c r="AAB66" s="87"/>
      <c r="AAC66" s="87"/>
      <c r="AAD66" s="87"/>
      <c r="AAE66" s="87"/>
      <c r="AAF66" s="87"/>
      <c r="AAG66" s="87"/>
      <c r="AAH66" s="87"/>
      <c r="AAI66" s="87"/>
      <c r="AAJ66" s="87"/>
      <c r="AAK66" s="87"/>
      <c r="AAL66" s="87"/>
      <c r="AAM66" s="87"/>
      <c r="AAN66" s="87"/>
      <c r="AAO66" s="87"/>
      <c r="AAP66" s="87"/>
      <c r="AAQ66" s="87"/>
      <c r="AAR66" s="87"/>
      <c r="AAS66" s="87"/>
      <c r="AAT66" s="87"/>
      <c r="AAU66" s="87"/>
      <c r="AAV66" s="87"/>
      <c r="AAW66" s="87"/>
      <c r="AAX66" s="87"/>
      <c r="AAY66" s="87"/>
      <c r="AAZ66" s="87"/>
      <c r="ABA66" s="87"/>
      <c r="ABB66" s="87"/>
      <c r="ABC66" s="87"/>
      <c r="ABD66" s="87"/>
      <c r="ABE66" s="87"/>
      <c r="ABF66" s="87"/>
      <c r="ABG66" s="87"/>
      <c r="ABH66" s="87"/>
      <c r="ABI66" s="87"/>
      <c r="ABJ66" s="87"/>
      <c r="ABK66" s="87"/>
      <c r="ABL66" s="87"/>
      <c r="ABM66" s="87"/>
      <c r="ABN66" s="87"/>
      <c r="ABO66" s="87"/>
      <c r="ABP66" s="87"/>
      <c r="ABQ66" s="87"/>
      <c r="ABR66" s="87"/>
      <c r="ABS66" s="87"/>
      <c r="ABT66" s="87"/>
      <c r="ABU66" s="87"/>
      <c r="ABV66" s="87"/>
      <c r="ABW66" s="87"/>
      <c r="ABX66" s="87"/>
      <c r="ABY66" s="87"/>
      <c r="ABZ66" s="87"/>
      <c r="ACA66" s="87"/>
      <c r="ACB66" s="87"/>
      <c r="ACC66" s="87"/>
      <c r="ACD66" s="87"/>
      <c r="ACE66" s="87"/>
      <c r="ACF66" s="87"/>
      <c r="ACG66" s="87"/>
      <c r="ACH66" s="87"/>
      <c r="ACI66" s="87"/>
      <c r="ACJ66" s="87"/>
      <c r="ACK66" s="87"/>
      <c r="ACL66" s="87"/>
      <c r="ACM66" s="87"/>
      <c r="ACN66" s="87"/>
      <c r="ACO66" s="87"/>
      <c r="ACP66" s="87"/>
      <c r="ACQ66" s="87"/>
      <c r="ACR66" s="87"/>
      <c r="ACS66" s="87"/>
      <c r="ACT66" s="87"/>
      <c r="ACU66" s="87"/>
      <c r="ACV66" s="87"/>
      <c r="ACW66" s="87"/>
      <c r="ACX66" s="87"/>
      <c r="ACY66" s="87"/>
      <c r="ACZ66" s="87"/>
      <c r="ADA66" s="87"/>
      <c r="ADB66" s="87"/>
      <c r="ADC66" s="87"/>
      <c r="ADD66" s="87"/>
      <c r="ADE66" s="87"/>
      <c r="ADF66" s="87"/>
      <c r="ADG66" s="87"/>
      <c r="ADH66" s="87"/>
      <c r="ADI66" s="87"/>
      <c r="ADJ66" s="87"/>
      <c r="ADK66" s="87"/>
      <c r="ADL66" s="87"/>
      <c r="ADM66" s="87"/>
      <c r="ADN66" s="87"/>
      <c r="ADO66" s="87"/>
      <c r="ADP66" s="87"/>
      <c r="ADQ66" s="87"/>
      <c r="ADR66" s="87"/>
      <c r="ADS66" s="87"/>
      <c r="ADT66" s="87"/>
      <c r="ADU66" s="87"/>
      <c r="ADV66" s="87"/>
      <c r="ADW66" s="87"/>
      <c r="ADX66" s="87"/>
      <c r="ADY66" s="87"/>
      <c r="ADZ66" s="87"/>
      <c r="AEA66" s="87"/>
      <c r="AEB66" s="87"/>
      <c r="AEC66" s="87"/>
      <c r="AED66" s="87"/>
      <c r="AEE66" s="87"/>
      <c r="AEF66" s="87"/>
      <c r="AEG66" s="87"/>
      <c r="AEH66" s="87"/>
      <c r="AEI66" s="87"/>
      <c r="AEJ66" s="87"/>
      <c r="AEK66" s="87"/>
      <c r="AEL66" s="87"/>
      <c r="AEM66" s="87"/>
      <c r="AEN66" s="87"/>
      <c r="AEO66" s="87"/>
      <c r="AEP66" s="87"/>
      <c r="AEQ66" s="87"/>
      <c r="AER66" s="87"/>
      <c r="AES66" s="87"/>
      <c r="AET66" s="87"/>
      <c r="AEU66" s="87"/>
      <c r="AEV66" s="87"/>
      <c r="AEW66" s="87"/>
      <c r="AEX66" s="87"/>
      <c r="AEY66" s="87"/>
      <c r="AEZ66" s="87"/>
      <c r="AFA66" s="87"/>
      <c r="AFB66" s="87"/>
      <c r="AFC66" s="87"/>
      <c r="AFD66" s="87"/>
      <c r="AFE66" s="87"/>
      <c r="AFF66" s="87"/>
      <c r="AFG66" s="87"/>
      <c r="AFH66" s="87"/>
      <c r="AFI66" s="87"/>
      <c r="AFJ66" s="87"/>
      <c r="AFK66" s="87"/>
      <c r="AFL66" s="87"/>
      <c r="AFM66" s="87"/>
      <c r="AFN66" s="87"/>
      <c r="AFO66" s="87"/>
      <c r="AFP66" s="87"/>
      <c r="AFQ66" s="87"/>
      <c r="AFR66" s="87"/>
      <c r="AFS66" s="87"/>
      <c r="AFT66" s="87"/>
      <c r="AFU66" s="87"/>
      <c r="AFV66" s="87"/>
      <c r="AFW66" s="87"/>
      <c r="AFX66" s="87"/>
      <c r="AFY66" s="87"/>
      <c r="AFZ66" s="87"/>
      <c r="AGA66" s="87"/>
      <c r="AGB66" s="87"/>
      <c r="AGC66" s="87"/>
      <c r="AGD66" s="87"/>
      <c r="AGE66" s="87"/>
      <c r="AGF66" s="87"/>
      <c r="AGG66" s="87"/>
      <c r="AGH66" s="87"/>
      <c r="AGI66" s="87"/>
      <c r="AGJ66" s="87"/>
      <c r="AGK66" s="87"/>
      <c r="AGL66" s="87"/>
      <c r="AGM66" s="87"/>
      <c r="AGN66" s="87"/>
      <c r="AGO66" s="87"/>
      <c r="AGP66" s="87"/>
      <c r="AGQ66" s="87"/>
      <c r="AGR66" s="87"/>
      <c r="AGS66" s="87"/>
      <c r="AGT66" s="87"/>
      <c r="AGU66" s="87"/>
      <c r="AGV66" s="87"/>
      <c r="AGW66" s="87"/>
      <c r="AGX66" s="87"/>
      <c r="AGY66" s="87"/>
      <c r="AGZ66" s="87"/>
      <c r="AHA66" s="87"/>
      <c r="AHB66" s="87"/>
      <c r="AHC66" s="87"/>
      <c r="AHD66" s="87"/>
      <c r="AHE66" s="87"/>
      <c r="AHF66" s="87"/>
      <c r="AHG66" s="87"/>
      <c r="AHH66" s="87"/>
      <c r="AHI66" s="87"/>
      <c r="AHJ66" s="87"/>
      <c r="AHK66" s="87"/>
      <c r="AHL66" s="87"/>
      <c r="AHM66" s="87"/>
      <c r="AHN66" s="87"/>
      <c r="AHO66" s="87"/>
      <c r="AHP66" s="87"/>
      <c r="AHQ66" s="87"/>
      <c r="AHR66" s="87"/>
      <c r="AHS66" s="87"/>
      <c r="AHT66" s="87"/>
      <c r="AHU66" s="87"/>
      <c r="AHV66" s="87"/>
      <c r="AHW66" s="87"/>
      <c r="AHX66" s="87"/>
      <c r="AHY66" s="87"/>
      <c r="AHZ66" s="87"/>
      <c r="AIA66" s="87"/>
      <c r="AIB66" s="87"/>
      <c r="AIC66" s="87"/>
      <c r="AID66" s="87"/>
      <c r="AIE66" s="87"/>
      <c r="AIF66" s="87"/>
      <c r="AIG66" s="87"/>
      <c r="AIH66" s="87"/>
      <c r="AII66" s="87"/>
      <c r="AIJ66" s="87"/>
      <c r="AIK66" s="87"/>
      <c r="AIL66" s="87"/>
      <c r="AIM66" s="87"/>
      <c r="AIN66" s="87"/>
      <c r="AIO66" s="87"/>
      <c r="AIP66" s="87"/>
      <c r="AIQ66" s="87"/>
      <c r="AIR66" s="87"/>
      <c r="AIS66" s="87"/>
      <c r="AIT66" s="87"/>
      <c r="AIU66" s="87"/>
      <c r="AIV66" s="87"/>
      <c r="AIW66" s="87"/>
      <c r="AIX66" s="87"/>
      <c r="AIY66" s="87"/>
      <c r="AIZ66" s="87"/>
      <c r="AJA66" s="87"/>
      <c r="AJB66" s="87"/>
      <c r="AJC66" s="87"/>
      <c r="AJD66" s="87"/>
      <c r="AJE66" s="87"/>
      <c r="AJF66" s="87"/>
      <c r="AJG66" s="87"/>
      <c r="AJH66" s="87"/>
      <c r="AJI66" s="87"/>
      <c r="AJJ66" s="87"/>
      <c r="AJK66" s="87"/>
      <c r="AJL66" s="87"/>
      <c r="AJM66" s="87"/>
      <c r="AJN66" s="87"/>
      <c r="AJO66" s="87"/>
      <c r="AJP66" s="87"/>
      <c r="AJQ66" s="87"/>
      <c r="AJR66" s="87"/>
      <c r="AJS66" s="87"/>
      <c r="AJT66" s="87"/>
      <c r="AJU66" s="87"/>
      <c r="AJV66" s="87"/>
      <c r="AJW66" s="87"/>
      <c r="AJX66" s="87"/>
      <c r="AJY66" s="87"/>
      <c r="AJZ66" s="87"/>
      <c r="AKA66" s="87"/>
      <c r="AKB66" s="87"/>
      <c r="AKC66" s="87"/>
      <c r="AKD66" s="87"/>
      <c r="AKE66" s="87"/>
      <c r="AKF66" s="87"/>
      <c r="AKG66" s="87"/>
      <c r="AKH66" s="87"/>
      <c r="AKI66" s="87"/>
      <c r="AKJ66" s="87"/>
      <c r="AKK66" s="87"/>
      <c r="AKL66" s="87"/>
      <c r="AKM66" s="87"/>
      <c r="AKN66" s="87"/>
      <c r="AKO66" s="87"/>
      <c r="AKP66" s="87"/>
      <c r="AKQ66" s="87"/>
      <c r="AKR66" s="87"/>
      <c r="AKS66" s="87"/>
      <c r="AKT66" s="87"/>
      <c r="AKU66" s="87"/>
      <c r="AKV66" s="87"/>
      <c r="AKW66" s="87"/>
      <c r="AKX66" s="87"/>
      <c r="AKY66" s="87"/>
      <c r="AKZ66" s="87"/>
      <c r="ALA66" s="87"/>
      <c r="ALB66" s="87"/>
      <c r="ALC66" s="87"/>
      <c r="ALD66" s="87"/>
      <c r="ALE66" s="87"/>
      <c r="ALF66" s="87"/>
      <c r="ALG66" s="87"/>
      <c r="ALH66" s="87"/>
      <c r="ALI66" s="87"/>
      <c r="ALJ66" s="87"/>
      <c r="ALK66" s="87"/>
      <c r="ALL66" s="87"/>
      <c r="ALM66" s="87"/>
      <c r="ALN66" s="87"/>
      <c r="ALO66" s="87"/>
      <c r="ALP66" s="87"/>
      <c r="ALQ66" s="87"/>
      <c r="ALR66" s="87"/>
      <c r="ALS66" s="87"/>
      <c r="ALT66" s="87"/>
      <c r="ALU66" s="87"/>
      <c r="ALV66" s="87"/>
      <c r="ALW66" s="87"/>
      <c r="ALX66" s="87"/>
      <c r="ALY66" s="87"/>
      <c r="ALZ66" s="87"/>
      <c r="AMA66" s="87"/>
      <c r="AMB66" s="87"/>
      <c r="AMC66" s="87"/>
      <c r="AMD66" s="87"/>
      <c r="AME66" s="87"/>
      <c r="AMF66" s="87"/>
      <c r="AMG66" s="87"/>
      <c r="AMH66" s="87"/>
      <c r="AMI66" s="87"/>
      <c r="AMJ66" s="87"/>
      <c r="AMK66" s="87"/>
      <c r="AML66" s="87"/>
      <c r="AMM66" s="87"/>
      <c r="AMN66" s="87"/>
      <c r="AMO66" s="87"/>
      <c r="AMP66" s="87"/>
      <c r="AMQ66" s="87"/>
      <c r="AMR66" s="87"/>
      <c r="AMS66" s="87"/>
      <c r="AMT66" s="87"/>
      <c r="AMU66" s="87"/>
      <c r="AMV66" s="87"/>
      <c r="AMW66" s="87"/>
      <c r="AMX66" s="87"/>
      <c r="AMY66" s="87"/>
      <c r="AMZ66" s="87"/>
      <c r="ANA66" s="87"/>
      <c r="ANB66" s="87"/>
      <c r="ANC66" s="87"/>
      <c r="AND66" s="87"/>
      <c r="ANE66" s="87"/>
      <c r="ANF66" s="87"/>
      <c r="ANG66" s="87"/>
      <c r="ANH66" s="87"/>
      <c r="ANI66" s="87"/>
      <c r="ANJ66" s="87"/>
      <c r="ANK66" s="87"/>
      <c r="ANL66" s="87"/>
      <c r="ANM66" s="87"/>
      <c r="ANN66" s="87"/>
      <c r="ANO66" s="87"/>
      <c r="ANP66" s="87"/>
      <c r="ANQ66" s="87"/>
      <c r="ANR66" s="87"/>
      <c r="ANS66" s="87"/>
      <c r="ANT66" s="87"/>
      <c r="ANU66" s="87"/>
      <c r="ANV66" s="87"/>
      <c r="ANW66" s="87"/>
      <c r="ANX66" s="87"/>
      <c r="ANY66" s="87"/>
      <c r="ANZ66" s="87"/>
      <c r="AOA66" s="87"/>
      <c r="AOB66" s="87"/>
      <c r="AOC66" s="87"/>
      <c r="AOD66" s="87"/>
      <c r="AOE66" s="87"/>
      <c r="AOF66" s="87"/>
      <c r="AOG66" s="87"/>
      <c r="AOH66" s="87"/>
      <c r="AOI66" s="87"/>
      <c r="AOJ66" s="87"/>
      <c r="AOK66" s="87"/>
      <c r="AOL66" s="87"/>
      <c r="AOM66" s="87"/>
      <c r="AON66" s="87"/>
      <c r="AOO66" s="87"/>
      <c r="AOP66" s="87"/>
      <c r="AOQ66" s="87"/>
      <c r="AOR66" s="87"/>
      <c r="AOS66" s="87"/>
      <c r="AOT66" s="87"/>
      <c r="AOU66" s="87"/>
      <c r="AOV66" s="87"/>
      <c r="AOW66" s="87"/>
      <c r="AOX66" s="87"/>
      <c r="AOY66" s="87"/>
      <c r="AOZ66" s="87"/>
      <c r="APA66" s="87"/>
      <c r="APB66" s="87"/>
      <c r="APC66" s="87"/>
      <c r="APD66" s="87"/>
      <c r="APE66" s="87"/>
      <c r="APF66" s="87"/>
      <c r="APG66" s="87"/>
      <c r="APH66" s="87"/>
      <c r="API66" s="87"/>
      <c r="APJ66" s="87"/>
      <c r="APK66" s="87"/>
      <c r="APL66" s="87"/>
      <c r="APM66" s="87"/>
      <c r="APN66" s="87"/>
      <c r="APO66" s="87"/>
      <c r="APP66" s="87"/>
      <c r="APQ66" s="87"/>
      <c r="APR66" s="87"/>
      <c r="APS66" s="87"/>
      <c r="APT66" s="87"/>
      <c r="APU66" s="87"/>
      <c r="APV66" s="87"/>
      <c r="APW66" s="87"/>
      <c r="APX66" s="87"/>
      <c r="APY66" s="87"/>
      <c r="APZ66" s="87"/>
      <c r="AQA66" s="87"/>
      <c r="AQB66" s="87"/>
      <c r="AQC66" s="87"/>
      <c r="AQD66" s="87"/>
      <c r="AQE66" s="87"/>
      <c r="AQF66" s="87"/>
      <c r="AQG66" s="87"/>
      <c r="AQH66" s="87"/>
      <c r="AQI66" s="87"/>
      <c r="AQJ66" s="87"/>
      <c r="AQK66" s="87"/>
      <c r="AQL66" s="87"/>
      <c r="AQM66" s="87"/>
      <c r="AQN66" s="87"/>
      <c r="AQO66" s="87"/>
      <c r="AQP66" s="87"/>
      <c r="AQQ66" s="87"/>
      <c r="AQR66" s="87"/>
      <c r="AQS66" s="87"/>
      <c r="AQT66" s="87"/>
      <c r="AQU66" s="87"/>
      <c r="AQV66" s="87"/>
      <c r="AQW66" s="87"/>
      <c r="AQX66" s="87"/>
      <c r="AQY66" s="87"/>
      <c r="AQZ66" s="87"/>
      <c r="ARA66" s="87"/>
      <c r="ARB66" s="87"/>
      <c r="ARC66" s="87"/>
      <c r="ARD66" s="87"/>
      <c r="ARE66" s="87"/>
      <c r="ARF66" s="87"/>
      <c r="ARG66" s="87"/>
      <c r="ARH66" s="87"/>
      <c r="ARI66" s="87"/>
      <c r="ARJ66" s="87"/>
      <c r="ARK66" s="87"/>
      <c r="ARL66" s="87"/>
      <c r="ARM66" s="87"/>
      <c r="ARN66" s="87"/>
      <c r="ARO66" s="87"/>
      <c r="ARP66" s="87"/>
      <c r="ARQ66" s="87"/>
      <c r="ARR66" s="87"/>
      <c r="ARS66" s="87"/>
      <c r="ART66" s="87"/>
      <c r="ARU66" s="87"/>
      <c r="ARV66" s="87"/>
      <c r="ARW66" s="87"/>
      <c r="ARX66" s="87"/>
      <c r="ARY66" s="87"/>
      <c r="ARZ66" s="87"/>
      <c r="ASA66" s="87"/>
      <c r="ASB66" s="87"/>
      <c r="ASC66" s="87"/>
      <c r="ASD66" s="87"/>
      <c r="ASE66" s="87"/>
      <c r="ASF66" s="87"/>
      <c r="ASG66" s="87"/>
      <c r="ASH66" s="87"/>
      <c r="ASI66" s="87"/>
      <c r="ASJ66" s="87"/>
      <c r="ASK66" s="87"/>
      <c r="ASL66" s="87"/>
      <c r="ASM66" s="87"/>
      <c r="ASN66" s="87"/>
      <c r="ASO66" s="87"/>
      <c r="ASP66" s="87"/>
      <c r="ASQ66" s="87"/>
      <c r="ASR66" s="87"/>
      <c r="ASS66" s="87"/>
      <c r="AST66" s="87"/>
      <c r="ASU66" s="87"/>
      <c r="ASV66" s="87"/>
      <c r="ASW66" s="87"/>
      <c r="ASX66" s="87"/>
      <c r="ASY66" s="87"/>
      <c r="ASZ66" s="87"/>
      <c r="ATA66" s="87"/>
      <c r="ATB66" s="87"/>
      <c r="ATC66" s="87"/>
      <c r="ATD66" s="87"/>
      <c r="ATE66" s="87"/>
      <c r="ATF66" s="87"/>
      <c r="ATG66" s="87"/>
      <c r="ATH66" s="87"/>
      <c r="ATI66" s="87"/>
      <c r="ATJ66" s="87"/>
      <c r="ATK66" s="87"/>
      <c r="ATL66" s="87"/>
      <c r="ATM66" s="87"/>
      <c r="ATN66" s="87"/>
      <c r="ATO66" s="87"/>
      <c r="ATP66" s="87"/>
      <c r="ATQ66" s="87"/>
      <c r="ATR66" s="87"/>
      <c r="ATS66" s="87"/>
      <c r="ATT66" s="87"/>
      <c r="ATU66" s="87"/>
      <c r="ATV66" s="87"/>
      <c r="ATW66" s="87"/>
      <c r="ATX66" s="87"/>
      <c r="ATY66" s="87"/>
      <c r="ATZ66" s="87"/>
      <c r="AUA66" s="87"/>
      <c r="AUB66" s="87"/>
      <c r="AUC66" s="87"/>
      <c r="AUD66" s="87"/>
      <c r="AUE66" s="87"/>
      <c r="AUF66" s="87"/>
      <c r="AUG66" s="87"/>
      <c r="AUH66" s="87"/>
      <c r="AUI66" s="87"/>
      <c r="AUJ66" s="87"/>
      <c r="AUK66" s="87"/>
      <c r="AUL66" s="87"/>
      <c r="AUM66" s="87"/>
      <c r="AUN66" s="87"/>
      <c r="AUO66" s="87"/>
      <c r="AUP66" s="87"/>
      <c r="AUQ66" s="87"/>
      <c r="AUR66" s="87"/>
      <c r="AUS66" s="87"/>
      <c r="AUT66" s="87"/>
      <c r="AUU66" s="87"/>
      <c r="AUV66" s="87"/>
      <c r="AUW66" s="87"/>
      <c r="AUX66" s="87"/>
      <c r="AUY66" s="87"/>
      <c r="AUZ66" s="87"/>
      <c r="AVA66" s="87"/>
      <c r="AVB66" s="87"/>
      <c r="AVC66" s="87"/>
      <c r="AVD66" s="87"/>
      <c r="AVE66" s="87"/>
      <c r="AVF66" s="87"/>
      <c r="AVG66" s="87"/>
      <c r="AVH66" s="87"/>
      <c r="AVI66" s="87"/>
      <c r="AVJ66" s="87"/>
      <c r="AVK66" s="87"/>
      <c r="AVL66" s="87"/>
      <c r="AVM66" s="87"/>
      <c r="AVN66" s="87"/>
      <c r="AVO66" s="87"/>
      <c r="AVP66" s="87"/>
      <c r="AVQ66" s="87"/>
      <c r="AVR66" s="87"/>
      <c r="AVS66" s="87"/>
      <c r="AVT66" s="87"/>
      <c r="AVU66" s="87"/>
      <c r="AVV66" s="87"/>
      <c r="AVW66" s="87"/>
      <c r="AVX66" s="87"/>
      <c r="AVY66" s="87"/>
      <c r="AVZ66" s="87"/>
      <c r="AWA66" s="87"/>
      <c r="AWB66" s="87"/>
      <c r="AWC66" s="87"/>
      <c r="AWD66" s="87"/>
      <c r="AWE66" s="87"/>
      <c r="AWF66" s="87"/>
      <c r="AWG66" s="87"/>
      <c r="AWH66" s="87"/>
      <c r="AWI66" s="87"/>
      <c r="AWJ66" s="87"/>
      <c r="AWK66" s="87"/>
      <c r="AWL66" s="87"/>
      <c r="AWM66" s="87"/>
      <c r="AWN66" s="87"/>
      <c r="AWO66" s="87"/>
      <c r="AWP66" s="87"/>
      <c r="AWQ66" s="87"/>
      <c r="AWR66" s="87"/>
      <c r="AWS66" s="87"/>
      <c r="AWT66" s="87"/>
      <c r="AWU66" s="87"/>
      <c r="AWV66" s="87"/>
      <c r="AWW66" s="87"/>
      <c r="AWX66" s="87"/>
      <c r="AWY66" s="87"/>
      <c r="AWZ66" s="87"/>
      <c r="AXA66" s="87"/>
      <c r="AXB66" s="87"/>
      <c r="AXC66" s="87"/>
      <c r="AXD66" s="87"/>
      <c r="AXE66" s="87"/>
      <c r="AXF66" s="87"/>
      <c r="AXG66" s="87"/>
      <c r="AXH66" s="87"/>
      <c r="AXI66" s="87"/>
      <c r="AXJ66" s="87"/>
      <c r="AXK66" s="87"/>
      <c r="AXL66" s="87"/>
      <c r="AXM66" s="87"/>
      <c r="AXN66" s="87"/>
      <c r="AXO66" s="87"/>
      <c r="AXP66" s="87"/>
      <c r="AXQ66" s="87"/>
      <c r="AXR66" s="87"/>
      <c r="AXS66" s="87"/>
      <c r="AXT66" s="87"/>
      <c r="AXU66" s="87"/>
      <c r="AXV66" s="87"/>
      <c r="AXW66" s="87"/>
      <c r="AXX66" s="87"/>
      <c r="AXY66" s="87"/>
      <c r="AXZ66" s="87"/>
      <c r="AYA66" s="87"/>
      <c r="AYB66" s="87"/>
      <c r="AYC66" s="87"/>
      <c r="AYD66" s="87"/>
      <c r="AYE66" s="87"/>
      <c r="AYF66" s="87"/>
      <c r="AYG66" s="87"/>
      <c r="AYH66" s="87"/>
      <c r="AYI66" s="87"/>
      <c r="AYJ66" s="87"/>
      <c r="AYK66" s="87"/>
      <c r="AYL66" s="87"/>
      <c r="AYM66" s="87"/>
      <c r="AYN66" s="87"/>
      <c r="AYO66" s="87"/>
      <c r="AYP66" s="87"/>
      <c r="AYQ66" s="87"/>
      <c r="AYR66" s="87"/>
      <c r="AYS66" s="87"/>
      <c r="AYT66" s="87"/>
      <c r="AYU66" s="87"/>
      <c r="AYV66" s="87"/>
      <c r="AYW66" s="87"/>
      <c r="AYX66" s="87"/>
      <c r="AYY66" s="87"/>
      <c r="AYZ66" s="87"/>
      <c r="AZA66" s="87"/>
      <c r="AZB66" s="87"/>
      <c r="AZC66" s="87"/>
      <c r="AZD66" s="87"/>
      <c r="AZE66" s="87"/>
      <c r="AZF66" s="87"/>
      <c r="AZG66" s="87"/>
      <c r="AZH66" s="87"/>
      <c r="AZI66" s="87"/>
      <c r="AZJ66" s="87"/>
      <c r="AZK66" s="87"/>
      <c r="AZL66" s="87"/>
      <c r="AZM66" s="87"/>
      <c r="AZN66" s="87"/>
      <c r="AZO66" s="87"/>
      <c r="AZP66" s="87"/>
      <c r="AZQ66" s="87"/>
      <c r="AZR66" s="87"/>
      <c r="AZS66" s="87"/>
      <c r="AZT66" s="87"/>
      <c r="AZU66" s="87"/>
      <c r="AZV66" s="87"/>
      <c r="AZW66" s="87"/>
      <c r="AZX66" s="87"/>
      <c r="AZY66" s="87"/>
      <c r="AZZ66" s="87"/>
      <c r="BAA66" s="87"/>
      <c r="BAB66" s="87"/>
      <c r="BAC66" s="87"/>
      <c r="BAD66" s="87"/>
      <c r="BAE66" s="87"/>
      <c r="BAF66" s="87"/>
      <c r="BAG66" s="87"/>
      <c r="BAH66" s="87"/>
      <c r="BAI66" s="87"/>
      <c r="BAJ66" s="87"/>
      <c r="BAK66" s="87"/>
      <c r="BAL66" s="87"/>
      <c r="BAM66" s="87"/>
      <c r="BAN66" s="87"/>
      <c r="BAO66" s="87"/>
      <c r="BAP66" s="87"/>
      <c r="BAQ66" s="87"/>
      <c r="BAR66" s="87"/>
      <c r="BAS66" s="87"/>
      <c r="BAT66" s="87"/>
      <c r="BAU66" s="87"/>
      <c r="BAV66" s="87"/>
      <c r="BAW66" s="87"/>
      <c r="BAX66" s="87"/>
      <c r="BAY66" s="87"/>
      <c r="BAZ66" s="87"/>
      <c r="BBA66" s="87"/>
      <c r="BBB66" s="87"/>
      <c r="BBC66" s="87"/>
      <c r="BBD66" s="87"/>
      <c r="BBE66" s="87"/>
      <c r="BBF66" s="87"/>
      <c r="BBG66" s="87"/>
      <c r="BBH66" s="87"/>
      <c r="BBI66" s="87"/>
      <c r="BBJ66" s="87"/>
      <c r="BBK66" s="87"/>
      <c r="BBL66" s="87"/>
      <c r="BBM66" s="87"/>
      <c r="BBN66" s="87"/>
      <c r="BBO66" s="87"/>
      <c r="BBP66" s="87"/>
      <c r="BBQ66" s="87"/>
      <c r="BBR66" s="87"/>
      <c r="BBS66" s="87"/>
      <c r="BBT66" s="87"/>
      <c r="BBU66" s="87"/>
      <c r="BBV66" s="87"/>
      <c r="BBW66" s="87"/>
      <c r="BBX66" s="87"/>
      <c r="BBY66" s="87"/>
      <c r="BBZ66" s="87"/>
      <c r="BCA66" s="87"/>
      <c r="BCB66" s="87"/>
      <c r="BCC66" s="87"/>
      <c r="BCD66" s="87"/>
      <c r="BCE66" s="87"/>
      <c r="BCF66" s="87"/>
      <c r="BCG66" s="87"/>
      <c r="BCH66" s="87"/>
      <c r="BCI66" s="87"/>
      <c r="BCJ66" s="87"/>
      <c r="BCK66" s="87"/>
      <c r="BCL66" s="87"/>
      <c r="BCM66" s="87"/>
      <c r="BCN66" s="87"/>
      <c r="BCO66" s="87"/>
      <c r="BCP66" s="87"/>
      <c r="BCQ66" s="87"/>
      <c r="BCR66" s="87"/>
      <c r="BCS66" s="87"/>
      <c r="BCT66" s="87"/>
      <c r="BCU66" s="87"/>
      <c r="BCV66" s="87"/>
      <c r="BCW66" s="87"/>
      <c r="BCX66" s="87"/>
      <c r="BCY66" s="87"/>
      <c r="BCZ66" s="87"/>
      <c r="BDA66" s="87"/>
      <c r="BDB66" s="87"/>
      <c r="BDC66" s="87"/>
      <c r="BDD66" s="87"/>
      <c r="BDE66" s="87"/>
      <c r="BDF66" s="87"/>
      <c r="BDG66" s="87"/>
      <c r="BDH66" s="87"/>
      <c r="BDI66" s="87"/>
      <c r="BDJ66" s="87"/>
      <c r="BDK66" s="87"/>
      <c r="BDL66" s="87"/>
      <c r="BDM66" s="87"/>
      <c r="BDN66" s="87"/>
      <c r="BDO66" s="87"/>
      <c r="BDP66" s="87"/>
      <c r="BDQ66" s="87"/>
      <c r="BDR66" s="87"/>
      <c r="BDS66" s="87"/>
      <c r="BDT66" s="87"/>
      <c r="BDU66" s="87"/>
      <c r="BDV66" s="87"/>
      <c r="BDW66" s="87"/>
      <c r="BDX66" s="87"/>
      <c r="BDY66" s="87"/>
      <c r="BDZ66" s="87"/>
      <c r="BEA66" s="87"/>
      <c r="BEB66" s="87"/>
      <c r="BEC66" s="87"/>
      <c r="BED66" s="87"/>
      <c r="BEE66" s="87"/>
      <c r="BEF66" s="87"/>
      <c r="BEG66" s="87"/>
      <c r="BEH66" s="87"/>
      <c r="BEI66" s="87"/>
      <c r="BEJ66" s="87"/>
      <c r="BEK66" s="87"/>
      <c r="BEL66" s="87"/>
      <c r="BEM66" s="87"/>
      <c r="BEN66" s="87"/>
      <c r="BEO66" s="87"/>
      <c r="BEP66" s="87"/>
      <c r="BEQ66" s="87"/>
      <c r="BER66" s="87"/>
      <c r="BES66" s="87"/>
      <c r="BET66" s="87"/>
      <c r="BEU66" s="87"/>
      <c r="BEV66" s="87"/>
      <c r="BEW66" s="87"/>
      <c r="BEX66" s="87"/>
      <c r="BEY66" s="87"/>
      <c r="BEZ66" s="87"/>
      <c r="BFA66" s="87"/>
      <c r="BFB66" s="87"/>
      <c r="BFC66" s="87"/>
      <c r="BFD66" s="87"/>
      <c r="BFE66" s="87"/>
      <c r="BFF66" s="87"/>
      <c r="BFG66" s="87"/>
      <c r="BFH66" s="87"/>
      <c r="BFI66" s="87"/>
      <c r="BFJ66" s="87"/>
      <c r="BFK66" s="87"/>
      <c r="BFL66" s="87"/>
      <c r="BFM66" s="87"/>
      <c r="BFN66" s="87"/>
      <c r="BFO66" s="87"/>
      <c r="BFP66" s="87"/>
      <c r="BFQ66" s="87"/>
      <c r="BFR66" s="87"/>
      <c r="BFS66" s="87"/>
      <c r="BFT66" s="87"/>
      <c r="BFU66" s="87"/>
      <c r="BFV66" s="87"/>
      <c r="BFW66" s="87"/>
      <c r="BFX66" s="87"/>
      <c r="BFY66" s="87"/>
      <c r="BFZ66" s="87"/>
      <c r="BGA66" s="87"/>
      <c r="BGB66" s="87"/>
      <c r="BGC66" s="87"/>
      <c r="BGD66" s="87"/>
      <c r="BGE66" s="87"/>
      <c r="BGF66" s="87"/>
      <c r="BGG66" s="87"/>
      <c r="BGH66" s="87"/>
      <c r="BGI66" s="87"/>
      <c r="BGJ66" s="87"/>
      <c r="BGK66" s="87"/>
      <c r="BGL66" s="87"/>
      <c r="BGM66" s="87"/>
      <c r="BGN66" s="87"/>
      <c r="BGO66" s="87"/>
      <c r="BGP66" s="87"/>
      <c r="BGQ66" s="87"/>
      <c r="BGR66" s="87"/>
      <c r="BGS66" s="87"/>
      <c r="BGT66" s="87"/>
      <c r="BGU66" s="87"/>
      <c r="BGV66" s="87"/>
      <c r="BGW66" s="87"/>
      <c r="BGX66" s="87"/>
      <c r="BGY66" s="87"/>
      <c r="BGZ66" s="87"/>
      <c r="BHA66" s="87"/>
      <c r="BHB66" s="87"/>
      <c r="BHC66" s="87"/>
      <c r="BHD66" s="87"/>
      <c r="BHE66" s="87"/>
      <c r="BHF66" s="87"/>
      <c r="BHG66" s="87"/>
      <c r="BHH66" s="87"/>
      <c r="BHI66" s="87"/>
      <c r="BHJ66" s="87"/>
      <c r="BHK66" s="87"/>
      <c r="BHL66" s="87"/>
      <c r="BHM66" s="87"/>
      <c r="BHN66" s="87"/>
      <c r="BHO66" s="87"/>
      <c r="BHP66" s="87"/>
      <c r="BHQ66" s="87"/>
      <c r="BHR66" s="87"/>
      <c r="BHS66" s="87"/>
      <c r="BHT66" s="87"/>
      <c r="BHU66" s="87"/>
      <c r="BHV66" s="87"/>
      <c r="BHW66" s="87"/>
      <c r="BHX66" s="87"/>
      <c r="BHY66" s="87"/>
      <c r="BHZ66" s="87"/>
      <c r="BIA66" s="87"/>
      <c r="BIB66" s="87"/>
      <c r="BIC66" s="87"/>
      <c r="BID66" s="87"/>
      <c r="BIE66" s="87"/>
      <c r="BIF66" s="87"/>
      <c r="BIG66" s="87"/>
      <c r="BIH66" s="87"/>
      <c r="BII66" s="87"/>
      <c r="BIJ66" s="87"/>
      <c r="BIK66" s="87"/>
      <c r="BIL66" s="87"/>
      <c r="BIM66" s="87"/>
      <c r="BIN66" s="87"/>
      <c r="BIO66" s="87"/>
      <c r="BIP66" s="87"/>
      <c r="BIQ66" s="87"/>
      <c r="BIR66" s="87"/>
      <c r="BIS66" s="87"/>
      <c r="BIT66" s="87"/>
      <c r="BIU66" s="87"/>
      <c r="BIV66" s="87"/>
      <c r="BIW66" s="87"/>
      <c r="BIX66" s="87"/>
      <c r="BIY66" s="87"/>
      <c r="BIZ66" s="87"/>
      <c r="BJA66" s="87"/>
      <c r="BJB66" s="87"/>
      <c r="BJC66" s="87"/>
      <c r="BJD66" s="87"/>
      <c r="BJE66" s="87"/>
      <c r="BJF66" s="87"/>
      <c r="BJG66" s="87"/>
      <c r="BJH66" s="87"/>
      <c r="BJI66" s="87"/>
      <c r="BJJ66" s="87"/>
      <c r="BJK66" s="87"/>
      <c r="BJL66" s="87"/>
      <c r="BJM66" s="87"/>
      <c r="BJN66" s="87"/>
      <c r="BJO66" s="87"/>
      <c r="BJP66" s="87"/>
      <c r="BJQ66" s="87"/>
      <c r="BJR66" s="87"/>
      <c r="BJS66" s="87"/>
      <c r="BJT66" s="87"/>
      <c r="BJU66" s="87"/>
      <c r="BJV66" s="87"/>
      <c r="BJW66" s="87"/>
      <c r="BJX66" s="87"/>
      <c r="BJY66" s="87"/>
      <c r="BJZ66" s="87"/>
      <c r="BKA66" s="87"/>
      <c r="BKB66" s="87"/>
      <c r="BKC66" s="87"/>
      <c r="BKD66" s="87"/>
      <c r="BKE66" s="87"/>
      <c r="BKF66" s="87"/>
      <c r="BKG66" s="87"/>
      <c r="BKH66" s="87"/>
      <c r="BKI66" s="87"/>
      <c r="BKJ66" s="87"/>
      <c r="BKK66" s="87"/>
      <c r="BKL66" s="87"/>
      <c r="BKM66" s="87"/>
      <c r="BKN66" s="87"/>
      <c r="BKO66" s="87"/>
      <c r="BKP66" s="87"/>
      <c r="BKQ66" s="87"/>
      <c r="BKR66" s="87"/>
      <c r="BKS66" s="87"/>
      <c r="BKT66" s="87"/>
      <c r="BKU66" s="87"/>
      <c r="BKV66" s="87"/>
      <c r="BKW66" s="87"/>
      <c r="BKX66" s="87"/>
      <c r="BKY66" s="87"/>
      <c r="BKZ66" s="87"/>
      <c r="BLA66" s="87"/>
      <c r="BLB66" s="87"/>
      <c r="BLC66" s="87"/>
      <c r="BLD66" s="87"/>
      <c r="BLE66" s="87"/>
      <c r="BLF66" s="87"/>
      <c r="BLG66" s="87"/>
      <c r="BLH66" s="87"/>
      <c r="BLI66" s="87"/>
      <c r="BLJ66" s="87"/>
      <c r="BLK66" s="87"/>
      <c r="BLL66" s="87"/>
      <c r="BLM66" s="87"/>
      <c r="BLN66" s="87"/>
      <c r="BLO66" s="87"/>
      <c r="BLP66" s="87"/>
      <c r="BLQ66" s="87"/>
      <c r="BLR66" s="87"/>
      <c r="BLS66" s="87"/>
      <c r="BLT66" s="87"/>
      <c r="BLU66" s="87"/>
      <c r="BLV66" s="87"/>
      <c r="BLW66" s="87"/>
      <c r="BLX66" s="87"/>
      <c r="BLY66" s="87"/>
      <c r="BLZ66" s="87"/>
      <c r="BMA66" s="87"/>
      <c r="BMB66" s="87"/>
      <c r="BMC66" s="87"/>
      <c r="BMD66" s="87"/>
      <c r="BME66" s="87"/>
      <c r="BMF66" s="87"/>
      <c r="BMG66" s="87"/>
      <c r="BMH66" s="87"/>
      <c r="BMI66" s="87"/>
      <c r="BMJ66" s="87"/>
      <c r="BMK66" s="87"/>
      <c r="BML66" s="87"/>
      <c r="BMM66" s="87"/>
      <c r="BMN66" s="87"/>
      <c r="BMO66" s="87"/>
      <c r="BMP66" s="87"/>
      <c r="BMQ66" s="87"/>
      <c r="BMR66" s="87"/>
      <c r="BMS66" s="87"/>
      <c r="BMT66" s="87"/>
      <c r="BMU66" s="87"/>
      <c r="BMV66" s="87"/>
      <c r="BMW66" s="87"/>
      <c r="BMX66" s="87"/>
      <c r="BMY66" s="87"/>
      <c r="BMZ66" s="87"/>
      <c r="BNA66" s="87"/>
      <c r="BNB66" s="87"/>
      <c r="BNC66" s="87"/>
      <c r="BND66" s="87"/>
      <c r="BNE66" s="87"/>
      <c r="BNF66" s="87"/>
      <c r="BNG66" s="87"/>
      <c r="BNH66" s="87"/>
      <c r="BNI66" s="87"/>
      <c r="BNJ66" s="87"/>
      <c r="BNK66" s="87"/>
      <c r="BNL66" s="87"/>
      <c r="BNM66" s="87"/>
      <c r="BNN66" s="87"/>
      <c r="BNO66" s="87"/>
      <c r="BNP66" s="87"/>
      <c r="BNQ66" s="87"/>
      <c r="BNR66" s="87"/>
      <c r="BNS66" s="87"/>
      <c r="BNT66" s="87"/>
      <c r="BNU66" s="87"/>
      <c r="BNV66" s="87"/>
      <c r="BNW66" s="87"/>
      <c r="BNX66" s="87"/>
      <c r="BNY66" s="87"/>
      <c r="BNZ66" s="87"/>
      <c r="BOA66" s="87"/>
      <c r="BOB66" s="87"/>
      <c r="BOC66" s="87"/>
      <c r="BOD66" s="87"/>
      <c r="BOE66" s="87"/>
      <c r="BOF66" s="87"/>
      <c r="BOG66" s="87"/>
      <c r="BOH66" s="87"/>
      <c r="BOI66" s="87"/>
      <c r="BOJ66" s="87"/>
      <c r="BOK66" s="87"/>
      <c r="BOL66" s="87"/>
      <c r="BOM66" s="87"/>
      <c r="BON66" s="87"/>
      <c r="BOO66" s="87"/>
      <c r="BOP66" s="87"/>
      <c r="BOQ66" s="87"/>
      <c r="BOR66" s="87"/>
      <c r="BOS66" s="87"/>
      <c r="BOT66" s="87"/>
      <c r="BOU66" s="87"/>
      <c r="BOV66" s="87"/>
      <c r="BOW66" s="87"/>
      <c r="BOX66" s="87"/>
      <c r="BOY66" s="87"/>
      <c r="BOZ66" s="87"/>
      <c r="BPA66" s="87"/>
      <c r="BPB66" s="87"/>
      <c r="BPC66" s="87"/>
      <c r="BPD66" s="87"/>
      <c r="BPE66" s="87"/>
      <c r="BPF66" s="87"/>
      <c r="BPG66" s="87"/>
      <c r="BPH66" s="87"/>
      <c r="BPI66" s="87"/>
      <c r="BPJ66" s="87"/>
      <c r="BPK66" s="87"/>
      <c r="BPL66" s="87"/>
      <c r="BPM66" s="87"/>
      <c r="BPN66" s="87"/>
      <c r="BPO66" s="87"/>
      <c r="BPP66" s="87"/>
      <c r="BPQ66" s="87"/>
      <c r="BPR66" s="87"/>
      <c r="BPS66" s="87"/>
      <c r="BPT66" s="87"/>
      <c r="BPU66" s="87"/>
      <c r="BPV66" s="87"/>
      <c r="BPW66" s="87"/>
      <c r="BPX66" s="87"/>
      <c r="BPY66" s="87"/>
      <c r="BPZ66" s="87"/>
      <c r="BQA66" s="87"/>
      <c r="BQB66" s="87"/>
      <c r="BQC66" s="87"/>
      <c r="BQD66" s="87"/>
      <c r="BQE66" s="87"/>
      <c r="BQF66" s="87"/>
      <c r="BQG66" s="87"/>
      <c r="BQH66" s="87"/>
      <c r="BQI66" s="87"/>
      <c r="BQJ66" s="87"/>
      <c r="BQK66" s="87"/>
      <c r="BQL66" s="87"/>
      <c r="BQM66" s="87"/>
      <c r="BQN66" s="87"/>
      <c r="BQO66" s="87"/>
      <c r="BQP66" s="87"/>
      <c r="BQQ66" s="87"/>
      <c r="BQR66" s="87"/>
      <c r="BQS66" s="87"/>
      <c r="BQT66" s="87"/>
      <c r="BQU66" s="87"/>
      <c r="BQV66" s="87"/>
      <c r="BQW66" s="87"/>
      <c r="BQX66" s="87"/>
      <c r="BQY66" s="87"/>
      <c r="BQZ66" s="87"/>
      <c r="BRA66" s="87"/>
      <c r="BRB66" s="87"/>
      <c r="BRC66" s="87"/>
      <c r="BRD66" s="87"/>
      <c r="BRE66" s="87"/>
      <c r="BRF66" s="87"/>
      <c r="BRG66" s="87"/>
      <c r="BRH66" s="87"/>
      <c r="BRI66" s="87"/>
      <c r="BRJ66" s="87"/>
      <c r="BRK66" s="87"/>
      <c r="BRL66" s="87"/>
      <c r="BRM66" s="87"/>
      <c r="BRN66" s="87"/>
      <c r="BRO66" s="87"/>
      <c r="BRP66" s="87"/>
      <c r="BRQ66" s="87"/>
      <c r="BRR66" s="87"/>
      <c r="BRS66" s="87"/>
      <c r="BRT66" s="87"/>
      <c r="BRU66" s="87"/>
      <c r="BRV66" s="87"/>
      <c r="BRW66" s="87"/>
      <c r="BRX66" s="87"/>
      <c r="BRY66" s="87"/>
      <c r="BRZ66" s="87"/>
      <c r="BSA66" s="87"/>
      <c r="BSB66" s="87"/>
      <c r="BSC66" s="87"/>
      <c r="BSD66" s="87"/>
      <c r="BSE66" s="87"/>
      <c r="BSF66" s="87"/>
      <c r="BSG66" s="87"/>
      <c r="BSH66" s="87"/>
      <c r="BSI66" s="87"/>
      <c r="BSJ66" s="87"/>
      <c r="BSK66" s="87"/>
      <c r="BSL66" s="87"/>
      <c r="BSM66" s="87"/>
      <c r="BSN66" s="87"/>
      <c r="BSO66" s="87"/>
      <c r="BSP66" s="87"/>
      <c r="BSQ66" s="87"/>
      <c r="BSR66" s="87"/>
      <c r="BSS66" s="87"/>
      <c r="BST66" s="87"/>
      <c r="BSU66" s="87"/>
      <c r="BSV66" s="87"/>
      <c r="BSW66" s="87"/>
      <c r="BSX66" s="87"/>
      <c r="BSY66" s="87"/>
      <c r="BSZ66" s="87"/>
      <c r="BTA66" s="87"/>
      <c r="BTB66" s="87"/>
      <c r="BTC66" s="87"/>
      <c r="BTD66" s="87"/>
      <c r="BTE66" s="87"/>
      <c r="BTF66" s="87"/>
      <c r="BTG66" s="87"/>
      <c r="BTH66" s="87"/>
      <c r="BTI66" s="87"/>
      <c r="BTJ66" s="87"/>
      <c r="BTK66" s="87"/>
      <c r="BTL66" s="87"/>
      <c r="BTM66" s="87"/>
      <c r="BTN66" s="87"/>
      <c r="BTO66" s="87"/>
      <c r="BTP66" s="87"/>
      <c r="BTQ66" s="87"/>
      <c r="BTR66" s="87"/>
      <c r="BTS66" s="87"/>
      <c r="BTT66" s="87"/>
      <c r="BTU66" s="87"/>
      <c r="BTV66" s="87"/>
      <c r="BTW66" s="87"/>
      <c r="BTX66" s="87"/>
      <c r="BTY66" s="87"/>
      <c r="BTZ66" s="87"/>
      <c r="BUA66" s="87"/>
      <c r="BUB66" s="87"/>
      <c r="BUC66" s="87"/>
      <c r="BUD66" s="87"/>
      <c r="BUE66" s="87"/>
      <c r="BUF66" s="87"/>
      <c r="BUG66" s="87"/>
      <c r="BUH66" s="87"/>
      <c r="BUI66" s="87"/>
      <c r="BUJ66" s="87"/>
      <c r="BUK66" s="87"/>
      <c r="BUL66" s="87"/>
      <c r="BUM66" s="87"/>
      <c r="BUN66" s="87"/>
      <c r="BUO66" s="87"/>
      <c r="BUP66" s="87"/>
      <c r="BUQ66" s="87"/>
      <c r="BUR66" s="87"/>
      <c r="BUS66" s="87"/>
      <c r="BUT66" s="87"/>
      <c r="BUU66" s="87"/>
      <c r="BUV66" s="87"/>
      <c r="BUW66" s="87"/>
      <c r="BUX66" s="87"/>
      <c r="BUY66" s="87"/>
      <c r="BUZ66" s="87"/>
      <c r="BVA66" s="87"/>
      <c r="BVB66" s="87"/>
      <c r="BVC66" s="87"/>
      <c r="BVD66" s="87"/>
      <c r="BVE66" s="87"/>
      <c r="BVF66" s="87"/>
      <c r="BVG66" s="87"/>
      <c r="BVH66" s="87"/>
      <c r="BVI66" s="87"/>
      <c r="BVJ66" s="87"/>
      <c r="BVK66" s="87"/>
      <c r="BVL66" s="87"/>
      <c r="BVM66" s="87"/>
      <c r="BVN66" s="87"/>
      <c r="BVO66" s="87"/>
      <c r="BVP66" s="87"/>
      <c r="BVQ66" s="87"/>
      <c r="BVR66" s="87"/>
      <c r="BVS66" s="87"/>
      <c r="BVT66" s="87"/>
      <c r="BVU66" s="87"/>
      <c r="BVV66" s="87"/>
      <c r="BVW66" s="87"/>
      <c r="BVX66" s="87"/>
      <c r="BVY66" s="87"/>
      <c r="BVZ66" s="87"/>
      <c r="BWA66" s="87"/>
      <c r="BWB66" s="87"/>
      <c r="BWC66" s="87"/>
      <c r="BWD66" s="87"/>
      <c r="BWE66" s="87"/>
      <c r="BWF66" s="87"/>
      <c r="BWG66" s="87"/>
      <c r="BWH66" s="87"/>
      <c r="BWI66" s="87"/>
      <c r="BWJ66" s="87"/>
      <c r="BWK66" s="87"/>
      <c r="BWL66" s="87"/>
      <c r="BWM66" s="87"/>
      <c r="BWN66" s="87"/>
      <c r="BWO66" s="87"/>
      <c r="BWP66" s="87"/>
      <c r="BWQ66" s="87"/>
      <c r="BWR66" s="87"/>
      <c r="BWS66" s="87"/>
      <c r="BWT66" s="87"/>
      <c r="BWU66" s="87"/>
      <c r="BWV66" s="87"/>
      <c r="BWW66" s="87"/>
      <c r="BWX66" s="87"/>
      <c r="BWY66" s="87"/>
      <c r="BWZ66" s="87"/>
      <c r="BXA66" s="87"/>
      <c r="BXB66" s="87"/>
      <c r="BXC66" s="87"/>
      <c r="BXD66" s="87"/>
      <c r="BXE66" s="87"/>
      <c r="BXF66" s="87"/>
      <c r="BXG66" s="87"/>
      <c r="BXH66" s="87"/>
      <c r="BXI66" s="87"/>
      <c r="BXJ66" s="87"/>
      <c r="BXK66" s="87"/>
      <c r="BXL66" s="87"/>
      <c r="BXM66" s="87"/>
      <c r="BXN66" s="87"/>
      <c r="BXO66" s="87"/>
      <c r="BXP66" s="87"/>
      <c r="BXQ66" s="87"/>
      <c r="BXR66" s="87"/>
      <c r="BXS66" s="87"/>
      <c r="BXT66" s="87"/>
      <c r="BXU66" s="87"/>
      <c r="BXV66" s="87"/>
      <c r="BXW66" s="87"/>
      <c r="BXX66" s="87"/>
      <c r="BXY66" s="87"/>
      <c r="BXZ66" s="87"/>
      <c r="BYA66" s="87"/>
      <c r="BYB66" s="87"/>
      <c r="BYC66" s="87"/>
      <c r="BYD66" s="87"/>
      <c r="BYE66" s="87"/>
      <c r="BYF66" s="87"/>
      <c r="BYG66" s="87"/>
      <c r="BYH66" s="87"/>
      <c r="BYI66" s="87"/>
      <c r="BYJ66" s="87"/>
      <c r="BYK66" s="87"/>
      <c r="BYL66" s="87"/>
      <c r="BYM66" s="87"/>
      <c r="BYN66" s="87"/>
      <c r="BYO66" s="87"/>
      <c r="BYP66" s="87"/>
      <c r="BYQ66" s="87"/>
      <c r="BYR66" s="87"/>
      <c r="BYS66" s="87"/>
      <c r="BYT66" s="87"/>
      <c r="BYU66" s="87"/>
      <c r="BYV66" s="87"/>
      <c r="BYW66" s="87"/>
      <c r="BYX66" s="87"/>
      <c r="BYY66" s="87"/>
      <c r="BYZ66" s="87"/>
      <c r="BZA66" s="87"/>
      <c r="BZB66" s="87"/>
      <c r="BZC66" s="87"/>
      <c r="BZD66" s="87"/>
      <c r="BZE66" s="87"/>
      <c r="BZF66" s="87"/>
      <c r="BZG66" s="87"/>
      <c r="BZH66" s="87"/>
      <c r="BZI66" s="87"/>
      <c r="BZJ66" s="87"/>
      <c r="BZK66" s="87"/>
      <c r="BZL66" s="87"/>
      <c r="BZM66" s="87"/>
      <c r="BZN66" s="87"/>
      <c r="BZO66" s="87"/>
      <c r="BZP66" s="87"/>
      <c r="BZQ66" s="87"/>
      <c r="BZR66" s="87"/>
      <c r="BZS66" s="87"/>
      <c r="BZT66" s="87"/>
      <c r="BZU66" s="87"/>
      <c r="BZV66" s="87"/>
      <c r="BZW66" s="87"/>
      <c r="BZX66" s="87"/>
      <c r="BZY66" s="87"/>
      <c r="BZZ66" s="87"/>
      <c r="CAA66" s="87"/>
      <c r="CAB66" s="87"/>
      <c r="CAC66" s="87"/>
      <c r="CAD66" s="87"/>
      <c r="CAE66" s="87"/>
      <c r="CAF66" s="87"/>
      <c r="CAG66" s="87"/>
      <c r="CAH66" s="87"/>
      <c r="CAI66" s="87"/>
      <c r="CAJ66" s="87"/>
      <c r="CAK66" s="87"/>
      <c r="CAL66" s="87"/>
      <c r="CAM66" s="87"/>
      <c r="CAN66" s="87"/>
      <c r="CAO66" s="87"/>
      <c r="CAP66" s="87"/>
      <c r="CAQ66" s="87"/>
      <c r="CAR66" s="87"/>
      <c r="CAS66" s="87"/>
      <c r="CAT66" s="87"/>
      <c r="CAU66" s="87"/>
      <c r="CAV66" s="87"/>
      <c r="CAW66" s="87"/>
      <c r="CAX66" s="87"/>
      <c r="CAY66" s="87"/>
      <c r="CAZ66" s="87"/>
      <c r="CBA66" s="87"/>
      <c r="CBB66" s="87"/>
      <c r="CBC66" s="87"/>
      <c r="CBD66" s="87"/>
      <c r="CBE66" s="87"/>
      <c r="CBF66" s="87"/>
      <c r="CBG66" s="87"/>
      <c r="CBH66" s="87"/>
      <c r="CBI66" s="87"/>
      <c r="CBJ66" s="87"/>
      <c r="CBK66" s="87"/>
      <c r="CBL66" s="87"/>
      <c r="CBM66" s="87"/>
      <c r="CBN66" s="87"/>
      <c r="CBO66" s="87"/>
      <c r="CBP66" s="87"/>
      <c r="CBQ66" s="87"/>
      <c r="CBR66" s="87"/>
      <c r="CBS66" s="87"/>
      <c r="CBT66" s="87"/>
      <c r="CBU66" s="87"/>
      <c r="CBV66" s="87"/>
      <c r="CBW66" s="87"/>
      <c r="CBX66" s="87"/>
      <c r="CBY66" s="87"/>
      <c r="CBZ66" s="87"/>
      <c r="CCA66" s="87"/>
      <c r="CCB66" s="87"/>
      <c r="CCC66" s="87"/>
      <c r="CCD66" s="87"/>
      <c r="CCE66" s="87"/>
      <c r="CCF66" s="87"/>
      <c r="CCG66" s="87"/>
      <c r="CCH66" s="87"/>
      <c r="CCI66" s="87"/>
      <c r="CCJ66" s="87"/>
      <c r="CCK66" s="87"/>
      <c r="CCL66" s="87"/>
      <c r="CCM66" s="87"/>
      <c r="CCN66" s="87"/>
      <c r="CCO66" s="87"/>
      <c r="CCP66" s="87"/>
      <c r="CCQ66" s="87"/>
      <c r="CCR66" s="87"/>
      <c r="CCS66" s="87"/>
      <c r="CCT66" s="87"/>
      <c r="CCU66" s="87"/>
      <c r="CCV66" s="87"/>
      <c r="CCW66" s="87"/>
      <c r="CCX66" s="87"/>
      <c r="CCY66" s="87"/>
      <c r="CCZ66" s="87"/>
      <c r="CDA66" s="87"/>
      <c r="CDB66" s="87"/>
      <c r="CDC66" s="87"/>
      <c r="CDD66" s="87"/>
      <c r="CDE66" s="87"/>
      <c r="CDF66" s="87"/>
      <c r="CDG66" s="87"/>
      <c r="CDH66" s="87"/>
      <c r="CDI66" s="87"/>
      <c r="CDJ66" s="87"/>
      <c r="CDK66" s="87"/>
      <c r="CDL66" s="87"/>
      <c r="CDM66" s="87"/>
      <c r="CDN66" s="87"/>
      <c r="CDO66" s="87"/>
      <c r="CDP66" s="87"/>
      <c r="CDQ66" s="87"/>
      <c r="CDR66" s="87"/>
      <c r="CDS66" s="87"/>
      <c r="CDT66" s="87"/>
      <c r="CDU66" s="87"/>
      <c r="CDV66" s="87"/>
      <c r="CDW66" s="87"/>
      <c r="CDX66" s="87"/>
      <c r="CDY66" s="87"/>
      <c r="CDZ66" s="87"/>
      <c r="CEA66" s="87"/>
      <c r="CEB66" s="87"/>
      <c r="CEC66" s="87"/>
      <c r="CED66" s="87"/>
      <c r="CEE66" s="87"/>
      <c r="CEF66" s="87"/>
      <c r="CEG66" s="87"/>
      <c r="CEH66" s="87"/>
      <c r="CEI66" s="87"/>
      <c r="CEJ66" s="87"/>
      <c r="CEK66" s="87"/>
      <c r="CEL66" s="87"/>
      <c r="CEM66" s="87"/>
      <c r="CEN66" s="87"/>
      <c r="CEO66" s="87"/>
      <c r="CEP66" s="87"/>
      <c r="CEQ66" s="87"/>
      <c r="CER66" s="87"/>
      <c r="CES66" s="87"/>
      <c r="CET66" s="87"/>
      <c r="CEU66" s="87"/>
      <c r="CEV66" s="87"/>
      <c r="CEW66" s="87"/>
      <c r="CEX66" s="87"/>
      <c r="CEY66" s="87"/>
      <c r="CEZ66" s="87"/>
      <c r="CFA66" s="87"/>
      <c r="CFB66" s="87"/>
      <c r="CFC66" s="87"/>
      <c r="CFD66" s="87"/>
      <c r="CFE66" s="87"/>
      <c r="CFF66" s="87"/>
      <c r="CFG66" s="87"/>
      <c r="CFH66" s="87"/>
      <c r="CFI66" s="87"/>
      <c r="CFJ66" s="87"/>
      <c r="CFK66" s="87"/>
      <c r="CFL66" s="87"/>
      <c r="CFM66" s="87"/>
      <c r="CFN66" s="87"/>
      <c r="CFO66" s="87"/>
      <c r="CFP66" s="87"/>
      <c r="CFQ66" s="87"/>
      <c r="CFR66" s="87"/>
      <c r="CFS66" s="87"/>
      <c r="CFT66" s="87"/>
      <c r="CFU66" s="87"/>
      <c r="CFV66" s="87"/>
      <c r="CFW66" s="87"/>
      <c r="CFX66" s="87"/>
      <c r="CFY66" s="87"/>
      <c r="CFZ66" s="87"/>
      <c r="CGA66" s="87"/>
      <c r="CGB66" s="87"/>
      <c r="CGC66" s="87"/>
      <c r="CGD66" s="87"/>
      <c r="CGE66" s="87"/>
      <c r="CGF66" s="87"/>
      <c r="CGG66" s="87"/>
      <c r="CGH66" s="87"/>
      <c r="CGI66" s="87"/>
      <c r="CGJ66" s="87"/>
      <c r="CGK66" s="87"/>
      <c r="CGL66" s="87"/>
      <c r="CGM66" s="87"/>
      <c r="CGN66" s="87"/>
      <c r="CGO66" s="87"/>
      <c r="CGP66" s="87"/>
      <c r="CGQ66" s="87"/>
      <c r="CGR66" s="87"/>
      <c r="CGS66" s="87"/>
      <c r="CGT66" s="87"/>
      <c r="CGU66" s="87"/>
      <c r="CGV66" s="87"/>
      <c r="CGW66" s="87"/>
      <c r="CGX66" s="87"/>
      <c r="CGY66" s="87"/>
      <c r="CGZ66" s="87"/>
      <c r="CHA66" s="87"/>
      <c r="CHB66" s="87"/>
      <c r="CHC66" s="87"/>
      <c r="CHD66" s="87"/>
      <c r="CHE66" s="87"/>
      <c r="CHF66" s="87"/>
      <c r="CHG66" s="87"/>
      <c r="CHH66" s="87"/>
      <c r="CHI66" s="87"/>
      <c r="CHJ66" s="87"/>
      <c r="CHK66" s="87"/>
      <c r="CHL66" s="87"/>
      <c r="CHM66" s="87"/>
      <c r="CHN66" s="87"/>
      <c r="CHO66" s="87"/>
      <c r="CHP66" s="87"/>
      <c r="CHQ66" s="87"/>
      <c r="CHR66" s="87"/>
      <c r="CHS66" s="87"/>
      <c r="CHT66" s="87"/>
      <c r="CHU66" s="87"/>
      <c r="CHV66" s="87"/>
      <c r="CHW66" s="87"/>
      <c r="CHX66" s="87"/>
      <c r="CHY66" s="87"/>
      <c r="CHZ66" s="87"/>
      <c r="CIA66" s="87"/>
      <c r="CIB66" s="87"/>
      <c r="CIC66" s="87"/>
      <c r="CID66" s="87"/>
      <c r="CIE66" s="87"/>
      <c r="CIF66" s="87"/>
      <c r="CIG66" s="87"/>
      <c r="CIH66" s="87"/>
      <c r="CII66" s="87"/>
      <c r="CIJ66" s="87"/>
      <c r="CIK66" s="87"/>
      <c r="CIL66" s="87"/>
      <c r="CIM66" s="87"/>
      <c r="CIN66" s="87"/>
      <c r="CIO66" s="87"/>
      <c r="CIP66" s="87"/>
      <c r="CIQ66" s="87"/>
      <c r="CIR66" s="87"/>
      <c r="CIS66" s="87"/>
      <c r="CIT66" s="87"/>
      <c r="CIU66" s="87"/>
      <c r="CIV66" s="87"/>
      <c r="CIW66" s="87"/>
      <c r="CIX66" s="87"/>
      <c r="CIY66" s="87"/>
      <c r="CIZ66" s="87"/>
      <c r="CJA66" s="87"/>
      <c r="CJB66" s="87"/>
      <c r="CJC66" s="87"/>
      <c r="CJD66" s="87"/>
      <c r="CJE66" s="87"/>
      <c r="CJF66" s="87"/>
      <c r="CJG66" s="87"/>
      <c r="CJH66" s="87"/>
      <c r="CJI66" s="87"/>
      <c r="CJJ66" s="87"/>
      <c r="CJK66" s="87"/>
      <c r="CJL66" s="87"/>
      <c r="CJM66" s="87"/>
      <c r="CJN66" s="87"/>
      <c r="CJO66" s="87"/>
      <c r="CJP66" s="87"/>
      <c r="CJQ66" s="87"/>
      <c r="CJR66" s="87"/>
      <c r="CJS66" s="87"/>
      <c r="CJT66" s="87"/>
      <c r="CJU66" s="87"/>
      <c r="CJV66" s="87"/>
      <c r="CJW66" s="87"/>
      <c r="CJX66" s="87"/>
      <c r="CJY66" s="87"/>
      <c r="CJZ66" s="87"/>
      <c r="CKA66" s="87"/>
      <c r="CKB66" s="87"/>
      <c r="CKC66" s="87"/>
      <c r="CKD66" s="87"/>
      <c r="CKE66" s="87"/>
      <c r="CKF66" s="87"/>
      <c r="CKG66" s="87"/>
      <c r="CKH66" s="87"/>
      <c r="CKI66" s="87"/>
      <c r="CKJ66" s="87"/>
      <c r="CKK66" s="87"/>
      <c r="CKL66" s="87"/>
      <c r="CKM66" s="87"/>
      <c r="CKN66" s="87"/>
      <c r="CKO66" s="87"/>
      <c r="CKP66" s="87"/>
      <c r="CKQ66" s="87"/>
      <c r="CKR66" s="87"/>
      <c r="CKS66" s="87"/>
      <c r="CKT66" s="87"/>
      <c r="CKU66" s="87"/>
      <c r="CKV66" s="87"/>
      <c r="CKW66" s="87"/>
      <c r="CKX66" s="87"/>
      <c r="CKY66" s="87"/>
      <c r="CKZ66" s="87"/>
      <c r="CLA66" s="87"/>
      <c r="CLB66" s="87"/>
      <c r="CLC66" s="87"/>
      <c r="CLD66" s="87"/>
      <c r="CLE66" s="87"/>
      <c r="CLF66" s="87"/>
      <c r="CLG66" s="87"/>
      <c r="CLH66" s="87"/>
      <c r="CLI66" s="87"/>
      <c r="CLJ66" s="87"/>
      <c r="CLK66" s="87"/>
      <c r="CLL66" s="87"/>
      <c r="CLM66" s="87"/>
      <c r="CLN66" s="87"/>
      <c r="CLO66" s="87"/>
      <c r="CLP66" s="87"/>
      <c r="CLQ66" s="87"/>
      <c r="CLR66" s="87"/>
      <c r="CLS66" s="87"/>
      <c r="CLT66" s="87"/>
      <c r="CLU66" s="87"/>
      <c r="CLV66" s="87"/>
      <c r="CLW66" s="87"/>
      <c r="CLX66" s="87"/>
      <c r="CLY66" s="87"/>
      <c r="CLZ66" s="87"/>
      <c r="CMA66" s="87"/>
      <c r="CMB66" s="87"/>
      <c r="CMC66" s="87"/>
      <c r="CMD66" s="87"/>
      <c r="CME66" s="87"/>
      <c r="CMF66" s="87"/>
      <c r="CMG66" s="87"/>
      <c r="CMH66" s="87"/>
      <c r="CMI66" s="87"/>
      <c r="CMJ66" s="87"/>
      <c r="CMK66" s="87"/>
      <c r="CML66" s="87"/>
      <c r="CMM66" s="87"/>
      <c r="CMN66" s="87"/>
      <c r="CMO66" s="87"/>
      <c r="CMP66" s="87"/>
      <c r="CMQ66" s="87"/>
      <c r="CMR66" s="87"/>
      <c r="CMS66" s="87"/>
      <c r="CMT66" s="87"/>
      <c r="CMU66" s="87"/>
      <c r="CMV66" s="87"/>
      <c r="CMW66" s="87"/>
      <c r="CMX66" s="87"/>
      <c r="CMY66" s="87"/>
      <c r="CMZ66" s="87"/>
      <c r="CNA66" s="87"/>
      <c r="CNB66" s="87"/>
      <c r="CNC66" s="87"/>
      <c r="CND66" s="87"/>
      <c r="CNE66" s="87"/>
      <c r="CNF66" s="87"/>
      <c r="CNG66" s="87"/>
      <c r="CNH66" s="87"/>
      <c r="CNI66" s="87"/>
      <c r="CNJ66" s="87"/>
      <c r="CNK66" s="87"/>
      <c r="CNL66" s="87"/>
      <c r="CNM66" s="87"/>
      <c r="CNN66" s="87"/>
      <c r="CNO66" s="87"/>
      <c r="CNP66" s="87"/>
      <c r="CNQ66" s="87"/>
      <c r="CNR66" s="87"/>
      <c r="CNS66" s="87"/>
      <c r="CNT66" s="87"/>
      <c r="CNU66" s="87"/>
      <c r="CNV66" s="87"/>
      <c r="CNW66" s="87"/>
      <c r="CNX66" s="87"/>
      <c r="CNY66" s="87"/>
      <c r="CNZ66" s="87"/>
      <c r="COA66" s="87"/>
      <c r="COB66" s="87"/>
      <c r="COC66" s="87"/>
      <c r="COD66" s="87"/>
      <c r="COE66" s="87"/>
      <c r="COF66" s="87"/>
      <c r="COG66" s="87"/>
      <c r="COH66" s="87"/>
      <c r="COI66" s="87"/>
      <c r="COJ66" s="87"/>
      <c r="COK66" s="87"/>
      <c r="COL66" s="87"/>
      <c r="COM66" s="87"/>
      <c r="CON66" s="87"/>
      <c r="COO66" s="87"/>
      <c r="COP66" s="87"/>
      <c r="COQ66" s="87"/>
      <c r="COR66" s="87"/>
      <c r="COS66" s="87"/>
      <c r="COT66" s="87"/>
      <c r="COU66" s="87"/>
      <c r="COV66" s="87"/>
      <c r="COW66" s="87"/>
      <c r="COX66" s="87"/>
      <c r="COY66" s="87"/>
      <c r="COZ66" s="87"/>
      <c r="CPA66" s="87"/>
      <c r="CPB66" s="87"/>
      <c r="CPC66" s="87"/>
      <c r="CPD66" s="87"/>
      <c r="CPE66" s="87"/>
      <c r="CPF66" s="87"/>
      <c r="CPG66" s="87"/>
      <c r="CPH66" s="87"/>
      <c r="CPI66" s="87"/>
      <c r="CPJ66" s="87"/>
      <c r="CPK66" s="87"/>
      <c r="CPL66" s="87"/>
      <c r="CPM66" s="87"/>
      <c r="CPN66" s="87"/>
      <c r="CPO66" s="87"/>
      <c r="CPP66" s="87"/>
      <c r="CPQ66" s="87"/>
      <c r="CPR66" s="87"/>
      <c r="CPS66" s="87"/>
      <c r="CPT66" s="87"/>
      <c r="CPU66" s="87"/>
      <c r="CPV66" s="87"/>
      <c r="CPW66" s="87"/>
      <c r="CPX66" s="87"/>
      <c r="CPY66" s="87"/>
      <c r="CPZ66" s="87"/>
      <c r="CQA66" s="87"/>
      <c r="CQB66" s="87"/>
      <c r="CQC66" s="87"/>
      <c r="CQD66" s="87"/>
      <c r="CQE66" s="87"/>
      <c r="CQF66" s="87"/>
      <c r="CQG66" s="87"/>
      <c r="CQH66" s="87"/>
      <c r="CQI66" s="87"/>
      <c r="CQJ66" s="87"/>
      <c r="CQK66" s="87"/>
      <c r="CQL66" s="87"/>
      <c r="CQM66" s="87"/>
      <c r="CQN66" s="87"/>
      <c r="CQO66" s="87"/>
      <c r="CQP66" s="87"/>
      <c r="CQQ66" s="87"/>
      <c r="CQR66" s="87"/>
      <c r="CQS66" s="87"/>
      <c r="CQT66" s="87"/>
      <c r="CQU66" s="87"/>
      <c r="CQV66" s="87"/>
      <c r="CQW66" s="87"/>
      <c r="CQX66" s="87"/>
      <c r="CQY66" s="87"/>
      <c r="CQZ66" s="87"/>
      <c r="CRA66" s="87"/>
      <c r="CRB66" s="87"/>
      <c r="CRC66" s="87"/>
      <c r="CRD66" s="87"/>
      <c r="CRE66" s="87"/>
      <c r="CRF66" s="87"/>
      <c r="CRG66" s="87"/>
      <c r="CRH66" s="87"/>
      <c r="CRI66" s="87"/>
      <c r="CRJ66" s="87"/>
      <c r="CRK66" s="87"/>
      <c r="CRL66" s="87"/>
      <c r="CRM66" s="87"/>
      <c r="CRN66" s="87"/>
      <c r="CRO66" s="87"/>
      <c r="CRP66" s="87"/>
      <c r="CRQ66" s="87"/>
      <c r="CRR66" s="87"/>
      <c r="CRS66" s="87"/>
      <c r="CRT66" s="87"/>
      <c r="CRU66" s="87"/>
      <c r="CRV66" s="87"/>
      <c r="CRW66" s="87"/>
      <c r="CRX66" s="87"/>
      <c r="CRY66" s="87"/>
      <c r="CRZ66" s="87"/>
      <c r="CSA66" s="87"/>
      <c r="CSB66" s="87"/>
      <c r="CSC66" s="87"/>
      <c r="CSD66" s="87"/>
      <c r="CSE66" s="87"/>
      <c r="CSF66" s="87"/>
      <c r="CSG66" s="87"/>
      <c r="CSH66" s="87"/>
      <c r="CSI66" s="87"/>
      <c r="CSJ66" s="87"/>
      <c r="CSK66" s="87"/>
      <c r="CSL66" s="87"/>
      <c r="CSM66" s="87"/>
      <c r="CSN66" s="87"/>
      <c r="CSO66" s="87"/>
      <c r="CSP66" s="87"/>
      <c r="CSQ66" s="87"/>
      <c r="CSR66" s="87"/>
      <c r="CSS66" s="87"/>
      <c r="CST66" s="87"/>
      <c r="CSU66" s="87"/>
      <c r="CSV66" s="87"/>
      <c r="CSW66" s="87"/>
      <c r="CSX66" s="87"/>
      <c r="CSY66" s="87"/>
      <c r="CSZ66" s="87"/>
      <c r="CTA66" s="87"/>
      <c r="CTB66" s="87"/>
      <c r="CTC66" s="87"/>
      <c r="CTD66" s="87"/>
      <c r="CTE66" s="87"/>
      <c r="CTF66" s="87"/>
      <c r="CTG66" s="87"/>
      <c r="CTH66" s="87"/>
      <c r="CTI66" s="87"/>
      <c r="CTJ66" s="87"/>
      <c r="CTK66" s="87"/>
      <c r="CTL66" s="87"/>
      <c r="CTM66" s="87"/>
      <c r="CTN66" s="87"/>
      <c r="CTO66" s="87"/>
      <c r="CTP66" s="87"/>
      <c r="CTQ66" s="87"/>
      <c r="CTR66" s="87"/>
      <c r="CTS66" s="87"/>
      <c r="CTT66" s="87"/>
      <c r="CTU66" s="87"/>
      <c r="CTV66" s="87"/>
      <c r="CTW66" s="87"/>
      <c r="CTX66" s="87"/>
      <c r="CTY66" s="87"/>
      <c r="CTZ66" s="87"/>
      <c r="CUA66" s="87"/>
      <c r="CUB66" s="87"/>
      <c r="CUC66" s="87"/>
      <c r="CUD66" s="87"/>
      <c r="CUE66" s="87"/>
      <c r="CUF66" s="87"/>
      <c r="CUG66" s="87"/>
      <c r="CUH66" s="87"/>
      <c r="CUI66" s="87"/>
      <c r="CUJ66" s="87"/>
      <c r="CUK66" s="87"/>
      <c r="CUL66" s="87"/>
      <c r="CUM66" s="87"/>
      <c r="CUN66" s="87"/>
      <c r="CUO66" s="87"/>
      <c r="CUP66" s="87"/>
      <c r="CUQ66" s="87"/>
      <c r="CUR66" s="87"/>
      <c r="CUS66" s="87"/>
      <c r="CUT66" s="87"/>
      <c r="CUU66" s="87"/>
      <c r="CUV66" s="87"/>
      <c r="CUW66" s="87"/>
      <c r="CUX66" s="87"/>
      <c r="CUY66" s="87"/>
      <c r="CUZ66" s="87"/>
      <c r="CVA66" s="87"/>
      <c r="CVB66" s="87"/>
      <c r="CVC66" s="87"/>
      <c r="CVD66" s="87"/>
      <c r="CVE66" s="87"/>
      <c r="CVF66" s="87"/>
      <c r="CVG66" s="87"/>
      <c r="CVH66" s="87"/>
      <c r="CVI66" s="87"/>
      <c r="CVJ66" s="87"/>
      <c r="CVK66" s="87"/>
      <c r="CVL66" s="87"/>
      <c r="CVM66" s="87"/>
      <c r="CVN66" s="87"/>
      <c r="CVO66" s="87"/>
      <c r="CVP66" s="87"/>
      <c r="CVQ66" s="87"/>
      <c r="CVR66" s="87"/>
      <c r="CVS66" s="87"/>
      <c r="CVT66" s="87"/>
      <c r="CVU66" s="87"/>
      <c r="CVV66" s="87"/>
      <c r="CVW66" s="87"/>
      <c r="CVX66" s="87"/>
      <c r="CVY66" s="87"/>
      <c r="CVZ66" s="87"/>
      <c r="CWA66" s="87"/>
      <c r="CWB66" s="87"/>
      <c r="CWC66" s="87"/>
      <c r="CWD66" s="87"/>
      <c r="CWE66" s="87"/>
      <c r="CWF66" s="87"/>
      <c r="CWG66" s="87"/>
      <c r="CWH66" s="87"/>
      <c r="CWI66" s="87"/>
      <c r="CWJ66" s="87"/>
      <c r="CWK66" s="87"/>
      <c r="CWL66" s="87"/>
      <c r="CWM66" s="87"/>
      <c r="CWN66" s="87"/>
      <c r="CWO66" s="87"/>
      <c r="CWP66" s="87"/>
      <c r="CWQ66" s="87"/>
      <c r="CWR66" s="87"/>
      <c r="CWS66" s="87"/>
      <c r="CWT66" s="87"/>
      <c r="CWU66" s="87"/>
      <c r="CWV66" s="87"/>
      <c r="CWW66" s="87"/>
      <c r="CWX66" s="87"/>
      <c r="CWY66" s="87"/>
      <c r="CWZ66" s="87"/>
      <c r="CXA66" s="87"/>
      <c r="CXB66" s="87"/>
      <c r="CXC66" s="87"/>
      <c r="CXD66" s="87"/>
      <c r="CXE66" s="87"/>
      <c r="CXF66" s="87"/>
      <c r="CXG66" s="87"/>
      <c r="CXH66" s="87"/>
      <c r="CXI66" s="87"/>
      <c r="CXJ66" s="87"/>
      <c r="CXK66" s="87"/>
      <c r="CXL66" s="87"/>
      <c r="CXM66" s="87"/>
      <c r="CXN66" s="87"/>
      <c r="CXO66" s="87"/>
      <c r="CXP66" s="87"/>
      <c r="CXQ66" s="87"/>
      <c r="CXR66" s="87"/>
      <c r="CXS66" s="87"/>
      <c r="CXT66" s="87"/>
      <c r="CXU66" s="87"/>
      <c r="CXV66" s="87"/>
      <c r="CXW66" s="87"/>
      <c r="CXX66" s="87"/>
      <c r="CXY66" s="87"/>
      <c r="CXZ66" s="87"/>
      <c r="CYA66" s="87"/>
      <c r="CYB66" s="87"/>
      <c r="CYC66" s="87"/>
      <c r="CYD66" s="87"/>
      <c r="CYE66" s="87"/>
      <c r="CYF66" s="87"/>
      <c r="CYG66" s="87"/>
      <c r="CYH66" s="87"/>
      <c r="CYI66" s="87"/>
      <c r="CYJ66" s="87"/>
      <c r="CYK66" s="87"/>
      <c r="CYL66" s="87"/>
      <c r="CYM66" s="87"/>
      <c r="CYN66" s="87"/>
      <c r="CYO66" s="87"/>
      <c r="CYP66" s="87"/>
      <c r="CYQ66" s="87"/>
      <c r="CYR66" s="87"/>
      <c r="CYS66" s="87"/>
      <c r="CYT66" s="87"/>
      <c r="CYU66" s="87"/>
      <c r="CYV66" s="87"/>
      <c r="CYW66" s="87"/>
      <c r="CYX66" s="87"/>
      <c r="CYY66" s="87"/>
      <c r="CYZ66" s="87"/>
      <c r="CZA66" s="87"/>
      <c r="CZB66" s="87"/>
      <c r="CZC66" s="87"/>
      <c r="CZD66" s="87"/>
      <c r="CZE66" s="87"/>
      <c r="CZF66" s="87"/>
      <c r="CZG66" s="87"/>
      <c r="CZH66" s="87"/>
      <c r="CZI66" s="87"/>
      <c r="CZJ66" s="87"/>
      <c r="CZK66" s="87"/>
      <c r="CZL66" s="87"/>
      <c r="CZM66" s="87"/>
      <c r="CZN66" s="87"/>
      <c r="CZO66" s="87"/>
      <c r="CZP66" s="87"/>
      <c r="CZQ66" s="87"/>
      <c r="CZR66" s="87"/>
      <c r="CZS66" s="87"/>
      <c r="CZT66" s="87"/>
      <c r="CZU66" s="87"/>
      <c r="CZV66" s="87"/>
      <c r="CZW66" s="87"/>
      <c r="CZX66" s="87"/>
      <c r="CZY66" s="87"/>
      <c r="CZZ66" s="87"/>
      <c r="DAA66" s="87"/>
      <c r="DAB66" s="87"/>
      <c r="DAC66" s="87"/>
      <c r="DAD66" s="87"/>
      <c r="DAE66" s="87"/>
      <c r="DAF66" s="87"/>
      <c r="DAG66" s="87"/>
      <c r="DAH66" s="87"/>
      <c r="DAI66" s="87"/>
      <c r="DAJ66" s="87"/>
      <c r="DAK66" s="87"/>
      <c r="DAL66" s="87"/>
      <c r="DAM66" s="87"/>
      <c r="DAN66" s="87"/>
      <c r="DAO66" s="87"/>
      <c r="DAP66" s="87"/>
      <c r="DAQ66" s="87"/>
      <c r="DAR66" s="87"/>
      <c r="DAS66" s="87"/>
      <c r="DAT66" s="87"/>
      <c r="DAU66" s="87"/>
      <c r="DAV66" s="87"/>
      <c r="DAW66" s="87"/>
      <c r="DAX66" s="87"/>
      <c r="DAY66" s="87"/>
      <c r="DAZ66" s="87"/>
      <c r="DBA66" s="87"/>
      <c r="DBB66" s="87"/>
      <c r="DBC66" s="87"/>
      <c r="DBD66" s="87"/>
      <c r="DBE66" s="87"/>
      <c r="DBF66" s="87"/>
      <c r="DBG66" s="87"/>
      <c r="DBH66" s="87"/>
      <c r="DBI66" s="87"/>
      <c r="DBJ66" s="87"/>
      <c r="DBK66" s="87"/>
      <c r="DBL66" s="87"/>
      <c r="DBM66" s="87"/>
      <c r="DBN66" s="87"/>
      <c r="DBO66" s="87"/>
      <c r="DBP66" s="87"/>
      <c r="DBQ66" s="87"/>
      <c r="DBR66" s="87"/>
      <c r="DBS66" s="87"/>
      <c r="DBT66" s="87"/>
      <c r="DBU66" s="87"/>
      <c r="DBV66" s="87"/>
      <c r="DBW66" s="87"/>
      <c r="DBX66" s="87"/>
      <c r="DBY66" s="87"/>
      <c r="DBZ66" s="87"/>
      <c r="DCA66" s="87"/>
      <c r="DCB66" s="87"/>
      <c r="DCC66" s="87"/>
      <c r="DCD66" s="87"/>
      <c r="DCE66" s="87"/>
      <c r="DCF66" s="87"/>
      <c r="DCG66" s="87"/>
      <c r="DCH66" s="87"/>
      <c r="DCI66" s="87"/>
      <c r="DCJ66" s="87"/>
      <c r="DCK66" s="87"/>
      <c r="DCL66" s="87"/>
      <c r="DCM66" s="87"/>
      <c r="DCN66" s="87"/>
      <c r="DCO66" s="87"/>
      <c r="DCP66" s="87"/>
      <c r="DCQ66" s="87"/>
      <c r="DCR66" s="87"/>
      <c r="DCS66" s="87"/>
      <c r="DCT66" s="87"/>
      <c r="DCU66" s="87"/>
      <c r="DCV66" s="87"/>
      <c r="DCW66" s="87"/>
      <c r="DCX66" s="87"/>
      <c r="DCY66" s="87"/>
      <c r="DCZ66" s="87"/>
      <c r="DDA66" s="87"/>
      <c r="DDB66" s="87"/>
      <c r="DDC66" s="87"/>
      <c r="DDD66" s="87"/>
      <c r="DDE66" s="87"/>
      <c r="DDF66" s="87"/>
      <c r="DDG66" s="87"/>
      <c r="DDH66" s="87"/>
      <c r="DDI66" s="87"/>
      <c r="DDJ66" s="87"/>
      <c r="DDK66" s="87"/>
      <c r="DDL66" s="87"/>
      <c r="DDM66" s="87"/>
      <c r="DDN66" s="87"/>
      <c r="DDO66" s="87"/>
      <c r="DDP66" s="87"/>
      <c r="DDQ66" s="87"/>
      <c r="DDR66" s="87"/>
      <c r="DDS66" s="87"/>
      <c r="DDT66" s="87"/>
      <c r="DDU66" s="87"/>
      <c r="DDV66" s="87"/>
      <c r="DDW66" s="87"/>
      <c r="DDX66" s="87"/>
      <c r="DDY66" s="87"/>
      <c r="DDZ66" s="87"/>
      <c r="DEA66" s="87"/>
      <c r="DEB66" s="87"/>
      <c r="DEC66" s="87"/>
      <c r="DED66" s="87"/>
      <c r="DEE66" s="87"/>
      <c r="DEF66" s="87"/>
      <c r="DEG66" s="87"/>
      <c r="DEH66" s="87"/>
      <c r="DEI66" s="87"/>
      <c r="DEJ66" s="87"/>
      <c r="DEK66" s="87"/>
      <c r="DEL66" s="87"/>
      <c r="DEM66" s="87"/>
      <c r="DEN66" s="87"/>
      <c r="DEO66" s="87"/>
      <c r="DEP66" s="87"/>
      <c r="DEQ66" s="87"/>
      <c r="DER66" s="87"/>
      <c r="DES66" s="87"/>
      <c r="DET66" s="87"/>
      <c r="DEU66" s="87"/>
      <c r="DEV66" s="87"/>
      <c r="DEW66" s="87"/>
      <c r="DEX66" s="87"/>
      <c r="DEY66" s="87"/>
      <c r="DEZ66" s="87"/>
      <c r="DFA66" s="87"/>
      <c r="DFB66" s="87"/>
      <c r="DFC66" s="87"/>
      <c r="DFD66" s="87"/>
      <c r="DFE66" s="87"/>
      <c r="DFF66" s="87"/>
      <c r="DFG66" s="87"/>
      <c r="DFH66" s="87"/>
      <c r="DFI66" s="87"/>
      <c r="DFJ66" s="87"/>
      <c r="DFK66" s="87"/>
      <c r="DFL66" s="87"/>
      <c r="DFM66" s="87"/>
      <c r="DFN66" s="87"/>
      <c r="DFO66" s="87"/>
      <c r="DFP66" s="87"/>
      <c r="DFQ66" s="87"/>
      <c r="DFR66" s="87"/>
      <c r="DFS66" s="87"/>
      <c r="DFT66" s="87"/>
      <c r="DFU66" s="87"/>
      <c r="DFV66" s="87"/>
      <c r="DFW66" s="87"/>
      <c r="DFX66" s="87"/>
      <c r="DFY66" s="87"/>
      <c r="DFZ66" s="87"/>
      <c r="DGA66" s="87"/>
      <c r="DGB66" s="87"/>
      <c r="DGC66" s="87"/>
      <c r="DGD66" s="87"/>
      <c r="DGE66" s="87"/>
      <c r="DGF66" s="87"/>
      <c r="DGG66" s="87"/>
      <c r="DGH66" s="87"/>
      <c r="DGI66" s="87"/>
      <c r="DGJ66" s="87"/>
      <c r="DGK66" s="87"/>
      <c r="DGL66" s="87"/>
      <c r="DGM66" s="87"/>
      <c r="DGN66" s="87"/>
      <c r="DGO66" s="87"/>
      <c r="DGP66" s="87"/>
      <c r="DGQ66" s="87"/>
      <c r="DGR66" s="87"/>
      <c r="DGS66" s="87"/>
      <c r="DGT66" s="87"/>
      <c r="DGU66" s="87"/>
      <c r="DGV66" s="87"/>
      <c r="DGW66" s="87"/>
      <c r="DGX66" s="87"/>
      <c r="DGY66" s="87"/>
      <c r="DGZ66" s="87"/>
      <c r="DHA66" s="87"/>
      <c r="DHB66" s="87"/>
      <c r="DHC66" s="87"/>
      <c r="DHD66" s="87"/>
      <c r="DHE66" s="87"/>
      <c r="DHF66" s="87"/>
      <c r="DHG66" s="87"/>
      <c r="DHH66" s="87"/>
      <c r="DHI66" s="87"/>
      <c r="DHJ66" s="87"/>
      <c r="DHK66" s="87"/>
      <c r="DHL66" s="87"/>
      <c r="DHM66" s="87"/>
      <c r="DHN66" s="87"/>
      <c r="DHO66" s="87"/>
      <c r="DHP66" s="87"/>
      <c r="DHQ66" s="87"/>
      <c r="DHR66" s="87"/>
      <c r="DHS66" s="87"/>
      <c r="DHT66" s="87"/>
      <c r="DHU66" s="87"/>
      <c r="DHV66" s="87"/>
      <c r="DHW66" s="87"/>
      <c r="DHX66" s="87"/>
      <c r="DHY66" s="87"/>
      <c r="DHZ66" s="87"/>
      <c r="DIA66" s="87"/>
      <c r="DIB66" s="87"/>
      <c r="DIC66" s="87"/>
      <c r="DID66" s="87"/>
      <c r="DIE66" s="87"/>
      <c r="DIF66" s="87"/>
      <c r="DIG66" s="87"/>
      <c r="DIH66" s="87"/>
      <c r="DII66" s="87"/>
      <c r="DIJ66" s="87"/>
      <c r="DIK66" s="87"/>
      <c r="DIL66" s="87"/>
      <c r="DIM66" s="87"/>
      <c r="DIN66" s="87"/>
      <c r="DIO66" s="87"/>
      <c r="DIP66" s="87"/>
      <c r="DIQ66" s="87"/>
      <c r="DIR66" s="87"/>
      <c r="DIS66" s="87"/>
      <c r="DIT66" s="87"/>
      <c r="DIU66" s="87"/>
      <c r="DIV66" s="87"/>
      <c r="DIW66" s="87"/>
      <c r="DIX66" s="87"/>
      <c r="DIY66" s="87"/>
      <c r="DIZ66" s="87"/>
      <c r="DJA66" s="87"/>
      <c r="DJB66" s="87"/>
      <c r="DJC66" s="87"/>
      <c r="DJD66" s="87"/>
      <c r="DJE66" s="87"/>
      <c r="DJF66" s="87"/>
      <c r="DJG66" s="87"/>
      <c r="DJH66" s="87"/>
      <c r="DJI66" s="87"/>
      <c r="DJJ66" s="87"/>
      <c r="DJK66" s="87"/>
      <c r="DJL66" s="87"/>
      <c r="DJM66" s="87"/>
      <c r="DJN66" s="87"/>
      <c r="DJO66" s="87"/>
      <c r="DJP66" s="87"/>
      <c r="DJQ66" s="87"/>
      <c r="DJR66" s="87"/>
      <c r="DJS66" s="87"/>
      <c r="DJT66" s="87"/>
      <c r="DJU66" s="87"/>
      <c r="DJV66" s="87"/>
      <c r="DJW66" s="87"/>
      <c r="DJX66" s="87"/>
      <c r="DJY66" s="87"/>
      <c r="DJZ66" s="87"/>
      <c r="DKA66" s="87"/>
      <c r="DKB66" s="87"/>
      <c r="DKC66" s="87"/>
      <c r="DKD66" s="87"/>
      <c r="DKE66" s="87"/>
      <c r="DKF66" s="87"/>
      <c r="DKG66" s="87"/>
      <c r="DKH66" s="87"/>
      <c r="DKI66" s="87"/>
      <c r="DKJ66" s="87"/>
      <c r="DKK66" s="87"/>
      <c r="DKL66" s="87"/>
      <c r="DKM66" s="87"/>
      <c r="DKN66" s="87"/>
      <c r="DKO66" s="87"/>
      <c r="DKP66" s="87"/>
      <c r="DKQ66" s="87"/>
      <c r="DKR66" s="87"/>
      <c r="DKS66" s="87"/>
      <c r="DKT66" s="87"/>
      <c r="DKU66" s="87"/>
      <c r="DKV66" s="87"/>
      <c r="DKW66" s="87"/>
      <c r="DKX66" s="87"/>
      <c r="DKY66" s="87"/>
      <c r="DKZ66" s="87"/>
      <c r="DLA66" s="87"/>
      <c r="DLB66" s="87"/>
      <c r="DLC66" s="87"/>
      <c r="DLD66" s="87"/>
      <c r="DLE66" s="87"/>
      <c r="DLF66" s="87"/>
      <c r="DLG66" s="87"/>
      <c r="DLH66" s="87"/>
      <c r="DLI66" s="87"/>
      <c r="DLJ66" s="87"/>
      <c r="DLK66" s="87"/>
      <c r="DLL66" s="87"/>
      <c r="DLM66" s="87"/>
      <c r="DLN66" s="87"/>
      <c r="DLO66" s="87"/>
      <c r="DLP66" s="87"/>
      <c r="DLQ66" s="87"/>
      <c r="DLR66" s="87"/>
      <c r="DLS66" s="87"/>
      <c r="DLT66" s="87"/>
      <c r="DLU66" s="87"/>
      <c r="DLV66" s="87"/>
      <c r="DLW66" s="87"/>
      <c r="DLX66" s="87"/>
      <c r="DLY66" s="87"/>
      <c r="DLZ66" s="87"/>
      <c r="DMA66" s="87"/>
      <c r="DMB66" s="87"/>
      <c r="DMC66" s="87"/>
      <c r="DMD66" s="87"/>
      <c r="DME66" s="87"/>
      <c r="DMF66" s="87"/>
      <c r="DMG66" s="87"/>
      <c r="DMH66" s="87"/>
      <c r="DMI66" s="87"/>
      <c r="DMJ66" s="87"/>
      <c r="DMK66" s="87"/>
      <c r="DML66" s="87"/>
      <c r="DMM66" s="87"/>
      <c r="DMN66" s="87"/>
      <c r="DMO66" s="87"/>
      <c r="DMP66" s="87"/>
      <c r="DMQ66" s="87"/>
      <c r="DMR66" s="87"/>
      <c r="DMS66" s="87"/>
      <c r="DMT66" s="87"/>
      <c r="DMU66" s="87"/>
      <c r="DMV66" s="87"/>
      <c r="DMW66" s="87"/>
      <c r="DMX66" s="87"/>
      <c r="DMY66" s="87"/>
      <c r="DMZ66" s="87"/>
      <c r="DNA66" s="87"/>
      <c r="DNB66" s="87"/>
      <c r="DNC66" s="87"/>
      <c r="DND66" s="87"/>
      <c r="DNE66" s="87"/>
      <c r="DNF66" s="87"/>
      <c r="DNG66" s="87"/>
      <c r="DNH66" s="87"/>
      <c r="DNI66" s="87"/>
      <c r="DNJ66" s="87"/>
      <c r="DNK66" s="87"/>
      <c r="DNL66" s="87"/>
      <c r="DNM66" s="87"/>
      <c r="DNN66" s="87"/>
      <c r="DNO66" s="87"/>
      <c r="DNP66" s="87"/>
      <c r="DNQ66" s="87"/>
      <c r="DNR66" s="87"/>
      <c r="DNS66" s="87"/>
      <c r="DNT66" s="87"/>
      <c r="DNU66" s="87"/>
      <c r="DNV66" s="87"/>
      <c r="DNW66" s="87"/>
      <c r="DNX66" s="87"/>
      <c r="DNY66" s="87"/>
      <c r="DNZ66" s="87"/>
      <c r="DOA66" s="87"/>
      <c r="DOB66" s="87"/>
      <c r="DOC66" s="87"/>
      <c r="DOD66" s="87"/>
      <c r="DOE66" s="87"/>
      <c r="DOF66" s="87"/>
      <c r="DOG66" s="87"/>
      <c r="DOH66" s="87"/>
      <c r="DOI66" s="87"/>
      <c r="DOJ66" s="87"/>
      <c r="DOK66" s="87"/>
      <c r="DOL66" s="87"/>
      <c r="DOM66" s="87"/>
      <c r="DON66" s="87"/>
      <c r="DOO66" s="87"/>
      <c r="DOP66" s="87"/>
      <c r="DOQ66" s="87"/>
      <c r="DOR66" s="87"/>
      <c r="DOS66" s="87"/>
      <c r="DOT66" s="87"/>
      <c r="DOU66" s="87"/>
      <c r="DOV66" s="87"/>
      <c r="DOW66" s="87"/>
      <c r="DOX66" s="87"/>
      <c r="DOY66" s="87"/>
      <c r="DOZ66" s="87"/>
      <c r="DPA66" s="87"/>
      <c r="DPB66" s="87"/>
      <c r="DPC66" s="87"/>
      <c r="DPD66" s="87"/>
      <c r="DPE66" s="87"/>
      <c r="DPF66" s="87"/>
      <c r="DPG66" s="87"/>
      <c r="DPH66" s="87"/>
      <c r="DPI66" s="87"/>
      <c r="DPJ66" s="87"/>
      <c r="DPK66" s="87"/>
      <c r="DPL66" s="87"/>
      <c r="DPM66" s="87"/>
      <c r="DPN66" s="87"/>
      <c r="DPO66" s="87"/>
      <c r="DPP66" s="87"/>
      <c r="DPQ66" s="87"/>
      <c r="DPR66" s="87"/>
      <c r="DPS66" s="87"/>
      <c r="DPT66" s="87"/>
      <c r="DPU66" s="87"/>
      <c r="DPV66" s="87"/>
      <c r="DPW66" s="87"/>
      <c r="DPX66" s="87"/>
      <c r="DPY66" s="87"/>
      <c r="DPZ66" s="87"/>
      <c r="DQA66" s="87"/>
      <c r="DQB66" s="87"/>
      <c r="DQC66" s="87"/>
      <c r="DQD66" s="87"/>
      <c r="DQE66" s="87"/>
      <c r="DQF66" s="87"/>
      <c r="DQG66" s="87"/>
      <c r="DQH66" s="87"/>
      <c r="DQI66" s="87"/>
      <c r="DQJ66" s="87"/>
      <c r="DQK66" s="87"/>
      <c r="DQL66" s="87"/>
      <c r="DQM66" s="87"/>
      <c r="DQN66" s="87"/>
      <c r="DQO66" s="87"/>
      <c r="DQP66" s="87"/>
      <c r="DQQ66" s="87"/>
      <c r="DQR66" s="87"/>
      <c r="DQS66" s="87"/>
      <c r="DQT66" s="87"/>
      <c r="DQU66" s="87"/>
      <c r="DQV66" s="87"/>
      <c r="DQW66" s="87"/>
      <c r="DQX66" s="87"/>
      <c r="DQY66" s="87"/>
      <c r="DQZ66" s="87"/>
      <c r="DRA66" s="87"/>
      <c r="DRB66" s="87"/>
      <c r="DRC66" s="87"/>
      <c r="DRD66" s="87"/>
      <c r="DRE66" s="87"/>
      <c r="DRF66" s="87"/>
      <c r="DRG66" s="87"/>
      <c r="DRH66" s="87"/>
      <c r="DRI66" s="87"/>
      <c r="DRJ66" s="87"/>
      <c r="DRK66" s="87"/>
      <c r="DRL66" s="87"/>
      <c r="DRM66" s="87"/>
      <c r="DRN66" s="87"/>
      <c r="DRO66" s="87"/>
      <c r="DRP66" s="87"/>
      <c r="DRQ66" s="87"/>
      <c r="DRR66" s="87"/>
      <c r="DRS66" s="87"/>
      <c r="DRT66" s="87"/>
      <c r="DRU66" s="87"/>
      <c r="DRV66" s="87"/>
      <c r="DRW66" s="87"/>
      <c r="DRX66" s="87"/>
      <c r="DRY66" s="87"/>
      <c r="DRZ66" s="87"/>
      <c r="DSA66" s="87"/>
      <c r="DSB66" s="87"/>
      <c r="DSC66" s="87"/>
      <c r="DSD66" s="87"/>
      <c r="DSE66" s="87"/>
      <c r="DSF66" s="87"/>
      <c r="DSG66" s="87"/>
      <c r="DSH66" s="87"/>
      <c r="DSI66" s="87"/>
      <c r="DSJ66" s="87"/>
      <c r="DSK66" s="87"/>
      <c r="DSL66" s="87"/>
      <c r="DSM66" s="87"/>
      <c r="DSN66" s="87"/>
      <c r="DSO66" s="87"/>
      <c r="DSP66" s="87"/>
      <c r="DSQ66" s="87"/>
      <c r="DSR66" s="87"/>
      <c r="DSS66" s="87"/>
      <c r="DST66" s="87"/>
      <c r="DSU66" s="87"/>
      <c r="DSV66" s="87"/>
      <c r="DSW66" s="87"/>
      <c r="DSX66" s="87"/>
      <c r="DSY66" s="87"/>
      <c r="DSZ66" s="87"/>
      <c r="DTA66" s="87"/>
      <c r="DTB66" s="87"/>
      <c r="DTC66" s="87"/>
      <c r="DTD66" s="87"/>
      <c r="DTE66" s="87"/>
      <c r="DTF66" s="87"/>
      <c r="DTG66" s="87"/>
      <c r="DTH66" s="87"/>
      <c r="DTI66" s="87"/>
      <c r="DTJ66" s="87"/>
      <c r="DTK66" s="87"/>
      <c r="DTL66" s="87"/>
      <c r="DTM66" s="87"/>
      <c r="DTN66" s="87"/>
      <c r="DTO66" s="87"/>
      <c r="DTP66" s="87"/>
      <c r="DTQ66" s="87"/>
      <c r="DTR66" s="87"/>
      <c r="DTS66" s="87"/>
      <c r="DTT66" s="87"/>
      <c r="DTU66" s="87"/>
      <c r="DTV66" s="87"/>
      <c r="DTW66" s="87"/>
      <c r="DTX66" s="87"/>
      <c r="DTY66" s="87"/>
      <c r="DTZ66" s="87"/>
      <c r="DUA66" s="87"/>
      <c r="DUB66" s="87"/>
      <c r="DUC66" s="87"/>
      <c r="DUD66" s="87"/>
      <c r="DUE66" s="87"/>
      <c r="DUF66" s="87"/>
      <c r="DUG66" s="87"/>
      <c r="DUH66" s="87"/>
      <c r="DUI66" s="87"/>
      <c r="DUJ66" s="87"/>
      <c r="DUK66" s="87"/>
      <c r="DUL66" s="87"/>
      <c r="DUM66" s="87"/>
      <c r="DUN66" s="87"/>
      <c r="DUO66" s="87"/>
      <c r="DUP66" s="87"/>
      <c r="DUQ66" s="87"/>
      <c r="DUR66" s="87"/>
      <c r="DUS66" s="87"/>
      <c r="DUT66" s="87"/>
      <c r="DUU66" s="87"/>
      <c r="DUV66" s="87"/>
      <c r="DUW66" s="87"/>
      <c r="DUX66" s="87"/>
      <c r="DUY66" s="87"/>
      <c r="DUZ66" s="87"/>
      <c r="DVA66" s="87"/>
      <c r="DVB66" s="87"/>
      <c r="DVC66" s="87"/>
      <c r="DVD66" s="87"/>
      <c r="DVE66" s="87"/>
      <c r="DVF66" s="87"/>
      <c r="DVG66" s="87"/>
      <c r="DVH66" s="87"/>
      <c r="DVI66" s="87"/>
      <c r="DVJ66" s="87"/>
      <c r="DVK66" s="87"/>
      <c r="DVL66" s="87"/>
      <c r="DVM66" s="87"/>
      <c r="DVN66" s="87"/>
      <c r="DVO66" s="87"/>
      <c r="DVP66" s="87"/>
      <c r="DVQ66" s="87"/>
      <c r="DVR66" s="87"/>
      <c r="DVS66" s="87"/>
      <c r="DVT66" s="87"/>
      <c r="DVU66" s="87"/>
      <c r="DVV66" s="87"/>
      <c r="DVW66" s="87"/>
      <c r="DVX66" s="87"/>
      <c r="DVY66" s="87"/>
      <c r="DVZ66" s="87"/>
      <c r="DWA66" s="87"/>
      <c r="DWB66" s="87"/>
      <c r="DWC66" s="87"/>
      <c r="DWD66" s="87"/>
      <c r="DWE66" s="87"/>
      <c r="DWF66" s="87"/>
      <c r="DWG66" s="87"/>
      <c r="DWH66" s="87"/>
      <c r="DWI66" s="87"/>
      <c r="DWJ66" s="87"/>
      <c r="DWK66" s="87"/>
      <c r="DWL66" s="87"/>
      <c r="DWM66" s="87"/>
      <c r="DWN66" s="87"/>
      <c r="DWO66" s="87"/>
      <c r="DWP66" s="87"/>
      <c r="DWQ66" s="87"/>
      <c r="DWR66" s="87"/>
      <c r="DWS66" s="87"/>
      <c r="DWT66" s="87"/>
      <c r="DWU66" s="87"/>
      <c r="DWV66" s="87"/>
      <c r="DWW66" s="87"/>
      <c r="DWX66" s="87"/>
      <c r="DWY66" s="87"/>
      <c r="DWZ66" s="87"/>
      <c r="DXA66" s="87"/>
      <c r="DXB66" s="87"/>
      <c r="DXC66" s="87"/>
      <c r="DXD66" s="87"/>
      <c r="DXE66" s="87"/>
      <c r="DXF66" s="87"/>
      <c r="DXG66" s="87"/>
      <c r="DXH66" s="87"/>
      <c r="DXI66" s="87"/>
      <c r="DXJ66" s="87"/>
      <c r="DXK66" s="87"/>
      <c r="DXL66" s="87"/>
      <c r="DXM66" s="87"/>
      <c r="DXN66" s="87"/>
      <c r="DXO66" s="87"/>
      <c r="DXP66" s="87"/>
      <c r="DXQ66" s="87"/>
      <c r="DXR66" s="87"/>
      <c r="DXS66" s="87"/>
      <c r="DXT66" s="87"/>
      <c r="DXU66" s="87"/>
      <c r="DXV66" s="87"/>
      <c r="DXW66" s="87"/>
      <c r="DXX66" s="87"/>
      <c r="DXY66" s="87"/>
      <c r="DXZ66" s="87"/>
      <c r="DYA66" s="87"/>
      <c r="DYB66" s="87"/>
      <c r="DYC66" s="87"/>
      <c r="DYD66" s="87"/>
      <c r="DYE66" s="87"/>
      <c r="DYF66" s="87"/>
      <c r="DYG66" s="87"/>
      <c r="DYH66" s="87"/>
      <c r="DYI66" s="87"/>
      <c r="DYJ66" s="87"/>
      <c r="DYK66" s="87"/>
      <c r="DYL66" s="87"/>
      <c r="DYM66" s="87"/>
      <c r="DYN66" s="87"/>
      <c r="DYO66" s="87"/>
      <c r="DYP66" s="87"/>
      <c r="DYQ66" s="87"/>
      <c r="DYR66" s="87"/>
      <c r="DYS66" s="87"/>
      <c r="DYT66" s="87"/>
      <c r="DYU66" s="87"/>
      <c r="DYV66" s="87"/>
      <c r="DYW66" s="87"/>
      <c r="DYX66" s="87"/>
      <c r="DYY66" s="87"/>
      <c r="DYZ66" s="87"/>
      <c r="DZA66" s="87"/>
      <c r="DZB66" s="87"/>
      <c r="DZC66" s="87"/>
      <c r="DZD66" s="87"/>
      <c r="DZE66" s="87"/>
      <c r="DZF66" s="87"/>
      <c r="DZG66" s="87"/>
      <c r="DZH66" s="87"/>
      <c r="DZI66" s="87"/>
      <c r="DZJ66" s="87"/>
      <c r="DZK66" s="87"/>
      <c r="DZL66" s="87"/>
      <c r="DZM66" s="87"/>
      <c r="DZN66" s="87"/>
      <c r="DZO66" s="87"/>
      <c r="DZP66" s="87"/>
      <c r="DZQ66" s="87"/>
      <c r="DZR66" s="87"/>
      <c r="DZS66" s="87"/>
      <c r="DZT66" s="87"/>
      <c r="DZU66" s="87"/>
      <c r="DZV66" s="87"/>
      <c r="DZW66" s="87"/>
      <c r="DZX66" s="87"/>
      <c r="DZY66" s="87"/>
      <c r="DZZ66" s="87"/>
      <c r="EAA66" s="87"/>
      <c r="EAB66" s="87"/>
      <c r="EAC66" s="87"/>
      <c r="EAD66" s="87"/>
      <c r="EAE66" s="87"/>
      <c r="EAF66" s="87"/>
      <c r="EAG66" s="87"/>
      <c r="EAH66" s="87"/>
      <c r="EAI66" s="87"/>
      <c r="EAJ66" s="87"/>
      <c r="EAK66" s="87"/>
      <c r="EAL66" s="87"/>
      <c r="EAM66" s="87"/>
      <c r="EAN66" s="87"/>
      <c r="EAO66" s="87"/>
      <c r="EAP66" s="87"/>
      <c r="EAQ66" s="87"/>
      <c r="EAR66" s="87"/>
      <c r="EAS66" s="87"/>
      <c r="EAT66" s="87"/>
      <c r="EAU66" s="87"/>
      <c r="EAV66" s="87"/>
      <c r="EAW66" s="87"/>
      <c r="EAX66" s="87"/>
      <c r="EAY66" s="87"/>
      <c r="EAZ66" s="87"/>
      <c r="EBA66" s="87"/>
      <c r="EBB66" s="87"/>
      <c r="EBC66" s="87"/>
      <c r="EBD66" s="87"/>
      <c r="EBE66" s="87"/>
      <c r="EBF66" s="87"/>
      <c r="EBG66" s="87"/>
      <c r="EBH66" s="87"/>
      <c r="EBI66" s="87"/>
      <c r="EBJ66" s="87"/>
      <c r="EBK66" s="87"/>
      <c r="EBL66" s="87"/>
      <c r="EBM66" s="87"/>
      <c r="EBN66" s="87"/>
      <c r="EBO66" s="87"/>
      <c r="EBP66" s="87"/>
      <c r="EBQ66" s="87"/>
      <c r="EBR66" s="87"/>
      <c r="EBS66" s="87"/>
      <c r="EBT66" s="87"/>
      <c r="EBU66" s="87"/>
      <c r="EBV66" s="87"/>
      <c r="EBW66" s="87"/>
      <c r="EBX66" s="87"/>
      <c r="EBY66" s="87"/>
      <c r="EBZ66" s="87"/>
      <c r="ECA66" s="87"/>
      <c r="ECB66" s="87"/>
      <c r="ECC66" s="87"/>
      <c r="ECD66" s="87"/>
      <c r="ECE66" s="87"/>
      <c r="ECF66" s="87"/>
      <c r="ECG66" s="87"/>
      <c r="ECH66" s="87"/>
      <c r="ECI66" s="87"/>
      <c r="ECJ66" s="87"/>
      <c r="ECK66" s="87"/>
      <c r="ECL66" s="87"/>
      <c r="ECM66" s="87"/>
      <c r="ECN66" s="87"/>
      <c r="ECO66" s="87"/>
      <c r="ECP66" s="87"/>
      <c r="ECQ66" s="87"/>
      <c r="ECR66" s="87"/>
      <c r="ECS66" s="87"/>
      <c r="ECT66" s="87"/>
      <c r="ECU66" s="87"/>
      <c r="ECV66" s="87"/>
      <c r="ECW66" s="87"/>
      <c r="ECX66" s="87"/>
      <c r="ECY66" s="87"/>
      <c r="ECZ66" s="87"/>
      <c r="EDA66" s="87"/>
      <c r="EDB66" s="87"/>
      <c r="EDC66" s="87"/>
      <c r="EDD66" s="87"/>
      <c r="EDE66" s="87"/>
      <c r="EDF66" s="87"/>
      <c r="EDG66" s="87"/>
      <c r="EDH66" s="87"/>
      <c r="EDI66" s="87"/>
      <c r="EDJ66" s="87"/>
      <c r="EDK66" s="87"/>
      <c r="EDL66" s="87"/>
      <c r="EDM66" s="87"/>
      <c r="EDN66" s="87"/>
      <c r="EDO66" s="87"/>
      <c r="EDP66" s="87"/>
      <c r="EDQ66" s="87"/>
      <c r="EDR66" s="87"/>
      <c r="EDS66" s="87"/>
      <c r="EDT66" s="87"/>
      <c r="EDU66" s="87"/>
      <c r="EDV66" s="87"/>
      <c r="EDW66" s="87"/>
      <c r="EDX66" s="87"/>
      <c r="EDY66" s="87"/>
      <c r="EDZ66" s="87"/>
      <c r="EEA66" s="87"/>
      <c r="EEB66" s="87"/>
      <c r="EEC66" s="87"/>
      <c r="EED66" s="87"/>
      <c r="EEE66" s="87"/>
      <c r="EEF66" s="87"/>
      <c r="EEG66" s="87"/>
      <c r="EEH66" s="87"/>
      <c r="EEI66" s="87"/>
      <c r="EEJ66" s="87"/>
      <c r="EEK66" s="87"/>
      <c r="EEL66" s="87"/>
      <c r="EEM66" s="87"/>
      <c r="EEN66" s="87"/>
      <c r="EEO66" s="87"/>
      <c r="EEP66" s="87"/>
      <c r="EEQ66" s="87"/>
      <c r="EER66" s="87"/>
      <c r="EES66" s="87"/>
      <c r="EET66" s="87"/>
      <c r="EEU66" s="87"/>
      <c r="EEV66" s="87"/>
      <c r="EEW66" s="87"/>
      <c r="EEX66" s="87"/>
      <c r="EEY66" s="87"/>
      <c r="EEZ66" s="87"/>
      <c r="EFA66" s="87"/>
      <c r="EFB66" s="87"/>
      <c r="EFC66" s="87"/>
      <c r="EFD66" s="87"/>
      <c r="EFE66" s="87"/>
      <c r="EFF66" s="87"/>
      <c r="EFG66" s="87"/>
      <c r="EFH66" s="87"/>
      <c r="EFI66" s="87"/>
      <c r="EFJ66" s="87"/>
      <c r="EFK66" s="87"/>
      <c r="EFL66" s="87"/>
      <c r="EFM66" s="87"/>
      <c r="EFN66" s="87"/>
      <c r="EFO66" s="87"/>
      <c r="EFP66" s="87"/>
      <c r="EFQ66" s="87"/>
      <c r="EFR66" s="87"/>
      <c r="EFS66" s="87"/>
      <c r="EFT66" s="87"/>
      <c r="EFU66" s="87"/>
      <c r="EFV66" s="87"/>
      <c r="EFW66" s="87"/>
      <c r="EFX66" s="87"/>
      <c r="EFY66" s="87"/>
      <c r="EFZ66" s="87"/>
      <c r="EGA66" s="87"/>
      <c r="EGB66" s="87"/>
      <c r="EGC66" s="87"/>
      <c r="EGD66" s="87"/>
      <c r="EGE66" s="87"/>
      <c r="EGF66" s="87"/>
      <c r="EGG66" s="87"/>
      <c r="EGH66" s="87"/>
      <c r="EGI66" s="87"/>
      <c r="EGJ66" s="87"/>
      <c r="EGK66" s="87"/>
      <c r="EGL66" s="87"/>
      <c r="EGM66" s="87"/>
      <c r="EGN66" s="87"/>
      <c r="EGO66" s="87"/>
      <c r="EGP66" s="87"/>
      <c r="EGQ66" s="87"/>
      <c r="EGR66" s="87"/>
      <c r="EGS66" s="87"/>
      <c r="EGT66" s="87"/>
      <c r="EGU66" s="87"/>
      <c r="EGV66" s="87"/>
      <c r="EGW66" s="87"/>
      <c r="EGX66" s="87"/>
      <c r="EGY66" s="87"/>
      <c r="EGZ66" s="87"/>
      <c r="EHA66" s="87"/>
      <c r="EHB66" s="87"/>
      <c r="EHC66" s="87"/>
      <c r="EHD66" s="87"/>
      <c r="EHE66" s="87"/>
      <c r="EHF66" s="87"/>
      <c r="EHG66" s="87"/>
      <c r="EHH66" s="87"/>
      <c r="EHI66" s="87"/>
      <c r="EHJ66" s="87"/>
      <c r="EHK66" s="87"/>
      <c r="EHL66" s="87"/>
      <c r="EHM66" s="87"/>
      <c r="EHN66" s="87"/>
      <c r="EHO66" s="87"/>
      <c r="EHP66" s="87"/>
      <c r="EHQ66" s="87"/>
      <c r="EHR66" s="87"/>
      <c r="EHS66" s="87"/>
      <c r="EHT66" s="87"/>
      <c r="EHU66" s="87"/>
      <c r="EHV66" s="87"/>
      <c r="EHW66" s="87"/>
      <c r="EHX66" s="87"/>
      <c r="EHY66" s="87"/>
      <c r="EHZ66" s="87"/>
      <c r="EIA66" s="87"/>
      <c r="EIB66" s="87"/>
      <c r="EIC66" s="87"/>
      <c r="EID66" s="87"/>
      <c r="EIE66" s="87"/>
      <c r="EIF66" s="87"/>
      <c r="EIG66" s="87"/>
      <c r="EIH66" s="87"/>
      <c r="EII66" s="87"/>
      <c r="EIJ66" s="87"/>
      <c r="EIK66" s="87"/>
      <c r="EIL66" s="87"/>
      <c r="EIM66" s="87"/>
      <c r="EIN66" s="87"/>
      <c r="EIO66" s="87"/>
      <c r="EIP66" s="87"/>
      <c r="EIQ66" s="87"/>
      <c r="EIR66" s="87"/>
      <c r="EIS66" s="87"/>
      <c r="EIT66" s="87"/>
      <c r="EIU66" s="87"/>
      <c r="EIV66" s="87"/>
      <c r="EIW66" s="87"/>
      <c r="EIX66" s="87"/>
      <c r="EIY66" s="87"/>
      <c r="EIZ66" s="87"/>
      <c r="EJA66" s="87"/>
      <c r="EJB66" s="87"/>
      <c r="EJC66" s="87"/>
      <c r="EJD66" s="87"/>
      <c r="EJE66" s="87"/>
      <c r="EJF66" s="87"/>
      <c r="EJG66" s="87"/>
      <c r="EJH66" s="87"/>
      <c r="EJI66" s="87"/>
      <c r="EJJ66" s="87"/>
      <c r="EJK66" s="87"/>
      <c r="EJL66" s="87"/>
      <c r="EJM66" s="87"/>
      <c r="EJN66" s="87"/>
      <c r="EJO66" s="87"/>
      <c r="EJP66" s="87"/>
      <c r="EJQ66" s="87"/>
      <c r="EJR66" s="87"/>
      <c r="EJS66" s="87"/>
      <c r="EJT66" s="87"/>
      <c r="EJU66" s="87"/>
      <c r="EJV66" s="87"/>
      <c r="EJW66" s="87"/>
      <c r="EJX66" s="87"/>
      <c r="EJY66" s="87"/>
      <c r="EJZ66" s="87"/>
      <c r="EKA66" s="87"/>
      <c r="EKB66" s="87"/>
      <c r="EKC66" s="87"/>
      <c r="EKD66" s="87"/>
      <c r="EKE66" s="87"/>
      <c r="EKF66" s="87"/>
      <c r="EKG66" s="87"/>
      <c r="EKH66" s="87"/>
      <c r="EKI66" s="87"/>
      <c r="EKJ66" s="87"/>
      <c r="EKK66" s="87"/>
      <c r="EKL66" s="87"/>
      <c r="EKM66" s="87"/>
      <c r="EKN66" s="87"/>
      <c r="EKO66" s="87"/>
      <c r="EKP66" s="87"/>
      <c r="EKQ66" s="87"/>
      <c r="EKR66" s="87"/>
      <c r="EKS66" s="87"/>
      <c r="EKT66" s="87"/>
      <c r="EKU66" s="87"/>
      <c r="EKV66" s="87"/>
      <c r="EKW66" s="87"/>
      <c r="EKX66" s="87"/>
      <c r="EKY66" s="87"/>
      <c r="EKZ66" s="87"/>
      <c r="ELA66" s="87"/>
      <c r="ELB66" s="87"/>
      <c r="ELC66" s="87"/>
      <c r="ELD66" s="87"/>
      <c r="ELE66" s="87"/>
      <c r="ELF66" s="87"/>
      <c r="ELG66" s="87"/>
      <c r="ELH66" s="87"/>
      <c r="ELI66" s="87"/>
      <c r="ELJ66" s="87"/>
      <c r="ELK66" s="87"/>
      <c r="ELL66" s="87"/>
      <c r="ELM66" s="87"/>
      <c r="ELN66" s="87"/>
      <c r="ELO66" s="87"/>
      <c r="ELP66" s="87"/>
      <c r="ELQ66" s="87"/>
      <c r="ELR66" s="87"/>
      <c r="ELS66" s="87"/>
      <c r="ELT66" s="87"/>
      <c r="ELU66" s="87"/>
      <c r="ELV66" s="87"/>
      <c r="ELW66" s="87"/>
      <c r="ELX66" s="87"/>
      <c r="ELY66" s="87"/>
      <c r="ELZ66" s="87"/>
      <c r="EMA66" s="87"/>
      <c r="EMB66" s="87"/>
      <c r="EMC66" s="87"/>
      <c r="EMD66" s="87"/>
      <c r="EME66" s="87"/>
      <c r="EMF66" s="87"/>
      <c r="EMG66" s="87"/>
      <c r="EMH66" s="87"/>
      <c r="EMI66" s="87"/>
      <c r="EMJ66" s="87"/>
      <c r="EMK66" s="87"/>
      <c r="EML66" s="87"/>
      <c r="EMM66" s="87"/>
      <c r="EMN66" s="87"/>
      <c r="EMO66" s="87"/>
      <c r="EMP66" s="87"/>
      <c r="EMQ66" s="87"/>
      <c r="EMR66" s="87"/>
      <c r="EMS66" s="87"/>
      <c r="EMT66" s="87"/>
      <c r="EMU66" s="87"/>
      <c r="EMV66" s="87"/>
      <c r="EMW66" s="87"/>
      <c r="EMX66" s="87"/>
      <c r="EMY66" s="87"/>
      <c r="EMZ66" s="87"/>
      <c r="ENA66" s="87"/>
      <c r="ENB66" s="87"/>
      <c r="ENC66" s="87"/>
      <c r="END66" s="87"/>
      <c r="ENE66" s="87"/>
      <c r="ENF66" s="87"/>
      <c r="ENG66" s="87"/>
      <c r="ENH66" s="87"/>
      <c r="ENI66" s="87"/>
      <c r="ENJ66" s="87"/>
      <c r="ENK66" s="87"/>
      <c r="ENL66" s="87"/>
      <c r="ENM66" s="87"/>
      <c r="ENN66" s="87"/>
      <c r="ENO66" s="87"/>
      <c r="ENP66" s="87"/>
      <c r="ENQ66" s="87"/>
      <c r="ENR66" s="87"/>
      <c r="ENS66" s="87"/>
      <c r="ENT66" s="87"/>
      <c r="ENU66" s="87"/>
      <c r="ENV66" s="87"/>
      <c r="ENW66" s="87"/>
      <c r="ENX66" s="87"/>
      <c r="ENY66" s="87"/>
      <c r="ENZ66" s="87"/>
      <c r="EOA66" s="87"/>
      <c r="EOB66" s="87"/>
      <c r="EOC66" s="87"/>
      <c r="EOD66" s="87"/>
      <c r="EOE66" s="87"/>
      <c r="EOF66" s="87"/>
      <c r="EOG66" s="87"/>
      <c r="EOH66" s="87"/>
      <c r="EOI66" s="87"/>
      <c r="EOJ66" s="87"/>
      <c r="EOK66" s="87"/>
      <c r="EOL66" s="87"/>
      <c r="EOM66" s="87"/>
      <c r="EON66" s="87"/>
      <c r="EOO66" s="87"/>
      <c r="EOP66" s="87"/>
      <c r="EOQ66" s="87"/>
      <c r="EOR66" s="87"/>
      <c r="EOS66" s="87"/>
      <c r="EOT66" s="87"/>
      <c r="EOU66" s="87"/>
      <c r="EOV66" s="87"/>
      <c r="EOW66" s="87"/>
      <c r="EOX66" s="87"/>
      <c r="EOY66" s="87"/>
      <c r="EOZ66" s="87"/>
      <c r="EPA66" s="87"/>
      <c r="EPB66" s="87"/>
      <c r="EPC66" s="87"/>
      <c r="EPD66" s="87"/>
      <c r="EPE66" s="87"/>
      <c r="EPF66" s="87"/>
      <c r="EPG66" s="87"/>
      <c r="EPH66" s="87"/>
      <c r="EPI66" s="87"/>
      <c r="EPJ66" s="87"/>
      <c r="EPK66" s="87"/>
      <c r="EPL66" s="87"/>
      <c r="EPM66" s="87"/>
      <c r="EPN66" s="87"/>
      <c r="EPO66" s="87"/>
      <c r="EPP66" s="87"/>
      <c r="EPQ66" s="87"/>
      <c r="EPR66" s="87"/>
      <c r="EPS66" s="87"/>
      <c r="EPT66" s="87"/>
      <c r="EPU66" s="87"/>
      <c r="EPV66" s="87"/>
      <c r="EPW66" s="87"/>
      <c r="EPX66" s="87"/>
      <c r="EPY66" s="87"/>
      <c r="EPZ66" s="87"/>
      <c r="EQA66" s="87"/>
      <c r="EQB66" s="87"/>
      <c r="EQC66" s="87"/>
      <c r="EQD66" s="87"/>
      <c r="EQE66" s="87"/>
      <c r="EQF66" s="87"/>
      <c r="EQG66" s="87"/>
      <c r="EQH66" s="87"/>
      <c r="EQI66" s="87"/>
      <c r="EQJ66" s="87"/>
      <c r="EQK66" s="87"/>
      <c r="EQL66" s="87"/>
      <c r="EQM66" s="87"/>
      <c r="EQN66" s="87"/>
      <c r="EQO66" s="87"/>
      <c r="EQP66" s="87"/>
      <c r="EQQ66" s="87"/>
      <c r="EQR66" s="87"/>
      <c r="EQS66" s="87"/>
      <c r="EQT66" s="87"/>
      <c r="EQU66" s="87"/>
      <c r="EQV66" s="87"/>
      <c r="EQW66" s="87"/>
      <c r="EQX66" s="87"/>
      <c r="EQY66" s="87"/>
      <c r="EQZ66" s="87"/>
      <c r="ERA66" s="87"/>
      <c r="ERB66" s="87"/>
      <c r="ERC66" s="87"/>
      <c r="ERD66" s="87"/>
      <c r="ERE66" s="87"/>
      <c r="ERF66" s="87"/>
      <c r="ERG66" s="87"/>
      <c r="ERH66" s="87"/>
      <c r="ERI66" s="87"/>
      <c r="ERJ66" s="87"/>
      <c r="ERK66" s="87"/>
      <c r="ERL66" s="87"/>
      <c r="ERM66" s="87"/>
      <c r="ERN66" s="87"/>
      <c r="ERO66" s="87"/>
      <c r="ERP66" s="87"/>
      <c r="ERQ66" s="87"/>
      <c r="ERR66" s="87"/>
      <c r="ERS66" s="87"/>
      <c r="ERT66" s="87"/>
      <c r="ERU66" s="87"/>
      <c r="ERV66" s="87"/>
      <c r="ERW66" s="87"/>
      <c r="ERX66" s="87"/>
      <c r="ERY66" s="87"/>
      <c r="ERZ66" s="87"/>
      <c r="ESA66" s="87"/>
      <c r="ESB66" s="87"/>
      <c r="ESC66" s="87"/>
      <c r="ESD66" s="87"/>
      <c r="ESE66" s="87"/>
      <c r="ESF66" s="87"/>
      <c r="ESG66" s="87"/>
      <c r="ESH66" s="87"/>
      <c r="ESI66" s="87"/>
      <c r="ESJ66" s="87"/>
      <c r="ESK66" s="87"/>
      <c r="ESL66" s="87"/>
      <c r="ESM66" s="87"/>
      <c r="ESN66" s="87"/>
      <c r="ESO66" s="87"/>
      <c r="ESP66" s="87"/>
      <c r="ESQ66" s="87"/>
      <c r="ESR66" s="87"/>
      <c r="ESS66" s="87"/>
      <c r="EST66" s="87"/>
      <c r="ESU66" s="87"/>
      <c r="ESV66" s="87"/>
      <c r="ESW66" s="87"/>
      <c r="ESX66" s="87"/>
      <c r="ESY66" s="87"/>
      <c r="ESZ66" s="87"/>
      <c r="ETA66" s="87"/>
      <c r="ETB66" s="87"/>
      <c r="ETC66" s="87"/>
      <c r="ETD66" s="87"/>
      <c r="ETE66" s="87"/>
      <c r="ETF66" s="87"/>
      <c r="ETG66" s="87"/>
      <c r="ETH66" s="87"/>
      <c r="ETI66" s="87"/>
      <c r="ETJ66" s="87"/>
      <c r="ETK66" s="87"/>
      <c r="ETL66" s="87"/>
      <c r="ETM66" s="87"/>
      <c r="ETN66" s="87"/>
      <c r="ETO66" s="87"/>
      <c r="ETP66" s="87"/>
      <c r="ETQ66" s="87"/>
      <c r="ETR66" s="87"/>
      <c r="ETS66" s="87"/>
      <c r="ETT66" s="87"/>
      <c r="ETU66" s="87"/>
      <c r="ETV66" s="87"/>
      <c r="ETW66" s="87"/>
      <c r="ETX66" s="87"/>
      <c r="ETY66" s="87"/>
      <c r="ETZ66" s="87"/>
      <c r="EUA66" s="87"/>
      <c r="EUB66" s="87"/>
      <c r="EUC66" s="87"/>
      <c r="EUD66" s="87"/>
      <c r="EUE66" s="87"/>
      <c r="EUF66" s="87"/>
      <c r="EUG66" s="87"/>
      <c r="EUH66" s="87"/>
      <c r="EUI66" s="87"/>
      <c r="EUJ66" s="87"/>
      <c r="EUK66" s="87"/>
      <c r="EUL66" s="87"/>
      <c r="EUM66" s="87"/>
      <c r="EUN66" s="87"/>
      <c r="EUO66" s="87"/>
      <c r="EUP66" s="87"/>
      <c r="EUQ66" s="87"/>
      <c r="EUR66" s="87"/>
      <c r="EUS66" s="87"/>
      <c r="EUT66" s="87"/>
      <c r="EUU66" s="87"/>
      <c r="EUV66" s="87"/>
      <c r="EUW66" s="87"/>
      <c r="EUX66" s="87"/>
      <c r="EUY66" s="87"/>
      <c r="EUZ66" s="87"/>
      <c r="EVA66" s="87"/>
      <c r="EVB66" s="87"/>
      <c r="EVC66" s="87"/>
      <c r="EVD66" s="87"/>
      <c r="EVE66" s="87"/>
      <c r="EVF66" s="87"/>
      <c r="EVG66" s="87"/>
      <c r="EVH66" s="87"/>
      <c r="EVI66" s="87"/>
      <c r="EVJ66" s="87"/>
      <c r="EVK66" s="87"/>
      <c r="EVL66" s="87"/>
      <c r="EVM66" s="87"/>
      <c r="EVN66" s="87"/>
      <c r="EVO66" s="87"/>
      <c r="EVP66" s="87"/>
      <c r="EVQ66" s="87"/>
      <c r="EVR66" s="87"/>
      <c r="EVS66" s="87"/>
      <c r="EVT66" s="87"/>
      <c r="EVU66" s="87"/>
      <c r="EVV66" s="87"/>
      <c r="EVW66" s="87"/>
      <c r="EVX66" s="87"/>
      <c r="EVY66" s="87"/>
      <c r="EVZ66" s="87"/>
      <c r="EWA66" s="87"/>
      <c r="EWB66" s="87"/>
      <c r="EWC66" s="87"/>
      <c r="EWD66" s="87"/>
      <c r="EWE66" s="87"/>
      <c r="EWF66" s="87"/>
      <c r="EWG66" s="87"/>
      <c r="EWH66" s="87"/>
      <c r="EWI66" s="87"/>
      <c r="EWJ66" s="87"/>
      <c r="EWK66" s="87"/>
      <c r="EWL66" s="87"/>
      <c r="EWM66" s="87"/>
      <c r="EWN66" s="87"/>
      <c r="EWO66" s="87"/>
      <c r="EWP66" s="87"/>
      <c r="EWQ66" s="87"/>
      <c r="EWR66" s="87"/>
      <c r="EWS66" s="87"/>
      <c r="EWT66" s="87"/>
      <c r="EWU66" s="87"/>
      <c r="EWV66" s="87"/>
      <c r="EWW66" s="87"/>
      <c r="EWX66" s="87"/>
      <c r="EWY66" s="87"/>
      <c r="EWZ66" s="87"/>
      <c r="EXA66" s="87"/>
      <c r="EXB66" s="87"/>
      <c r="EXC66" s="87"/>
      <c r="EXD66" s="87"/>
      <c r="EXE66" s="87"/>
      <c r="EXF66" s="87"/>
      <c r="EXG66" s="87"/>
      <c r="EXH66" s="87"/>
      <c r="EXI66" s="87"/>
      <c r="EXJ66" s="87"/>
      <c r="EXK66" s="87"/>
      <c r="EXL66" s="87"/>
      <c r="EXM66" s="87"/>
      <c r="EXN66" s="87"/>
      <c r="EXO66" s="87"/>
      <c r="EXP66" s="87"/>
      <c r="EXQ66" s="87"/>
      <c r="EXR66" s="87"/>
      <c r="EXS66" s="87"/>
      <c r="EXT66" s="87"/>
      <c r="EXU66" s="87"/>
      <c r="EXV66" s="87"/>
      <c r="EXW66" s="87"/>
      <c r="EXX66" s="87"/>
      <c r="EXY66" s="87"/>
      <c r="EXZ66" s="87"/>
      <c r="EYA66" s="87"/>
      <c r="EYB66" s="87"/>
      <c r="EYC66" s="87"/>
      <c r="EYD66" s="87"/>
      <c r="EYE66" s="87"/>
      <c r="EYF66" s="87"/>
      <c r="EYG66" s="87"/>
      <c r="EYH66" s="87"/>
      <c r="EYI66" s="87"/>
      <c r="EYJ66" s="87"/>
      <c r="EYK66" s="87"/>
      <c r="EYL66" s="87"/>
      <c r="EYM66" s="87"/>
      <c r="EYN66" s="87"/>
      <c r="EYO66" s="87"/>
      <c r="EYP66" s="87"/>
      <c r="EYQ66" s="87"/>
      <c r="EYR66" s="87"/>
      <c r="EYS66" s="87"/>
      <c r="EYT66" s="87"/>
      <c r="EYU66" s="87"/>
      <c r="EYV66" s="87"/>
      <c r="EYW66" s="87"/>
      <c r="EYX66" s="87"/>
      <c r="EYY66" s="87"/>
      <c r="EYZ66" s="87"/>
      <c r="EZA66" s="87"/>
      <c r="EZB66" s="87"/>
      <c r="EZC66" s="87"/>
      <c r="EZD66" s="87"/>
      <c r="EZE66" s="87"/>
      <c r="EZF66" s="87"/>
      <c r="EZG66" s="87"/>
      <c r="EZH66" s="87"/>
      <c r="EZI66" s="87"/>
      <c r="EZJ66" s="87"/>
      <c r="EZK66" s="87"/>
      <c r="EZL66" s="87"/>
      <c r="EZM66" s="87"/>
      <c r="EZN66" s="87"/>
      <c r="EZO66" s="87"/>
      <c r="EZP66" s="87"/>
      <c r="EZQ66" s="87"/>
      <c r="EZR66" s="87"/>
      <c r="EZS66" s="87"/>
      <c r="EZT66" s="87"/>
      <c r="EZU66" s="87"/>
      <c r="EZV66" s="87"/>
      <c r="EZW66" s="87"/>
      <c r="EZX66" s="87"/>
      <c r="EZY66" s="87"/>
      <c r="EZZ66" s="87"/>
      <c r="FAA66" s="87"/>
      <c r="FAB66" s="87"/>
      <c r="FAC66" s="87"/>
      <c r="FAD66" s="87"/>
      <c r="FAE66" s="87"/>
      <c r="FAF66" s="87"/>
      <c r="FAG66" s="87"/>
      <c r="FAH66" s="87"/>
      <c r="FAI66" s="87"/>
      <c r="FAJ66" s="87"/>
      <c r="FAK66" s="87"/>
      <c r="FAL66" s="87"/>
      <c r="FAM66" s="87"/>
      <c r="FAN66" s="87"/>
      <c r="FAO66" s="87"/>
      <c r="FAP66" s="87"/>
      <c r="FAQ66" s="87"/>
      <c r="FAR66" s="87"/>
      <c r="FAS66" s="87"/>
      <c r="FAT66" s="87"/>
      <c r="FAU66" s="87"/>
      <c r="FAV66" s="87"/>
      <c r="FAW66" s="87"/>
      <c r="FAX66" s="87"/>
      <c r="FAY66" s="87"/>
      <c r="FAZ66" s="87"/>
      <c r="FBA66" s="87"/>
      <c r="FBB66" s="87"/>
      <c r="FBC66" s="87"/>
      <c r="FBD66" s="87"/>
      <c r="FBE66" s="87"/>
      <c r="FBF66" s="87"/>
      <c r="FBG66" s="87"/>
      <c r="FBH66" s="87"/>
      <c r="FBI66" s="87"/>
      <c r="FBJ66" s="87"/>
      <c r="FBK66" s="87"/>
      <c r="FBL66" s="87"/>
      <c r="FBM66" s="87"/>
      <c r="FBN66" s="87"/>
      <c r="FBO66" s="87"/>
      <c r="FBP66" s="87"/>
      <c r="FBQ66" s="87"/>
      <c r="FBR66" s="87"/>
      <c r="FBS66" s="87"/>
      <c r="FBT66" s="87"/>
      <c r="FBU66" s="87"/>
      <c r="FBV66" s="87"/>
      <c r="FBW66" s="87"/>
      <c r="FBX66" s="87"/>
      <c r="FBY66" s="87"/>
      <c r="FBZ66" s="87"/>
      <c r="FCA66" s="87"/>
      <c r="FCB66" s="87"/>
      <c r="FCC66" s="87"/>
      <c r="FCD66" s="87"/>
      <c r="FCE66" s="87"/>
      <c r="FCF66" s="87"/>
      <c r="FCG66" s="87"/>
      <c r="FCH66" s="87"/>
      <c r="FCI66" s="87"/>
      <c r="FCJ66" s="87"/>
      <c r="FCK66" s="87"/>
      <c r="FCL66" s="87"/>
      <c r="FCM66" s="87"/>
      <c r="FCN66" s="87"/>
      <c r="FCO66" s="87"/>
      <c r="FCP66" s="87"/>
      <c r="FCQ66" s="87"/>
      <c r="FCR66" s="87"/>
      <c r="FCS66" s="87"/>
      <c r="FCT66" s="87"/>
      <c r="FCU66" s="87"/>
      <c r="FCV66" s="87"/>
      <c r="FCW66" s="87"/>
      <c r="FCX66" s="87"/>
      <c r="FCY66" s="87"/>
      <c r="FCZ66" s="87"/>
      <c r="FDA66" s="87"/>
      <c r="FDB66" s="87"/>
      <c r="FDC66" s="87"/>
      <c r="FDD66" s="87"/>
      <c r="FDE66" s="87"/>
      <c r="FDF66" s="87"/>
      <c r="FDG66" s="87"/>
      <c r="FDH66" s="87"/>
      <c r="FDI66" s="87"/>
      <c r="FDJ66" s="87"/>
      <c r="FDK66" s="87"/>
      <c r="FDL66" s="87"/>
      <c r="FDM66" s="87"/>
      <c r="FDN66" s="87"/>
      <c r="FDO66" s="87"/>
      <c r="FDP66" s="87"/>
      <c r="FDQ66" s="87"/>
      <c r="FDR66" s="87"/>
      <c r="FDS66" s="87"/>
      <c r="FDT66" s="87"/>
      <c r="FDU66" s="87"/>
      <c r="FDV66" s="87"/>
      <c r="FDW66" s="87"/>
      <c r="FDX66" s="87"/>
      <c r="FDY66" s="87"/>
      <c r="FDZ66" s="87"/>
      <c r="FEA66" s="87"/>
      <c r="FEB66" s="87"/>
      <c r="FEC66" s="87"/>
      <c r="FED66" s="87"/>
      <c r="FEE66" s="87"/>
      <c r="FEF66" s="87"/>
      <c r="FEG66" s="87"/>
      <c r="FEH66" s="87"/>
      <c r="FEI66" s="87"/>
      <c r="FEJ66" s="87"/>
      <c r="FEK66" s="87"/>
      <c r="FEL66" s="87"/>
      <c r="FEM66" s="87"/>
      <c r="FEN66" s="87"/>
      <c r="FEO66" s="87"/>
      <c r="FEP66" s="87"/>
      <c r="FEQ66" s="87"/>
      <c r="FER66" s="87"/>
      <c r="FES66" s="87"/>
      <c r="FET66" s="87"/>
      <c r="FEU66" s="87"/>
      <c r="FEV66" s="87"/>
      <c r="FEW66" s="87"/>
      <c r="FEX66" s="87"/>
      <c r="FEY66" s="87"/>
      <c r="FEZ66" s="87"/>
      <c r="FFA66" s="87"/>
      <c r="FFB66" s="87"/>
      <c r="FFC66" s="87"/>
      <c r="FFD66" s="87"/>
      <c r="FFE66" s="87"/>
      <c r="FFF66" s="87"/>
      <c r="FFG66" s="87"/>
      <c r="FFH66" s="87"/>
      <c r="FFI66" s="87"/>
      <c r="FFJ66" s="87"/>
      <c r="FFK66" s="87"/>
      <c r="FFL66" s="87"/>
      <c r="FFM66" s="87"/>
      <c r="FFN66" s="87"/>
      <c r="FFO66" s="87"/>
      <c r="FFP66" s="87"/>
      <c r="FFQ66" s="87"/>
      <c r="FFR66" s="87"/>
      <c r="FFS66" s="87"/>
      <c r="FFT66" s="87"/>
      <c r="FFU66" s="87"/>
      <c r="FFV66" s="87"/>
      <c r="FFW66" s="87"/>
      <c r="FFX66" s="87"/>
      <c r="FFY66" s="87"/>
      <c r="FFZ66" s="87"/>
      <c r="FGA66" s="87"/>
      <c r="FGB66" s="87"/>
      <c r="FGC66" s="87"/>
      <c r="FGD66" s="87"/>
      <c r="FGE66" s="87"/>
      <c r="FGF66" s="87"/>
      <c r="FGG66" s="87"/>
      <c r="FGH66" s="87"/>
      <c r="FGI66" s="87"/>
      <c r="FGJ66" s="87"/>
      <c r="FGK66" s="87"/>
      <c r="FGL66" s="87"/>
      <c r="FGM66" s="87"/>
      <c r="FGN66" s="87"/>
      <c r="FGO66" s="87"/>
      <c r="FGP66" s="87"/>
      <c r="FGQ66" s="87"/>
      <c r="FGR66" s="87"/>
      <c r="FGS66" s="87"/>
      <c r="FGT66" s="87"/>
      <c r="FGU66" s="87"/>
      <c r="FGV66" s="87"/>
      <c r="FGW66" s="87"/>
      <c r="FGX66" s="87"/>
      <c r="FGY66" s="87"/>
      <c r="FGZ66" s="87"/>
      <c r="FHA66" s="87"/>
      <c r="FHB66" s="87"/>
      <c r="FHC66" s="87"/>
      <c r="FHD66" s="87"/>
      <c r="FHE66" s="87"/>
      <c r="FHF66" s="87"/>
      <c r="FHG66" s="87"/>
      <c r="FHH66" s="87"/>
      <c r="FHI66" s="87"/>
      <c r="FHJ66" s="87"/>
      <c r="FHK66" s="87"/>
      <c r="FHL66" s="87"/>
      <c r="FHM66" s="87"/>
      <c r="FHN66" s="87"/>
      <c r="FHO66" s="87"/>
      <c r="FHP66" s="87"/>
      <c r="FHQ66" s="87"/>
      <c r="FHR66" s="87"/>
      <c r="FHS66" s="87"/>
      <c r="FHT66" s="87"/>
      <c r="FHU66" s="87"/>
      <c r="FHV66" s="87"/>
      <c r="FHW66" s="87"/>
      <c r="FHX66" s="87"/>
      <c r="FHY66" s="87"/>
      <c r="FHZ66" s="87"/>
      <c r="FIA66" s="87"/>
      <c r="FIB66" s="87"/>
      <c r="FIC66" s="87"/>
      <c r="FID66" s="87"/>
      <c r="FIE66" s="87"/>
      <c r="FIF66" s="87"/>
      <c r="FIG66" s="87"/>
      <c r="FIH66" s="87"/>
      <c r="FII66" s="87"/>
      <c r="FIJ66" s="87"/>
      <c r="FIK66" s="87"/>
      <c r="FIL66" s="87"/>
      <c r="FIM66" s="87"/>
      <c r="FIN66" s="87"/>
      <c r="FIO66" s="87"/>
      <c r="FIP66" s="87"/>
      <c r="FIQ66" s="87"/>
      <c r="FIR66" s="87"/>
      <c r="FIS66" s="87"/>
      <c r="FIT66" s="87"/>
      <c r="FIU66" s="87"/>
      <c r="FIV66" s="87"/>
      <c r="FIW66" s="87"/>
      <c r="FIX66" s="87"/>
      <c r="FIY66" s="87"/>
      <c r="FIZ66" s="87"/>
      <c r="FJA66" s="87"/>
      <c r="FJB66" s="87"/>
      <c r="FJC66" s="87"/>
      <c r="FJD66" s="87"/>
      <c r="FJE66" s="87"/>
      <c r="FJF66" s="87"/>
      <c r="FJG66" s="87"/>
      <c r="FJH66" s="87"/>
      <c r="FJI66" s="87"/>
      <c r="FJJ66" s="87"/>
      <c r="FJK66" s="87"/>
      <c r="FJL66" s="87"/>
      <c r="FJM66" s="87"/>
      <c r="FJN66" s="87"/>
      <c r="FJO66" s="87"/>
      <c r="FJP66" s="87"/>
      <c r="FJQ66" s="87"/>
      <c r="FJR66" s="87"/>
      <c r="FJS66" s="87"/>
      <c r="FJT66" s="87"/>
      <c r="FJU66" s="87"/>
      <c r="FJV66" s="87"/>
      <c r="FJW66" s="87"/>
      <c r="FJX66" s="87"/>
      <c r="FJY66" s="87"/>
      <c r="FJZ66" s="87"/>
      <c r="FKA66" s="87"/>
      <c r="FKB66" s="87"/>
      <c r="FKC66" s="87"/>
      <c r="FKD66" s="87"/>
      <c r="FKE66" s="87"/>
      <c r="FKF66" s="87"/>
      <c r="FKG66" s="87"/>
      <c r="FKH66" s="87"/>
      <c r="FKI66" s="87"/>
      <c r="FKJ66" s="87"/>
      <c r="FKK66" s="87"/>
      <c r="FKL66" s="87"/>
      <c r="FKM66" s="87"/>
      <c r="FKN66" s="87"/>
      <c r="FKO66" s="87"/>
      <c r="FKP66" s="87"/>
      <c r="FKQ66" s="87"/>
      <c r="FKR66" s="87"/>
      <c r="FKS66" s="87"/>
      <c r="FKT66" s="87"/>
      <c r="FKU66" s="87"/>
      <c r="FKV66" s="87"/>
      <c r="FKW66" s="87"/>
      <c r="FKX66" s="87"/>
      <c r="FKY66" s="87"/>
      <c r="FKZ66" s="87"/>
      <c r="FLA66" s="87"/>
      <c r="FLB66" s="87"/>
      <c r="FLC66" s="87"/>
      <c r="FLD66" s="87"/>
      <c r="FLE66" s="87"/>
      <c r="FLF66" s="87"/>
      <c r="FLG66" s="87"/>
      <c r="FLH66" s="87"/>
      <c r="FLI66" s="87"/>
      <c r="FLJ66" s="87"/>
      <c r="FLK66" s="87"/>
      <c r="FLL66" s="87"/>
      <c r="FLM66" s="87"/>
      <c r="FLN66" s="87"/>
      <c r="FLO66" s="87"/>
      <c r="FLP66" s="87"/>
      <c r="FLQ66" s="87"/>
      <c r="FLR66" s="87"/>
      <c r="FLS66" s="87"/>
      <c r="FLT66" s="87"/>
      <c r="FLU66" s="87"/>
      <c r="FLV66" s="87"/>
      <c r="FLW66" s="87"/>
      <c r="FLX66" s="87"/>
      <c r="FLY66" s="87"/>
      <c r="FLZ66" s="87"/>
      <c r="FMA66" s="87"/>
      <c r="FMB66" s="87"/>
      <c r="FMC66" s="87"/>
      <c r="FMD66" s="87"/>
      <c r="FME66" s="87"/>
      <c r="FMF66" s="87"/>
      <c r="FMG66" s="87"/>
      <c r="FMH66" s="87"/>
      <c r="FMI66" s="87"/>
      <c r="FMJ66" s="87"/>
      <c r="FMK66" s="87"/>
      <c r="FML66" s="87"/>
      <c r="FMM66" s="87"/>
      <c r="FMN66" s="87"/>
      <c r="FMO66" s="87"/>
      <c r="FMP66" s="87"/>
      <c r="FMQ66" s="87"/>
      <c r="FMR66" s="87"/>
      <c r="FMS66" s="87"/>
      <c r="FMT66" s="87"/>
      <c r="FMU66" s="87"/>
      <c r="FMV66" s="87"/>
      <c r="FMW66" s="87"/>
      <c r="FMX66" s="87"/>
      <c r="FMY66" s="87"/>
      <c r="FMZ66" s="87"/>
      <c r="FNA66" s="87"/>
      <c r="FNB66" s="87"/>
      <c r="FNC66" s="87"/>
      <c r="FND66" s="87"/>
      <c r="FNE66" s="87"/>
      <c r="FNF66" s="87"/>
      <c r="FNG66" s="87"/>
      <c r="FNH66" s="87"/>
      <c r="FNI66" s="87"/>
      <c r="FNJ66" s="87"/>
      <c r="FNK66" s="87"/>
      <c r="FNL66" s="87"/>
      <c r="FNM66" s="87"/>
      <c r="FNN66" s="87"/>
      <c r="FNO66" s="87"/>
      <c r="FNP66" s="87"/>
      <c r="FNQ66" s="87"/>
      <c r="FNR66" s="87"/>
      <c r="FNS66" s="87"/>
      <c r="FNT66" s="87"/>
      <c r="FNU66" s="87"/>
      <c r="FNV66" s="87"/>
      <c r="FNW66" s="87"/>
      <c r="FNX66" s="87"/>
      <c r="FNY66" s="87"/>
      <c r="FNZ66" s="87"/>
      <c r="FOA66" s="87"/>
      <c r="FOB66" s="87"/>
      <c r="FOC66" s="87"/>
      <c r="FOD66" s="87"/>
      <c r="FOE66" s="87"/>
      <c r="FOF66" s="87"/>
      <c r="FOG66" s="87"/>
      <c r="FOH66" s="87"/>
      <c r="FOI66" s="87"/>
      <c r="FOJ66" s="87"/>
      <c r="FOK66" s="87"/>
      <c r="FOL66" s="87"/>
      <c r="FOM66" s="87"/>
      <c r="FON66" s="87"/>
      <c r="FOO66" s="87"/>
      <c r="FOP66" s="87"/>
      <c r="FOQ66" s="87"/>
      <c r="FOR66" s="87"/>
      <c r="FOS66" s="87"/>
      <c r="FOT66" s="87"/>
      <c r="FOU66" s="87"/>
      <c r="FOV66" s="87"/>
      <c r="FOW66" s="87"/>
      <c r="FOX66" s="87"/>
      <c r="FOY66" s="87"/>
      <c r="FOZ66" s="87"/>
      <c r="FPA66" s="87"/>
      <c r="FPB66" s="87"/>
      <c r="FPC66" s="87"/>
      <c r="FPD66" s="87"/>
      <c r="FPE66" s="87"/>
      <c r="FPF66" s="87"/>
      <c r="FPG66" s="87"/>
      <c r="FPH66" s="87"/>
      <c r="FPI66" s="87"/>
      <c r="FPJ66" s="87"/>
      <c r="FPK66" s="87"/>
      <c r="FPL66" s="87"/>
      <c r="FPM66" s="87"/>
      <c r="FPN66" s="87"/>
      <c r="FPO66" s="87"/>
      <c r="FPP66" s="87"/>
      <c r="FPQ66" s="87"/>
      <c r="FPR66" s="87"/>
      <c r="FPS66" s="87"/>
      <c r="FPT66" s="87"/>
      <c r="FPU66" s="87"/>
      <c r="FPV66" s="87"/>
      <c r="FPW66" s="87"/>
      <c r="FPX66" s="87"/>
      <c r="FPY66" s="87"/>
      <c r="FPZ66" s="87"/>
      <c r="FQA66" s="87"/>
      <c r="FQB66" s="87"/>
      <c r="FQC66" s="87"/>
      <c r="FQD66" s="87"/>
      <c r="FQE66" s="87"/>
      <c r="FQF66" s="87"/>
      <c r="FQG66" s="87"/>
      <c r="FQH66" s="87"/>
      <c r="FQI66" s="87"/>
      <c r="FQJ66" s="87"/>
      <c r="FQK66" s="87"/>
      <c r="FQL66" s="87"/>
      <c r="FQM66" s="87"/>
      <c r="FQN66" s="87"/>
      <c r="FQO66" s="87"/>
      <c r="FQP66" s="87"/>
      <c r="FQQ66" s="87"/>
      <c r="FQR66" s="87"/>
      <c r="FQS66" s="87"/>
      <c r="FQT66" s="87"/>
      <c r="FQU66" s="87"/>
      <c r="FQV66" s="87"/>
      <c r="FQW66" s="87"/>
      <c r="FQX66" s="87"/>
      <c r="FQY66" s="87"/>
      <c r="FQZ66" s="87"/>
      <c r="FRA66" s="87"/>
      <c r="FRB66" s="87"/>
      <c r="FRC66" s="87"/>
      <c r="FRD66" s="87"/>
      <c r="FRE66" s="87"/>
      <c r="FRF66" s="87"/>
      <c r="FRG66" s="87"/>
      <c r="FRH66" s="87"/>
      <c r="FRI66" s="87"/>
      <c r="FRJ66" s="87"/>
      <c r="FRK66" s="87"/>
      <c r="FRL66" s="87"/>
      <c r="FRM66" s="87"/>
      <c r="FRN66" s="87"/>
      <c r="FRO66" s="87"/>
      <c r="FRP66" s="87"/>
      <c r="FRQ66" s="87"/>
      <c r="FRR66" s="87"/>
      <c r="FRS66" s="87"/>
      <c r="FRT66" s="87"/>
      <c r="FRU66" s="87"/>
      <c r="FRV66" s="87"/>
      <c r="FRW66" s="87"/>
      <c r="FRX66" s="87"/>
      <c r="FRY66" s="87"/>
      <c r="FRZ66" s="87"/>
      <c r="FSA66" s="87"/>
      <c r="FSB66" s="87"/>
      <c r="FSC66" s="87"/>
      <c r="FSD66" s="87"/>
      <c r="FSE66" s="87"/>
      <c r="FSF66" s="87"/>
      <c r="FSG66" s="87"/>
      <c r="FSH66" s="87"/>
      <c r="FSI66" s="87"/>
      <c r="FSJ66" s="87"/>
      <c r="FSK66" s="87"/>
      <c r="FSL66" s="87"/>
      <c r="FSM66" s="87"/>
      <c r="FSN66" s="87"/>
      <c r="FSO66" s="87"/>
      <c r="FSP66" s="87"/>
      <c r="FSQ66" s="87"/>
      <c r="FSR66" s="87"/>
      <c r="FSS66" s="87"/>
      <c r="FST66" s="87"/>
      <c r="FSU66" s="87"/>
      <c r="FSV66" s="87"/>
      <c r="FSW66" s="87"/>
      <c r="FSX66" s="87"/>
      <c r="FSY66" s="87"/>
      <c r="FSZ66" s="87"/>
      <c r="FTA66" s="87"/>
      <c r="FTB66" s="87"/>
      <c r="FTC66" s="87"/>
      <c r="FTD66" s="87"/>
      <c r="FTE66" s="87"/>
      <c r="FTF66" s="87"/>
      <c r="FTG66" s="87"/>
      <c r="FTH66" s="87"/>
      <c r="FTI66" s="87"/>
      <c r="FTJ66" s="87"/>
      <c r="FTK66" s="87"/>
      <c r="FTL66" s="87"/>
      <c r="FTM66" s="87"/>
      <c r="FTN66" s="87"/>
      <c r="FTO66" s="87"/>
      <c r="FTP66" s="87"/>
      <c r="FTQ66" s="87"/>
      <c r="FTR66" s="87"/>
      <c r="FTS66" s="87"/>
      <c r="FTT66" s="87"/>
      <c r="FTU66" s="87"/>
      <c r="FTV66" s="87"/>
      <c r="FTW66" s="87"/>
      <c r="FTX66" s="87"/>
      <c r="FTY66" s="87"/>
      <c r="FTZ66" s="87"/>
      <c r="FUA66" s="87"/>
      <c r="FUB66" s="87"/>
      <c r="FUC66" s="87"/>
      <c r="FUD66" s="87"/>
      <c r="FUE66" s="87"/>
      <c r="FUF66" s="87"/>
      <c r="FUG66" s="87"/>
      <c r="FUH66" s="87"/>
      <c r="FUI66" s="87"/>
      <c r="FUJ66" s="87"/>
      <c r="FUK66" s="87"/>
      <c r="FUL66" s="87"/>
      <c r="FUM66" s="87"/>
      <c r="FUN66" s="87"/>
      <c r="FUO66" s="87"/>
      <c r="FUP66" s="87"/>
      <c r="FUQ66" s="87"/>
      <c r="FUR66" s="87"/>
      <c r="FUS66" s="87"/>
      <c r="FUT66" s="87"/>
      <c r="FUU66" s="87"/>
      <c r="FUV66" s="87"/>
      <c r="FUW66" s="87"/>
      <c r="FUX66" s="87"/>
      <c r="FUY66" s="87"/>
      <c r="FUZ66" s="87"/>
      <c r="FVA66" s="87"/>
      <c r="FVB66" s="87"/>
      <c r="FVC66" s="87"/>
      <c r="FVD66" s="87"/>
      <c r="FVE66" s="87"/>
      <c r="FVF66" s="87"/>
      <c r="FVG66" s="87"/>
      <c r="FVH66" s="87"/>
      <c r="FVI66" s="87"/>
      <c r="FVJ66" s="87"/>
      <c r="FVK66" s="87"/>
      <c r="FVL66" s="87"/>
      <c r="FVM66" s="87"/>
      <c r="FVN66" s="87"/>
      <c r="FVO66" s="87"/>
      <c r="FVP66" s="87"/>
      <c r="FVQ66" s="87"/>
      <c r="FVR66" s="87"/>
      <c r="FVS66" s="87"/>
      <c r="FVT66" s="87"/>
      <c r="FVU66" s="87"/>
      <c r="FVV66" s="87"/>
      <c r="FVW66" s="87"/>
      <c r="FVX66" s="87"/>
      <c r="FVY66" s="87"/>
      <c r="FVZ66" s="87"/>
      <c r="FWA66" s="87"/>
      <c r="FWB66" s="87"/>
      <c r="FWC66" s="87"/>
      <c r="FWD66" s="87"/>
      <c r="FWE66" s="87"/>
      <c r="FWF66" s="87"/>
      <c r="FWG66" s="87"/>
      <c r="FWH66" s="87"/>
      <c r="FWI66" s="87"/>
      <c r="FWJ66" s="87"/>
      <c r="FWK66" s="87"/>
      <c r="FWL66" s="87"/>
      <c r="FWM66" s="87"/>
      <c r="FWN66" s="87"/>
      <c r="FWO66" s="87"/>
      <c r="FWP66" s="87"/>
      <c r="FWQ66" s="87"/>
      <c r="FWR66" s="87"/>
      <c r="FWS66" s="87"/>
      <c r="FWT66" s="87"/>
      <c r="FWU66" s="87"/>
      <c r="FWV66" s="87"/>
      <c r="FWW66" s="87"/>
      <c r="FWX66" s="87"/>
      <c r="FWY66" s="87"/>
      <c r="FWZ66" s="87"/>
      <c r="FXA66" s="87"/>
      <c r="FXB66" s="87"/>
      <c r="FXC66" s="87"/>
      <c r="FXD66" s="87"/>
      <c r="FXE66" s="87"/>
      <c r="FXF66" s="87"/>
      <c r="FXG66" s="87"/>
      <c r="FXH66" s="87"/>
      <c r="FXI66" s="87"/>
      <c r="FXJ66" s="87"/>
      <c r="FXK66" s="87"/>
      <c r="FXL66" s="87"/>
      <c r="FXM66" s="87"/>
      <c r="FXN66" s="87"/>
      <c r="FXO66" s="87"/>
      <c r="FXP66" s="87"/>
      <c r="FXQ66" s="87"/>
      <c r="FXR66" s="87"/>
      <c r="FXS66" s="87"/>
      <c r="FXT66" s="87"/>
      <c r="FXU66" s="87"/>
      <c r="FXV66" s="87"/>
      <c r="FXW66" s="87"/>
      <c r="FXX66" s="87"/>
      <c r="FXY66" s="87"/>
      <c r="FXZ66" s="87"/>
      <c r="FYA66" s="87"/>
      <c r="FYB66" s="87"/>
      <c r="FYC66" s="87"/>
      <c r="FYD66" s="87"/>
      <c r="FYE66" s="87"/>
      <c r="FYF66" s="87"/>
      <c r="FYG66" s="87"/>
      <c r="FYH66" s="87"/>
      <c r="FYI66" s="87"/>
      <c r="FYJ66" s="87"/>
      <c r="FYK66" s="87"/>
      <c r="FYL66" s="87"/>
      <c r="FYM66" s="87"/>
      <c r="FYN66" s="87"/>
      <c r="FYO66" s="87"/>
      <c r="FYP66" s="87"/>
      <c r="FYQ66" s="87"/>
      <c r="FYR66" s="87"/>
      <c r="FYS66" s="87"/>
      <c r="FYT66" s="87"/>
      <c r="FYU66" s="87"/>
      <c r="FYV66" s="87"/>
      <c r="FYW66" s="87"/>
      <c r="FYX66" s="87"/>
      <c r="FYY66" s="87"/>
      <c r="FYZ66" s="87"/>
      <c r="FZA66" s="87"/>
      <c r="FZB66" s="87"/>
      <c r="FZC66" s="87"/>
      <c r="FZD66" s="87"/>
      <c r="FZE66" s="87"/>
      <c r="FZF66" s="87"/>
      <c r="FZG66" s="87"/>
      <c r="FZH66" s="87"/>
      <c r="FZI66" s="87"/>
      <c r="FZJ66" s="87"/>
      <c r="FZK66" s="87"/>
      <c r="FZL66" s="87"/>
      <c r="FZM66" s="87"/>
      <c r="FZN66" s="87"/>
      <c r="FZO66" s="87"/>
      <c r="FZP66" s="87"/>
      <c r="FZQ66" s="87"/>
      <c r="FZR66" s="87"/>
      <c r="FZS66" s="87"/>
      <c r="FZT66" s="87"/>
      <c r="FZU66" s="87"/>
      <c r="FZV66" s="87"/>
      <c r="FZW66" s="87"/>
      <c r="FZX66" s="87"/>
      <c r="FZY66" s="87"/>
      <c r="FZZ66" s="87"/>
      <c r="GAA66" s="87"/>
      <c r="GAB66" s="87"/>
      <c r="GAC66" s="87"/>
      <c r="GAD66" s="87"/>
      <c r="GAE66" s="87"/>
      <c r="GAF66" s="87"/>
      <c r="GAG66" s="87"/>
      <c r="GAH66" s="87"/>
      <c r="GAI66" s="87"/>
      <c r="GAJ66" s="87"/>
      <c r="GAK66" s="87"/>
      <c r="GAL66" s="87"/>
      <c r="GAM66" s="87"/>
      <c r="GAN66" s="87"/>
      <c r="GAO66" s="87"/>
      <c r="GAP66" s="87"/>
      <c r="GAQ66" s="87"/>
      <c r="GAR66" s="87"/>
      <c r="GAS66" s="87"/>
      <c r="GAT66" s="87"/>
      <c r="GAU66" s="87"/>
      <c r="GAV66" s="87"/>
      <c r="GAW66" s="87"/>
      <c r="GAX66" s="87"/>
      <c r="GAY66" s="87"/>
      <c r="GAZ66" s="87"/>
      <c r="GBA66" s="87"/>
      <c r="GBB66" s="87"/>
      <c r="GBC66" s="87"/>
      <c r="GBD66" s="87"/>
      <c r="GBE66" s="87"/>
      <c r="GBF66" s="87"/>
      <c r="GBG66" s="87"/>
      <c r="GBH66" s="87"/>
      <c r="GBI66" s="87"/>
      <c r="GBJ66" s="87"/>
      <c r="GBK66" s="87"/>
      <c r="GBL66" s="87"/>
      <c r="GBM66" s="87"/>
      <c r="GBN66" s="87"/>
      <c r="GBO66" s="87"/>
      <c r="GBP66" s="87"/>
      <c r="GBQ66" s="87"/>
      <c r="GBR66" s="87"/>
      <c r="GBS66" s="87"/>
      <c r="GBT66" s="87"/>
      <c r="GBU66" s="87"/>
      <c r="GBV66" s="87"/>
      <c r="GBW66" s="87"/>
      <c r="GBX66" s="87"/>
      <c r="GBY66" s="87"/>
      <c r="GBZ66" s="87"/>
      <c r="GCA66" s="87"/>
      <c r="GCB66" s="87"/>
      <c r="GCC66" s="87"/>
      <c r="GCD66" s="87"/>
      <c r="GCE66" s="87"/>
      <c r="GCF66" s="87"/>
      <c r="GCG66" s="87"/>
      <c r="GCH66" s="87"/>
      <c r="GCI66" s="87"/>
      <c r="GCJ66" s="87"/>
      <c r="GCK66" s="87"/>
      <c r="GCL66" s="87"/>
      <c r="GCM66" s="87"/>
      <c r="GCN66" s="87"/>
      <c r="GCO66" s="87"/>
      <c r="GCP66" s="87"/>
      <c r="GCQ66" s="87"/>
      <c r="GCR66" s="87"/>
      <c r="GCS66" s="87"/>
      <c r="GCT66" s="87"/>
      <c r="GCU66" s="87"/>
      <c r="GCV66" s="87"/>
      <c r="GCW66" s="87"/>
      <c r="GCX66" s="87"/>
      <c r="GCY66" s="87"/>
      <c r="GCZ66" s="87"/>
      <c r="GDA66" s="87"/>
      <c r="GDB66" s="87"/>
      <c r="GDC66" s="87"/>
      <c r="GDD66" s="87"/>
      <c r="GDE66" s="87"/>
      <c r="GDF66" s="87"/>
      <c r="GDG66" s="87"/>
      <c r="GDH66" s="87"/>
      <c r="GDI66" s="87"/>
      <c r="GDJ66" s="87"/>
      <c r="GDK66" s="87"/>
      <c r="GDL66" s="87"/>
      <c r="GDM66" s="87"/>
      <c r="GDN66" s="87"/>
      <c r="GDO66" s="87"/>
      <c r="GDP66" s="87"/>
      <c r="GDQ66" s="87"/>
      <c r="GDR66" s="87"/>
      <c r="GDS66" s="87"/>
      <c r="GDT66" s="87"/>
      <c r="GDU66" s="87"/>
      <c r="GDV66" s="87"/>
      <c r="GDW66" s="87"/>
      <c r="GDX66" s="87"/>
      <c r="GDY66" s="87"/>
      <c r="GDZ66" s="87"/>
      <c r="GEA66" s="87"/>
      <c r="GEB66" s="87"/>
      <c r="GEC66" s="87"/>
      <c r="GED66" s="87"/>
      <c r="GEE66" s="87"/>
      <c r="GEF66" s="87"/>
      <c r="GEG66" s="87"/>
      <c r="GEH66" s="87"/>
      <c r="GEI66" s="87"/>
      <c r="GEJ66" s="87"/>
      <c r="GEK66" s="87"/>
      <c r="GEL66" s="87"/>
      <c r="GEM66" s="87"/>
      <c r="GEN66" s="87"/>
      <c r="GEO66" s="87"/>
      <c r="GEP66" s="87"/>
      <c r="GEQ66" s="87"/>
      <c r="GER66" s="87"/>
      <c r="GES66" s="87"/>
      <c r="GET66" s="87"/>
      <c r="GEU66" s="87"/>
      <c r="GEV66" s="87"/>
      <c r="GEW66" s="87"/>
      <c r="GEX66" s="87"/>
      <c r="GEY66" s="87"/>
      <c r="GEZ66" s="87"/>
      <c r="GFA66" s="87"/>
      <c r="GFB66" s="87"/>
      <c r="GFC66" s="87"/>
      <c r="GFD66" s="87"/>
      <c r="GFE66" s="87"/>
      <c r="GFF66" s="87"/>
      <c r="GFG66" s="87"/>
      <c r="GFH66" s="87"/>
      <c r="GFI66" s="87"/>
      <c r="GFJ66" s="87"/>
      <c r="GFK66" s="87"/>
      <c r="GFL66" s="87"/>
      <c r="GFM66" s="87"/>
      <c r="GFN66" s="87"/>
      <c r="GFO66" s="87"/>
      <c r="GFP66" s="87"/>
      <c r="GFQ66" s="87"/>
      <c r="GFR66" s="87"/>
      <c r="GFS66" s="87"/>
      <c r="GFT66" s="87"/>
      <c r="GFU66" s="87"/>
      <c r="GFV66" s="87"/>
      <c r="GFW66" s="87"/>
      <c r="GFX66" s="87"/>
      <c r="GFY66" s="87"/>
      <c r="GFZ66" s="87"/>
      <c r="GGA66" s="87"/>
      <c r="GGB66" s="87"/>
      <c r="GGC66" s="87"/>
      <c r="GGD66" s="87"/>
      <c r="GGE66" s="87"/>
      <c r="GGF66" s="87"/>
      <c r="GGG66" s="87"/>
      <c r="GGH66" s="87"/>
      <c r="GGI66" s="87"/>
      <c r="GGJ66" s="87"/>
      <c r="GGK66" s="87"/>
      <c r="GGL66" s="87"/>
      <c r="GGM66" s="87"/>
      <c r="GGN66" s="87"/>
      <c r="GGO66" s="87"/>
      <c r="GGP66" s="87"/>
      <c r="GGQ66" s="87"/>
      <c r="GGR66" s="87"/>
      <c r="GGS66" s="87"/>
      <c r="GGT66" s="87"/>
      <c r="GGU66" s="87"/>
      <c r="GGV66" s="87"/>
      <c r="GGW66" s="87"/>
      <c r="GGX66" s="87"/>
      <c r="GGY66" s="87"/>
      <c r="GGZ66" s="87"/>
      <c r="GHA66" s="87"/>
      <c r="GHB66" s="87"/>
      <c r="GHC66" s="87"/>
      <c r="GHD66" s="87"/>
      <c r="GHE66" s="87"/>
      <c r="GHF66" s="87"/>
      <c r="GHG66" s="87"/>
      <c r="GHH66" s="87"/>
      <c r="GHI66" s="87"/>
      <c r="GHJ66" s="87"/>
      <c r="GHK66" s="87"/>
      <c r="GHL66" s="87"/>
      <c r="GHM66" s="87"/>
      <c r="GHN66" s="87"/>
      <c r="GHO66" s="87"/>
      <c r="GHP66" s="87"/>
      <c r="GHQ66" s="87"/>
      <c r="GHR66" s="87"/>
      <c r="GHS66" s="87"/>
      <c r="GHT66" s="87"/>
      <c r="GHU66" s="87"/>
      <c r="GHV66" s="87"/>
      <c r="GHW66" s="87"/>
      <c r="GHX66" s="87"/>
      <c r="GHY66" s="87"/>
      <c r="GHZ66" s="87"/>
      <c r="GIA66" s="87"/>
      <c r="GIB66" s="87"/>
      <c r="GIC66" s="87"/>
      <c r="GID66" s="87"/>
      <c r="GIE66" s="87"/>
      <c r="GIF66" s="87"/>
      <c r="GIG66" s="87"/>
      <c r="GIH66" s="87"/>
      <c r="GII66" s="87"/>
      <c r="GIJ66" s="87"/>
      <c r="GIK66" s="87"/>
      <c r="GIL66" s="87"/>
      <c r="GIM66" s="87"/>
      <c r="GIN66" s="87"/>
      <c r="GIO66" s="87"/>
      <c r="GIP66" s="87"/>
      <c r="GIQ66" s="87"/>
      <c r="GIR66" s="87"/>
      <c r="GIS66" s="87"/>
      <c r="GIT66" s="87"/>
      <c r="GIU66" s="87"/>
      <c r="GIV66" s="87"/>
      <c r="GIW66" s="87"/>
      <c r="GIX66" s="87"/>
      <c r="GIY66" s="87"/>
      <c r="GIZ66" s="87"/>
      <c r="GJA66" s="87"/>
      <c r="GJB66" s="87"/>
      <c r="GJC66" s="87"/>
      <c r="GJD66" s="87"/>
      <c r="GJE66" s="87"/>
      <c r="GJF66" s="87"/>
      <c r="GJG66" s="87"/>
      <c r="GJH66" s="87"/>
      <c r="GJI66" s="87"/>
      <c r="GJJ66" s="87"/>
      <c r="GJK66" s="87"/>
      <c r="GJL66" s="87"/>
      <c r="GJM66" s="87"/>
      <c r="GJN66" s="87"/>
      <c r="GJO66" s="87"/>
      <c r="GJP66" s="87"/>
      <c r="GJQ66" s="87"/>
      <c r="GJR66" s="87"/>
      <c r="GJS66" s="87"/>
      <c r="GJT66" s="87"/>
      <c r="GJU66" s="87"/>
      <c r="GJV66" s="87"/>
      <c r="GJW66" s="87"/>
      <c r="GJX66" s="87"/>
      <c r="GJY66" s="87"/>
      <c r="GJZ66" s="87"/>
      <c r="GKA66" s="87"/>
      <c r="GKB66" s="87"/>
      <c r="GKC66" s="87"/>
      <c r="GKD66" s="87"/>
      <c r="GKE66" s="87"/>
      <c r="GKF66" s="87"/>
      <c r="GKG66" s="87"/>
      <c r="GKH66" s="87"/>
      <c r="GKI66" s="87"/>
      <c r="GKJ66" s="87"/>
      <c r="GKK66" s="87"/>
      <c r="GKL66" s="87"/>
      <c r="GKM66" s="87"/>
      <c r="GKN66" s="87"/>
      <c r="GKO66" s="87"/>
      <c r="GKP66" s="87"/>
      <c r="GKQ66" s="87"/>
      <c r="GKR66" s="87"/>
      <c r="GKS66" s="87"/>
      <c r="GKT66" s="87"/>
      <c r="GKU66" s="87"/>
      <c r="GKV66" s="87"/>
      <c r="GKW66" s="87"/>
      <c r="GKX66" s="87"/>
      <c r="GKY66" s="87"/>
      <c r="GKZ66" s="87"/>
      <c r="GLA66" s="87"/>
      <c r="GLB66" s="87"/>
      <c r="GLC66" s="87"/>
      <c r="GLD66" s="87"/>
      <c r="GLE66" s="87"/>
      <c r="GLF66" s="87"/>
      <c r="GLG66" s="87"/>
      <c r="GLH66" s="87"/>
      <c r="GLI66" s="87"/>
      <c r="GLJ66" s="87"/>
      <c r="GLK66" s="87"/>
      <c r="GLL66" s="87"/>
      <c r="GLM66" s="87"/>
      <c r="GLN66" s="87"/>
      <c r="GLO66" s="87"/>
      <c r="GLP66" s="87"/>
      <c r="GLQ66" s="87"/>
      <c r="GLR66" s="87"/>
      <c r="GLS66" s="87"/>
      <c r="GLT66" s="87"/>
      <c r="GLU66" s="87"/>
      <c r="GLV66" s="87"/>
      <c r="GLW66" s="87"/>
      <c r="GLX66" s="87"/>
      <c r="GLY66" s="87"/>
      <c r="GLZ66" s="87"/>
      <c r="GMA66" s="87"/>
      <c r="GMB66" s="87"/>
      <c r="GMC66" s="87"/>
      <c r="GMD66" s="87"/>
      <c r="GME66" s="87"/>
      <c r="GMF66" s="87"/>
      <c r="GMG66" s="87"/>
      <c r="GMH66" s="87"/>
      <c r="GMI66" s="87"/>
      <c r="GMJ66" s="87"/>
      <c r="GMK66" s="87"/>
      <c r="GML66" s="87"/>
      <c r="GMM66" s="87"/>
      <c r="GMN66" s="87"/>
      <c r="GMO66" s="87"/>
      <c r="GMP66" s="87"/>
      <c r="GMQ66" s="87"/>
      <c r="GMR66" s="87"/>
      <c r="GMS66" s="87"/>
      <c r="GMT66" s="87"/>
      <c r="GMU66" s="87"/>
      <c r="GMV66" s="87"/>
      <c r="GMW66" s="87"/>
      <c r="GMX66" s="87"/>
      <c r="GMY66" s="87"/>
      <c r="GMZ66" s="87"/>
      <c r="GNA66" s="87"/>
      <c r="GNB66" s="87"/>
      <c r="GNC66" s="87"/>
      <c r="GND66" s="87"/>
      <c r="GNE66" s="87"/>
      <c r="GNF66" s="87"/>
      <c r="GNG66" s="87"/>
      <c r="GNH66" s="87"/>
      <c r="GNI66" s="87"/>
      <c r="GNJ66" s="87"/>
      <c r="GNK66" s="87"/>
      <c r="GNL66" s="87"/>
      <c r="GNM66" s="87"/>
      <c r="GNN66" s="87"/>
      <c r="GNO66" s="87"/>
      <c r="GNP66" s="87"/>
      <c r="GNQ66" s="87"/>
      <c r="GNR66" s="87"/>
      <c r="GNS66" s="87"/>
      <c r="GNT66" s="87"/>
      <c r="GNU66" s="87"/>
      <c r="GNV66" s="87"/>
      <c r="GNW66" s="87"/>
      <c r="GNX66" s="87"/>
      <c r="GNY66" s="87"/>
      <c r="GNZ66" s="87"/>
      <c r="GOA66" s="87"/>
      <c r="GOB66" s="87"/>
      <c r="GOC66" s="87"/>
      <c r="GOD66" s="87"/>
      <c r="GOE66" s="87"/>
      <c r="GOF66" s="87"/>
      <c r="GOG66" s="87"/>
      <c r="GOH66" s="87"/>
      <c r="GOI66" s="87"/>
      <c r="GOJ66" s="87"/>
      <c r="GOK66" s="87"/>
      <c r="GOL66" s="87"/>
      <c r="GOM66" s="87"/>
      <c r="GON66" s="87"/>
      <c r="GOO66" s="87"/>
      <c r="GOP66" s="87"/>
      <c r="GOQ66" s="87"/>
      <c r="GOR66" s="87"/>
      <c r="GOS66" s="87"/>
      <c r="GOT66" s="87"/>
      <c r="GOU66" s="87"/>
      <c r="GOV66" s="87"/>
      <c r="GOW66" s="87"/>
      <c r="GOX66" s="87"/>
      <c r="GOY66" s="87"/>
      <c r="GOZ66" s="87"/>
      <c r="GPA66" s="87"/>
      <c r="GPB66" s="87"/>
      <c r="GPC66" s="87"/>
      <c r="GPD66" s="87"/>
      <c r="GPE66" s="87"/>
      <c r="GPF66" s="87"/>
      <c r="GPG66" s="87"/>
      <c r="GPH66" s="87"/>
      <c r="GPI66" s="87"/>
      <c r="GPJ66" s="87"/>
      <c r="GPK66" s="87"/>
      <c r="GPL66" s="87"/>
      <c r="GPM66" s="87"/>
      <c r="GPN66" s="87"/>
      <c r="GPO66" s="87"/>
      <c r="GPP66" s="87"/>
      <c r="GPQ66" s="87"/>
      <c r="GPR66" s="87"/>
      <c r="GPS66" s="87"/>
      <c r="GPT66" s="87"/>
      <c r="GPU66" s="87"/>
      <c r="GPV66" s="87"/>
      <c r="GPW66" s="87"/>
      <c r="GPX66" s="87"/>
      <c r="GPY66" s="87"/>
      <c r="GPZ66" s="87"/>
      <c r="GQA66" s="87"/>
      <c r="GQB66" s="87"/>
      <c r="GQC66" s="87"/>
      <c r="GQD66" s="87"/>
      <c r="GQE66" s="87"/>
      <c r="GQF66" s="87"/>
      <c r="GQG66" s="87"/>
      <c r="GQH66" s="87"/>
      <c r="GQI66" s="87"/>
      <c r="GQJ66" s="87"/>
      <c r="GQK66" s="87"/>
      <c r="GQL66" s="87"/>
      <c r="GQM66" s="87"/>
      <c r="GQN66" s="87"/>
      <c r="GQO66" s="87"/>
      <c r="GQP66" s="87"/>
      <c r="GQQ66" s="87"/>
      <c r="GQR66" s="87"/>
      <c r="GQS66" s="87"/>
      <c r="GQT66" s="87"/>
      <c r="GQU66" s="87"/>
      <c r="GQV66" s="87"/>
      <c r="GQW66" s="87"/>
      <c r="GQX66" s="87"/>
      <c r="GQY66" s="87"/>
      <c r="GQZ66" s="87"/>
      <c r="GRA66" s="87"/>
      <c r="GRB66" s="87"/>
      <c r="GRC66" s="87"/>
      <c r="GRD66" s="87"/>
      <c r="GRE66" s="87"/>
      <c r="GRF66" s="87"/>
      <c r="GRG66" s="87"/>
      <c r="GRH66" s="87"/>
      <c r="GRI66" s="87"/>
      <c r="GRJ66" s="87"/>
      <c r="GRK66" s="87"/>
      <c r="GRL66" s="87"/>
      <c r="GRM66" s="87"/>
      <c r="GRN66" s="87"/>
      <c r="GRO66" s="87"/>
      <c r="GRP66" s="87"/>
      <c r="GRQ66" s="87"/>
      <c r="GRR66" s="87"/>
      <c r="GRS66" s="87"/>
      <c r="GRT66" s="87"/>
      <c r="GRU66" s="87"/>
      <c r="GRV66" s="87"/>
      <c r="GRW66" s="87"/>
      <c r="GRX66" s="87"/>
      <c r="GRY66" s="87"/>
      <c r="GRZ66" s="87"/>
      <c r="GSA66" s="87"/>
      <c r="GSB66" s="87"/>
      <c r="GSC66" s="87"/>
      <c r="GSD66" s="87"/>
      <c r="GSE66" s="87"/>
      <c r="GSF66" s="87"/>
      <c r="GSG66" s="87"/>
      <c r="GSH66" s="87"/>
      <c r="GSI66" s="87"/>
      <c r="GSJ66" s="87"/>
      <c r="GSK66" s="87"/>
      <c r="GSL66" s="87"/>
      <c r="GSM66" s="87"/>
      <c r="GSN66" s="87"/>
      <c r="GSO66" s="87"/>
      <c r="GSP66" s="87"/>
      <c r="GSQ66" s="87"/>
      <c r="GSR66" s="87"/>
      <c r="GSS66" s="87"/>
      <c r="GST66" s="87"/>
      <c r="GSU66" s="87"/>
      <c r="GSV66" s="87"/>
      <c r="GSW66" s="87"/>
      <c r="GSX66" s="87"/>
      <c r="GSY66" s="87"/>
      <c r="GSZ66" s="87"/>
      <c r="GTA66" s="87"/>
      <c r="GTB66" s="87"/>
      <c r="GTC66" s="87"/>
      <c r="GTD66" s="87"/>
      <c r="GTE66" s="87"/>
      <c r="GTF66" s="87"/>
      <c r="GTG66" s="87"/>
      <c r="GTH66" s="87"/>
      <c r="GTI66" s="87"/>
      <c r="GTJ66" s="87"/>
      <c r="GTK66" s="87"/>
      <c r="GTL66" s="87"/>
      <c r="GTM66" s="87"/>
      <c r="GTN66" s="87"/>
      <c r="GTO66" s="87"/>
      <c r="GTP66" s="87"/>
      <c r="GTQ66" s="87"/>
      <c r="GTR66" s="87"/>
      <c r="GTS66" s="87"/>
      <c r="GTT66" s="87"/>
      <c r="GTU66" s="87"/>
      <c r="GTV66" s="87"/>
      <c r="GTW66" s="87"/>
      <c r="GTX66" s="87"/>
      <c r="GTY66" s="87"/>
      <c r="GTZ66" s="87"/>
      <c r="GUA66" s="87"/>
      <c r="GUB66" s="87"/>
      <c r="GUC66" s="87"/>
      <c r="GUD66" s="87"/>
      <c r="GUE66" s="87"/>
      <c r="GUF66" s="87"/>
      <c r="GUG66" s="87"/>
      <c r="GUH66" s="87"/>
      <c r="GUI66" s="87"/>
      <c r="GUJ66" s="87"/>
      <c r="GUK66" s="87"/>
      <c r="GUL66" s="87"/>
      <c r="GUM66" s="87"/>
      <c r="GUN66" s="87"/>
      <c r="GUO66" s="87"/>
      <c r="GUP66" s="87"/>
      <c r="GUQ66" s="87"/>
      <c r="GUR66" s="87"/>
      <c r="GUS66" s="87"/>
      <c r="GUT66" s="87"/>
      <c r="GUU66" s="87"/>
      <c r="GUV66" s="87"/>
      <c r="GUW66" s="87"/>
      <c r="GUX66" s="87"/>
      <c r="GUY66" s="87"/>
      <c r="GUZ66" s="87"/>
      <c r="GVA66" s="87"/>
      <c r="GVB66" s="87"/>
      <c r="GVC66" s="87"/>
      <c r="GVD66" s="87"/>
      <c r="GVE66" s="87"/>
      <c r="GVF66" s="87"/>
      <c r="GVG66" s="87"/>
      <c r="GVH66" s="87"/>
      <c r="GVI66" s="87"/>
      <c r="GVJ66" s="87"/>
      <c r="GVK66" s="87"/>
      <c r="GVL66" s="87"/>
      <c r="GVM66" s="87"/>
      <c r="GVN66" s="87"/>
      <c r="GVO66" s="87"/>
      <c r="GVP66" s="87"/>
      <c r="GVQ66" s="87"/>
      <c r="GVR66" s="87"/>
      <c r="GVS66" s="87"/>
      <c r="GVT66" s="87"/>
      <c r="GVU66" s="87"/>
      <c r="GVV66" s="87"/>
      <c r="GVW66" s="87"/>
      <c r="GVX66" s="87"/>
      <c r="GVY66" s="87"/>
      <c r="GVZ66" s="87"/>
      <c r="GWA66" s="87"/>
      <c r="GWB66" s="87"/>
      <c r="GWC66" s="87"/>
      <c r="GWD66" s="87"/>
      <c r="GWE66" s="87"/>
      <c r="GWF66" s="87"/>
      <c r="GWG66" s="87"/>
      <c r="GWH66" s="87"/>
      <c r="GWI66" s="87"/>
      <c r="GWJ66" s="87"/>
      <c r="GWK66" s="87"/>
      <c r="GWL66" s="87"/>
      <c r="GWM66" s="87"/>
      <c r="GWN66" s="87"/>
      <c r="GWO66" s="87"/>
      <c r="GWP66" s="87"/>
      <c r="GWQ66" s="87"/>
      <c r="GWR66" s="87"/>
      <c r="GWS66" s="87"/>
      <c r="GWT66" s="87"/>
      <c r="GWU66" s="87"/>
      <c r="GWV66" s="87"/>
      <c r="GWW66" s="87"/>
      <c r="GWX66" s="87"/>
      <c r="GWY66" s="87"/>
      <c r="GWZ66" s="87"/>
      <c r="GXA66" s="87"/>
      <c r="GXB66" s="87"/>
      <c r="GXC66" s="87"/>
      <c r="GXD66" s="87"/>
      <c r="GXE66" s="87"/>
      <c r="GXF66" s="87"/>
      <c r="GXG66" s="87"/>
      <c r="GXH66" s="87"/>
      <c r="GXI66" s="87"/>
      <c r="GXJ66" s="87"/>
      <c r="GXK66" s="87"/>
      <c r="GXL66" s="87"/>
      <c r="GXM66" s="87"/>
      <c r="GXN66" s="87"/>
      <c r="GXO66" s="87"/>
      <c r="GXP66" s="87"/>
      <c r="GXQ66" s="87"/>
      <c r="GXR66" s="87"/>
      <c r="GXS66" s="87"/>
      <c r="GXT66" s="87"/>
      <c r="GXU66" s="87"/>
      <c r="GXV66" s="87"/>
      <c r="GXW66" s="87"/>
      <c r="GXX66" s="87"/>
      <c r="GXY66" s="87"/>
      <c r="GXZ66" s="87"/>
      <c r="GYA66" s="87"/>
      <c r="GYB66" s="87"/>
      <c r="GYC66" s="87"/>
      <c r="GYD66" s="87"/>
      <c r="GYE66" s="87"/>
      <c r="GYF66" s="87"/>
      <c r="GYG66" s="87"/>
      <c r="GYH66" s="87"/>
      <c r="GYI66" s="87"/>
      <c r="GYJ66" s="87"/>
      <c r="GYK66" s="87"/>
      <c r="GYL66" s="87"/>
      <c r="GYM66" s="87"/>
      <c r="GYN66" s="87"/>
      <c r="GYO66" s="87"/>
      <c r="GYP66" s="87"/>
      <c r="GYQ66" s="87"/>
      <c r="GYR66" s="87"/>
      <c r="GYS66" s="87"/>
      <c r="GYT66" s="87"/>
      <c r="GYU66" s="87"/>
      <c r="GYV66" s="87"/>
      <c r="GYW66" s="87"/>
      <c r="GYX66" s="87"/>
      <c r="GYY66" s="87"/>
      <c r="GYZ66" s="87"/>
      <c r="GZA66" s="87"/>
      <c r="GZB66" s="87"/>
      <c r="GZC66" s="87"/>
      <c r="GZD66" s="87"/>
      <c r="GZE66" s="87"/>
      <c r="GZF66" s="87"/>
      <c r="GZG66" s="87"/>
      <c r="GZH66" s="87"/>
      <c r="GZI66" s="87"/>
      <c r="GZJ66" s="87"/>
      <c r="GZK66" s="87"/>
      <c r="GZL66" s="87"/>
      <c r="GZM66" s="87"/>
      <c r="GZN66" s="87"/>
      <c r="GZO66" s="87"/>
      <c r="GZP66" s="87"/>
      <c r="GZQ66" s="87"/>
      <c r="GZR66" s="87"/>
      <c r="GZS66" s="87"/>
      <c r="GZT66" s="87"/>
      <c r="GZU66" s="87"/>
      <c r="GZV66" s="87"/>
      <c r="GZW66" s="87"/>
      <c r="GZX66" s="87"/>
      <c r="GZY66" s="87"/>
      <c r="GZZ66" s="87"/>
      <c r="HAA66" s="87"/>
      <c r="HAB66" s="87"/>
      <c r="HAC66" s="87"/>
      <c r="HAD66" s="87"/>
      <c r="HAE66" s="87"/>
      <c r="HAF66" s="87"/>
      <c r="HAG66" s="87"/>
      <c r="HAH66" s="87"/>
      <c r="HAI66" s="87"/>
      <c r="HAJ66" s="87"/>
      <c r="HAK66" s="87"/>
      <c r="HAL66" s="87"/>
      <c r="HAM66" s="87"/>
      <c r="HAN66" s="87"/>
      <c r="HAO66" s="87"/>
      <c r="HAP66" s="87"/>
      <c r="HAQ66" s="87"/>
      <c r="HAR66" s="87"/>
      <c r="HAS66" s="87"/>
      <c r="HAT66" s="87"/>
      <c r="HAU66" s="87"/>
      <c r="HAV66" s="87"/>
      <c r="HAW66" s="87"/>
      <c r="HAX66" s="87"/>
      <c r="HAY66" s="87"/>
      <c r="HAZ66" s="87"/>
      <c r="HBA66" s="87"/>
      <c r="HBB66" s="87"/>
      <c r="HBC66" s="87"/>
      <c r="HBD66" s="87"/>
      <c r="HBE66" s="87"/>
      <c r="HBF66" s="87"/>
      <c r="HBG66" s="87"/>
      <c r="HBH66" s="87"/>
      <c r="HBI66" s="87"/>
      <c r="HBJ66" s="87"/>
      <c r="HBK66" s="87"/>
      <c r="HBL66" s="87"/>
      <c r="HBM66" s="87"/>
      <c r="HBN66" s="87"/>
      <c r="HBO66" s="87"/>
      <c r="HBP66" s="87"/>
      <c r="HBQ66" s="87"/>
      <c r="HBR66" s="87"/>
      <c r="HBS66" s="87"/>
      <c r="HBT66" s="87"/>
      <c r="HBU66" s="87"/>
      <c r="HBV66" s="87"/>
      <c r="HBW66" s="87"/>
      <c r="HBX66" s="87"/>
      <c r="HBY66" s="87"/>
      <c r="HBZ66" s="87"/>
      <c r="HCA66" s="87"/>
      <c r="HCB66" s="87"/>
      <c r="HCC66" s="87"/>
      <c r="HCD66" s="87"/>
      <c r="HCE66" s="87"/>
      <c r="HCF66" s="87"/>
      <c r="HCG66" s="87"/>
      <c r="HCH66" s="87"/>
      <c r="HCI66" s="87"/>
      <c r="HCJ66" s="87"/>
      <c r="HCK66" s="87"/>
      <c r="HCL66" s="87"/>
      <c r="HCM66" s="87"/>
      <c r="HCN66" s="87"/>
      <c r="HCO66" s="87"/>
      <c r="HCP66" s="87"/>
      <c r="HCQ66" s="87"/>
      <c r="HCR66" s="87"/>
      <c r="HCS66" s="87"/>
      <c r="HCT66" s="87"/>
      <c r="HCU66" s="87"/>
      <c r="HCV66" s="87"/>
      <c r="HCW66" s="87"/>
      <c r="HCX66" s="87"/>
      <c r="HCY66" s="87"/>
      <c r="HCZ66" s="87"/>
      <c r="HDA66" s="87"/>
      <c r="HDB66" s="87"/>
      <c r="HDC66" s="87"/>
      <c r="HDD66" s="87"/>
      <c r="HDE66" s="87"/>
      <c r="HDF66" s="87"/>
      <c r="HDG66" s="87"/>
      <c r="HDH66" s="87"/>
      <c r="HDI66" s="87"/>
      <c r="HDJ66" s="87"/>
      <c r="HDK66" s="87"/>
      <c r="HDL66" s="87"/>
      <c r="HDM66" s="87"/>
      <c r="HDN66" s="87"/>
      <c r="HDO66" s="87"/>
      <c r="HDP66" s="87"/>
      <c r="HDQ66" s="87"/>
      <c r="HDR66" s="87"/>
      <c r="HDS66" s="87"/>
      <c r="HDT66" s="87"/>
      <c r="HDU66" s="87"/>
      <c r="HDV66" s="87"/>
      <c r="HDW66" s="87"/>
      <c r="HDX66" s="87"/>
      <c r="HDY66" s="87"/>
      <c r="HDZ66" s="87"/>
      <c r="HEA66" s="87"/>
      <c r="HEB66" s="87"/>
      <c r="HEC66" s="87"/>
      <c r="HED66" s="87"/>
      <c r="HEE66" s="87"/>
      <c r="HEF66" s="87"/>
      <c r="HEG66" s="87"/>
      <c r="HEH66" s="87"/>
      <c r="HEI66" s="87"/>
      <c r="HEJ66" s="87"/>
      <c r="HEK66" s="87"/>
      <c r="HEL66" s="87"/>
      <c r="HEM66" s="87"/>
      <c r="HEN66" s="87"/>
      <c r="HEO66" s="87"/>
      <c r="HEP66" s="87"/>
      <c r="HEQ66" s="87"/>
      <c r="HER66" s="87"/>
      <c r="HES66" s="87"/>
      <c r="HET66" s="87"/>
      <c r="HEU66" s="87"/>
      <c r="HEV66" s="87"/>
      <c r="HEW66" s="87"/>
      <c r="HEX66" s="87"/>
      <c r="HEY66" s="87"/>
      <c r="HEZ66" s="87"/>
      <c r="HFA66" s="87"/>
      <c r="HFB66" s="87"/>
      <c r="HFC66" s="87"/>
      <c r="HFD66" s="87"/>
      <c r="HFE66" s="87"/>
      <c r="HFF66" s="87"/>
      <c r="HFG66" s="87"/>
      <c r="HFH66" s="87"/>
      <c r="HFI66" s="87"/>
      <c r="HFJ66" s="87"/>
      <c r="HFK66" s="87"/>
      <c r="HFL66" s="87"/>
      <c r="HFM66" s="87"/>
      <c r="HFN66" s="87"/>
      <c r="HFO66" s="87"/>
      <c r="HFP66" s="87"/>
      <c r="HFQ66" s="87"/>
      <c r="HFR66" s="87"/>
      <c r="HFS66" s="87"/>
      <c r="HFT66" s="87"/>
      <c r="HFU66" s="87"/>
      <c r="HFV66" s="87"/>
      <c r="HFW66" s="87"/>
      <c r="HFX66" s="87"/>
      <c r="HFY66" s="87"/>
      <c r="HFZ66" s="87"/>
      <c r="HGA66" s="87"/>
      <c r="HGB66" s="87"/>
      <c r="HGC66" s="87"/>
      <c r="HGD66" s="87"/>
      <c r="HGE66" s="87"/>
      <c r="HGF66" s="87"/>
      <c r="HGG66" s="87"/>
      <c r="HGH66" s="87"/>
      <c r="HGI66" s="87"/>
      <c r="HGJ66" s="87"/>
      <c r="HGK66" s="87"/>
      <c r="HGL66" s="87"/>
      <c r="HGM66" s="87"/>
      <c r="HGN66" s="87"/>
      <c r="HGO66" s="87"/>
      <c r="HGP66" s="87"/>
      <c r="HGQ66" s="87"/>
      <c r="HGR66" s="87"/>
      <c r="HGS66" s="87"/>
      <c r="HGT66" s="87"/>
      <c r="HGU66" s="87"/>
      <c r="HGV66" s="87"/>
      <c r="HGW66" s="87"/>
      <c r="HGX66" s="87"/>
      <c r="HGY66" s="87"/>
      <c r="HGZ66" s="87"/>
      <c r="HHA66" s="87"/>
      <c r="HHB66" s="87"/>
      <c r="HHC66" s="87"/>
      <c r="HHD66" s="87"/>
      <c r="HHE66" s="87"/>
      <c r="HHF66" s="87"/>
      <c r="HHG66" s="87"/>
      <c r="HHH66" s="87"/>
      <c r="HHI66" s="87"/>
      <c r="HHJ66" s="87"/>
      <c r="HHK66" s="87"/>
      <c r="HHL66" s="87"/>
      <c r="HHM66" s="87"/>
      <c r="HHN66" s="87"/>
      <c r="HHO66" s="87"/>
      <c r="HHP66" s="87"/>
      <c r="HHQ66" s="87"/>
      <c r="HHR66" s="87"/>
      <c r="HHS66" s="87"/>
      <c r="HHT66" s="87"/>
      <c r="HHU66" s="87"/>
      <c r="HHV66" s="87"/>
      <c r="HHW66" s="87"/>
      <c r="HHX66" s="87"/>
      <c r="HHY66" s="87"/>
      <c r="HHZ66" s="87"/>
      <c r="HIA66" s="87"/>
      <c r="HIB66" s="87"/>
      <c r="HIC66" s="87"/>
      <c r="HID66" s="87"/>
      <c r="HIE66" s="87"/>
      <c r="HIF66" s="87"/>
      <c r="HIG66" s="87"/>
      <c r="HIH66" s="87"/>
      <c r="HII66" s="87"/>
      <c r="HIJ66" s="87"/>
      <c r="HIK66" s="87"/>
      <c r="HIL66" s="87"/>
      <c r="HIM66" s="87"/>
      <c r="HIN66" s="87"/>
      <c r="HIO66" s="87"/>
      <c r="HIP66" s="87"/>
      <c r="HIQ66" s="87"/>
      <c r="HIR66" s="87"/>
      <c r="HIS66" s="87"/>
      <c r="HIT66" s="87"/>
      <c r="HIU66" s="87"/>
      <c r="HIV66" s="87"/>
      <c r="HIW66" s="87"/>
      <c r="HIX66" s="87"/>
      <c r="HIY66" s="87"/>
      <c r="HIZ66" s="87"/>
      <c r="HJA66" s="87"/>
      <c r="HJB66" s="87"/>
      <c r="HJC66" s="87"/>
      <c r="HJD66" s="87"/>
      <c r="HJE66" s="87"/>
      <c r="HJF66" s="87"/>
      <c r="HJG66" s="87"/>
      <c r="HJH66" s="87"/>
      <c r="HJI66" s="87"/>
      <c r="HJJ66" s="87"/>
      <c r="HJK66" s="87"/>
      <c r="HJL66" s="87"/>
      <c r="HJM66" s="87"/>
      <c r="HJN66" s="87"/>
      <c r="HJO66" s="87"/>
      <c r="HJP66" s="87"/>
      <c r="HJQ66" s="87"/>
      <c r="HJR66" s="87"/>
      <c r="HJS66" s="87"/>
      <c r="HJT66" s="87"/>
      <c r="HJU66" s="87"/>
      <c r="HJV66" s="87"/>
      <c r="HJW66" s="87"/>
      <c r="HJX66" s="87"/>
      <c r="HJY66" s="87"/>
      <c r="HJZ66" s="87"/>
      <c r="HKA66" s="87"/>
      <c r="HKB66" s="87"/>
      <c r="HKC66" s="87"/>
      <c r="HKD66" s="87"/>
      <c r="HKE66" s="87"/>
      <c r="HKF66" s="87"/>
      <c r="HKG66" s="87"/>
      <c r="HKH66" s="87"/>
      <c r="HKI66" s="87"/>
      <c r="HKJ66" s="87"/>
      <c r="HKK66" s="87"/>
      <c r="HKL66" s="87"/>
      <c r="HKM66" s="87"/>
      <c r="HKN66" s="87"/>
      <c r="HKO66" s="87"/>
      <c r="HKP66" s="87"/>
      <c r="HKQ66" s="87"/>
      <c r="HKR66" s="87"/>
      <c r="HKS66" s="87"/>
      <c r="HKT66" s="87"/>
      <c r="HKU66" s="87"/>
      <c r="HKV66" s="87"/>
      <c r="HKW66" s="87"/>
      <c r="HKX66" s="87"/>
      <c r="HKY66" s="87"/>
      <c r="HKZ66" s="87"/>
      <c r="HLA66" s="87"/>
      <c r="HLB66" s="87"/>
      <c r="HLC66" s="87"/>
      <c r="HLD66" s="87"/>
      <c r="HLE66" s="87"/>
      <c r="HLF66" s="87"/>
      <c r="HLG66" s="87"/>
      <c r="HLH66" s="87"/>
      <c r="HLI66" s="87"/>
      <c r="HLJ66" s="87"/>
      <c r="HLK66" s="87"/>
      <c r="HLL66" s="87"/>
      <c r="HLM66" s="87"/>
      <c r="HLN66" s="87"/>
      <c r="HLO66" s="87"/>
      <c r="HLP66" s="87"/>
      <c r="HLQ66" s="87"/>
      <c r="HLR66" s="87"/>
      <c r="HLS66" s="87"/>
      <c r="HLT66" s="87"/>
      <c r="HLU66" s="87"/>
      <c r="HLV66" s="87"/>
      <c r="HLW66" s="87"/>
      <c r="HLX66" s="87"/>
      <c r="HLY66" s="87"/>
      <c r="HLZ66" s="87"/>
      <c r="HMA66" s="87"/>
      <c r="HMB66" s="87"/>
      <c r="HMC66" s="87"/>
      <c r="HMD66" s="87"/>
      <c r="HME66" s="87"/>
      <c r="HMF66" s="87"/>
      <c r="HMG66" s="87"/>
      <c r="HMH66" s="87"/>
      <c r="HMI66" s="87"/>
      <c r="HMJ66" s="87"/>
      <c r="HMK66" s="87"/>
      <c r="HML66" s="87"/>
      <c r="HMM66" s="87"/>
      <c r="HMN66" s="87"/>
      <c r="HMO66" s="87"/>
      <c r="HMP66" s="87"/>
      <c r="HMQ66" s="87"/>
      <c r="HMR66" s="87"/>
      <c r="HMS66" s="87"/>
      <c r="HMT66" s="87"/>
      <c r="HMU66" s="87"/>
      <c r="HMV66" s="87"/>
      <c r="HMW66" s="87"/>
      <c r="HMX66" s="87"/>
      <c r="HMY66" s="87"/>
      <c r="HMZ66" s="87"/>
      <c r="HNA66" s="87"/>
      <c r="HNB66" s="87"/>
      <c r="HNC66" s="87"/>
      <c r="HND66" s="87"/>
      <c r="HNE66" s="87"/>
      <c r="HNF66" s="87"/>
      <c r="HNG66" s="87"/>
      <c r="HNH66" s="87"/>
      <c r="HNI66" s="87"/>
      <c r="HNJ66" s="87"/>
      <c r="HNK66" s="87"/>
      <c r="HNL66" s="87"/>
      <c r="HNM66" s="87"/>
      <c r="HNN66" s="87"/>
      <c r="HNO66" s="87"/>
      <c r="HNP66" s="87"/>
      <c r="HNQ66" s="87"/>
      <c r="HNR66" s="87"/>
      <c r="HNS66" s="87"/>
      <c r="HNT66" s="87"/>
      <c r="HNU66" s="87"/>
      <c r="HNV66" s="87"/>
      <c r="HNW66" s="87"/>
      <c r="HNX66" s="87"/>
      <c r="HNY66" s="87"/>
      <c r="HNZ66" s="87"/>
      <c r="HOA66" s="87"/>
      <c r="HOB66" s="87"/>
      <c r="HOC66" s="87"/>
      <c r="HOD66" s="87"/>
      <c r="HOE66" s="87"/>
      <c r="HOF66" s="87"/>
      <c r="HOG66" s="87"/>
      <c r="HOH66" s="87"/>
      <c r="HOI66" s="87"/>
      <c r="HOJ66" s="87"/>
      <c r="HOK66" s="87"/>
      <c r="HOL66" s="87"/>
      <c r="HOM66" s="87"/>
      <c r="HON66" s="87"/>
      <c r="HOO66" s="87"/>
      <c r="HOP66" s="87"/>
      <c r="HOQ66" s="87"/>
      <c r="HOR66" s="87"/>
      <c r="HOS66" s="87"/>
      <c r="HOT66" s="87"/>
      <c r="HOU66" s="87"/>
      <c r="HOV66" s="87"/>
      <c r="HOW66" s="87"/>
      <c r="HOX66" s="87"/>
      <c r="HOY66" s="87"/>
      <c r="HOZ66" s="87"/>
      <c r="HPA66" s="87"/>
      <c r="HPB66" s="87"/>
      <c r="HPC66" s="87"/>
      <c r="HPD66" s="87"/>
      <c r="HPE66" s="87"/>
      <c r="HPF66" s="87"/>
      <c r="HPG66" s="87"/>
      <c r="HPH66" s="87"/>
      <c r="HPI66" s="87"/>
      <c r="HPJ66" s="87"/>
      <c r="HPK66" s="87"/>
      <c r="HPL66" s="87"/>
      <c r="HPM66" s="87"/>
      <c r="HPN66" s="87"/>
      <c r="HPO66" s="87"/>
      <c r="HPP66" s="87"/>
      <c r="HPQ66" s="87"/>
      <c r="HPR66" s="87"/>
      <c r="HPS66" s="87"/>
      <c r="HPT66" s="87"/>
      <c r="HPU66" s="87"/>
      <c r="HPV66" s="87"/>
      <c r="HPW66" s="87"/>
      <c r="HPX66" s="87"/>
      <c r="HPY66" s="87"/>
      <c r="HPZ66" s="87"/>
      <c r="HQA66" s="87"/>
      <c r="HQB66" s="87"/>
      <c r="HQC66" s="87"/>
      <c r="HQD66" s="87"/>
      <c r="HQE66" s="87"/>
      <c r="HQF66" s="87"/>
      <c r="HQG66" s="87"/>
      <c r="HQH66" s="87"/>
      <c r="HQI66" s="87"/>
      <c r="HQJ66" s="87"/>
      <c r="HQK66" s="87"/>
      <c r="HQL66" s="87"/>
      <c r="HQM66" s="87"/>
      <c r="HQN66" s="87"/>
      <c r="HQO66" s="87"/>
      <c r="HQP66" s="87"/>
      <c r="HQQ66" s="87"/>
      <c r="HQR66" s="87"/>
      <c r="HQS66" s="87"/>
      <c r="HQT66" s="87"/>
      <c r="HQU66" s="87"/>
      <c r="HQV66" s="87"/>
      <c r="HQW66" s="87"/>
      <c r="HQX66" s="87"/>
      <c r="HQY66" s="87"/>
      <c r="HQZ66" s="87"/>
      <c r="HRA66" s="87"/>
      <c r="HRB66" s="87"/>
      <c r="HRC66" s="87"/>
      <c r="HRD66" s="87"/>
      <c r="HRE66" s="87"/>
      <c r="HRF66" s="87"/>
      <c r="HRG66" s="87"/>
      <c r="HRH66" s="87"/>
      <c r="HRI66" s="87"/>
      <c r="HRJ66" s="87"/>
      <c r="HRK66" s="87"/>
      <c r="HRL66" s="87"/>
      <c r="HRM66" s="87"/>
      <c r="HRN66" s="87"/>
      <c r="HRO66" s="87"/>
      <c r="HRP66" s="87"/>
      <c r="HRQ66" s="87"/>
      <c r="HRR66" s="87"/>
      <c r="HRS66" s="87"/>
      <c r="HRT66" s="87"/>
      <c r="HRU66" s="87"/>
      <c r="HRV66" s="87"/>
      <c r="HRW66" s="87"/>
      <c r="HRX66" s="87"/>
      <c r="HRY66" s="87"/>
      <c r="HRZ66" s="87"/>
      <c r="HSA66" s="87"/>
      <c r="HSB66" s="87"/>
      <c r="HSC66" s="87"/>
      <c r="HSD66" s="87"/>
      <c r="HSE66" s="87"/>
      <c r="HSF66" s="87"/>
      <c r="HSG66" s="87"/>
      <c r="HSH66" s="87"/>
      <c r="HSI66" s="87"/>
      <c r="HSJ66" s="87"/>
      <c r="HSK66" s="87"/>
      <c r="HSL66" s="87"/>
      <c r="HSM66" s="87"/>
      <c r="HSN66" s="87"/>
      <c r="HSO66" s="87"/>
      <c r="HSP66" s="87"/>
      <c r="HSQ66" s="87"/>
      <c r="HSR66" s="87"/>
      <c r="HSS66" s="87"/>
      <c r="HST66" s="87"/>
      <c r="HSU66" s="87"/>
      <c r="HSV66" s="87"/>
      <c r="HSW66" s="87"/>
      <c r="HSX66" s="87"/>
      <c r="HSY66" s="87"/>
      <c r="HSZ66" s="87"/>
      <c r="HTA66" s="87"/>
      <c r="HTB66" s="87"/>
      <c r="HTC66" s="87"/>
      <c r="HTD66" s="87"/>
      <c r="HTE66" s="87"/>
      <c r="HTF66" s="87"/>
      <c r="HTG66" s="87"/>
      <c r="HTH66" s="87"/>
      <c r="HTI66" s="87"/>
      <c r="HTJ66" s="87"/>
      <c r="HTK66" s="87"/>
      <c r="HTL66" s="87"/>
      <c r="HTM66" s="87"/>
      <c r="HTN66" s="87"/>
      <c r="HTO66" s="87"/>
      <c r="HTP66" s="87"/>
      <c r="HTQ66" s="87"/>
      <c r="HTR66" s="87"/>
      <c r="HTS66" s="87"/>
      <c r="HTT66" s="87"/>
      <c r="HTU66" s="87"/>
      <c r="HTV66" s="87"/>
      <c r="HTW66" s="87"/>
      <c r="HTX66" s="87"/>
      <c r="HTY66" s="87"/>
      <c r="HTZ66" s="87"/>
      <c r="HUA66" s="87"/>
      <c r="HUB66" s="87"/>
      <c r="HUC66" s="87"/>
      <c r="HUD66" s="87"/>
      <c r="HUE66" s="87"/>
      <c r="HUF66" s="87"/>
      <c r="HUG66" s="87"/>
      <c r="HUH66" s="87"/>
      <c r="HUI66" s="87"/>
      <c r="HUJ66" s="87"/>
      <c r="HUK66" s="87"/>
      <c r="HUL66" s="87"/>
      <c r="HUM66" s="87"/>
      <c r="HUN66" s="87"/>
      <c r="HUO66" s="87"/>
      <c r="HUP66" s="87"/>
      <c r="HUQ66" s="87"/>
      <c r="HUR66" s="87"/>
      <c r="HUS66" s="87"/>
      <c r="HUT66" s="87"/>
      <c r="HUU66" s="87"/>
      <c r="HUV66" s="87"/>
      <c r="HUW66" s="87"/>
      <c r="HUX66" s="87"/>
      <c r="HUY66" s="87"/>
      <c r="HUZ66" s="87"/>
      <c r="HVA66" s="87"/>
      <c r="HVB66" s="87"/>
      <c r="HVC66" s="87"/>
      <c r="HVD66" s="87"/>
      <c r="HVE66" s="87"/>
      <c r="HVF66" s="87"/>
      <c r="HVG66" s="87"/>
      <c r="HVH66" s="87"/>
      <c r="HVI66" s="87"/>
      <c r="HVJ66" s="87"/>
      <c r="HVK66" s="87"/>
      <c r="HVL66" s="87"/>
      <c r="HVM66" s="87"/>
      <c r="HVN66" s="87"/>
      <c r="HVO66" s="87"/>
      <c r="HVP66" s="87"/>
      <c r="HVQ66" s="87"/>
      <c r="HVR66" s="87"/>
      <c r="HVS66" s="87"/>
      <c r="HVT66" s="87"/>
      <c r="HVU66" s="87"/>
      <c r="HVV66" s="87"/>
      <c r="HVW66" s="87"/>
      <c r="HVX66" s="87"/>
      <c r="HVY66" s="87"/>
      <c r="HVZ66" s="87"/>
      <c r="HWA66" s="87"/>
      <c r="HWB66" s="87"/>
      <c r="HWC66" s="87"/>
      <c r="HWD66" s="87"/>
      <c r="HWE66" s="87"/>
      <c r="HWF66" s="87"/>
      <c r="HWG66" s="87"/>
      <c r="HWH66" s="87"/>
      <c r="HWI66" s="87"/>
      <c r="HWJ66" s="87"/>
      <c r="HWK66" s="87"/>
      <c r="HWL66" s="87"/>
      <c r="HWM66" s="87"/>
      <c r="HWN66" s="87"/>
      <c r="HWO66" s="87"/>
      <c r="HWP66" s="87"/>
      <c r="HWQ66" s="87"/>
      <c r="HWR66" s="87"/>
      <c r="HWS66" s="87"/>
      <c r="HWT66" s="87"/>
      <c r="HWU66" s="87"/>
      <c r="HWV66" s="87"/>
      <c r="HWW66" s="87"/>
      <c r="HWX66" s="87"/>
      <c r="HWY66" s="87"/>
      <c r="HWZ66" s="87"/>
      <c r="HXA66" s="87"/>
      <c r="HXB66" s="87"/>
      <c r="HXC66" s="87"/>
      <c r="HXD66" s="87"/>
      <c r="HXE66" s="87"/>
      <c r="HXF66" s="87"/>
      <c r="HXG66" s="87"/>
      <c r="HXH66" s="87"/>
      <c r="HXI66" s="87"/>
      <c r="HXJ66" s="87"/>
      <c r="HXK66" s="87"/>
      <c r="HXL66" s="87"/>
      <c r="HXM66" s="87"/>
      <c r="HXN66" s="87"/>
      <c r="HXO66" s="87"/>
      <c r="HXP66" s="87"/>
      <c r="HXQ66" s="87"/>
      <c r="HXR66" s="87"/>
      <c r="HXS66" s="87"/>
      <c r="HXT66" s="87"/>
      <c r="HXU66" s="87"/>
      <c r="HXV66" s="87"/>
      <c r="HXW66" s="87"/>
      <c r="HXX66" s="87"/>
      <c r="HXY66" s="87"/>
      <c r="HXZ66" s="87"/>
      <c r="HYA66" s="87"/>
      <c r="HYB66" s="87"/>
      <c r="HYC66" s="87"/>
      <c r="HYD66" s="87"/>
      <c r="HYE66" s="87"/>
      <c r="HYF66" s="87"/>
      <c r="HYG66" s="87"/>
      <c r="HYH66" s="87"/>
      <c r="HYI66" s="87"/>
      <c r="HYJ66" s="87"/>
      <c r="HYK66" s="87"/>
      <c r="HYL66" s="87"/>
      <c r="HYM66" s="87"/>
      <c r="HYN66" s="87"/>
      <c r="HYO66" s="87"/>
      <c r="HYP66" s="87"/>
      <c r="HYQ66" s="87"/>
      <c r="HYR66" s="87"/>
      <c r="HYS66" s="87"/>
      <c r="HYT66" s="87"/>
      <c r="HYU66" s="87"/>
      <c r="HYV66" s="87"/>
      <c r="HYW66" s="87"/>
      <c r="HYX66" s="87"/>
      <c r="HYY66" s="87"/>
      <c r="HYZ66" s="87"/>
      <c r="HZA66" s="87"/>
      <c r="HZB66" s="87"/>
      <c r="HZC66" s="87"/>
      <c r="HZD66" s="87"/>
      <c r="HZE66" s="87"/>
      <c r="HZF66" s="87"/>
      <c r="HZG66" s="87"/>
      <c r="HZH66" s="87"/>
      <c r="HZI66" s="87"/>
      <c r="HZJ66" s="87"/>
      <c r="HZK66" s="87"/>
      <c r="HZL66" s="87"/>
      <c r="HZM66" s="87"/>
      <c r="HZN66" s="87"/>
      <c r="HZO66" s="87"/>
      <c r="HZP66" s="87"/>
      <c r="HZQ66" s="87"/>
      <c r="HZR66" s="87"/>
      <c r="HZS66" s="87"/>
      <c r="HZT66" s="87"/>
      <c r="HZU66" s="87"/>
      <c r="HZV66" s="87"/>
      <c r="HZW66" s="87"/>
      <c r="HZX66" s="87"/>
      <c r="HZY66" s="87"/>
      <c r="HZZ66" s="87"/>
      <c r="IAA66" s="87"/>
      <c r="IAB66" s="87"/>
      <c r="IAC66" s="87"/>
      <c r="IAD66" s="87"/>
      <c r="IAE66" s="87"/>
      <c r="IAF66" s="87"/>
      <c r="IAG66" s="87"/>
      <c r="IAH66" s="87"/>
      <c r="IAI66" s="87"/>
      <c r="IAJ66" s="87"/>
      <c r="IAK66" s="87"/>
      <c r="IAL66" s="87"/>
      <c r="IAM66" s="87"/>
      <c r="IAN66" s="87"/>
      <c r="IAO66" s="87"/>
      <c r="IAP66" s="87"/>
      <c r="IAQ66" s="87"/>
      <c r="IAR66" s="87"/>
      <c r="IAS66" s="87"/>
      <c r="IAT66" s="87"/>
      <c r="IAU66" s="87"/>
      <c r="IAV66" s="87"/>
      <c r="IAW66" s="87"/>
      <c r="IAX66" s="87"/>
      <c r="IAY66" s="87"/>
      <c r="IAZ66" s="87"/>
      <c r="IBA66" s="87"/>
      <c r="IBB66" s="87"/>
      <c r="IBC66" s="87"/>
      <c r="IBD66" s="87"/>
      <c r="IBE66" s="87"/>
      <c r="IBF66" s="87"/>
      <c r="IBG66" s="87"/>
      <c r="IBH66" s="87"/>
      <c r="IBI66" s="87"/>
      <c r="IBJ66" s="87"/>
      <c r="IBK66" s="87"/>
      <c r="IBL66" s="87"/>
      <c r="IBM66" s="87"/>
      <c r="IBN66" s="87"/>
      <c r="IBO66" s="87"/>
      <c r="IBP66" s="87"/>
      <c r="IBQ66" s="87"/>
      <c r="IBR66" s="87"/>
      <c r="IBS66" s="87"/>
      <c r="IBT66" s="87"/>
      <c r="IBU66" s="87"/>
      <c r="IBV66" s="87"/>
      <c r="IBW66" s="87"/>
      <c r="IBX66" s="87"/>
      <c r="IBY66" s="87"/>
      <c r="IBZ66" s="87"/>
      <c r="ICA66" s="87"/>
      <c r="ICB66" s="87"/>
      <c r="ICC66" s="87"/>
      <c r="ICD66" s="87"/>
      <c r="ICE66" s="87"/>
      <c r="ICF66" s="87"/>
      <c r="ICG66" s="87"/>
      <c r="ICH66" s="87"/>
      <c r="ICI66" s="87"/>
      <c r="ICJ66" s="87"/>
      <c r="ICK66" s="87"/>
      <c r="ICL66" s="87"/>
      <c r="ICM66" s="87"/>
      <c r="ICN66" s="87"/>
      <c r="ICO66" s="87"/>
      <c r="ICP66" s="87"/>
      <c r="ICQ66" s="87"/>
      <c r="ICR66" s="87"/>
      <c r="ICS66" s="87"/>
      <c r="ICT66" s="87"/>
      <c r="ICU66" s="87"/>
      <c r="ICV66" s="87"/>
      <c r="ICW66" s="87"/>
      <c r="ICX66" s="87"/>
      <c r="ICY66" s="87"/>
      <c r="ICZ66" s="87"/>
      <c r="IDA66" s="87"/>
      <c r="IDB66" s="87"/>
      <c r="IDC66" s="87"/>
      <c r="IDD66" s="87"/>
      <c r="IDE66" s="87"/>
      <c r="IDF66" s="87"/>
      <c r="IDG66" s="87"/>
      <c r="IDH66" s="87"/>
      <c r="IDI66" s="87"/>
      <c r="IDJ66" s="87"/>
      <c r="IDK66" s="87"/>
      <c r="IDL66" s="87"/>
      <c r="IDM66" s="87"/>
      <c r="IDN66" s="87"/>
      <c r="IDO66" s="87"/>
      <c r="IDP66" s="87"/>
      <c r="IDQ66" s="87"/>
      <c r="IDR66" s="87"/>
      <c r="IDS66" s="87"/>
      <c r="IDT66" s="87"/>
      <c r="IDU66" s="87"/>
      <c r="IDV66" s="87"/>
      <c r="IDW66" s="87"/>
      <c r="IDX66" s="87"/>
      <c r="IDY66" s="87"/>
      <c r="IDZ66" s="87"/>
      <c r="IEA66" s="87"/>
      <c r="IEB66" s="87"/>
      <c r="IEC66" s="87"/>
      <c r="IED66" s="87"/>
      <c r="IEE66" s="87"/>
      <c r="IEF66" s="87"/>
      <c r="IEG66" s="87"/>
      <c r="IEH66" s="87"/>
      <c r="IEI66" s="87"/>
      <c r="IEJ66" s="87"/>
      <c r="IEK66" s="87"/>
      <c r="IEL66" s="87"/>
      <c r="IEM66" s="87"/>
      <c r="IEN66" s="87"/>
      <c r="IEO66" s="87"/>
      <c r="IEP66" s="87"/>
      <c r="IEQ66" s="87"/>
      <c r="IER66" s="87"/>
      <c r="IES66" s="87"/>
      <c r="IET66" s="87"/>
      <c r="IEU66" s="87"/>
      <c r="IEV66" s="87"/>
      <c r="IEW66" s="87"/>
      <c r="IEX66" s="87"/>
      <c r="IEY66" s="87"/>
      <c r="IEZ66" s="87"/>
      <c r="IFA66" s="87"/>
      <c r="IFB66" s="87"/>
      <c r="IFC66" s="87"/>
      <c r="IFD66" s="87"/>
      <c r="IFE66" s="87"/>
      <c r="IFF66" s="87"/>
      <c r="IFG66" s="87"/>
      <c r="IFH66" s="87"/>
      <c r="IFI66" s="87"/>
      <c r="IFJ66" s="87"/>
      <c r="IFK66" s="87"/>
      <c r="IFL66" s="87"/>
      <c r="IFM66" s="87"/>
      <c r="IFN66" s="87"/>
      <c r="IFO66" s="87"/>
      <c r="IFP66" s="87"/>
      <c r="IFQ66" s="87"/>
      <c r="IFR66" s="87"/>
      <c r="IFS66" s="87"/>
      <c r="IFT66" s="87"/>
      <c r="IFU66" s="87"/>
      <c r="IFV66" s="87"/>
      <c r="IFW66" s="87"/>
      <c r="IFX66" s="87"/>
      <c r="IFY66" s="87"/>
      <c r="IFZ66" s="87"/>
      <c r="IGA66" s="87"/>
      <c r="IGB66" s="87"/>
      <c r="IGC66" s="87"/>
      <c r="IGD66" s="87"/>
      <c r="IGE66" s="87"/>
      <c r="IGF66" s="87"/>
      <c r="IGG66" s="87"/>
      <c r="IGH66" s="87"/>
      <c r="IGI66" s="87"/>
      <c r="IGJ66" s="87"/>
      <c r="IGK66" s="87"/>
      <c r="IGL66" s="87"/>
      <c r="IGM66" s="87"/>
      <c r="IGN66" s="87"/>
      <c r="IGO66" s="87"/>
      <c r="IGP66" s="87"/>
      <c r="IGQ66" s="87"/>
      <c r="IGR66" s="87"/>
      <c r="IGS66" s="87"/>
      <c r="IGT66" s="87"/>
      <c r="IGU66" s="87"/>
      <c r="IGV66" s="87"/>
      <c r="IGW66" s="87"/>
      <c r="IGX66" s="87"/>
      <c r="IGY66" s="87"/>
      <c r="IGZ66" s="87"/>
      <c r="IHA66" s="87"/>
      <c r="IHB66" s="87"/>
      <c r="IHC66" s="87"/>
      <c r="IHD66" s="87"/>
      <c r="IHE66" s="87"/>
      <c r="IHF66" s="87"/>
      <c r="IHG66" s="87"/>
      <c r="IHH66" s="87"/>
      <c r="IHI66" s="87"/>
      <c r="IHJ66" s="87"/>
      <c r="IHK66" s="87"/>
      <c r="IHL66" s="87"/>
      <c r="IHM66" s="87"/>
      <c r="IHN66" s="87"/>
      <c r="IHO66" s="87"/>
      <c r="IHP66" s="87"/>
      <c r="IHQ66" s="87"/>
      <c r="IHR66" s="87"/>
      <c r="IHS66" s="87"/>
      <c r="IHT66" s="87"/>
      <c r="IHU66" s="87"/>
      <c r="IHV66" s="87"/>
      <c r="IHW66" s="87"/>
      <c r="IHX66" s="87"/>
      <c r="IHY66" s="87"/>
      <c r="IHZ66" s="87"/>
      <c r="IIA66" s="87"/>
      <c r="IIB66" s="87"/>
      <c r="IIC66" s="87"/>
      <c r="IID66" s="87"/>
      <c r="IIE66" s="87"/>
      <c r="IIF66" s="87"/>
      <c r="IIG66" s="87"/>
      <c r="IIH66" s="87"/>
      <c r="III66" s="87"/>
      <c r="IIJ66" s="87"/>
      <c r="IIK66" s="87"/>
      <c r="IIL66" s="87"/>
      <c r="IIM66" s="87"/>
      <c r="IIN66" s="87"/>
      <c r="IIO66" s="87"/>
      <c r="IIP66" s="87"/>
      <c r="IIQ66" s="87"/>
      <c r="IIR66" s="87"/>
      <c r="IIS66" s="87"/>
      <c r="IIT66" s="87"/>
      <c r="IIU66" s="87"/>
      <c r="IIV66" s="87"/>
      <c r="IIW66" s="87"/>
      <c r="IIX66" s="87"/>
      <c r="IIY66" s="87"/>
      <c r="IIZ66" s="87"/>
      <c r="IJA66" s="87"/>
      <c r="IJB66" s="87"/>
      <c r="IJC66" s="87"/>
      <c r="IJD66" s="87"/>
      <c r="IJE66" s="87"/>
      <c r="IJF66" s="87"/>
      <c r="IJG66" s="87"/>
      <c r="IJH66" s="87"/>
      <c r="IJI66" s="87"/>
      <c r="IJJ66" s="87"/>
      <c r="IJK66" s="87"/>
      <c r="IJL66" s="87"/>
      <c r="IJM66" s="87"/>
      <c r="IJN66" s="87"/>
      <c r="IJO66" s="87"/>
      <c r="IJP66" s="87"/>
      <c r="IJQ66" s="87"/>
      <c r="IJR66" s="87"/>
      <c r="IJS66" s="87"/>
      <c r="IJT66" s="87"/>
      <c r="IJU66" s="87"/>
      <c r="IJV66" s="87"/>
      <c r="IJW66" s="87"/>
      <c r="IJX66" s="87"/>
      <c r="IJY66" s="87"/>
      <c r="IJZ66" s="87"/>
      <c r="IKA66" s="87"/>
      <c r="IKB66" s="87"/>
      <c r="IKC66" s="87"/>
      <c r="IKD66" s="87"/>
      <c r="IKE66" s="87"/>
      <c r="IKF66" s="87"/>
      <c r="IKG66" s="87"/>
      <c r="IKH66" s="87"/>
      <c r="IKI66" s="87"/>
      <c r="IKJ66" s="87"/>
      <c r="IKK66" s="87"/>
      <c r="IKL66" s="87"/>
      <c r="IKM66" s="87"/>
      <c r="IKN66" s="87"/>
      <c r="IKO66" s="87"/>
      <c r="IKP66" s="87"/>
      <c r="IKQ66" s="87"/>
      <c r="IKR66" s="87"/>
      <c r="IKS66" s="87"/>
      <c r="IKT66" s="87"/>
      <c r="IKU66" s="87"/>
      <c r="IKV66" s="87"/>
      <c r="IKW66" s="87"/>
      <c r="IKX66" s="87"/>
      <c r="IKY66" s="87"/>
      <c r="IKZ66" s="87"/>
      <c r="ILA66" s="87"/>
      <c r="ILB66" s="87"/>
      <c r="ILC66" s="87"/>
      <c r="ILD66" s="87"/>
      <c r="ILE66" s="87"/>
      <c r="ILF66" s="87"/>
      <c r="ILG66" s="87"/>
      <c r="ILH66" s="87"/>
      <c r="ILI66" s="87"/>
      <c r="ILJ66" s="87"/>
      <c r="ILK66" s="87"/>
      <c r="ILL66" s="87"/>
      <c r="ILM66" s="87"/>
      <c r="ILN66" s="87"/>
      <c r="ILO66" s="87"/>
      <c r="ILP66" s="87"/>
      <c r="ILQ66" s="87"/>
      <c r="ILR66" s="87"/>
      <c r="ILS66" s="87"/>
      <c r="ILT66" s="87"/>
      <c r="ILU66" s="87"/>
      <c r="ILV66" s="87"/>
      <c r="ILW66" s="87"/>
      <c r="ILX66" s="87"/>
      <c r="ILY66" s="87"/>
      <c r="ILZ66" s="87"/>
      <c r="IMA66" s="87"/>
      <c r="IMB66" s="87"/>
      <c r="IMC66" s="87"/>
      <c r="IMD66" s="87"/>
      <c r="IME66" s="87"/>
      <c r="IMF66" s="87"/>
      <c r="IMG66" s="87"/>
      <c r="IMH66" s="87"/>
      <c r="IMI66" s="87"/>
      <c r="IMJ66" s="87"/>
      <c r="IMK66" s="87"/>
      <c r="IML66" s="87"/>
      <c r="IMM66" s="87"/>
      <c r="IMN66" s="87"/>
      <c r="IMO66" s="87"/>
      <c r="IMP66" s="87"/>
      <c r="IMQ66" s="87"/>
      <c r="IMR66" s="87"/>
      <c r="IMS66" s="87"/>
      <c r="IMT66" s="87"/>
      <c r="IMU66" s="87"/>
      <c r="IMV66" s="87"/>
      <c r="IMW66" s="87"/>
      <c r="IMX66" s="87"/>
      <c r="IMY66" s="87"/>
      <c r="IMZ66" s="87"/>
      <c r="INA66" s="87"/>
      <c r="INB66" s="87"/>
      <c r="INC66" s="87"/>
      <c r="IND66" s="87"/>
      <c r="INE66" s="87"/>
      <c r="INF66" s="87"/>
      <c r="ING66" s="87"/>
      <c r="INH66" s="87"/>
      <c r="INI66" s="87"/>
      <c r="INJ66" s="87"/>
      <c r="INK66" s="87"/>
      <c r="INL66" s="87"/>
      <c r="INM66" s="87"/>
      <c r="INN66" s="87"/>
      <c r="INO66" s="87"/>
      <c r="INP66" s="87"/>
      <c r="INQ66" s="87"/>
      <c r="INR66" s="87"/>
      <c r="INS66" s="87"/>
      <c r="INT66" s="87"/>
      <c r="INU66" s="87"/>
      <c r="INV66" s="87"/>
      <c r="INW66" s="87"/>
      <c r="INX66" s="87"/>
      <c r="INY66" s="87"/>
      <c r="INZ66" s="87"/>
      <c r="IOA66" s="87"/>
      <c r="IOB66" s="87"/>
      <c r="IOC66" s="87"/>
      <c r="IOD66" s="87"/>
      <c r="IOE66" s="87"/>
      <c r="IOF66" s="87"/>
      <c r="IOG66" s="87"/>
      <c r="IOH66" s="87"/>
      <c r="IOI66" s="87"/>
      <c r="IOJ66" s="87"/>
      <c r="IOK66" s="87"/>
      <c r="IOL66" s="87"/>
      <c r="IOM66" s="87"/>
      <c r="ION66" s="87"/>
      <c r="IOO66" s="87"/>
      <c r="IOP66" s="87"/>
      <c r="IOQ66" s="87"/>
      <c r="IOR66" s="87"/>
      <c r="IOS66" s="87"/>
      <c r="IOT66" s="87"/>
      <c r="IOU66" s="87"/>
      <c r="IOV66" s="87"/>
      <c r="IOW66" s="87"/>
      <c r="IOX66" s="87"/>
      <c r="IOY66" s="87"/>
      <c r="IOZ66" s="87"/>
      <c r="IPA66" s="87"/>
      <c r="IPB66" s="87"/>
      <c r="IPC66" s="87"/>
      <c r="IPD66" s="87"/>
      <c r="IPE66" s="87"/>
      <c r="IPF66" s="87"/>
      <c r="IPG66" s="87"/>
      <c r="IPH66" s="87"/>
      <c r="IPI66" s="87"/>
      <c r="IPJ66" s="87"/>
      <c r="IPK66" s="87"/>
      <c r="IPL66" s="87"/>
      <c r="IPM66" s="87"/>
      <c r="IPN66" s="87"/>
      <c r="IPO66" s="87"/>
      <c r="IPP66" s="87"/>
      <c r="IPQ66" s="87"/>
      <c r="IPR66" s="87"/>
      <c r="IPS66" s="87"/>
      <c r="IPT66" s="87"/>
      <c r="IPU66" s="87"/>
      <c r="IPV66" s="87"/>
      <c r="IPW66" s="87"/>
      <c r="IPX66" s="87"/>
      <c r="IPY66" s="87"/>
      <c r="IPZ66" s="87"/>
      <c r="IQA66" s="87"/>
      <c r="IQB66" s="87"/>
      <c r="IQC66" s="87"/>
      <c r="IQD66" s="87"/>
      <c r="IQE66" s="87"/>
      <c r="IQF66" s="87"/>
      <c r="IQG66" s="87"/>
      <c r="IQH66" s="87"/>
      <c r="IQI66" s="87"/>
      <c r="IQJ66" s="87"/>
      <c r="IQK66" s="87"/>
      <c r="IQL66" s="87"/>
      <c r="IQM66" s="87"/>
      <c r="IQN66" s="87"/>
      <c r="IQO66" s="87"/>
      <c r="IQP66" s="87"/>
      <c r="IQQ66" s="87"/>
      <c r="IQR66" s="87"/>
      <c r="IQS66" s="87"/>
      <c r="IQT66" s="87"/>
      <c r="IQU66" s="87"/>
      <c r="IQV66" s="87"/>
      <c r="IQW66" s="87"/>
      <c r="IQX66" s="87"/>
      <c r="IQY66" s="87"/>
      <c r="IQZ66" s="87"/>
      <c r="IRA66" s="87"/>
      <c r="IRB66" s="87"/>
      <c r="IRC66" s="87"/>
      <c r="IRD66" s="87"/>
      <c r="IRE66" s="87"/>
      <c r="IRF66" s="87"/>
      <c r="IRG66" s="87"/>
      <c r="IRH66" s="87"/>
      <c r="IRI66" s="87"/>
      <c r="IRJ66" s="87"/>
      <c r="IRK66" s="87"/>
      <c r="IRL66" s="87"/>
      <c r="IRM66" s="87"/>
      <c r="IRN66" s="87"/>
      <c r="IRO66" s="87"/>
      <c r="IRP66" s="87"/>
      <c r="IRQ66" s="87"/>
      <c r="IRR66" s="87"/>
      <c r="IRS66" s="87"/>
      <c r="IRT66" s="87"/>
      <c r="IRU66" s="87"/>
      <c r="IRV66" s="87"/>
      <c r="IRW66" s="87"/>
      <c r="IRX66" s="87"/>
      <c r="IRY66" s="87"/>
      <c r="IRZ66" s="87"/>
      <c r="ISA66" s="87"/>
      <c r="ISB66" s="87"/>
      <c r="ISC66" s="87"/>
      <c r="ISD66" s="87"/>
      <c r="ISE66" s="87"/>
      <c r="ISF66" s="87"/>
      <c r="ISG66" s="87"/>
      <c r="ISH66" s="87"/>
      <c r="ISI66" s="87"/>
      <c r="ISJ66" s="87"/>
      <c r="ISK66" s="87"/>
      <c r="ISL66" s="87"/>
      <c r="ISM66" s="87"/>
      <c r="ISN66" s="87"/>
      <c r="ISO66" s="87"/>
      <c r="ISP66" s="87"/>
      <c r="ISQ66" s="87"/>
      <c r="ISR66" s="87"/>
      <c r="ISS66" s="87"/>
      <c r="IST66" s="87"/>
      <c r="ISU66" s="87"/>
      <c r="ISV66" s="87"/>
      <c r="ISW66" s="87"/>
      <c r="ISX66" s="87"/>
      <c r="ISY66" s="87"/>
      <c r="ISZ66" s="87"/>
      <c r="ITA66" s="87"/>
      <c r="ITB66" s="87"/>
      <c r="ITC66" s="87"/>
      <c r="ITD66" s="87"/>
      <c r="ITE66" s="87"/>
      <c r="ITF66" s="87"/>
      <c r="ITG66" s="87"/>
      <c r="ITH66" s="87"/>
      <c r="ITI66" s="87"/>
      <c r="ITJ66" s="87"/>
      <c r="ITK66" s="87"/>
      <c r="ITL66" s="87"/>
      <c r="ITM66" s="87"/>
      <c r="ITN66" s="87"/>
      <c r="ITO66" s="87"/>
      <c r="ITP66" s="87"/>
      <c r="ITQ66" s="87"/>
      <c r="ITR66" s="87"/>
      <c r="ITS66" s="87"/>
      <c r="ITT66" s="87"/>
      <c r="ITU66" s="87"/>
      <c r="ITV66" s="87"/>
      <c r="ITW66" s="87"/>
      <c r="ITX66" s="87"/>
      <c r="ITY66" s="87"/>
      <c r="ITZ66" s="87"/>
      <c r="IUA66" s="87"/>
      <c r="IUB66" s="87"/>
      <c r="IUC66" s="87"/>
      <c r="IUD66" s="87"/>
      <c r="IUE66" s="87"/>
      <c r="IUF66" s="87"/>
      <c r="IUG66" s="87"/>
      <c r="IUH66" s="87"/>
      <c r="IUI66" s="87"/>
      <c r="IUJ66" s="87"/>
      <c r="IUK66" s="87"/>
      <c r="IUL66" s="87"/>
      <c r="IUM66" s="87"/>
      <c r="IUN66" s="87"/>
      <c r="IUO66" s="87"/>
      <c r="IUP66" s="87"/>
      <c r="IUQ66" s="87"/>
      <c r="IUR66" s="87"/>
      <c r="IUS66" s="87"/>
      <c r="IUT66" s="87"/>
      <c r="IUU66" s="87"/>
      <c r="IUV66" s="87"/>
      <c r="IUW66" s="87"/>
      <c r="IUX66" s="87"/>
      <c r="IUY66" s="87"/>
      <c r="IUZ66" s="87"/>
      <c r="IVA66" s="87"/>
      <c r="IVB66" s="87"/>
      <c r="IVC66" s="87"/>
      <c r="IVD66" s="87"/>
      <c r="IVE66" s="87"/>
      <c r="IVF66" s="87"/>
      <c r="IVG66" s="87"/>
      <c r="IVH66" s="87"/>
      <c r="IVI66" s="87"/>
      <c r="IVJ66" s="87"/>
      <c r="IVK66" s="87"/>
      <c r="IVL66" s="87"/>
      <c r="IVM66" s="87"/>
      <c r="IVN66" s="87"/>
      <c r="IVO66" s="87"/>
      <c r="IVP66" s="87"/>
      <c r="IVQ66" s="87"/>
      <c r="IVR66" s="87"/>
      <c r="IVS66" s="87"/>
      <c r="IVT66" s="87"/>
      <c r="IVU66" s="87"/>
      <c r="IVV66" s="87"/>
      <c r="IVW66" s="87"/>
      <c r="IVX66" s="87"/>
      <c r="IVY66" s="87"/>
      <c r="IVZ66" s="87"/>
      <c r="IWA66" s="87"/>
      <c r="IWB66" s="87"/>
      <c r="IWC66" s="87"/>
      <c r="IWD66" s="87"/>
      <c r="IWE66" s="87"/>
      <c r="IWF66" s="87"/>
      <c r="IWG66" s="87"/>
      <c r="IWH66" s="87"/>
      <c r="IWI66" s="87"/>
      <c r="IWJ66" s="87"/>
      <c r="IWK66" s="87"/>
      <c r="IWL66" s="87"/>
      <c r="IWM66" s="87"/>
      <c r="IWN66" s="87"/>
      <c r="IWO66" s="87"/>
      <c r="IWP66" s="87"/>
      <c r="IWQ66" s="87"/>
      <c r="IWR66" s="87"/>
      <c r="IWS66" s="87"/>
      <c r="IWT66" s="87"/>
      <c r="IWU66" s="87"/>
      <c r="IWV66" s="87"/>
      <c r="IWW66" s="87"/>
      <c r="IWX66" s="87"/>
      <c r="IWY66" s="87"/>
      <c r="IWZ66" s="87"/>
      <c r="IXA66" s="87"/>
      <c r="IXB66" s="87"/>
      <c r="IXC66" s="87"/>
      <c r="IXD66" s="87"/>
      <c r="IXE66" s="87"/>
      <c r="IXF66" s="87"/>
      <c r="IXG66" s="87"/>
      <c r="IXH66" s="87"/>
      <c r="IXI66" s="87"/>
      <c r="IXJ66" s="87"/>
      <c r="IXK66" s="87"/>
      <c r="IXL66" s="87"/>
      <c r="IXM66" s="87"/>
      <c r="IXN66" s="87"/>
      <c r="IXO66" s="87"/>
      <c r="IXP66" s="87"/>
      <c r="IXQ66" s="87"/>
      <c r="IXR66" s="87"/>
      <c r="IXS66" s="87"/>
      <c r="IXT66" s="87"/>
      <c r="IXU66" s="87"/>
      <c r="IXV66" s="87"/>
      <c r="IXW66" s="87"/>
      <c r="IXX66" s="87"/>
      <c r="IXY66" s="87"/>
      <c r="IXZ66" s="87"/>
      <c r="IYA66" s="87"/>
      <c r="IYB66" s="87"/>
      <c r="IYC66" s="87"/>
      <c r="IYD66" s="87"/>
      <c r="IYE66" s="87"/>
      <c r="IYF66" s="87"/>
      <c r="IYG66" s="87"/>
      <c r="IYH66" s="87"/>
      <c r="IYI66" s="87"/>
      <c r="IYJ66" s="87"/>
      <c r="IYK66" s="87"/>
      <c r="IYL66" s="87"/>
      <c r="IYM66" s="87"/>
      <c r="IYN66" s="87"/>
      <c r="IYO66" s="87"/>
      <c r="IYP66" s="87"/>
      <c r="IYQ66" s="87"/>
      <c r="IYR66" s="87"/>
      <c r="IYS66" s="87"/>
      <c r="IYT66" s="87"/>
      <c r="IYU66" s="87"/>
      <c r="IYV66" s="87"/>
      <c r="IYW66" s="87"/>
      <c r="IYX66" s="87"/>
      <c r="IYY66" s="87"/>
      <c r="IYZ66" s="87"/>
      <c r="IZA66" s="87"/>
      <c r="IZB66" s="87"/>
      <c r="IZC66" s="87"/>
      <c r="IZD66" s="87"/>
      <c r="IZE66" s="87"/>
      <c r="IZF66" s="87"/>
      <c r="IZG66" s="87"/>
      <c r="IZH66" s="87"/>
      <c r="IZI66" s="87"/>
      <c r="IZJ66" s="87"/>
      <c r="IZK66" s="87"/>
      <c r="IZL66" s="87"/>
      <c r="IZM66" s="87"/>
      <c r="IZN66" s="87"/>
      <c r="IZO66" s="87"/>
      <c r="IZP66" s="87"/>
      <c r="IZQ66" s="87"/>
      <c r="IZR66" s="87"/>
      <c r="IZS66" s="87"/>
      <c r="IZT66" s="87"/>
      <c r="IZU66" s="87"/>
      <c r="IZV66" s="87"/>
      <c r="IZW66" s="87"/>
      <c r="IZX66" s="87"/>
      <c r="IZY66" s="87"/>
      <c r="IZZ66" s="87"/>
      <c r="JAA66" s="87"/>
      <c r="JAB66" s="87"/>
      <c r="JAC66" s="87"/>
      <c r="JAD66" s="87"/>
      <c r="JAE66" s="87"/>
      <c r="JAF66" s="87"/>
      <c r="JAG66" s="87"/>
      <c r="JAH66" s="87"/>
      <c r="JAI66" s="87"/>
      <c r="JAJ66" s="87"/>
      <c r="JAK66" s="87"/>
      <c r="JAL66" s="87"/>
      <c r="JAM66" s="87"/>
      <c r="JAN66" s="87"/>
      <c r="JAO66" s="87"/>
      <c r="JAP66" s="87"/>
      <c r="JAQ66" s="87"/>
      <c r="JAR66" s="87"/>
      <c r="JAS66" s="87"/>
      <c r="JAT66" s="87"/>
      <c r="JAU66" s="87"/>
      <c r="JAV66" s="87"/>
      <c r="JAW66" s="87"/>
      <c r="JAX66" s="87"/>
      <c r="JAY66" s="87"/>
      <c r="JAZ66" s="87"/>
      <c r="JBA66" s="87"/>
      <c r="JBB66" s="87"/>
      <c r="JBC66" s="87"/>
      <c r="JBD66" s="87"/>
      <c r="JBE66" s="87"/>
      <c r="JBF66" s="87"/>
      <c r="JBG66" s="87"/>
      <c r="JBH66" s="87"/>
      <c r="JBI66" s="87"/>
      <c r="JBJ66" s="87"/>
      <c r="JBK66" s="87"/>
      <c r="JBL66" s="87"/>
      <c r="JBM66" s="87"/>
      <c r="JBN66" s="87"/>
      <c r="JBO66" s="87"/>
      <c r="JBP66" s="87"/>
      <c r="JBQ66" s="87"/>
      <c r="JBR66" s="87"/>
      <c r="JBS66" s="87"/>
      <c r="JBT66" s="87"/>
      <c r="JBU66" s="87"/>
      <c r="JBV66" s="87"/>
      <c r="JBW66" s="87"/>
      <c r="JBX66" s="87"/>
      <c r="JBY66" s="87"/>
      <c r="JBZ66" s="87"/>
      <c r="JCA66" s="87"/>
      <c r="JCB66" s="87"/>
      <c r="JCC66" s="87"/>
      <c r="JCD66" s="87"/>
      <c r="JCE66" s="87"/>
      <c r="JCF66" s="87"/>
      <c r="JCG66" s="87"/>
      <c r="JCH66" s="87"/>
      <c r="JCI66" s="87"/>
      <c r="JCJ66" s="87"/>
      <c r="JCK66" s="87"/>
      <c r="JCL66" s="87"/>
      <c r="JCM66" s="87"/>
      <c r="JCN66" s="87"/>
      <c r="JCO66" s="87"/>
      <c r="JCP66" s="87"/>
      <c r="JCQ66" s="87"/>
      <c r="JCR66" s="87"/>
      <c r="JCS66" s="87"/>
      <c r="JCT66" s="87"/>
      <c r="JCU66" s="87"/>
      <c r="JCV66" s="87"/>
      <c r="JCW66" s="87"/>
      <c r="JCX66" s="87"/>
      <c r="JCY66" s="87"/>
      <c r="JCZ66" s="87"/>
      <c r="JDA66" s="87"/>
      <c r="JDB66" s="87"/>
      <c r="JDC66" s="87"/>
      <c r="JDD66" s="87"/>
      <c r="JDE66" s="87"/>
      <c r="JDF66" s="87"/>
      <c r="JDG66" s="87"/>
      <c r="JDH66" s="87"/>
      <c r="JDI66" s="87"/>
      <c r="JDJ66" s="87"/>
      <c r="JDK66" s="87"/>
      <c r="JDL66" s="87"/>
      <c r="JDM66" s="87"/>
      <c r="JDN66" s="87"/>
      <c r="JDO66" s="87"/>
      <c r="JDP66" s="87"/>
      <c r="JDQ66" s="87"/>
      <c r="JDR66" s="87"/>
      <c r="JDS66" s="87"/>
      <c r="JDT66" s="87"/>
      <c r="JDU66" s="87"/>
      <c r="JDV66" s="87"/>
      <c r="JDW66" s="87"/>
      <c r="JDX66" s="87"/>
      <c r="JDY66" s="87"/>
      <c r="JDZ66" s="87"/>
      <c r="JEA66" s="87"/>
      <c r="JEB66" s="87"/>
      <c r="JEC66" s="87"/>
      <c r="JED66" s="87"/>
      <c r="JEE66" s="87"/>
      <c r="JEF66" s="87"/>
      <c r="JEG66" s="87"/>
      <c r="JEH66" s="87"/>
      <c r="JEI66" s="87"/>
      <c r="JEJ66" s="87"/>
      <c r="JEK66" s="87"/>
      <c r="JEL66" s="87"/>
      <c r="JEM66" s="87"/>
      <c r="JEN66" s="87"/>
      <c r="JEO66" s="87"/>
      <c r="JEP66" s="87"/>
      <c r="JEQ66" s="87"/>
      <c r="JER66" s="87"/>
      <c r="JES66" s="87"/>
      <c r="JET66" s="87"/>
      <c r="JEU66" s="87"/>
      <c r="JEV66" s="87"/>
      <c r="JEW66" s="87"/>
      <c r="JEX66" s="87"/>
      <c r="JEY66" s="87"/>
      <c r="JEZ66" s="87"/>
      <c r="JFA66" s="87"/>
      <c r="JFB66" s="87"/>
      <c r="JFC66" s="87"/>
      <c r="JFD66" s="87"/>
      <c r="JFE66" s="87"/>
      <c r="JFF66" s="87"/>
      <c r="JFG66" s="87"/>
      <c r="JFH66" s="87"/>
      <c r="JFI66" s="87"/>
      <c r="JFJ66" s="87"/>
      <c r="JFK66" s="87"/>
      <c r="JFL66" s="87"/>
      <c r="JFM66" s="87"/>
      <c r="JFN66" s="87"/>
      <c r="JFO66" s="87"/>
      <c r="JFP66" s="87"/>
      <c r="JFQ66" s="87"/>
      <c r="JFR66" s="87"/>
      <c r="JFS66" s="87"/>
      <c r="JFT66" s="87"/>
      <c r="JFU66" s="87"/>
      <c r="JFV66" s="87"/>
      <c r="JFW66" s="87"/>
      <c r="JFX66" s="87"/>
      <c r="JFY66" s="87"/>
      <c r="JFZ66" s="87"/>
      <c r="JGA66" s="87"/>
      <c r="JGB66" s="87"/>
      <c r="JGC66" s="87"/>
      <c r="JGD66" s="87"/>
      <c r="JGE66" s="87"/>
      <c r="JGF66" s="87"/>
      <c r="JGG66" s="87"/>
      <c r="JGH66" s="87"/>
      <c r="JGI66" s="87"/>
      <c r="JGJ66" s="87"/>
      <c r="JGK66" s="87"/>
      <c r="JGL66" s="87"/>
      <c r="JGM66" s="87"/>
      <c r="JGN66" s="87"/>
      <c r="JGO66" s="87"/>
      <c r="JGP66" s="87"/>
      <c r="JGQ66" s="87"/>
      <c r="JGR66" s="87"/>
      <c r="JGS66" s="87"/>
      <c r="JGT66" s="87"/>
      <c r="JGU66" s="87"/>
      <c r="JGV66" s="87"/>
      <c r="JGW66" s="87"/>
      <c r="JGX66" s="87"/>
      <c r="JGY66" s="87"/>
      <c r="JGZ66" s="87"/>
      <c r="JHA66" s="87"/>
      <c r="JHB66" s="87"/>
      <c r="JHC66" s="87"/>
      <c r="JHD66" s="87"/>
      <c r="JHE66" s="87"/>
      <c r="JHF66" s="87"/>
      <c r="JHG66" s="87"/>
      <c r="JHH66" s="87"/>
      <c r="JHI66" s="87"/>
      <c r="JHJ66" s="87"/>
      <c r="JHK66" s="87"/>
      <c r="JHL66" s="87"/>
      <c r="JHM66" s="87"/>
      <c r="JHN66" s="87"/>
      <c r="JHO66" s="87"/>
      <c r="JHP66" s="87"/>
      <c r="JHQ66" s="87"/>
      <c r="JHR66" s="87"/>
      <c r="JHS66" s="87"/>
      <c r="JHT66" s="87"/>
      <c r="JHU66" s="87"/>
      <c r="JHV66" s="87"/>
      <c r="JHW66" s="87"/>
      <c r="JHX66" s="87"/>
      <c r="JHY66" s="87"/>
      <c r="JHZ66" s="87"/>
      <c r="JIA66" s="87"/>
      <c r="JIB66" s="87"/>
      <c r="JIC66" s="87"/>
      <c r="JID66" s="87"/>
      <c r="JIE66" s="87"/>
      <c r="JIF66" s="87"/>
      <c r="JIG66" s="87"/>
      <c r="JIH66" s="87"/>
      <c r="JII66" s="87"/>
      <c r="JIJ66" s="87"/>
      <c r="JIK66" s="87"/>
      <c r="JIL66" s="87"/>
      <c r="JIM66" s="87"/>
      <c r="JIN66" s="87"/>
      <c r="JIO66" s="87"/>
      <c r="JIP66" s="87"/>
      <c r="JIQ66" s="87"/>
      <c r="JIR66" s="87"/>
      <c r="JIS66" s="87"/>
      <c r="JIT66" s="87"/>
      <c r="JIU66" s="87"/>
      <c r="JIV66" s="87"/>
      <c r="JIW66" s="87"/>
      <c r="JIX66" s="87"/>
      <c r="JIY66" s="87"/>
      <c r="JIZ66" s="87"/>
      <c r="JJA66" s="87"/>
      <c r="JJB66" s="87"/>
      <c r="JJC66" s="87"/>
      <c r="JJD66" s="87"/>
      <c r="JJE66" s="87"/>
      <c r="JJF66" s="87"/>
      <c r="JJG66" s="87"/>
      <c r="JJH66" s="87"/>
      <c r="JJI66" s="87"/>
      <c r="JJJ66" s="87"/>
      <c r="JJK66" s="87"/>
      <c r="JJL66" s="87"/>
      <c r="JJM66" s="87"/>
      <c r="JJN66" s="87"/>
      <c r="JJO66" s="87"/>
      <c r="JJP66" s="87"/>
      <c r="JJQ66" s="87"/>
      <c r="JJR66" s="87"/>
      <c r="JJS66" s="87"/>
      <c r="JJT66" s="87"/>
      <c r="JJU66" s="87"/>
      <c r="JJV66" s="87"/>
      <c r="JJW66" s="87"/>
      <c r="JJX66" s="87"/>
      <c r="JJY66" s="87"/>
      <c r="JJZ66" s="87"/>
      <c r="JKA66" s="87"/>
      <c r="JKB66" s="87"/>
      <c r="JKC66" s="87"/>
      <c r="JKD66" s="87"/>
      <c r="JKE66" s="87"/>
      <c r="JKF66" s="87"/>
      <c r="JKG66" s="87"/>
      <c r="JKH66" s="87"/>
      <c r="JKI66" s="87"/>
      <c r="JKJ66" s="87"/>
      <c r="JKK66" s="87"/>
      <c r="JKL66" s="87"/>
      <c r="JKM66" s="87"/>
      <c r="JKN66" s="87"/>
      <c r="JKO66" s="87"/>
      <c r="JKP66" s="87"/>
      <c r="JKQ66" s="87"/>
      <c r="JKR66" s="87"/>
      <c r="JKS66" s="87"/>
      <c r="JKT66" s="87"/>
      <c r="JKU66" s="87"/>
      <c r="JKV66" s="87"/>
      <c r="JKW66" s="87"/>
      <c r="JKX66" s="87"/>
      <c r="JKY66" s="87"/>
      <c r="JKZ66" s="87"/>
      <c r="JLA66" s="87"/>
      <c r="JLB66" s="87"/>
      <c r="JLC66" s="87"/>
      <c r="JLD66" s="87"/>
      <c r="JLE66" s="87"/>
      <c r="JLF66" s="87"/>
      <c r="JLG66" s="87"/>
      <c r="JLH66" s="87"/>
      <c r="JLI66" s="87"/>
      <c r="JLJ66" s="87"/>
      <c r="JLK66" s="87"/>
      <c r="JLL66" s="87"/>
      <c r="JLM66" s="87"/>
      <c r="JLN66" s="87"/>
      <c r="JLO66" s="87"/>
      <c r="JLP66" s="87"/>
      <c r="JLQ66" s="87"/>
      <c r="JLR66" s="87"/>
      <c r="JLS66" s="87"/>
      <c r="JLT66" s="87"/>
      <c r="JLU66" s="87"/>
      <c r="JLV66" s="87"/>
      <c r="JLW66" s="87"/>
      <c r="JLX66" s="87"/>
      <c r="JLY66" s="87"/>
      <c r="JLZ66" s="87"/>
      <c r="JMA66" s="87"/>
      <c r="JMB66" s="87"/>
      <c r="JMC66" s="87"/>
      <c r="JMD66" s="87"/>
      <c r="JME66" s="87"/>
      <c r="JMF66" s="87"/>
      <c r="JMG66" s="87"/>
      <c r="JMH66" s="87"/>
      <c r="JMI66" s="87"/>
      <c r="JMJ66" s="87"/>
      <c r="JMK66" s="87"/>
      <c r="JML66" s="87"/>
      <c r="JMM66" s="87"/>
      <c r="JMN66" s="87"/>
      <c r="JMO66" s="87"/>
      <c r="JMP66" s="87"/>
      <c r="JMQ66" s="87"/>
      <c r="JMR66" s="87"/>
      <c r="JMS66" s="87"/>
      <c r="JMT66" s="87"/>
      <c r="JMU66" s="87"/>
      <c r="JMV66" s="87"/>
      <c r="JMW66" s="87"/>
      <c r="JMX66" s="87"/>
      <c r="JMY66" s="87"/>
      <c r="JMZ66" s="87"/>
      <c r="JNA66" s="87"/>
      <c r="JNB66" s="87"/>
      <c r="JNC66" s="87"/>
      <c r="JND66" s="87"/>
      <c r="JNE66" s="87"/>
      <c r="JNF66" s="87"/>
      <c r="JNG66" s="87"/>
      <c r="JNH66" s="87"/>
      <c r="JNI66" s="87"/>
      <c r="JNJ66" s="87"/>
      <c r="JNK66" s="87"/>
      <c r="JNL66" s="87"/>
      <c r="JNM66" s="87"/>
      <c r="JNN66" s="87"/>
      <c r="JNO66" s="87"/>
      <c r="JNP66" s="87"/>
      <c r="JNQ66" s="87"/>
      <c r="JNR66" s="87"/>
      <c r="JNS66" s="87"/>
      <c r="JNT66" s="87"/>
      <c r="JNU66" s="87"/>
      <c r="JNV66" s="87"/>
      <c r="JNW66" s="87"/>
      <c r="JNX66" s="87"/>
      <c r="JNY66" s="87"/>
      <c r="JNZ66" s="87"/>
      <c r="JOA66" s="87"/>
      <c r="JOB66" s="87"/>
      <c r="JOC66" s="87"/>
      <c r="JOD66" s="87"/>
      <c r="JOE66" s="87"/>
      <c r="JOF66" s="87"/>
      <c r="JOG66" s="87"/>
      <c r="JOH66" s="87"/>
      <c r="JOI66" s="87"/>
      <c r="JOJ66" s="87"/>
      <c r="JOK66" s="87"/>
      <c r="JOL66" s="87"/>
      <c r="JOM66" s="87"/>
      <c r="JON66" s="87"/>
      <c r="JOO66" s="87"/>
      <c r="JOP66" s="87"/>
      <c r="JOQ66" s="87"/>
      <c r="JOR66" s="87"/>
      <c r="JOS66" s="87"/>
      <c r="JOT66" s="87"/>
      <c r="JOU66" s="87"/>
      <c r="JOV66" s="87"/>
      <c r="JOW66" s="87"/>
      <c r="JOX66" s="87"/>
      <c r="JOY66" s="87"/>
      <c r="JOZ66" s="87"/>
      <c r="JPA66" s="87"/>
      <c r="JPB66" s="87"/>
      <c r="JPC66" s="87"/>
      <c r="JPD66" s="87"/>
      <c r="JPE66" s="87"/>
      <c r="JPF66" s="87"/>
      <c r="JPG66" s="87"/>
      <c r="JPH66" s="87"/>
      <c r="JPI66" s="87"/>
      <c r="JPJ66" s="87"/>
      <c r="JPK66" s="87"/>
      <c r="JPL66" s="87"/>
      <c r="JPM66" s="87"/>
      <c r="JPN66" s="87"/>
      <c r="JPO66" s="87"/>
      <c r="JPP66" s="87"/>
      <c r="JPQ66" s="87"/>
      <c r="JPR66" s="87"/>
      <c r="JPS66" s="87"/>
      <c r="JPT66" s="87"/>
      <c r="JPU66" s="87"/>
      <c r="JPV66" s="87"/>
      <c r="JPW66" s="87"/>
      <c r="JPX66" s="87"/>
      <c r="JPY66" s="87"/>
      <c r="JPZ66" s="87"/>
      <c r="JQA66" s="87"/>
      <c r="JQB66" s="87"/>
      <c r="JQC66" s="87"/>
      <c r="JQD66" s="87"/>
      <c r="JQE66" s="87"/>
      <c r="JQF66" s="87"/>
      <c r="JQG66" s="87"/>
      <c r="JQH66" s="87"/>
      <c r="JQI66" s="87"/>
      <c r="JQJ66" s="87"/>
      <c r="JQK66" s="87"/>
      <c r="JQL66" s="87"/>
      <c r="JQM66" s="87"/>
      <c r="JQN66" s="87"/>
      <c r="JQO66" s="87"/>
      <c r="JQP66" s="87"/>
      <c r="JQQ66" s="87"/>
      <c r="JQR66" s="87"/>
      <c r="JQS66" s="87"/>
      <c r="JQT66" s="87"/>
      <c r="JQU66" s="87"/>
      <c r="JQV66" s="87"/>
      <c r="JQW66" s="87"/>
      <c r="JQX66" s="87"/>
      <c r="JQY66" s="87"/>
      <c r="JQZ66" s="87"/>
      <c r="JRA66" s="87"/>
      <c r="JRB66" s="87"/>
      <c r="JRC66" s="87"/>
      <c r="JRD66" s="87"/>
      <c r="JRE66" s="87"/>
      <c r="JRF66" s="87"/>
      <c r="JRG66" s="87"/>
      <c r="JRH66" s="87"/>
      <c r="JRI66" s="87"/>
      <c r="JRJ66" s="87"/>
      <c r="JRK66" s="87"/>
      <c r="JRL66" s="87"/>
      <c r="JRM66" s="87"/>
      <c r="JRN66" s="87"/>
      <c r="JRO66" s="87"/>
      <c r="JRP66" s="87"/>
      <c r="JRQ66" s="87"/>
      <c r="JRR66" s="87"/>
      <c r="JRS66" s="87"/>
      <c r="JRT66" s="87"/>
      <c r="JRU66" s="87"/>
      <c r="JRV66" s="87"/>
      <c r="JRW66" s="87"/>
      <c r="JRX66" s="87"/>
      <c r="JRY66" s="87"/>
      <c r="JRZ66" s="87"/>
      <c r="JSA66" s="87"/>
      <c r="JSB66" s="87"/>
      <c r="JSC66" s="87"/>
      <c r="JSD66" s="87"/>
      <c r="JSE66" s="87"/>
      <c r="JSF66" s="87"/>
      <c r="JSG66" s="87"/>
      <c r="JSH66" s="87"/>
      <c r="JSI66" s="87"/>
      <c r="JSJ66" s="87"/>
      <c r="JSK66" s="87"/>
      <c r="JSL66" s="87"/>
      <c r="JSM66" s="87"/>
      <c r="JSN66" s="87"/>
      <c r="JSO66" s="87"/>
      <c r="JSP66" s="87"/>
      <c r="JSQ66" s="87"/>
      <c r="JSR66" s="87"/>
      <c r="JSS66" s="87"/>
      <c r="JST66" s="87"/>
      <c r="JSU66" s="87"/>
      <c r="JSV66" s="87"/>
      <c r="JSW66" s="87"/>
      <c r="JSX66" s="87"/>
      <c r="JSY66" s="87"/>
      <c r="JSZ66" s="87"/>
      <c r="JTA66" s="87"/>
      <c r="JTB66" s="87"/>
      <c r="JTC66" s="87"/>
      <c r="JTD66" s="87"/>
      <c r="JTE66" s="87"/>
      <c r="JTF66" s="87"/>
      <c r="JTG66" s="87"/>
      <c r="JTH66" s="87"/>
      <c r="JTI66" s="87"/>
      <c r="JTJ66" s="87"/>
      <c r="JTK66" s="87"/>
      <c r="JTL66" s="87"/>
      <c r="JTM66" s="87"/>
      <c r="JTN66" s="87"/>
      <c r="JTO66" s="87"/>
      <c r="JTP66" s="87"/>
      <c r="JTQ66" s="87"/>
      <c r="JTR66" s="87"/>
      <c r="JTS66" s="87"/>
      <c r="JTT66" s="87"/>
      <c r="JTU66" s="87"/>
      <c r="JTV66" s="87"/>
      <c r="JTW66" s="87"/>
      <c r="JTX66" s="87"/>
      <c r="JTY66" s="87"/>
      <c r="JTZ66" s="87"/>
      <c r="JUA66" s="87"/>
      <c r="JUB66" s="87"/>
      <c r="JUC66" s="87"/>
      <c r="JUD66" s="87"/>
      <c r="JUE66" s="87"/>
      <c r="JUF66" s="87"/>
      <c r="JUG66" s="87"/>
      <c r="JUH66" s="87"/>
      <c r="JUI66" s="87"/>
      <c r="JUJ66" s="87"/>
      <c r="JUK66" s="87"/>
      <c r="JUL66" s="87"/>
      <c r="JUM66" s="87"/>
      <c r="JUN66" s="87"/>
      <c r="JUO66" s="87"/>
      <c r="JUP66" s="87"/>
      <c r="JUQ66" s="87"/>
      <c r="JUR66" s="87"/>
      <c r="JUS66" s="87"/>
      <c r="JUT66" s="87"/>
      <c r="JUU66" s="87"/>
      <c r="JUV66" s="87"/>
      <c r="JUW66" s="87"/>
      <c r="JUX66" s="87"/>
      <c r="JUY66" s="87"/>
      <c r="JUZ66" s="87"/>
      <c r="JVA66" s="87"/>
      <c r="JVB66" s="87"/>
      <c r="JVC66" s="87"/>
      <c r="JVD66" s="87"/>
      <c r="JVE66" s="87"/>
      <c r="JVF66" s="87"/>
      <c r="JVG66" s="87"/>
      <c r="JVH66" s="87"/>
      <c r="JVI66" s="87"/>
      <c r="JVJ66" s="87"/>
      <c r="JVK66" s="87"/>
      <c r="JVL66" s="87"/>
      <c r="JVM66" s="87"/>
      <c r="JVN66" s="87"/>
      <c r="JVO66" s="87"/>
      <c r="JVP66" s="87"/>
      <c r="JVQ66" s="87"/>
      <c r="JVR66" s="87"/>
      <c r="JVS66" s="87"/>
      <c r="JVT66" s="87"/>
      <c r="JVU66" s="87"/>
      <c r="JVV66" s="87"/>
      <c r="JVW66" s="87"/>
      <c r="JVX66" s="87"/>
      <c r="JVY66" s="87"/>
      <c r="JVZ66" s="87"/>
      <c r="JWA66" s="87"/>
      <c r="JWB66" s="87"/>
      <c r="JWC66" s="87"/>
      <c r="JWD66" s="87"/>
      <c r="JWE66" s="87"/>
      <c r="JWF66" s="87"/>
      <c r="JWG66" s="87"/>
      <c r="JWH66" s="87"/>
      <c r="JWI66" s="87"/>
      <c r="JWJ66" s="87"/>
      <c r="JWK66" s="87"/>
      <c r="JWL66" s="87"/>
      <c r="JWM66" s="87"/>
      <c r="JWN66" s="87"/>
      <c r="JWO66" s="87"/>
      <c r="JWP66" s="87"/>
      <c r="JWQ66" s="87"/>
      <c r="JWR66" s="87"/>
      <c r="JWS66" s="87"/>
      <c r="JWT66" s="87"/>
      <c r="JWU66" s="87"/>
      <c r="JWV66" s="87"/>
      <c r="JWW66" s="87"/>
      <c r="JWX66" s="87"/>
      <c r="JWY66" s="87"/>
      <c r="JWZ66" s="87"/>
      <c r="JXA66" s="87"/>
      <c r="JXB66" s="87"/>
      <c r="JXC66" s="87"/>
      <c r="JXD66" s="87"/>
      <c r="JXE66" s="87"/>
      <c r="JXF66" s="87"/>
      <c r="JXG66" s="87"/>
      <c r="JXH66" s="87"/>
      <c r="JXI66" s="87"/>
      <c r="JXJ66" s="87"/>
      <c r="JXK66" s="87"/>
      <c r="JXL66" s="87"/>
      <c r="JXM66" s="87"/>
      <c r="JXN66" s="87"/>
      <c r="JXO66" s="87"/>
      <c r="JXP66" s="87"/>
      <c r="JXQ66" s="87"/>
      <c r="JXR66" s="87"/>
      <c r="JXS66" s="87"/>
      <c r="JXT66" s="87"/>
      <c r="JXU66" s="87"/>
      <c r="JXV66" s="87"/>
      <c r="JXW66" s="87"/>
      <c r="JXX66" s="87"/>
      <c r="JXY66" s="87"/>
      <c r="JXZ66" s="87"/>
      <c r="JYA66" s="87"/>
      <c r="JYB66" s="87"/>
      <c r="JYC66" s="87"/>
      <c r="JYD66" s="87"/>
      <c r="JYE66" s="87"/>
      <c r="JYF66" s="87"/>
      <c r="JYG66" s="87"/>
      <c r="JYH66" s="87"/>
      <c r="JYI66" s="87"/>
      <c r="JYJ66" s="87"/>
      <c r="JYK66" s="87"/>
      <c r="JYL66" s="87"/>
      <c r="JYM66" s="87"/>
      <c r="JYN66" s="87"/>
      <c r="JYO66" s="87"/>
      <c r="JYP66" s="87"/>
      <c r="JYQ66" s="87"/>
      <c r="JYR66" s="87"/>
      <c r="JYS66" s="87"/>
      <c r="JYT66" s="87"/>
      <c r="JYU66" s="87"/>
      <c r="JYV66" s="87"/>
      <c r="JYW66" s="87"/>
      <c r="JYX66" s="87"/>
      <c r="JYY66" s="87"/>
      <c r="JYZ66" s="87"/>
      <c r="JZA66" s="87"/>
      <c r="JZB66" s="87"/>
      <c r="JZC66" s="87"/>
      <c r="JZD66" s="87"/>
      <c r="JZE66" s="87"/>
      <c r="JZF66" s="87"/>
      <c r="JZG66" s="87"/>
      <c r="JZH66" s="87"/>
      <c r="JZI66" s="87"/>
      <c r="JZJ66" s="87"/>
      <c r="JZK66" s="87"/>
      <c r="JZL66" s="87"/>
      <c r="JZM66" s="87"/>
      <c r="JZN66" s="87"/>
      <c r="JZO66" s="87"/>
      <c r="JZP66" s="87"/>
      <c r="JZQ66" s="87"/>
      <c r="JZR66" s="87"/>
      <c r="JZS66" s="87"/>
      <c r="JZT66" s="87"/>
      <c r="JZU66" s="87"/>
      <c r="JZV66" s="87"/>
      <c r="JZW66" s="87"/>
      <c r="JZX66" s="87"/>
      <c r="JZY66" s="87"/>
      <c r="JZZ66" s="87"/>
      <c r="KAA66" s="87"/>
      <c r="KAB66" s="87"/>
      <c r="KAC66" s="87"/>
      <c r="KAD66" s="87"/>
      <c r="KAE66" s="87"/>
      <c r="KAF66" s="87"/>
      <c r="KAG66" s="87"/>
      <c r="KAH66" s="87"/>
      <c r="KAI66" s="87"/>
      <c r="KAJ66" s="87"/>
      <c r="KAK66" s="87"/>
      <c r="KAL66" s="87"/>
      <c r="KAM66" s="87"/>
      <c r="KAN66" s="87"/>
      <c r="KAO66" s="87"/>
      <c r="KAP66" s="87"/>
      <c r="KAQ66" s="87"/>
      <c r="KAR66" s="87"/>
      <c r="KAS66" s="87"/>
      <c r="KAT66" s="87"/>
      <c r="KAU66" s="87"/>
      <c r="KAV66" s="87"/>
      <c r="KAW66" s="87"/>
      <c r="KAX66" s="87"/>
      <c r="KAY66" s="87"/>
      <c r="KAZ66" s="87"/>
      <c r="KBA66" s="87"/>
      <c r="KBB66" s="87"/>
      <c r="KBC66" s="87"/>
      <c r="KBD66" s="87"/>
      <c r="KBE66" s="87"/>
      <c r="KBF66" s="87"/>
      <c r="KBG66" s="87"/>
      <c r="KBH66" s="87"/>
      <c r="KBI66" s="87"/>
      <c r="KBJ66" s="87"/>
      <c r="KBK66" s="87"/>
      <c r="KBL66" s="87"/>
      <c r="KBM66" s="87"/>
      <c r="KBN66" s="87"/>
      <c r="KBO66" s="87"/>
      <c r="KBP66" s="87"/>
      <c r="KBQ66" s="87"/>
      <c r="KBR66" s="87"/>
      <c r="KBS66" s="87"/>
      <c r="KBT66" s="87"/>
      <c r="KBU66" s="87"/>
      <c r="KBV66" s="87"/>
      <c r="KBW66" s="87"/>
      <c r="KBX66" s="87"/>
      <c r="KBY66" s="87"/>
      <c r="KBZ66" s="87"/>
      <c r="KCA66" s="87"/>
      <c r="KCB66" s="87"/>
      <c r="KCC66" s="87"/>
      <c r="KCD66" s="87"/>
      <c r="KCE66" s="87"/>
      <c r="KCF66" s="87"/>
      <c r="KCG66" s="87"/>
      <c r="KCH66" s="87"/>
      <c r="KCI66" s="87"/>
      <c r="KCJ66" s="87"/>
      <c r="KCK66" s="87"/>
      <c r="KCL66" s="87"/>
      <c r="KCM66" s="87"/>
      <c r="KCN66" s="87"/>
      <c r="KCO66" s="87"/>
      <c r="KCP66" s="87"/>
      <c r="KCQ66" s="87"/>
      <c r="KCR66" s="87"/>
      <c r="KCS66" s="87"/>
      <c r="KCT66" s="87"/>
      <c r="KCU66" s="87"/>
      <c r="KCV66" s="87"/>
      <c r="KCW66" s="87"/>
      <c r="KCX66" s="87"/>
      <c r="KCY66" s="87"/>
      <c r="KCZ66" s="87"/>
      <c r="KDA66" s="87"/>
      <c r="KDB66" s="87"/>
      <c r="KDC66" s="87"/>
      <c r="KDD66" s="87"/>
      <c r="KDE66" s="87"/>
      <c r="KDF66" s="87"/>
      <c r="KDG66" s="87"/>
      <c r="KDH66" s="87"/>
      <c r="KDI66" s="87"/>
      <c r="KDJ66" s="87"/>
      <c r="KDK66" s="87"/>
      <c r="KDL66" s="87"/>
      <c r="KDM66" s="87"/>
      <c r="KDN66" s="87"/>
      <c r="KDO66" s="87"/>
      <c r="KDP66" s="87"/>
      <c r="KDQ66" s="87"/>
      <c r="KDR66" s="87"/>
      <c r="KDS66" s="87"/>
      <c r="KDT66" s="87"/>
      <c r="KDU66" s="87"/>
      <c r="KDV66" s="87"/>
      <c r="KDW66" s="87"/>
      <c r="KDX66" s="87"/>
      <c r="KDY66" s="87"/>
      <c r="KDZ66" s="87"/>
      <c r="KEA66" s="87"/>
      <c r="KEB66" s="87"/>
      <c r="KEC66" s="87"/>
      <c r="KED66" s="87"/>
      <c r="KEE66" s="87"/>
      <c r="KEF66" s="87"/>
      <c r="KEG66" s="87"/>
      <c r="KEH66" s="87"/>
      <c r="KEI66" s="87"/>
      <c r="KEJ66" s="87"/>
      <c r="KEK66" s="87"/>
      <c r="KEL66" s="87"/>
      <c r="KEM66" s="87"/>
      <c r="KEN66" s="87"/>
      <c r="KEO66" s="87"/>
      <c r="KEP66" s="87"/>
      <c r="KEQ66" s="87"/>
      <c r="KER66" s="87"/>
      <c r="KES66" s="87"/>
      <c r="KET66" s="87"/>
      <c r="KEU66" s="87"/>
      <c r="KEV66" s="87"/>
      <c r="KEW66" s="87"/>
      <c r="KEX66" s="87"/>
      <c r="KEY66" s="87"/>
      <c r="KEZ66" s="87"/>
      <c r="KFA66" s="87"/>
      <c r="KFB66" s="87"/>
      <c r="KFC66" s="87"/>
      <c r="KFD66" s="87"/>
      <c r="KFE66" s="87"/>
      <c r="KFF66" s="87"/>
      <c r="KFG66" s="87"/>
      <c r="KFH66" s="87"/>
      <c r="KFI66" s="87"/>
      <c r="KFJ66" s="87"/>
      <c r="KFK66" s="87"/>
      <c r="KFL66" s="87"/>
      <c r="KFM66" s="87"/>
      <c r="KFN66" s="87"/>
      <c r="KFO66" s="87"/>
      <c r="KFP66" s="87"/>
      <c r="KFQ66" s="87"/>
      <c r="KFR66" s="87"/>
      <c r="KFS66" s="87"/>
      <c r="KFT66" s="87"/>
      <c r="KFU66" s="87"/>
      <c r="KFV66" s="87"/>
      <c r="KFW66" s="87"/>
      <c r="KFX66" s="87"/>
      <c r="KFY66" s="87"/>
      <c r="KFZ66" s="87"/>
      <c r="KGA66" s="87"/>
      <c r="KGB66" s="87"/>
      <c r="KGC66" s="87"/>
      <c r="KGD66" s="87"/>
      <c r="KGE66" s="87"/>
      <c r="KGF66" s="87"/>
      <c r="KGG66" s="87"/>
      <c r="KGH66" s="87"/>
      <c r="KGI66" s="87"/>
      <c r="KGJ66" s="87"/>
      <c r="KGK66" s="87"/>
      <c r="KGL66" s="87"/>
      <c r="KGM66" s="87"/>
      <c r="KGN66" s="87"/>
      <c r="KGO66" s="87"/>
      <c r="KGP66" s="87"/>
      <c r="KGQ66" s="87"/>
      <c r="KGR66" s="87"/>
      <c r="KGS66" s="87"/>
      <c r="KGT66" s="87"/>
      <c r="KGU66" s="87"/>
      <c r="KGV66" s="87"/>
      <c r="KGW66" s="87"/>
      <c r="KGX66" s="87"/>
      <c r="KGY66" s="87"/>
      <c r="KGZ66" s="87"/>
      <c r="KHA66" s="87"/>
      <c r="KHB66" s="87"/>
      <c r="KHC66" s="87"/>
      <c r="KHD66" s="87"/>
      <c r="KHE66" s="87"/>
      <c r="KHF66" s="87"/>
      <c r="KHG66" s="87"/>
      <c r="KHH66" s="87"/>
      <c r="KHI66" s="87"/>
      <c r="KHJ66" s="87"/>
      <c r="KHK66" s="87"/>
      <c r="KHL66" s="87"/>
      <c r="KHM66" s="87"/>
      <c r="KHN66" s="87"/>
      <c r="KHO66" s="87"/>
      <c r="KHP66" s="87"/>
      <c r="KHQ66" s="87"/>
      <c r="KHR66" s="87"/>
      <c r="KHS66" s="87"/>
      <c r="KHT66" s="87"/>
      <c r="KHU66" s="87"/>
      <c r="KHV66" s="87"/>
      <c r="KHW66" s="87"/>
      <c r="KHX66" s="87"/>
      <c r="KHY66" s="87"/>
      <c r="KHZ66" s="87"/>
      <c r="KIA66" s="87"/>
      <c r="KIB66" s="87"/>
      <c r="KIC66" s="87"/>
      <c r="KID66" s="87"/>
      <c r="KIE66" s="87"/>
      <c r="KIF66" s="87"/>
      <c r="KIG66" s="87"/>
      <c r="KIH66" s="87"/>
      <c r="KII66" s="87"/>
      <c r="KIJ66" s="87"/>
      <c r="KIK66" s="87"/>
      <c r="KIL66" s="87"/>
      <c r="KIM66" s="87"/>
      <c r="KIN66" s="87"/>
      <c r="KIO66" s="87"/>
      <c r="KIP66" s="87"/>
      <c r="KIQ66" s="87"/>
      <c r="KIR66" s="87"/>
      <c r="KIS66" s="87"/>
      <c r="KIT66" s="87"/>
      <c r="KIU66" s="87"/>
      <c r="KIV66" s="87"/>
      <c r="KIW66" s="87"/>
      <c r="KIX66" s="87"/>
      <c r="KIY66" s="87"/>
      <c r="KIZ66" s="87"/>
      <c r="KJA66" s="87"/>
      <c r="KJB66" s="87"/>
      <c r="KJC66" s="87"/>
      <c r="KJD66" s="87"/>
      <c r="KJE66" s="87"/>
      <c r="KJF66" s="87"/>
      <c r="KJG66" s="87"/>
      <c r="KJH66" s="87"/>
      <c r="KJI66" s="87"/>
      <c r="KJJ66" s="87"/>
      <c r="KJK66" s="87"/>
      <c r="KJL66" s="87"/>
      <c r="KJM66" s="87"/>
      <c r="KJN66" s="87"/>
      <c r="KJO66" s="87"/>
      <c r="KJP66" s="87"/>
      <c r="KJQ66" s="87"/>
      <c r="KJR66" s="87"/>
      <c r="KJS66" s="87"/>
      <c r="KJT66" s="87"/>
      <c r="KJU66" s="87"/>
      <c r="KJV66" s="87"/>
      <c r="KJW66" s="87"/>
      <c r="KJX66" s="87"/>
      <c r="KJY66" s="87"/>
      <c r="KJZ66" s="87"/>
      <c r="KKA66" s="87"/>
      <c r="KKB66" s="87"/>
      <c r="KKC66" s="87"/>
      <c r="KKD66" s="87"/>
      <c r="KKE66" s="87"/>
      <c r="KKF66" s="87"/>
      <c r="KKG66" s="87"/>
      <c r="KKH66" s="87"/>
      <c r="KKI66" s="87"/>
      <c r="KKJ66" s="87"/>
      <c r="KKK66" s="87"/>
      <c r="KKL66" s="87"/>
      <c r="KKM66" s="87"/>
      <c r="KKN66" s="87"/>
      <c r="KKO66" s="87"/>
      <c r="KKP66" s="87"/>
      <c r="KKQ66" s="87"/>
      <c r="KKR66" s="87"/>
      <c r="KKS66" s="87"/>
      <c r="KKT66" s="87"/>
      <c r="KKU66" s="87"/>
      <c r="KKV66" s="87"/>
      <c r="KKW66" s="87"/>
      <c r="KKX66" s="87"/>
      <c r="KKY66" s="87"/>
      <c r="KKZ66" s="87"/>
      <c r="KLA66" s="87"/>
      <c r="KLB66" s="87"/>
      <c r="KLC66" s="87"/>
      <c r="KLD66" s="87"/>
      <c r="KLE66" s="87"/>
      <c r="KLF66" s="87"/>
      <c r="KLG66" s="87"/>
      <c r="KLH66" s="87"/>
      <c r="KLI66" s="87"/>
      <c r="KLJ66" s="87"/>
      <c r="KLK66" s="87"/>
      <c r="KLL66" s="87"/>
      <c r="KLM66" s="87"/>
      <c r="KLN66" s="87"/>
      <c r="KLO66" s="87"/>
      <c r="KLP66" s="87"/>
      <c r="KLQ66" s="87"/>
      <c r="KLR66" s="87"/>
      <c r="KLS66" s="87"/>
      <c r="KLT66" s="87"/>
      <c r="KLU66" s="87"/>
      <c r="KLV66" s="87"/>
      <c r="KLW66" s="87"/>
      <c r="KLX66" s="87"/>
      <c r="KLY66" s="87"/>
      <c r="KLZ66" s="87"/>
      <c r="KMA66" s="87"/>
      <c r="KMB66" s="87"/>
      <c r="KMC66" s="87"/>
      <c r="KMD66" s="87"/>
      <c r="KME66" s="87"/>
      <c r="KMF66" s="87"/>
      <c r="KMG66" s="87"/>
      <c r="KMH66" s="87"/>
      <c r="KMI66" s="87"/>
      <c r="KMJ66" s="87"/>
      <c r="KMK66" s="87"/>
      <c r="KML66" s="87"/>
      <c r="KMM66" s="87"/>
      <c r="KMN66" s="87"/>
      <c r="KMO66" s="87"/>
      <c r="KMP66" s="87"/>
      <c r="KMQ66" s="87"/>
      <c r="KMR66" s="87"/>
      <c r="KMS66" s="87"/>
      <c r="KMT66" s="87"/>
      <c r="KMU66" s="87"/>
      <c r="KMV66" s="87"/>
      <c r="KMW66" s="87"/>
      <c r="KMX66" s="87"/>
      <c r="KMY66" s="87"/>
      <c r="KMZ66" s="87"/>
      <c r="KNA66" s="87"/>
      <c r="KNB66" s="87"/>
      <c r="KNC66" s="87"/>
      <c r="KND66" s="87"/>
      <c r="KNE66" s="87"/>
      <c r="KNF66" s="87"/>
      <c r="KNG66" s="87"/>
      <c r="KNH66" s="87"/>
      <c r="KNI66" s="87"/>
      <c r="KNJ66" s="87"/>
      <c r="KNK66" s="87"/>
      <c r="KNL66" s="87"/>
      <c r="KNM66" s="87"/>
      <c r="KNN66" s="87"/>
      <c r="KNO66" s="87"/>
      <c r="KNP66" s="87"/>
      <c r="KNQ66" s="87"/>
      <c r="KNR66" s="87"/>
      <c r="KNS66" s="87"/>
      <c r="KNT66" s="87"/>
      <c r="KNU66" s="87"/>
      <c r="KNV66" s="87"/>
      <c r="KNW66" s="87"/>
      <c r="KNX66" s="87"/>
      <c r="KNY66" s="87"/>
      <c r="KNZ66" s="87"/>
      <c r="KOA66" s="87"/>
      <c r="KOB66" s="87"/>
      <c r="KOC66" s="87"/>
      <c r="KOD66" s="87"/>
      <c r="KOE66" s="87"/>
      <c r="KOF66" s="87"/>
      <c r="KOG66" s="87"/>
      <c r="KOH66" s="87"/>
      <c r="KOI66" s="87"/>
      <c r="KOJ66" s="87"/>
      <c r="KOK66" s="87"/>
      <c r="KOL66" s="87"/>
      <c r="KOM66" s="87"/>
      <c r="KON66" s="87"/>
      <c r="KOO66" s="87"/>
      <c r="KOP66" s="87"/>
      <c r="KOQ66" s="87"/>
      <c r="KOR66" s="87"/>
      <c r="KOS66" s="87"/>
      <c r="KOT66" s="87"/>
      <c r="KOU66" s="87"/>
      <c r="KOV66" s="87"/>
      <c r="KOW66" s="87"/>
      <c r="KOX66" s="87"/>
      <c r="KOY66" s="87"/>
      <c r="KOZ66" s="87"/>
      <c r="KPA66" s="87"/>
      <c r="KPB66" s="87"/>
      <c r="KPC66" s="87"/>
      <c r="KPD66" s="87"/>
      <c r="KPE66" s="87"/>
      <c r="KPF66" s="87"/>
      <c r="KPG66" s="87"/>
      <c r="KPH66" s="87"/>
      <c r="KPI66" s="87"/>
      <c r="KPJ66" s="87"/>
      <c r="KPK66" s="87"/>
      <c r="KPL66" s="87"/>
      <c r="KPM66" s="87"/>
      <c r="KPN66" s="87"/>
      <c r="KPO66" s="87"/>
      <c r="KPP66" s="87"/>
      <c r="KPQ66" s="87"/>
      <c r="KPR66" s="87"/>
      <c r="KPS66" s="87"/>
      <c r="KPT66" s="87"/>
      <c r="KPU66" s="87"/>
      <c r="KPV66" s="87"/>
      <c r="KPW66" s="87"/>
      <c r="KPX66" s="87"/>
      <c r="KPY66" s="87"/>
      <c r="KPZ66" s="87"/>
      <c r="KQA66" s="87"/>
      <c r="KQB66" s="87"/>
      <c r="KQC66" s="87"/>
      <c r="KQD66" s="87"/>
      <c r="KQE66" s="87"/>
      <c r="KQF66" s="87"/>
      <c r="KQG66" s="87"/>
      <c r="KQH66" s="87"/>
      <c r="KQI66" s="87"/>
      <c r="KQJ66" s="87"/>
      <c r="KQK66" s="87"/>
      <c r="KQL66" s="87"/>
      <c r="KQM66" s="87"/>
      <c r="KQN66" s="87"/>
      <c r="KQO66" s="87"/>
      <c r="KQP66" s="87"/>
      <c r="KQQ66" s="87"/>
      <c r="KQR66" s="87"/>
      <c r="KQS66" s="87"/>
      <c r="KQT66" s="87"/>
      <c r="KQU66" s="87"/>
      <c r="KQV66" s="87"/>
      <c r="KQW66" s="87"/>
      <c r="KQX66" s="87"/>
      <c r="KQY66" s="87"/>
      <c r="KQZ66" s="87"/>
      <c r="KRA66" s="87"/>
      <c r="KRB66" s="87"/>
      <c r="KRC66" s="87"/>
      <c r="KRD66" s="87"/>
      <c r="KRE66" s="87"/>
      <c r="KRF66" s="87"/>
      <c r="KRG66" s="87"/>
      <c r="KRH66" s="87"/>
      <c r="KRI66" s="87"/>
      <c r="KRJ66" s="87"/>
      <c r="KRK66" s="87"/>
      <c r="KRL66" s="87"/>
      <c r="KRM66" s="87"/>
      <c r="KRN66" s="87"/>
      <c r="KRO66" s="87"/>
      <c r="KRP66" s="87"/>
      <c r="KRQ66" s="87"/>
      <c r="KRR66" s="87"/>
      <c r="KRS66" s="87"/>
      <c r="KRT66" s="87"/>
      <c r="KRU66" s="87"/>
      <c r="KRV66" s="87"/>
      <c r="KRW66" s="87"/>
      <c r="KRX66" s="87"/>
      <c r="KRY66" s="87"/>
      <c r="KRZ66" s="87"/>
      <c r="KSA66" s="87"/>
      <c r="KSB66" s="87"/>
      <c r="KSC66" s="87"/>
      <c r="KSD66" s="87"/>
      <c r="KSE66" s="87"/>
      <c r="KSF66" s="87"/>
      <c r="KSG66" s="87"/>
      <c r="KSH66" s="87"/>
      <c r="KSI66" s="87"/>
      <c r="KSJ66" s="87"/>
      <c r="KSK66" s="87"/>
      <c r="KSL66" s="87"/>
      <c r="KSM66" s="87"/>
      <c r="KSN66" s="87"/>
      <c r="KSO66" s="87"/>
      <c r="KSP66" s="87"/>
      <c r="KSQ66" s="87"/>
      <c r="KSR66" s="87"/>
      <c r="KSS66" s="87"/>
      <c r="KST66" s="87"/>
      <c r="KSU66" s="87"/>
      <c r="KSV66" s="87"/>
      <c r="KSW66" s="87"/>
      <c r="KSX66" s="87"/>
      <c r="KSY66" s="87"/>
      <c r="KSZ66" s="87"/>
      <c r="KTA66" s="87"/>
      <c r="KTB66" s="87"/>
      <c r="KTC66" s="87"/>
      <c r="KTD66" s="87"/>
      <c r="KTE66" s="87"/>
      <c r="KTF66" s="87"/>
      <c r="KTG66" s="87"/>
      <c r="KTH66" s="87"/>
      <c r="KTI66" s="87"/>
      <c r="KTJ66" s="87"/>
      <c r="KTK66" s="87"/>
      <c r="KTL66" s="87"/>
      <c r="KTM66" s="87"/>
      <c r="KTN66" s="87"/>
      <c r="KTO66" s="87"/>
      <c r="KTP66" s="87"/>
      <c r="KTQ66" s="87"/>
      <c r="KTR66" s="87"/>
      <c r="KTS66" s="87"/>
      <c r="KTT66" s="87"/>
      <c r="KTU66" s="87"/>
      <c r="KTV66" s="87"/>
      <c r="KTW66" s="87"/>
      <c r="KTX66" s="87"/>
      <c r="KTY66" s="87"/>
      <c r="KTZ66" s="87"/>
      <c r="KUA66" s="87"/>
      <c r="KUB66" s="87"/>
      <c r="KUC66" s="87"/>
      <c r="KUD66" s="87"/>
      <c r="KUE66" s="87"/>
      <c r="KUF66" s="87"/>
      <c r="KUG66" s="87"/>
      <c r="KUH66" s="87"/>
      <c r="KUI66" s="87"/>
      <c r="KUJ66" s="87"/>
      <c r="KUK66" s="87"/>
      <c r="KUL66" s="87"/>
      <c r="KUM66" s="87"/>
      <c r="KUN66" s="87"/>
      <c r="KUO66" s="87"/>
      <c r="KUP66" s="87"/>
      <c r="KUQ66" s="87"/>
      <c r="KUR66" s="87"/>
      <c r="KUS66" s="87"/>
      <c r="KUT66" s="87"/>
      <c r="KUU66" s="87"/>
      <c r="KUV66" s="87"/>
      <c r="KUW66" s="87"/>
      <c r="KUX66" s="87"/>
      <c r="KUY66" s="87"/>
      <c r="KUZ66" s="87"/>
      <c r="KVA66" s="87"/>
      <c r="KVB66" s="87"/>
      <c r="KVC66" s="87"/>
      <c r="KVD66" s="87"/>
      <c r="KVE66" s="87"/>
      <c r="KVF66" s="87"/>
      <c r="KVG66" s="87"/>
      <c r="KVH66" s="87"/>
      <c r="KVI66" s="87"/>
      <c r="KVJ66" s="87"/>
      <c r="KVK66" s="87"/>
      <c r="KVL66" s="87"/>
      <c r="KVM66" s="87"/>
      <c r="KVN66" s="87"/>
      <c r="KVO66" s="87"/>
      <c r="KVP66" s="87"/>
      <c r="KVQ66" s="87"/>
      <c r="KVR66" s="87"/>
      <c r="KVS66" s="87"/>
      <c r="KVT66" s="87"/>
      <c r="KVU66" s="87"/>
      <c r="KVV66" s="87"/>
      <c r="KVW66" s="87"/>
      <c r="KVX66" s="87"/>
      <c r="KVY66" s="87"/>
      <c r="KVZ66" s="87"/>
      <c r="KWA66" s="87"/>
      <c r="KWB66" s="87"/>
      <c r="KWC66" s="87"/>
      <c r="KWD66" s="87"/>
      <c r="KWE66" s="87"/>
      <c r="KWF66" s="87"/>
      <c r="KWG66" s="87"/>
      <c r="KWH66" s="87"/>
      <c r="KWI66" s="87"/>
      <c r="KWJ66" s="87"/>
      <c r="KWK66" s="87"/>
      <c r="KWL66" s="87"/>
      <c r="KWM66" s="87"/>
      <c r="KWN66" s="87"/>
      <c r="KWO66" s="87"/>
      <c r="KWP66" s="87"/>
      <c r="KWQ66" s="87"/>
      <c r="KWR66" s="87"/>
      <c r="KWS66" s="87"/>
      <c r="KWT66" s="87"/>
      <c r="KWU66" s="87"/>
      <c r="KWV66" s="87"/>
      <c r="KWW66" s="87"/>
      <c r="KWX66" s="87"/>
      <c r="KWY66" s="87"/>
      <c r="KWZ66" s="87"/>
      <c r="KXA66" s="87"/>
      <c r="KXB66" s="87"/>
      <c r="KXC66" s="87"/>
      <c r="KXD66" s="87"/>
      <c r="KXE66" s="87"/>
      <c r="KXF66" s="87"/>
      <c r="KXG66" s="87"/>
      <c r="KXH66" s="87"/>
      <c r="KXI66" s="87"/>
      <c r="KXJ66" s="87"/>
      <c r="KXK66" s="87"/>
      <c r="KXL66" s="87"/>
      <c r="KXM66" s="87"/>
      <c r="KXN66" s="87"/>
      <c r="KXO66" s="87"/>
      <c r="KXP66" s="87"/>
      <c r="KXQ66" s="87"/>
      <c r="KXR66" s="87"/>
      <c r="KXS66" s="87"/>
      <c r="KXT66" s="87"/>
      <c r="KXU66" s="87"/>
      <c r="KXV66" s="87"/>
      <c r="KXW66" s="87"/>
      <c r="KXX66" s="87"/>
      <c r="KXY66" s="87"/>
      <c r="KXZ66" s="87"/>
      <c r="KYA66" s="87"/>
      <c r="KYB66" s="87"/>
      <c r="KYC66" s="87"/>
      <c r="KYD66" s="87"/>
      <c r="KYE66" s="87"/>
      <c r="KYF66" s="87"/>
      <c r="KYG66" s="87"/>
      <c r="KYH66" s="87"/>
      <c r="KYI66" s="87"/>
      <c r="KYJ66" s="87"/>
      <c r="KYK66" s="87"/>
      <c r="KYL66" s="87"/>
      <c r="KYM66" s="87"/>
      <c r="KYN66" s="87"/>
      <c r="KYO66" s="87"/>
      <c r="KYP66" s="87"/>
      <c r="KYQ66" s="87"/>
      <c r="KYR66" s="87"/>
      <c r="KYS66" s="87"/>
      <c r="KYT66" s="87"/>
      <c r="KYU66" s="87"/>
      <c r="KYV66" s="87"/>
      <c r="KYW66" s="87"/>
      <c r="KYX66" s="87"/>
      <c r="KYY66" s="87"/>
      <c r="KYZ66" s="87"/>
      <c r="KZA66" s="87"/>
      <c r="KZB66" s="87"/>
      <c r="KZC66" s="87"/>
      <c r="KZD66" s="87"/>
      <c r="KZE66" s="87"/>
      <c r="KZF66" s="87"/>
      <c r="KZG66" s="87"/>
      <c r="KZH66" s="87"/>
      <c r="KZI66" s="87"/>
      <c r="KZJ66" s="87"/>
      <c r="KZK66" s="87"/>
      <c r="KZL66" s="87"/>
      <c r="KZM66" s="87"/>
      <c r="KZN66" s="87"/>
      <c r="KZO66" s="87"/>
      <c r="KZP66" s="87"/>
      <c r="KZQ66" s="87"/>
      <c r="KZR66" s="87"/>
      <c r="KZS66" s="87"/>
      <c r="KZT66" s="87"/>
      <c r="KZU66" s="87"/>
      <c r="KZV66" s="87"/>
      <c r="KZW66" s="87"/>
      <c r="KZX66" s="87"/>
      <c r="KZY66" s="87"/>
      <c r="KZZ66" s="87"/>
      <c r="LAA66" s="87"/>
      <c r="LAB66" s="87"/>
      <c r="LAC66" s="87"/>
      <c r="LAD66" s="87"/>
      <c r="LAE66" s="87"/>
      <c r="LAF66" s="87"/>
      <c r="LAG66" s="87"/>
      <c r="LAH66" s="87"/>
      <c r="LAI66" s="87"/>
      <c r="LAJ66" s="87"/>
      <c r="LAK66" s="87"/>
      <c r="LAL66" s="87"/>
      <c r="LAM66" s="87"/>
      <c r="LAN66" s="87"/>
      <c r="LAO66" s="87"/>
      <c r="LAP66" s="87"/>
      <c r="LAQ66" s="87"/>
      <c r="LAR66" s="87"/>
      <c r="LAS66" s="87"/>
      <c r="LAT66" s="87"/>
      <c r="LAU66" s="87"/>
      <c r="LAV66" s="87"/>
      <c r="LAW66" s="87"/>
      <c r="LAX66" s="87"/>
      <c r="LAY66" s="87"/>
      <c r="LAZ66" s="87"/>
      <c r="LBA66" s="87"/>
      <c r="LBB66" s="87"/>
      <c r="LBC66" s="87"/>
      <c r="LBD66" s="87"/>
      <c r="LBE66" s="87"/>
      <c r="LBF66" s="87"/>
      <c r="LBG66" s="87"/>
      <c r="LBH66" s="87"/>
      <c r="LBI66" s="87"/>
      <c r="LBJ66" s="87"/>
      <c r="LBK66" s="87"/>
      <c r="LBL66" s="87"/>
      <c r="LBM66" s="87"/>
      <c r="LBN66" s="87"/>
      <c r="LBO66" s="87"/>
      <c r="LBP66" s="87"/>
      <c r="LBQ66" s="87"/>
      <c r="LBR66" s="87"/>
      <c r="LBS66" s="87"/>
      <c r="LBT66" s="87"/>
      <c r="LBU66" s="87"/>
      <c r="LBV66" s="87"/>
      <c r="LBW66" s="87"/>
      <c r="LBX66" s="87"/>
      <c r="LBY66" s="87"/>
      <c r="LBZ66" s="87"/>
      <c r="LCA66" s="87"/>
      <c r="LCB66" s="87"/>
      <c r="LCC66" s="87"/>
      <c r="LCD66" s="87"/>
      <c r="LCE66" s="87"/>
      <c r="LCF66" s="87"/>
      <c r="LCG66" s="87"/>
      <c r="LCH66" s="87"/>
      <c r="LCI66" s="87"/>
      <c r="LCJ66" s="87"/>
      <c r="LCK66" s="87"/>
      <c r="LCL66" s="87"/>
      <c r="LCM66" s="87"/>
      <c r="LCN66" s="87"/>
      <c r="LCO66" s="87"/>
      <c r="LCP66" s="87"/>
      <c r="LCQ66" s="87"/>
      <c r="LCR66" s="87"/>
      <c r="LCS66" s="87"/>
      <c r="LCT66" s="87"/>
      <c r="LCU66" s="87"/>
      <c r="LCV66" s="87"/>
      <c r="LCW66" s="87"/>
      <c r="LCX66" s="87"/>
      <c r="LCY66" s="87"/>
      <c r="LCZ66" s="87"/>
      <c r="LDA66" s="87"/>
      <c r="LDB66" s="87"/>
      <c r="LDC66" s="87"/>
      <c r="LDD66" s="87"/>
      <c r="LDE66" s="87"/>
      <c r="LDF66" s="87"/>
      <c r="LDG66" s="87"/>
      <c r="LDH66" s="87"/>
      <c r="LDI66" s="87"/>
      <c r="LDJ66" s="87"/>
      <c r="LDK66" s="87"/>
      <c r="LDL66" s="87"/>
      <c r="LDM66" s="87"/>
      <c r="LDN66" s="87"/>
      <c r="LDO66" s="87"/>
      <c r="LDP66" s="87"/>
      <c r="LDQ66" s="87"/>
      <c r="LDR66" s="87"/>
      <c r="LDS66" s="87"/>
      <c r="LDT66" s="87"/>
      <c r="LDU66" s="87"/>
      <c r="LDV66" s="87"/>
      <c r="LDW66" s="87"/>
      <c r="LDX66" s="87"/>
      <c r="LDY66" s="87"/>
      <c r="LDZ66" s="87"/>
      <c r="LEA66" s="87"/>
      <c r="LEB66" s="87"/>
      <c r="LEC66" s="87"/>
      <c r="LED66" s="87"/>
      <c r="LEE66" s="87"/>
      <c r="LEF66" s="87"/>
      <c r="LEG66" s="87"/>
      <c r="LEH66" s="87"/>
      <c r="LEI66" s="87"/>
      <c r="LEJ66" s="87"/>
      <c r="LEK66" s="87"/>
      <c r="LEL66" s="87"/>
      <c r="LEM66" s="87"/>
      <c r="LEN66" s="87"/>
      <c r="LEO66" s="87"/>
      <c r="LEP66" s="87"/>
      <c r="LEQ66" s="87"/>
      <c r="LER66" s="87"/>
      <c r="LES66" s="87"/>
      <c r="LET66" s="87"/>
      <c r="LEU66" s="87"/>
      <c r="LEV66" s="87"/>
      <c r="LEW66" s="87"/>
      <c r="LEX66" s="87"/>
      <c r="LEY66" s="87"/>
      <c r="LEZ66" s="87"/>
      <c r="LFA66" s="87"/>
      <c r="LFB66" s="87"/>
      <c r="LFC66" s="87"/>
      <c r="LFD66" s="87"/>
      <c r="LFE66" s="87"/>
      <c r="LFF66" s="87"/>
      <c r="LFG66" s="87"/>
      <c r="LFH66" s="87"/>
      <c r="LFI66" s="87"/>
      <c r="LFJ66" s="87"/>
      <c r="LFK66" s="87"/>
      <c r="LFL66" s="87"/>
      <c r="LFM66" s="87"/>
      <c r="LFN66" s="87"/>
      <c r="LFO66" s="87"/>
      <c r="LFP66" s="87"/>
      <c r="LFQ66" s="87"/>
      <c r="LFR66" s="87"/>
      <c r="LFS66" s="87"/>
      <c r="LFT66" s="87"/>
      <c r="LFU66" s="87"/>
      <c r="LFV66" s="87"/>
      <c r="LFW66" s="87"/>
      <c r="LFX66" s="87"/>
      <c r="LFY66" s="87"/>
      <c r="LFZ66" s="87"/>
      <c r="LGA66" s="87"/>
      <c r="LGB66" s="87"/>
      <c r="LGC66" s="87"/>
      <c r="LGD66" s="87"/>
      <c r="LGE66" s="87"/>
      <c r="LGF66" s="87"/>
      <c r="LGG66" s="87"/>
      <c r="LGH66" s="87"/>
      <c r="LGI66" s="87"/>
      <c r="LGJ66" s="87"/>
      <c r="LGK66" s="87"/>
      <c r="LGL66" s="87"/>
      <c r="LGM66" s="87"/>
      <c r="LGN66" s="87"/>
      <c r="LGO66" s="87"/>
      <c r="LGP66" s="87"/>
      <c r="LGQ66" s="87"/>
      <c r="LGR66" s="87"/>
      <c r="LGS66" s="87"/>
      <c r="LGT66" s="87"/>
      <c r="LGU66" s="87"/>
      <c r="LGV66" s="87"/>
      <c r="LGW66" s="87"/>
      <c r="LGX66" s="87"/>
      <c r="LGY66" s="87"/>
      <c r="LGZ66" s="87"/>
      <c r="LHA66" s="87"/>
      <c r="LHB66" s="87"/>
      <c r="LHC66" s="87"/>
      <c r="LHD66" s="87"/>
      <c r="LHE66" s="87"/>
      <c r="LHF66" s="87"/>
      <c r="LHG66" s="87"/>
      <c r="LHH66" s="87"/>
      <c r="LHI66" s="87"/>
      <c r="LHJ66" s="87"/>
      <c r="LHK66" s="87"/>
      <c r="LHL66" s="87"/>
      <c r="LHM66" s="87"/>
      <c r="LHN66" s="87"/>
      <c r="LHO66" s="87"/>
      <c r="LHP66" s="87"/>
      <c r="LHQ66" s="87"/>
      <c r="LHR66" s="87"/>
      <c r="LHS66" s="87"/>
      <c r="LHT66" s="87"/>
      <c r="LHU66" s="87"/>
      <c r="LHV66" s="87"/>
      <c r="LHW66" s="87"/>
      <c r="LHX66" s="87"/>
      <c r="LHY66" s="87"/>
      <c r="LHZ66" s="87"/>
      <c r="LIA66" s="87"/>
      <c r="LIB66" s="87"/>
      <c r="LIC66" s="87"/>
      <c r="LID66" s="87"/>
      <c r="LIE66" s="87"/>
      <c r="LIF66" s="87"/>
      <c r="LIG66" s="87"/>
      <c r="LIH66" s="87"/>
      <c r="LII66" s="87"/>
      <c r="LIJ66" s="87"/>
      <c r="LIK66" s="87"/>
      <c r="LIL66" s="87"/>
      <c r="LIM66" s="87"/>
      <c r="LIN66" s="87"/>
      <c r="LIO66" s="87"/>
      <c r="LIP66" s="87"/>
      <c r="LIQ66" s="87"/>
      <c r="LIR66" s="87"/>
      <c r="LIS66" s="87"/>
      <c r="LIT66" s="87"/>
      <c r="LIU66" s="87"/>
      <c r="LIV66" s="87"/>
      <c r="LIW66" s="87"/>
      <c r="LIX66" s="87"/>
      <c r="LIY66" s="87"/>
      <c r="LIZ66" s="87"/>
      <c r="LJA66" s="87"/>
      <c r="LJB66" s="87"/>
      <c r="LJC66" s="87"/>
      <c r="LJD66" s="87"/>
      <c r="LJE66" s="87"/>
      <c r="LJF66" s="87"/>
      <c r="LJG66" s="87"/>
      <c r="LJH66" s="87"/>
      <c r="LJI66" s="87"/>
      <c r="LJJ66" s="87"/>
      <c r="LJK66" s="87"/>
      <c r="LJL66" s="87"/>
      <c r="LJM66" s="87"/>
      <c r="LJN66" s="87"/>
      <c r="LJO66" s="87"/>
      <c r="LJP66" s="87"/>
      <c r="LJQ66" s="87"/>
      <c r="LJR66" s="87"/>
      <c r="LJS66" s="87"/>
      <c r="LJT66" s="87"/>
      <c r="LJU66" s="87"/>
      <c r="LJV66" s="87"/>
      <c r="LJW66" s="87"/>
      <c r="LJX66" s="87"/>
      <c r="LJY66" s="87"/>
      <c r="LJZ66" s="87"/>
      <c r="LKA66" s="87"/>
      <c r="LKB66" s="87"/>
      <c r="LKC66" s="87"/>
      <c r="LKD66" s="87"/>
      <c r="LKE66" s="87"/>
      <c r="LKF66" s="87"/>
      <c r="LKG66" s="87"/>
      <c r="LKH66" s="87"/>
      <c r="LKI66" s="87"/>
      <c r="LKJ66" s="87"/>
      <c r="LKK66" s="87"/>
      <c r="LKL66" s="87"/>
      <c r="LKM66" s="87"/>
      <c r="LKN66" s="87"/>
      <c r="LKO66" s="87"/>
      <c r="LKP66" s="87"/>
      <c r="LKQ66" s="87"/>
      <c r="LKR66" s="87"/>
      <c r="LKS66" s="87"/>
      <c r="LKT66" s="87"/>
      <c r="LKU66" s="87"/>
      <c r="LKV66" s="87"/>
      <c r="LKW66" s="87"/>
      <c r="LKX66" s="87"/>
      <c r="LKY66" s="87"/>
      <c r="LKZ66" s="87"/>
      <c r="LLA66" s="87"/>
      <c r="LLB66" s="87"/>
      <c r="LLC66" s="87"/>
      <c r="LLD66" s="87"/>
      <c r="LLE66" s="87"/>
      <c r="LLF66" s="87"/>
      <c r="LLG66" s="87"/>
      <c r="LLH66" s="87"/>
      <c r="LLI66" s="87"/>
      <c r="LLJ66" s="87"/>
      <c r="LLK66" s="87"/>
      <c r="LLL66" s="87"/>
      <c r="LLM66" s="87"/>
      <c r="LLN66" s="87"/>
      <c r="LLO66" s="87"/>
      <c r="LLP66" s="87"/>
      <c r="LLQ66" s="87"/>
      <c r="LLR66" s="87"/>
      <c r="LLS66" s="87"/>
      <c r="LLT66" s="87"/>
      <c r="LLU66" s="87"/>
      <c r="LLV66" s="87"/>
      <c r="LLW66" s="87"/>
      <c r="LLX66" s="87"/>
      <c r="LLY66" s="87"/>
      <c r="LLZ66" s="87"/>
      <c r="LMA66" s="87"/>
      <c r="LMB66" s="87"/>
      <c r="LMC66" s="87"/>
      <c r="LMD66" s="87"/>
      <c r="LME66" s="87"/>
      <c r="LMF66" s="87"/>
      <c r="LMG66" s="87"/>
      <c r="LMH66" s="87"/>
      <c r="LMI66" s="87"/>
      <c r="LMJ66" s="87"/>
      <c r="LMK66" s="87"/>
      <c r="LML66" s="87"/>
      <c r="LMM66" s="87"/>
      <c r="LMN66" s="87"/>
      <c r="LMO66" s="87"/>
      <c r="LMP66" s="87"/>
      <c r="LMQ66" s="87"/>
      <c r="LMR66" s="87"/>
      <c r="LMS66" s="87"/>
      <c r="LMT66" s="87"/>
      <c r="LMU66" s="87"/>
      <c r="LMV66" s="87"/>
      <c r="LMW66" s="87"/>
      <c r="LMX66" s="87"/>
      <c r="LMY66" s="87"/>
      <c r="LMZ66" s="87"/>
      <c r="LNA66" s="87"/>
      <c r="LNB66" s="87"/>
      <c r="LNC66" s="87"/>
      <c r="LND66" s="87"/>
      <c r="LNE66" s="87"/>
      <c r="LNF66" s="87"/>
      <c r="LNG66" s="87"/>
      <c r="LNH66" s="87"/>
      <c r="LNI66" s="87"/>
      <c r="LNJ66" s="87"/>
      <c r="LNK66" s="87"/>
      <c r="LNL66" s="87"/>
      <c r="LNM66" s="87"/>
      <c r="LNN66" s="87"/>
      <c r="LNO66" s="87"/>
      <c r="LNP66" s="87"/>
      <c r="LNQ66" s="87"/>
      <c r="LNR66" s="87"/>
      <c r="LNS66" s="87"/>
      <c r="LNT66" s="87"/>
      <c r="LNU66" s="87"/>
      <c r="LNV66" s="87"/>
      <c r="LNW66" s="87"/>
      <c r="LNX66" s="87"/>
      <c r="LNY66" s="87"/>
      <c r="LNZ66" s="87"/>
      <c r="LOA66" s="87"/>
      <c r="LOB66" s="87"/>
      <c r="LOC66" s="87"/>
      <c r="LOD66" s="87"/>
      <c r="LOE66" s="87"/>
      <c r="LOF66" s="87"/>
      <c r="LOG66" s="87"/>
      <c r="LOH66" s="87"/>
      <c r="LOI66" s="87"/>
      <c r="LOJ66" s="87"/>
      <c r="LOK66" s="87"/>
      <c r="LOL66" s="87"/>
      <c r="LOM66" s="87"/>
      <c r="LON66" s="87"/>
      <c r="LOO66" s="87"/>
      <c r="LOP66" s="87"/>
      <c r="LOQ66" s="87"/>
      <c r="LOR66" s="87"/>
      <c r="LOS66" s="87"/>
      <c r="LOT66" s="87"/>
      <c r="LOU66" s="87"/>
      <c r="LOV66" s="87"/>
      <c r="LOW66" s="87"/>
      <c r="LOX66" s="87"/>
      <c r="LOY66" s="87"/>
      <c r="LOZ66" s="87"/>
      <c r="LPA66" s="87"/>
      <c r="LPB66" s="87"/>
      <c r="LPC66" s="87"/>
      <c r="LPD66" s="87"/>
      <c r="LPE66" s="87"/>
      <c r="LPF66" s="87"/>
      <c r="LPG66" s="87"/>
      <c r="LPH66" s="87"/>
      <c r="LPI66" s="87"/>
      <c r="LPJ66" s="87"/>
      <c r="LPK66" s="87"/>
      <c r="LPL66" s="87"/>
      <c r="LPM66" s="87"/>
      <c r="LPN66" s="87"/>
      <c r="LPO66" s="87"/>
      <c r="LPP66" s="87"/>
      <c r="LPQ66" s="87"/>
      <c r="LPR66" s="87"/>
      <c r="LPS66" s="87"/>
      <c r="LPT66" s="87"/>
      <c r="LPU66" s="87"/>
      <c r="LPV66" s="87"/>
      <c r="LPW66" s="87"/>
      <c r="LPX66" s="87"/>
      <c r="LPY66" s="87"/>
      <c r="LPZ66" s="87"/>
      <c r="LQA66" s="87"/>
      <c r="LQB66" s="87"/>
      <c r="LQC66" s="87"/>
      <c r="LQD66" s="87"/>
      <c r="LQE66" s="87"/>
      <c r="LQF66" s="87"/>
      <c r="LQG66" s="87"/>
      <c r="LQH66" s="87"/>
      <c r="LQI66" s="87"/>
      <c r="LQJ66" s="87"/>
      <c r="LQK66" s="87"/>
      <c r="LQL66" s="87"/>
      <c r="LQM66" s="87"/>
      <c r="LQN66" s="87"/>
      <c r="LQO66" s="87"/>
      <c r="LQP66" s="87"/>
      <c r="LQQ66" s="87"/>
      <c r="LQR66" s="87"/>
      <c r="LQS66" s="87"/>
      <c r="LQT66" s="87"/>
      <c r="LQU66" s="87"/>
      <c r="LQV66" s="87"/>
      <c r="LQW66" s="87"/>
      <c r="LQX66" s="87"/>
      <c r="LQY66" s="87"/>
      <c r="LQZ66" s="87"/>
      <c r="LRA66" s="87"/>
      <c r="LRB66" s="87"/>
      <c r="LRC66" s="87"/>
      <c r="LRD66" s="87"/>
      <c r="LRE66" s="87"/>
      <c r="LRF66" s="87"/>
      <c r="LRG66" s="87"/>
      <c r="LRH66" s="87"/>
      <c r="LRI66" s="87"/>
      <c r="LRJ66" s="87"/>
      <c r="LRK66" s="87"/>
      <c r="LRL66" s="87"/>
      <c r="LRM66" s="87"/>
      <c r="LRN66" s="87"/>
      <c r="LRO66" s="87"/>
      <c r="LRP66" s="87"/>
      <c r="LRQ66" s="87"/>
      <c r="LRR66" s="87"/>
      <c r="LRS66" s="87"/>
      <c r="LRT66" s="87"/>
      <c r="LRU66" s="87"/>
      <c r="LRV66" s="87"/>
      <c r="LRW66" s="87"/>
      <c r="LRX66" s="87"/>
      <c r="LRY66" s="87"/>
      <c r="LRZ66" s="87"/>
      <c r="LSA66" s="87"/>
      <c r="LSB66" s="87"/>
      <c r="LSC66" s="87"/>
      <c r="LSD66" s="87"/>
      <c r="LSE66" s="87"/>
      <c r="LSF66" s="87"/>
      <c r="LSG66" s="87"/>
      <c r="LSH66" s="87"/>
      <c r="LSI66" s="87"/>
      <c r="LSJ66" s="87"/>
      <c r="LSK66" s="87"/>
      <c r="LSL66" s="87"/>
      <c r="LSM66" s="87"/>
      <c r="LSN66" s="87"/>
      <c r="LSO66" s="87"/>
      <c r="LSP66" s="87"/>
      <c r="LSQ66" s="87"/>
      <c r="LSR66" s="87"/>
      <c r="LSS66" s="87"/>
      <c r="LST66" s="87"/>
      <c r="LSU66" s="87"/>
      <c r="LSV66" s="87"/>
      <c r="LSW66" s="87"/>
      <c r="LSX66" s="87"/>
      <c r="LSY66" s="87"/>
      <c r="LSZ66" s="87"/>
      <c r="LTA66" s="87"/>
      <c r="LTB66" s="87"/>
      <c r="LTC66" s="87"/>
      <c r="LTD66" s="87"/>
      <c r="LTE66" s="87"/>
      <c r="LTF66" s="87"/>
      <c r="LTG66" s="87"/>
      <c r="LTH66" s="87"/>
      <c r="LTI66" s="87"/>
      <c r="LTJ66" s="87"/>
      <c r="LTK66" s="87"/>
      <c r="LTL66" s="87"/>
      <c r="LTM66" s="87"/>
      <c r="LTN66" s="87"/>
      <c r="LTO66" s="87"/>
      <c r="LTP66" s="87"/>
      <c r="LTQ66" s="87"/>
      <c r="LTR66" s="87"/>
      <c r="LTS66" s="87"/>
      <c r="LTT66" s="87"/>
      <c r="LTU66" s="87"/>
      <c r="LTV66" s="87"/>
      <c r="LTW66" s="87"/>
      <c r="LTX66" s="87"/>
      <c r="LTY66" s="87"/>
      <c r="LTZ66" s="87"/>
      <c r="LUA66" s="87"/>
      <c r="LUB66" s="87"/>
      <c r="LUC66" s="87"/>
      <c r="LUD66" s="87"/>
      <c r="LUE66" s="87"/>
      <c r="LUF66" s="87"/>
      <c r="LUG66" s="87"/>
      <c r="LUH66" s="87"/>
      <c r="LUI66" s="87"/>
      <c r="LUJ66" s="87"/>
      <c r="LUK66" s="87"/>
      <c r="LUL66" s="87"/>
      <c r="LUM66" s="87"/>
      <c r="LUN66" s="87"/>
      <c r="LUO66" s="87"/>
      <c r="LUP66" s="87"/>
      <c r="LUQ66" s="87"/>
      <c r="LUR66" s="87"/>
      <c r="LUS66" s="87"/>
      <c r="LUT66" s="87"/>
      <c r="LUU66" s="87"/>
      <c r="LUV66" s="87"/>
      <c r="LUW66" s="87"/>
      <c r="LUX66" s="87"/>
      <c r="LUY66" s="87"/>
      <c r="LUZ66" s="87"/>
      <c r="LVA66" s="87"/>
      <c r="LVB66" s="87"/>
      <c r="LVC66" s="87"/>
      <c r="LVD66" s="87"/>
      <c r="LVE66" s="87"/>
      <c r="LVF66" s="87"/>
      <c r="LVG66" s="87"/>
      <c r="LVH66" s="87"/>
      <c r="LVI66" s="87"/>
      <c r="LVJ66" s="87"/>
      <c r="LVK66" s="87"/>
      <c r="LVL66" s="87"/>
      <c r="LVM66" s="87"/>
      <c r="LVN66" s="87"/>
      <c r="LVO66" s="87"/>
      <c r="LVP66" s="87"/>
      <c r="LVQ66" s="87"/>
      <c r="LVR66" s="87"/>
      <c r="LVS66" s="87"/>
      <c r="LVT66" s="87"/>
      <c r="LVU66" s="87"/>
      <c r="LVV66" s="87"/>
      <c r="LVW66" s="87"/>
      <c r="LVX66" s="87"/>
      <c r="LVY66" s="87"/>
      <c r="LVZ66" s="87"/>
      <c r="LWA66" s="87"/>
      <c r="LWB66" s="87"/>
      <c r="LWC66" s="87"/>
      <c r="LWD66" s="87"/>
      <c r="LWE66" s="87"/>
      <c r="LWF66" s="87"/>
      <c r="LWG66" s="87"/>
      <c r="LWH66" s="87"/>
      <c r="LWI66" s="87"/>
      <c r="LWJ66" s="87"/>
      <c r="LWK66" s="87"/>
      <c r="LWL66" s="87"/>
      <c r="LWM66" s="87"/>
      <c r="LWN66" s="87"/>
      <c r="LWO66" s="87"/>
      <c r="LWP66" s="87"/>
      <c r="LWQ66" s="87"/>
      <c r="LWR66" s="87"/>
      <c r="LWS66" s="87"/>
      <c r="LWT66" s="87"/>
      <c r="LWU66" s="87"/>
      <c r="LWV66" s="87"/>
      <c r="LWW66" s="87"/>
      <c r="LWX66" s="87"/>
      <c r="LWY66" s="87"/>
      <c r="LWZ66" s="87"/>
      <c r="LXA66" s="87"/>
      <c r="LXB66" s="87"/>
      <c r="LXC66" s="87"/>
      <c r="LXD66" s="87"/>
      <c r="LXE66" s="87"/>
      <c r="LXF66" s="87"/>
      <c r="LXG66" s="87"/>
      <c r="LXH66" s="87"/>
      <c r="LXI66" s="87"/>
      <c r="LXJ66" s="87"/>
      <c r="LXK66" s="87"/>
      <c r="LXL66" s="87"/>
      <c r="LXM66" s="87"/>
      <c r="LXN66" s="87"/>
      <c r="LXO66" s="87"/>
      <c r="LXP66" s="87"/>
      <c r="LXQ66" s="87"/>
      <c r="LXR66" s="87"/>
      <c r="LXS66" s="87"/>
      <c r="LXT66" s="87"/>
      <c r="LXU66" s="87"/>
      <c r="LXV66" s="87"/>
      <c r="LXW66" s="87"/>
      <c r="LXX66" s="87"/>
      <c r="LXY66" s="87"/>
      <c r="LXZ66" s="87"/>
      <c r="LYA66" s="87"/>
      <c r="LYB66" s="87"/>
      <c r="LYC66" s="87"/>
      <c r="LYD66" s="87"/>
      <c r="LYE66" s="87"/>
      <c r="LYF66" s="87"/>
      <c r="LYG66" s="87"/>
      <c r="LYH66" s="87"/>
      <c r="LYI66" s="87"/>
      <c r="LYJ66" s="87"/>
      <c r="LYK66" s="87"/>
      <c r="LYL66" s="87"/>
      <c r="LYM66" s="87"/>
      <c r="LYN66" s="87"/>
      <c r="LYO66" s="87"/>
      <c r="LYP66" s="87"/>
      <c r="LYQ66" s="87"/>
      <c r="LYR66" s="87"/>
      <c r="LYS66" s="87"/>
      <c r="LYT66" s="87"/>
      <c r="LYU66" s="87"/>
      <c r="LYV66" s="87"/>
      <c r="LYW66" s="87"/>
      <c r="LYX66" s="87"/>
      <c r="LYY66" s="87"/>
      <c r="LYZ66" s="87"/>
      <c r="LZA66" s="87"/>
      <c r="LZB66" s="87"/>
      <c r="LZC66" s="87"/>
      <c r="LZD66" s="87"/>
      <c r="LZE66" s="87"/>
      <c r="LZF66" s="87"/>
      <c r="LZG66" s="87"/>
      <c r="LZH66" s="87"/>
      <c r="LZI66" s="87"/>
      <c r="LZJ66" s="87"/>
      <c r="LZK66" s="87"/>
      <c r="LZL66" s="87"/>
      <c r="LZM66" s="87"/>
      <c r="LZN66" s="87"/>
      <c r="LZO66" s="87"/>
      <c r="LZP66" s="87"/>
      <c r="LZQ66" s="87"/>
      <c r="LZR66" s="87"/>
      <c r="LZS66" s="87"/>
      <c r="LZT66" s="87"/>
      <c r="LZU66" s="87"/>
      <c r="LZV66" s="87"/>
      <c r="LZW66" s="87"/>
      <c r="LZX66" s="87"/>
      <c r="LZY66" s="87"/>
      <c r="LZZ66" s="87"/>
      <c r="MAA66" s="87"/>
      <c r="MAB66" s="87"/>
      <c r="MAC66" s="87"/>
      <c r="MAD66" s="87"/>
      <c r="MAE66" s="87"/>
      <c r="MAF66" s="87"/>
      <c r="MAG66" s="87"/>
      <c r="MAH66" s="87"/>
      <c r="MAI66" s="87"/>
      <c r="MAJ66" s="87"/>
      <c r="MAK66" s="87"/>
      <c r="MAL66" s="87"/>
      <c r="MAM66" s="87"/>
      <c r="MAN66" s="87"/>
      <c r="MAO66" s="87"/>
      <c r="MAP66" s="87"/>
      <c r="MAQ66" s="87"/>
      <c r="MAR66" s="87"/>
      <c r="MAS66" s="87"/>
      <c r="MAT66" s="87"/>
      <c r="MAU66" s="87"/>
      <c r="MAV66" s="87"/>
      <c r="MAW66" s="87"/>
      <c r="MAX66" s="87"/>
      <c r="MAY66" s="87"/>
      <c r="MAZ66" s="87"/>
      <c r="MBA66" s="87"/>
      <c r="MBB66" s="87"/>
      <c r="MBC66" s="87"/>
      <c r="MBD66" s="87"/>
      <c r="MBE66" s="87"/>
      <c r="MBF66" s="87"/>
      <c r="MBG66" s="87"/>
      <c r="MBH66" s="87"/>
      <c r="MBI66" s="87"/>
      <c r="MBJ66" s="87"/>
      <c r="MBK66" s="87"/>
      <c r="MBL66" s="87"/>
      <c r="MBM66" s="87"/>
      <c r="MBN66" s="87"/>
      <c r="MBO66" s="87"/>
      <c r="MBP66" s="87"/>
      <c r="MBQ66" s="87"/>
      <c r="MBR66" s="87"/>
      <c r="MBS66" s="87"/>
      <c r="MBT66" s="87"/>
      <c r="MBU66" s="87"/>
      <c r="MBV66" s="87"/>
      <c r="MBW66" s="87"/>
      <c r="MBX66" s="87"/>
      <c r="MBY66" s="87"/>
      <c r="MBZ66" s="87"/>
      <c r="MCA66" s="87"/>
      <c r="MCB66" s="87"/>
      <c r="MCC66" s="87"/>
      <c r="MCD66" s="87"/>
      <c r="MCE66" s="87"/>
      <c r="MCF66" s="87"/>
      <c r="MCG66" s="87"/>
      <c r="MCH66" s="87"/>
      <c r="MCI66" s="87"/>
      <c r="MCJ66" s="87"/>
      <c r="MCK66" s="87"/>
      <c r="MCL66" s="87"/>
      <c r="MCM66" s="87"/>
      <c r="MCN66" s="87"/>
      <c r="MCO66" s="87"/>
      <c r="MCP66" s="87"/>
      <c r="MCQ66" s="87"/>
      <c r="MCR66" s="87"/>
      <c r="MCS66" s="87"/>
      <c r="MCT66" s="87"/>
      <c r="MCU66" s="87"/>
      <c r="MCV66" s="87"/>
      <c r="MCW66" s="87"/>
      <c r="MCX66" s="87"/>
      <c r="MCY66" s="87"/>
      <c r="MCZ66" s="87"/>
      <c r="MDA66" s="87"/>
      <c r="MDB66" s="87"/>
      <c r="MDC66" s="87"/>
      <c r="MDD66" s="87"/>
      <c r="MDE66" s="87"/>
      <c r="MDF66" s="87"/>
      <c r="MDG66" s="87"/>
      <c r="MDH66" s="87"/>
      <c r="MDI66" s="87"/>
      <c r="MDJ66" s="87"/>
      <c r="MDK66" s="87"/>
      <c r="MDL66" s="87"/>
      <c r="MDM66" s="87"/>
      <c r="MDN66" s="87"/>
      <c r="MDO66" s="87"/>
      <c r="MDP66" s="87"/>
      <c r="MDQ66" s="87"/>
      <c r="MDR66" s="87"/>
      <c r="MDS66" s="87"/>
      <c r="MDT66" s="87"/>
      <c r="MDU66" s="87"/>
      <c r="MDV66" s="87"/>
      <c r="MDW66" s="87"/>
      <c r="MDX66" s="87"/>
      <c r="MDY66" s="87"/>
      <c r="MDZ66" s="87"/>
      <c r="MEA66" s="87"/>
      <c r="MEB66" s="87"/>
      <c r="MEC66" s="87"/>
      <c r="MED66" s="87"/>
      <c r="MEE66" s="87"/>
      <c r="MEF66" s="87"/>
      <c r="MEG66" s="87"/>
      <c r="MEH66" s="87"/>
      <c r="MEI66" s="87"/>
      <c r="MEJ66" s="87"/>
      <c r="MEK66" s="87"/>
      <c r="MEL66" s="87"/>
      <c r="MEM66" s="87"/>
      <c r="MEN66" s="87"/>
      <c r="MEO66" s="87"/>
      <c r="MEP66" s="87"/>
      <c r="MEQ66" s="87"/>
      <c r="MER66" s="87"/>
      <c r="MES66" s="87"/>
      <c r="MET66" s="87"/>
      <c r="MEU66" s="87"/>
      <c r="MEV66" s="87"/>
      <c r="MEW66" s="87"/>
      <c r="MEX66" s="87"/>
      <c r="MEY66" s="87"/>
      <c r="MEZ66" s="87"/>
      <c r="MFA66" s="87"/>
      <c r="MFB66" s="87"/>
      <c r="MFC66" s="87"/>
      <c r="MFD66" s="87"/>
      <c r="MFE66" s="87"/>
      <c r="MFF66" s="87"/>
      <c r="MFG66" s="87"/>
      <c r="MFH66" s="87"/>
      <c r="MFI66" s="87"/>
      <c r="MFJ66" s="87"/>
      <c r="MFK66" s="87"/>
      <c r="MFL66" s="87"/>
      <c r="MFM66" s="87"/>
      <c r="MFN66" s="87"/>
      <c r="MFO66" s="87"/>
      <c r="MFP66" s="87"/>
      <c r="MFQ66" s="87"/>
      <c r="MFR66" s="87"/>
      <c r="MFS66" s="87"/>
      <c r="MFT66" s="87"/>
      <c r="MFU66" s="87"/>
      <c r="MFV66" s="87"/>
      <c r="MFW66" s="87"/>
      <c r="MFX66" s="87"/>
      <c r="MFY66" s="87"/>
      <c r="MFZ66" s="87"/>
      <c r="MGA66" s="87"/>
      <c r="MGB66" s="87"/>
      <c r="MGC66" s="87"/>
      <c r="MGD66" s="87"/>
      <c r="MGE66" s="87"/>
      <c r="MGF66" s="87"/>
      <c r="MGG66" s="87"/>
      <c r="MGH66" s="87"/>
      <c r="MGI66" s="87"/>
      <c r="MGJ66" s="87"/>
      <c r="MGK66" s="87"/>
      <c r="MGL66" s="87"/>
      <c r="MGM66" s="87"/>
      <c r="MGN66" s="87"/>
      <c r="MGO66" s="87"/>
      <c r="MGP66" s="87"/>
      <c r="MGQ66" s="87"/>
      <c r="MGR66" s="87"/>
      <c r="MGS66" s="87"/>
      <c r="MGT66" s="87"/>
      <c r="MGU66" s="87"/>
      <c r="MGV66" s="87"/>
      <c r="MGW66" s="87"/>
      <c r="MGX66" s="87"/>
      <c r="MGY66" s="87"/>
      <c r="MGZ66" s="87"/>
      <c r="MHA66" s="87"/>
      <c r="MHB66" s="87"/>
      <c r="MHC66" s="87"/>
      <c r="MHD66" s="87"/>
      <c r="MHE66" s="87"/>
      <c r="MHF66" s="87"/>
      <c r="MHG66" s="87"/>
      <c r="MHH66" s="87"/>
      <c r="MHI66" s="87"/>
      <c r="MHJ66" s="87"/>
      <c r="MHK66" s="87"/>
      <c r="MHL66" s="87"/>
      <c r="MHM66" s="87"/>
      <c r="MHN66" s="87"/>
      <c r="MHO66" s="87"/>
      <c r="MHP66" s="87"/>
      <c r="MHQ66" s="87"/>
      <c r="MHR66" s="87"/>
      <c r="MHS66" s="87"/>
      <c r="MHT66" s="87"/>
      <c r="MHU66" s="87"/>
      <c r="MHV66" s="87"/>
      <c r="MHW66" s="87"/>
      <c r="MHX66" s="87"/>
      <c r="MHY66" s="87"/>
      <c r="MHZ66" s="87"/>
      <c r="MIA66" s="87"/>
      <c r="MIB66" s="87"/>
      <c r="MIC66" s="87"/>
      <c r="MID66" s="87"/>
      <c r="MIE66" s="87"/>
      <c r="MIF66" s="87"/>
      <c r="MIG66" s="87"/>
      <c r="MIH66" s="87"/>
      <c r="MII66" s="87"/>
      <c r="MIJ66" s="87"/>
      <c r="MIK66" s="87"/>
      <c r="MIL66" s="87"/>
      <c r="MIM66" s="87"/>
      <c r="MIN66" s="87"/>
      <c r="MIO66" s="87"/>
      <c r="MIP66" s="87"/>
      <c r="MIQ66" s="87"/>
      <c r="MIR66" s="87"/>
      <c r="MIS66" s="87"/>
      <c r="MIT66" s="87"/>
      <c r="MIU66" s="87"/>
      <c r="MIV66" s="87"/>
      <c r="MIW66" s="87"/>
      <c r="MIX66" s="87"/>
      <c r="MIY66" s="87"/>
      <c r="MIZ66" s="87"/>
      <c r="MJA66" s="87"/>
      <c r="MJB66" s="87"/>
      <c r="MJC66" s="87"/>
      <c r="MJD66" s="87"/>
      <c r="MJE66" s="87"/>
      <c r="MJF66" s="87"/>
      <c r="MJG66" s="87"/>
      <c r="MJH66" s="87"/>
      <c r="MJI66" s="87"/>
      <c r="MJJ66" s="87"/>
      <c r="MJK66" s="87"/>
      <c r="MJL66" s="87"/>
      <c r="MJM66" s="87"/>
      <c r="MJN66" s="87"/>
      <c r="MJO66" s="87"/>
      <c r="MJP66" s="87"/>
      <c r="MJQ66" s="87"/>
      <c r="MJR66" s="87"/>
      <c r="MJS66" s="87"/>
      <c r="MJT66" s="87"/>
      <c r="MJU66" s="87"/>
      <c r="MJV66" s="87"/>
      <c r="MJW66" s="87"/>
      <c r="MJX66" s="87"/>
      <c r="MJY66" s="87"/>
      <c r="MJZ66" s="87"/>
      <c r="MKA66" s="87"/>
      <c r="MKB66" s="87"/>
      <c r="MKC66" s="87"/>
      <c r="MKD66" s="87"/>
      <c r="MKE66" s="87"/>
      <c r="MKF66" s="87"/>
      <c r="MKG66" s="87"/>
      <c r="MKH66" s="87"/>
      <c r="MKI66" s="87"/>
      <c r="MKJ66" s="87"/>
      <c r="MKK66" s="87"/>
      <c r="MKL66" s="87"/>
      <c r="MKM66" s="87"/>
      <c r="MKN66" s="87"/>
      <c r="MKO66" s="87"/>
      <c r="MKP66" s="87"/>
      <c r="MKQ66" s="87"/>
      <c r="MKR66" s="87"/>
      <c r="MKS66" s="87"/>
      <c r="MKT66" s="87"/>
      <c r="MKU66" s="87"/>
      <c r="MKV66" s="87"/>
      <c r="MKW66" s="87"/>
      <c r="MKX66" s="87"/>
      <c r="MKY66" s="87"/>
      <c r="MKZ66" s="87"/>
      <c r="MLA66" s="87"/>
      <c r="MLB66" s="87"/>
      <c r="MLC66" s="87"/>
      <c r="MLD66" s="87"/>
      <c r="MLE66" s="87"/>
      <c r="MLF66" s="87"/>
      <c r="MLG66" s="87"/>
      <c r="MLH66" s="87"/>
      <c r="MLI66" s="87"/>
      <c r="MLJ66" s="87"/>
      <c r="MLK66" s="87"/>
      <c r="MLL66" s="87"/>
      <c r="MLM66" s="87"/>
      <c r="MLN66" s="87"/>
      <c r="MLO66" s="87"/>
      <c r="MLP66" s="87"/>
      <c r="MLQ66" s="87"/>
      <c r="MLR66" s="87"/>
      <c r="MLS66" s="87"/>
      <c r="MLT66" s="87"/>
      <c r="MLU66" s="87"/>
      <c r="MLV66" s="87"/>
      <c r="MLW66" s="87"/>
      <c r="MLX66" s="87"/>
      <c r="MLY66" s="87"/>
      <c r="MLZ66" s="87"/>
      <c r="MMA66" s="87"/>
      <c r="MMB66" s="87"/>
      <c r="MMC66" s="87"/>
      <c r="MMD66" s="87"/>
      <c r="MME66" s="87"/>
      <c r="MMF66" s="87"/>
      <c r="MMG66" s="87"/>
      <c r="MMH66" s="87"/>
      <c r="MMI66" s="87"/>
      <c r="MMJ66" s="87"/>
      <c r="MMK66" s="87"/>
      <c r="MML66" s="87"/>
      <c r="MMM66" s="87"/>
      <c r="MMN66" s="87"/>
      <c r="MMO66" s="87"/>
      <c r="MMP66" s="87"/>
      <c r="MMQ66" s="87"/>
      <c r="MMR66" s="87"/>
      <c r="MMS66" s="87"/>
      <c r="MMT66" s="87"/>
      <c r="MMU66" s="87"/>
      <c r="MMV66" s="87"/>
      <c r="MMW66" s="87"/>
      <c r="MMX66" s="87"/>
      <c r="MMY66" s="87"/>
      <c r="MMZ66" s="87"/>
      <c r="MNA66" s="87"/>
      <c r="MNB66" s="87"/>
      <c r="MNC66" s="87"/>
      <c r="MND66" s="87"/>
      <c r="MNE66" s="87"/>
      <c r="MNF66" s="87"/>
      <c r="MNG66" s="87"/>
      <c r="MNH66" s="87"/>
      <c r="MNI66" s="87"/>
      <c r="MNJ66" s="87"/>
      <c r="MNK66" s="87"/>
      <c r="MNL66" s="87"/>
      <c r="MNM66" s="87"/>
      <c r="MNN66" s="87"/>
      <c r="MNO66" s="87"/>
      <c r="MNP66" s="87"/>
      <c r="MNQ66" s="87"/>
      <c r="MNR66" s="87"/>
      <c r="MNS66" s="87"/>
      <c r="MNT66" s="87"/>
      <c r="MNU66" s="87"/>
      <c r="MNV66" s="87"/>
      <c r="MNW66" s="87"/>
      <c r="MNX66" s="87"/>
      <c r="MNY66" s="87"/>
      <c r="MNZ66" s="87"/>
      <c r="MOA66" s="87"/>
      <c r="MOB66" s="87"/>
      <c r="MOC66" s="87"/>
      <c r="MOD66" s="87"/>
      <c r="MOE66" s="87"/>
      <c r="MOF66" s="87"/>
      <c r="MOG66" s="87"/>
      <c r="MOH66" s="87"/>
      <c r="MOI66" s="87"/>
      <c r="MOJ66" s="87"/>
      <c r="MOK66" s="87"/>
      <c r="MOL66" s="87"/>
      <c r="MOM66" s="87"/>
      <c r="MON66" s="87"/>
      <c r="MOO66" s="87"/>
      <c r="MOP66" s="87"/>
      <c r="MOQ66" s="87"/>
      <c r="MOR66" s="87"/>
      <c r="MOS66" s="87"/>
      <c r="MOT66" s="87"/>
      <c r="MOU66" s="87"/>
      <c r="MOV66" s="87"/>
      <c r="MOW66" s="87"/>
      <c r="MOX66" s="87"/>
      <c r="MOY66" s="87"/>
      <c r="MOZ66" s="87"/>
      <c r="MPA66" s="87"/>
      <c r="MPB66" s="87"/>
      <c r="MPC66" s="87"/>
      <c r="MPD66" s="87"/>
      <c r="MPE66" s="87"/>
      <c r="MPF66" s="87"/>
      <c r="MPG66" s="87"/>
      <c r="MPH66" s="87"/>
      <c r="MPI66" s="87"/>
      <c r="MPJ66" s="87"/>
      <c r="MPK66" s="87"/>
      <c r="MPL66" s="87"/>
      <c r="MPM66" s="87"/>
      <c r="MPN66" s="87"/>
      <c r="MPO66" s="87"/>
      <c r="MPP66" s="87"/>
      <c r="MPQ66" s="87"/>
      <c r="MPR66" s="87"/>
      <c r="MPS66" s="87"/>
      <c r="MPT66" s="87"/>
      <c r="MPU66" s="87"/>
      <c r="MPV66" s="87"/>
      <c r="MPW66" s="87"/>
      <c r="MPX66" s="87"/>
      <c r="MPY66" s="87"/>
      <c r="MPZ66" s="87"/>
      <c r="MQA66" s="87"/>
      <c r="MQB66" s="87"/>
      <c r="MQC66" s="87"/>
      <c r="MQD66" s="87"/>
      <c r="MQE66" s="87"/>
      <c r="MQF66" s="87"/>
      <c r="MQG66" s="87"/>
      <c r="MQH66" s="87"/>
      <c r="MQI66" s="87"/>
      <c r="MQJ66" s="87"/>
      <c r="MQK66" s="87"/>
      <c r="MQL66" s="87"/>
      <c r="MQM66" s="87"/>
      <c r="MQN66" s="87"/>
      <c r="MQO66" s="87"/>
      <c r="MQP66" s="87"/>
      <c r="MQQ66" s="87"/>
      <c r="MQR66" s="87"/>
      <c r="MQS66" s="87"/>
      <c r="MQT66" s="87"/>
      <c r="MQU66" s="87"/>
      <c r="MQV66" s="87"/>
      <c r="MQW66" s="87"/>
      <c r="MQX66" s="87"/>
      <c r="MQY66" s="87"/>
      <c r="MQZ66" s="87"/>
      <c r="MRA66" s="87"/>
      <c r="MRB66" s="87"/>
      <c r="MRC66" s="87"/>
      <c r="MRD66" s="87"/>
      <c r="MRE66" s="87"/>
      <c r="MRF66" s="87"/>
      <c r="MRG66" s="87"/>
      <c r="MRH66" s="87"/>
      <c r="MRI66" s="87"/>
      <c r="MRJ66" s="87"/>
      <c r="MRK66" s="87"/>
      <c r="MRL66" s="87"/>
      <c r="MRM66" s="87"/>
      <c r="MRN66" s="87"/>
      <c r="MRO66" s="87"/>
      <c r="MRP66" s="87"/>
      <c r="MRQ66" s="87"/>
      <c r="MRR66" s="87"/>
      <c r="MRS66" s="87"/>
      <c r="MRT66" s="87"/>
      <c r="MRU66" s="87"/>
      <c r="MRV66" s="87"/>
      <c r="MRW66" s="87"/>
      <c r="MRX66" s="87"/>
      <c r="MRY66" s="87"/>
      <c r="MRZ66" s="87"/>
      <c r="MSA66" s="87"/>
      <c r="MSB66" s="87"/>
      <c r="MSC66" s="87"/>
      <c r="MSD66" s="87"/>
      <c r="MSE66" s="87"/>
      <c r="MSF66" s="87"/>
      <c r="MSG66" s="87"/>
      <c r="MSH66" s="87"/>
      <c r="MSI66" s="87"/>
      <c r="MSJ66" s="87"/>
      <c r="MSK66" s="87"/>
      <c r="MSL66" s="87"/>
      <c r="MSM66" s="87"/>
      <c r="MSN66" s="87"/>
      <c r="MSO66" s="87"/>
      <c r="MSP66" s="87"/>
      <c r="MSQ66" s="87"/>
      <c r="MSR66" s="87"/>
      <c r="MSS66" s="87"/>
      <c r="MST66" s="87"/>
      <c r="MSU66" s="87"/>
      <c r="MSV66" s="87"/>
      <c r="MSW66" s="87"/>
      <c r="MSX66" s="87"/>
      <c r="MSY66" s="87"/>
      <c r="MSZ66" s="87"/>
      <c r="MTA66" s="87"/>
      <c r="MTB66" s="87"/>
      <c r="MTC66" s="87"/>
      <c r="MTD66" s="87"/>
      <c r="MTE66" s="87"/>
      <c r="MTF66" s="87"/>
      <c r="MTG66" s="87"/>
      <c r="MTH66" s="87"/>
      <c r="MTI66" s="87"/>
      <c r="MTJ66" s="87"/>
      <c r="MTK66" s="87"/>
      <c r="MTL66" s="87"/>
      <c r="MTM66" s="87"/>
      <c r="MTN66" s="87"/>
      <c r="MTO66" s="87"/>
      <c r="MTP66" s="87"/>
      <c r="MTQ66" s="87"/>
      <c r="MTR66" s="87"/>
      <c r="MTS66" s="87"/>
      <c r="MTT66" s="87"/>
      <c r="MTU66" s="87"/>
      <c r="MTV66" s="87"/>
      <c r="MTW66" s="87"/>
      <c r="MTX66" s="87"/>
      <c r="MTY66" s="87"/>
      <c r="MTZ66" s="87"/>
      <c r="MUA66" s="87"/>
      <c r="MUB66" s="87"/>
      <c r="MUC66" s="87"/>
      <c r="MUD66" s="87"/>
      <c r="MUE66" s="87"/>
      <c r="MUF66" s="87"/>
      <c r="MUG66" s="87"/>
      <c r="MUH66" s="87"/>
      <c r="MUI66" s="87"/>
      <c r="MUJ66" s="87"/>
      <c r="MUK66" s="87"/>
      <c r="MUL66" s="87"/>
      <c r="MUM66" s="87"/>
      <c r="MUN66" s="87"/>
      <c r="MUO66" s="87"/>
      <c r="MUP66" s="87"/>
      <c r="MUQ66" s="87"/>
      <c r="MUR66" s="87"/>
      <c r="MUS66" s="87"/>
      <c r="MUT66" s="87"/>
      <c r="MUU66" s="87"/>
      <c r="MUV66" s="87"/>
      <c r="MUW66" s="87"/>
      <c r="MUX66" s="87"/>
      <c r="MUY66" s="87"/>
      <c r="MUZ66" s="87"/>
      <c r="MVA66" s="87"/>
      <c r="MVB66" s="87"/>
      <c r="MVC66" s="87"/>
      <c r="MVD66" s="87"/>
      <c r="MVE66" s="87"/>
      <c r="MVF66" s="87"/>
      <c r="MVG66" s="87"/>
      <c r="MVH66" s="87"/>
      <c r="MVI66" s="87"/>
      <c r="MVJ66" s="87"/>
      <c r="MVK66" s="87"/>
      <c r="MVL66" s="87"/>
      <c r="MVM66" s="87"/>
      <c r="MVN66" s="87"/>
      <c r="MVO66" s="87"/>
      <c r="MVP66" s="87"/>
      <c r="MVQ66" s="87"/>
      <c r="MVR66" s="87"/>
      <c r="MVS66" s="87"/>
      <c r="MVT66" s="87"/>
      <c r="MVU66" s="87"/>
      <c r="MVV66" s="87"/>
      <c r="MVW66" s="87"/>
      <c r="MVX66" s="87"/>
      <c r="MVY66" s="87"/>
      <c r="MVZ66" s="87"/>
      <c r="MWA66" s="87"/>
      <c r="MWB66" s="87"/>
      <c r="MWC66" s="87"/>
      <c r="MWD66" s="87"/>
      <c r="MWE66" s="87"/>
      <c r="MWF66" s="87"/>
      <c r="MWG66" s="87"/>
      <c r="MWH66" s="87"/>
      <c r="MWI66" s="87"/>
      <c r="MWJ66" s="87"/>
      <c r="MWK66" s="87"/>
      <c r="MWL66" s="87"/>
      <c r="MWM66" s="87"/>
      <c r="MWN66" s="87"/>
      <c r="MWO66" s="87"/>
      <c r="MWP66" s="87"/>
      <c r="MWQ66" s="87"/>
      <c r="MWR66" s="87"/>
      <c r="MWS66" s="87"/>
      <c r="MWT66" s="87"/>
      <c r="MWU66" s="87"/>
      <c r="MWV66" s="87"/>
      <c r="MWW66" s="87"/>
      <c r="MWX66" s="87"/>
      <c r="MWY66" s="87"/>
      <c r="MWZ66" s="87"/>
      <c r="MXA66" s="87"/>
      <c r="MXB66" s="87"/>
      <c r="MXC66" s="87"/>
      <c r="MXD66" s="87"/>
      <c r="MXE66" s="87"/>
      <c r="MXF66" s="87"/>
      <c r="MXG66" s="87"/>
      <c r="MXH66" s="87"/>
      <c r="MXI66" s="87"/>
      <c r="MXJ66" s="87"/>
      <c r="MXK66" s="87"/>
      <c r="MXL66" s="87"/>
      <c r="MXM66" s="87"/>
      <c r="MXN66" s="87"/>
      <c r="MXO66" s="87"/>
      <c r="MXP66" s="87"/>
      <c r="MXQ66" s="87"/>
      <c r="MXR66" s="87"/>
      <c r="MXS66" s="87"/>
      <c r="MXT66" s="87"/>
      <c r="MXU66" s="87"/>
      <c r="MXV66" s="87"/>
      <c r="MXW66" s="87"/>
      <c r="MXX66" s="87"/>
      <c r="MXY66" s="87"/>
      <c r="MXZ66" s="87"/>
      <c r="MYA66" s="87"/>
      <c r="MYB66" s="87"/>
      <c r="MYC66" s="87"/>
      <c r="MYD66" s="87"/>
      <c r="MYE66" s="87"/>
      <c r="MYF66" s="87"/>
      <c r="MYG66" s="87"/>
      <c r="MYH66" s="87"/>
      <c r="MYI66" s="87"/>
      <c r="MYJ66" s="87"/>
      <c r="MYK66" s="87"/>
      <c r="MYL66" s="87"/>
      <c r="MYM66" s="87"/>
      <c r="MYN66" s="87"/>
      <c r="MYO66" s="87"/>
      <c r="MYP66" s="87"/>
      <c r="MYQ66" s="87"/>
      <c r="MYR66" s="87"/>
      <c r="MYS66" s="87"/>
      <c r="MYT66" s="87"/>
      <c r="MYU66" s="87"/>
      <c r="MYV66" s="87"/>
      <c r="MYW66" s="87"/>
      <c r="MYX66" s="87"/>
      <c r="MYY66" s="87"/>
      <c r="MYZ66" s="87"/>
      <c r="MZA66" s="87"/>
      <c r="MZB66" s="87"/>
      <c r="MZC66" s="87"/>
      <c r="MZD66" s="87"/>
      <c r="MZE66" s="87"/>
      <c r="MZF66" s="87"/>
      <c r="MZG66" s="87"/>
      <c r="MZH66" s="87"/>
      <c r="MZI66" s="87"/>
      <c r="MZJ66" s="87"/>
      <c r="MZK66" s="87"/>
      <c r="MZL66" s="87"/>
      <c r="MZM66" s="87"/>
      <c r="MZN66" s="87"/>
      <c r="MZO66" s="87"/>
      <c r="MZP66" s="87"/>
      <c r="MZQ66" s="87"/>
      <c r="MZR66" s="87"/>
      <c r="MZS66" s="87"/>
      <c r="MZT66" s="87"/>
      <c r="MZU66" s="87"/>
      <c r="MZV66" s="87"/>
      <c r="MZW66" s="87"/>
      <c r="MZX66" s="87"/>
      <c r="MZY66" s="87"/>
      <c r="MZZ66" s="87"/>
      <c r="NAA66" s="87"/>
      <c r="NAB66" s="87"/>
      <c r="NAC66" s="87"/>
      <c r="NAD66" s="87"/>
      <c r="NAE66" s="87"/>
      <c r="NAF66" s="87"/>
      <c r="NAG66" s="87"/>
      <c r="NAH66" s="87"/>
      <c r="NAI66" s="87"/>
      <c r="NAJ66" s="87"/>
      <c r="NAK66" s="87"/>
      <c r="NAL66" s="87"/>
      <c r="NAM66" s="87"/>
      <c r="NAN66" s="87"/>
      <c r="NAO66" s="87"/>
      <c r="NAP66" s="87"/>
      <c r="NAQ66" s="87"/>
      <c r="NAR66" s="87"/>
      <c r="NAS66" s="87"/>
      <c r="NAT66" s="87"/>
      <c r="NAU66" s="87"/>
      <c r="NAV66" s="87"/>
      <c r="NAW66" s="87"/>
      <c r="NAX66" s="87"/>
      <c r="NAY66" s="87"/>
      <c r="NAZ66" s="87"/>
      <c r="NBA66" s="87"/>
      <c r="NBB66" s="87"/>
      <c r="NBC66" s="87"/>
      <c r="NBD66" s="87"/>
      <c r="NBE66" s="87"/>
      <c r="NBF66" s="87"/>
      <c r="NBG66" s="87"/>
      <c r="NBH66" s="87"/>
      <c r="NBI66" s="87"/>
      <c r="NBJ66" s="87"/>
      <c r="NBK66" s="87"/>
      <c r="NBL66" s="87"/>
      <c r="NBM66" s="87"/>
      <c r="NBN66" s="87"/>
      <c r="NBO66" s="87"/>
      <c r="NBP66" s="87"/>
      <c r="NBQ66" s="87"/>
      <c r="NBR66" s="87"/>
      <c r="NBS66" s="87"/>
      <c r="NBT66" s="87"/>
      <c r="NBU66" s="87"/>
      <c r="NBV66" s="87"/>
      <c r="NBW66" s="87"/>
      <c r="NBX66" s="87"/>
      <c r="NBY66" s="87"/>
      <c r="NBZ66" s="87"/>
      <c r="NCA66" s="87"/>
      <c r="NCB66" s="87"/>
      <c r="NCC66" s="87"/>
      <c r="NCD66" s="87"/>
      <c r="NCE66" s="87"/>
      <c r="NCF66" s="87"/>
      <c r="NCG66" s="87"/>
      <c r="NCH66" s="87"/>
      <c r="NCI66" s="87"/>
      <c r="NCJ66" s="87"/>
      <c r="NCK66" s="87"/>
      <c r="NCL66" s="87"/>
      <c r="NCM66" s="87"/>
      <c r="NCN66" s="87"/>
      <c r="NCO66" s="87"/>
      <c r="NCP66" s="87"/>
      <c r="NCQ66" s="87"/>
      <c r="NCR66" s="87"/>
      <c r="NCS66" s="87"/>
      <c r="NCT66" s="87"/>
      <c r="NCU66" s="87"/>
      <c r="NCV66" s="87"/>
      <c r="NCW66" s="87"/>
      <c r="NCX66" s="87"/>
      <c r="NCY66" s="87"/>
      <c r="NCZ66" s="87"/>
      <c r="NDA66" s="87"/>
      <c r="NDB66" s="87"/>
      <c r="NDC66" s="87"/>
      <c r="NDD66" s="87"/>
      <c r="NDE66" s="87"/>
      <c r="NDF66" s="87"/>
      <c r="NDG66" s="87"/>
      <c r="NDH66" s="87"/>
      <c r="NDI66" s="87"/>
      <c r="NDJ66" s="87"/>
      <c r="NDK66" s="87"/>
      <c r="NDL66" s="87"/>
      <c r="NDM66" s="87"/>
      <c r="NDN66" s="87"/>
      <c r="NDO66" s="87"/>
      <c r="NDP66" s="87"/>
      <c r="NDQ66" s="87"/>
      <c r="NDR66" s="87"/>
      <c r="NDS66" s="87"/>
      <c r="NDT66" s="87"/>
      <c r="NDU66" s="87"/>
      <c r="NDV66" s="87"/>
      <c r="NDW66" s="87"/>
      <c r="NDX66" s="87"/>
      <c r="NDY66" s="87"/>
      <c r="NDZ66" s="87"/>
      <c r="NEA66" s="87"/>
      <c r="NEB66" s="87"/>
      <c r="NEC66" s="87"/>
      <c r="NED66" s="87"/>
      <c r="NEE66" s="87"/>
      <c r="NEF66" s="87"/>
      <c r="NEG66" s="87"/>
      <c r="NEH66" s="87"/>
      <c r="NEI66" s="87"/>
      <c r="NEJ66" s="87"/>
      <c r="NEK66" s="87"/>
      <c r="NEL66" s="87"/>
      <c r="NEM66" s="87"/>
      <c r="NEN66" s="87"/>
      <c r="NEO66" s="87"/>
      <c r="NEP66" s="87"/>
      <c r="NEQ66" s="87"/>
      <c r="NER66" s="87"/>
      <c r="NES66" s="87"/>
      <c r="NET66" s="87"/>
      <c r="NEU66" s="87"/>
      <c r="NEV66" s="87"/>
      <c r="NEW66" s="87"/>
      <c r="NEX66" s="87"/>
      <c r="NEY66" s="87"/>
      <c r="NEZ66" s="87"/>
      <c r="NFA66" s="87"/>
      <c r="NFB66" s="87"/>
      <c r="NFC66" s="87"/>
      <c r="NFD66" s="87"/>
      <c r="NFE66" s="87"/>
      <c r="NFF66" s="87"/>
      <c r="NFG66" s="87"/>
      <c r="NFH66" s="87"/>
      <c r="NFI66" s="87"/>
      <c r="NFJ66" s="87"/>
      <c r="NFK66" s="87"/>
      <c r="NFL66" s="87"/>
      <c r="NFM66" s="87"/>
      <c r="NFN66" s="87"/>
      <c r="NFO66" s="87"/>
      <c r="NFP66" s="87"/>
      <c r="NFQ66" s="87"/>
      <c r="NFR66" s="87"/>
      <c r="NFS66" s="87"/>
      <c r="NFT66" s="87"/>
      <c r="NFU66" s="87"/>
      <c r="NFV66" s="87"/>
      <c r="NFW66" s="87"/>
      <c r="NFX66" s="87"/>
      <c r="NFY66" s="87"/>
      <c r="NFZ66" s="87"/>
      <c r="NGA66" s="87"/>
      <c r="NGB66" s="87"/>
      <c r="NGC66" s="87"/>
      <c r="NGD66" s="87"/>
      <c r="NGE66" s="87"/>
      <c r="NGF66" s="87"/>
      <c r="NGG66" s="87"/>
      <c r="NGH66" s="87"/>
      <c r="NGI66" s="87"/>
      <c r="NGJ66" s="87"/>
      <c r="NGK66" s="87"/>
      <c r="NGL66" s="87"/>
      <c r="NGM66" s="87"/>
      <c r="NGN66" s="87"/>
      <c r="NGO66" s="87"/>
      <c r="NGP66" s="87"/>
      <c r="NGQ66" s="87"/>
      <c r="NGR66" s="87"/>
      <c r="NGS66" s="87"/>
      <c r="NGT66" s="87"/>
      <c r="NGU66" s="87"/>
      <c r="NGV66" s="87"/>
      <c r="NGW66" s="87"/>
      <c r="NGX66" s="87"/>
      <c r="NGY66" s="87"/>
      <c r="NGZ66" s="87"/>
      <c r="NHA66" s="87"/>
      <c r="NHB66" s="87"/>
      <c r="NHC66" s="87"/>
      <c r="NHD66" s="87"/>
      <c r="NHE66" s="87"/>
      <c r="NHF66" s="87"/>
      <c r="NHG66" s="87"/>
      <c r="NHH66" s="87"/>
      <c r="NHI66" s="87"/>
      <c r="NHJ66" s="87"/>
      <c r="NHK66" s="87"/>
      <c r="NHL66" s="87"/>
      <c r="NHM66" s="87"/>
      <c r="NHN66" s="87"/>
      <c r="NHO66" s="87"/>
      <c r="NHP66" s="87"/>
      <c r="NHQ66" s="87"/>
      <c r="NHR66" s="87"/>
      <c r="NHS66" s="87"/>
      <c r="NHT66" s="87"/>
      <c r="NHU66" s="87"/>
      <c r="NHV66" s="87"/>
      <c r="NHW66" s="87"/>
      <c r="NHX66" s="87"/>
      <c r="NHY66" s="87"/>
      <c r="NHZ66" s="87"/>
      <c r="NIA66" s="87"/>
      <c r="NIB66" s="87"/>
      <c r="NIC66" s="87"/>
      <c r="NID66" s="87"/>
      <c r="NIE66" s="87"/>
      <c r="NIF66" s="87"/>
      <c r="NIG66" s="87"/>
      <c r="NIH66" s="87"/>
      <c r="NII66" s="87"/>
      <c r="NIJ66" s="87"/>
      <c r="NIK66" s="87"/>
      <c r="NIL66" s="87"/>
      <c r="NIM66" s="87"/>
      <c r="NIN66" s="87"/>
      <c r="NIO66" s="87"/>
      <c r="NIP66" s="87"/>
      <c r="NIQ66" s="87"/>
      <c r="NIR66" s="87"/>
      <c r="NIS66" s="87"/>
      <c r="NIT66" s="87"/>
      <c r="NIU66" s="87"/>
      <c r="NIV66" s="87"/>
      <c r="NIW66" s="87"/>
      <c r="NIX66" s="87"/>
      <c r="NIY66" s="87"/>
      <c r="NIZ66" s="87"/>
      <c r="NJA66" s="87"/>
      <c r="NJB66" s="87"/>
      <c r="NJC66" s="87"/>
      <c r="NJD66" s="87"/>
      <c r="NJE66" s="87"/>
      <c r="NJF66" s="87"/>
      <c r="NJG66" s="87"/>
      <c r="NJH66" s="87"/>
      <c r="NJI66" s="87"/>
      <c r="NJJ66" s="87"/>
      <c r="NJK66" s="87"/>
      <c r="NJL66" s="87"/>
      <c r="NJM66" s="87"/>
      <c r="NJN66" s="87"/>
      <c r="NJO66" s="87"/>
      <c r="NJP66" s="87"/>
      <c r="NJQ66" s="87"/>
      <c r="NJR66" s="87"/>
      <c r="NJS66" s="87"/>
      <c r="NJT66" s="87"/>
      <c r="NJU66" s="87"/>
      <c r="NJV66" s="87"/>
      <c r="NJW66" s="87"/>
      <c r="NJX66" s="87"/>
      <c r="NJY66" s="87"/>
      <c r="NJZ66" s="87"/>
      <c r="NKA66" s="87"/>
      <c r="NKB66" s="87"/>
      <c r="NKC66" s="87"/>
      <c r="NKD66" s="87"/>
      <c r="NKE66" s="87"/>
      <c r="NKF66" s="87"/>
      <c r="NKG66" s="87"/>
      <c r="NKH66" s="87"/>
      <c r="NKI66" s="87"/>
      <c r="NKJ66" s="87"/>
      <c r="NKK66" s="87"/>
      <c r="NKL66" s="87"/>
      <c r="NKM66" s="87"/>
      <c r="NKN66" s="87"/>
      <c r="NKO66" s="87"/>
      <c r="NKP66" s="87"/>
      <c r="NKQ66" s="87"/>
      <c r="NKR66" s="87"/>
      <c r="NKS66" s="87"/>
      <c r="NKT66" s="87"/>
      <c r="NKU66" s="87"/>
      <c r="NKV66" s="87"/>
      <c r="NKW66" s="87"/>
      <c r="NKX66" s="87"/>
      <c r="NKY66" s="87"/>
      <c r="NKZ66" s="87"/>
      <c r="NLA66" s="87"/>
      <c r="NLB66" s="87"/>
      <c r="NLC66" s="87"/>
      <c r="NLD66" s="87"/>
      <c r="NLE66" s="87"/>
      <c r="NLF66" s="87"/>
      <c r="NLG66" s="87"/>
      <c r="NLH66" s="87"/>
      <c r="NLI66" s="87"/>
      <c r="NLJ66" s="87"/>
      <c r="NLK66" s="87"/>
      <c r="NLL66" s="87"/>
      <c r="NLM66" s="87"/>
      <c r="NLN66" s="87"/>
      <c r="NLO66" s="87"/>
      <c r="NLP66" s="87"/>
      <c r="NLQ66" s="87"/>
      <c r="NLR66" s="87"/>
      <c r="NLS66" s="87"/>
      <c r="NLT66" s="87"/>
      <c r="NLU66" s="87"/>
      <c r="NLV66" s="87"/>
      <c r="NLW66" s="87"/>
      <c r="NLX66" s="87"/>
      <c r="NLY66" s="87"/>
      <c r="NLZ66" s="87"/>
      <c r="NMA66" s="87"/>
      <c r="NMB66" s="87"/>
      <c r="NMC66" s="87"/>
      <c r="NMD66" s="87"/>
      <c r="NME66" s="87"/>
      <c r="NMF66" s="87"/>
      <c r="NMG66" s="87"/>
      <c r="NMH66" s="87"/>
      <c r="NMI66" s="87"/>
      <c r="NMJ66" s="87"/>
      <c r="NMK66" s="87"/>
      <c r="NML66" s="87"/>
      <c r="NMM66" s="87"/>
      <c r="NMN66" s="87"/>
      <c r="NMO66" s="87"/>
      <c r="NMP66" s="87"/>
      <c r="NMQ66" s="87"/>
      <c r="NMR66" s="87"/>
      <c r="NMS66" s="87"/>
      <c r="NMT66" s="87"/>
      <c r="NMU66" s="87"/>
      <c r="NMV66" s="87"/>
      <c r="NMW66" s="87"/>
      <c r="NMX66" s="87"/>
      <c r="NMY66" s="87"/>
      <c r="NMZ66" s="87"/>
      <c r="NNA66" s="87"/>
      <c r="NNB66" s="87"/>
      <c r="NNC66" s="87"/>
      <c r="NND66" s="87"/>
      <c r="NNE66" s="87"/>
      <c r="NNF66" s="87"/>
      <c r="NNG66" s="87"/>
      <c r="NNH66" s="87"/>
      <c r="NNI66" s="87"/>
      <c r="NNJ66" s="87"/>
      <c r="NNK66" s="87"/>
      <c r="NNL66" s="87"/>
      <c r="NNM66" s="87"/>
      <c r="NNN66" s="87"/>
      <c r="NNO66" s="87"/>
      <c r="NNP66" s="87"/>
      <c r="NNQ66" s="87"/>
      <c r="NNR66" s="87"/>
      <c r="NNS66" s="87"/>
      <c r="NNT66" s="87"/>
      <c r="NNU66" s="87"/>
      <c r="NNV66" s="87"/>
      <c r="NNW66" s="87"/>
      <c r="NNX66" s="87"/>
      <c r="NNY66" s="87"/>
      <c r="NNZ66" s="87"/>
      <c r="NOA66" s="87"/>
      <c r="NOB66" s="87"/>
      <c r="NOC66" s="87"/>
      <c r="NOD66" s="87"/>
      <c r="NOE66" s="87"/>
      <c r="NOF66" s="87"/>
      <c r="NOG66" s="87"/>
      <c r="NOH66" s="87"/>
      <c r="NOI66" s="87"/>
      <c r="NOJ66" s="87"/>
      <c r="NOK66" s="87"/>
      <c r="NOL66" s="87"/>
      <c r="NOM66" s="87"/>
      <c r="NON66" s="87"/>
      <c r="NOO66" s="87"/>
      <c r="NOP66" s="87"/>
      <c r="NOQ66" s="87"/>
      <c r="NOR66" s="87"/>
      <c r="NOS66" s="87"/>
      <c r="NOT66" s="87"/>
      <c r="NOU66" s="87"/>
      <c r="NOV66" s="87"/>
      <c r="NOW66" s="87"/>
      <c r="NOX66" s="87"/>
      <c r="NOY66" s="87"/>
      <c r="NOZ66" s="87"/>
      <c r="NPA66" s="87"/>
      <c r="NPB66" s="87"/>
      <c r="NPC66" s="87"/>
      <c r="NPD66" s="87"/>
      <c r="NPE66" s="87"/>
      <c r="NPF66" s="87"/>
      <c r="NPG66" s="87"/>
      <c r="NPH66" s="87"/>
      <c r="NPI66" s="87"/>
      <c r="NPJ66" s="87"/>
      <c r="NPK66" s="87"/>
      <c r="NPL66" s="87"/>
      <c r="NPM66" s="87"/>
      <c r="NPN66" s="87"/>
      <c r="NPO66" s="87"/>
      <c r="NPP66" s="87"/>
      <c r="NPQ66" s="87"/>
      <c r="NPR66" s="87"/>
      <c r="NPS66" s="87"/>
      <c r="NPT66" s="87"/>
      <c r="NPU66" s="87"/>
      <c r="NPV66" s="87"/>
      <c r="NPW66" s="87"/>
      <c r="NPX66" s="87"/>
      <c r="NPY66" s="87"/>
      <c r="NPZ66" s="87"/>
      <c r="NQA66" s="87"/>
      <c r="NQB66" s="87"/>
      <c r="NQC66" s="87"/>
      <c r="NQD66" s="87"/>
      <c r="NQE66" s="87"/>
      <c r="NQF66" s="87"/>
      <c r="NQG66" s="87"/>
      <c r="NQH66" s="87"/>
      <c r="NQI66" s="87"/>
      <c r="NQJ66" s="87"/>
      <c r="NQK66" s="87"/>
      <c r="NQL66" s="87"/>
      <c r="NQM66" s="87"/>
      <c r="NQN66" s="87"/>
      <c r="NQO66" s="87"/>
      <c r="NQP66" s="87"/>
      <c r="NQQ66" s="87"/>
      <c r="NQR66" s="87"/>
      <c r="NQS66" s="87"/>
      <c r="NQT66" s="87"/>
      <c r="NQU66" s="87"/>
      <c r="NQV66" s="87"/>
      <c r="NQW66" s="87"/>
      <c r="NQX66" s="87"/>
      <c r="NQY66" s="87"/>
      <c r="NQZ66" s="87"/>
      <c r="NRA66" s="87"/>
      <c r="NRB66" s="87"/>
      <c r="NRC66" s="87"/>
      <c r="NRD66" s="87"/>
      <c r="NRE66" s="87"/>
      <c r="NRF66" s="87"/>
      <c r="NRG66" s="87"/>
      <c r="NRH66" s="87"/>
      <c r="NRI66" s="87"/>
      <c r="NRJ66" s="87"/>
      <c r="NRK66" s="87"/>
      <c r="NRL66" s="87"/>
      <c r="NRM66" s="87"/>
      <c r="NRN66" s="87"/>
      <c r="NRO66" s="87"/>
      <c r="NRP66" s="87"/>
      <c r="NRQ66" s="87"/>
      <c r="NRR66" s="87"/>
      <c r="NRS66" s="87"/>
      <c r="NRT66" s="87"/>
      <c r="NRU66" s="87"/>
      <c r="NRV66" s="87"/>
      <c r="NRW66" s="87"/>
      <c r="NRX66" s="87"/>
      <c r="NRY66" s="87"/>
      <c r="NRZ66" s="87"/>
      <c r="NSA66" s="87"/>
      <c r="NSB66" s="87"/>
      <c r="NSC66" s="87"/>
      <c r="NSD66" s="87"/>
      <c r="NSE66" s="87"/>
      <c r="NSF66" s="87"/>
      <c r="NSG66" s="87"/>
      <c r="NSH66" s="87"/>
      <c r="NSI66" s="87"/>
      <c r="NSJ66" s="87"/>
      <c r="NSK66" s="87"/>
      <c r="NSL66" s="87"/>
      <c r="NSM66" s="87"/>
      <c r="NSN66" s="87"/>
      <c r="NSO66" s="87"/>
      <c r="NSP66" s="87"/>
      <c r="NSQ66" s="87"/>
      <c r="NSR66" s="87"/>
      <c r="NSS66" s="87"/>
      <c r="NST66" s="87"/>
      <c r="NSU66" s="87"/>
      <c r="NSV66" s="87"/>
      <c r="NSW66" s="87"/>
      <c r="NSX66" s="87"/>
      <c r="NSY66" s="87"/>
      <c r="NSZ66" s="87"/>
      <c r="NTA66" s="87"/>
      <c r="NTB66" s="87"/>
      <c r="NTC66" s="87"/>
      <c r="NTD66" s="87"/>
      <c r="NTE66" s="87"/>
      <c r="NTF66" s="87"/>
      <c r="NTG66" s="87"/>
      <c r="NTH66" s="87"/>
      <c r="NTI66" s="87"/>
      <c r="NTJ66" s="87"/>
      <c r="NTK66" s="87"/>
      <c r="NTL66" s="87"/>
      <c r="NTM66" s="87"/>
      <c r="NTN66" s="87"/>
      <c r="NTO66" s="87"/>
      <c r="NTP66" s="87"/>
      <c r="NTQ66" s="87"/>
      <c r="NTR66" s="87"/>
      <c r="NTS66" s="87"/>
      <c r="NTT66" s="87"/>
      <c r="NTU66" s="87"/>
      <c r="NTV66" s="87"/>
      <c r="NTW66" s="87"/>
      <c r="NTX66" s="87"/>
      <c r="NTY66" s="87"/>
      <c r="NTZ66" s="87"/>
      <c r="NUA66" s="87"/>
      <c r="NUB66" s="87"/>
      <c r="NUC66" s="87"/>
      <c r="NUD66" s="87"/>
      <c r="NUE66" s="87"/>
      <c r="NUF66" s="87"/>
      <c r="NUG66" s="87"/>
      <c r="NUH66" s="87"/>
      <c r="NUI66" s="87"/>
      <c r="NUJ66" s="87"/>
      <c r="NUK66" s="87"/>
      <c r="NUL66" s="87"/>
      <c r="NUM66" s="87"/>
      <c r="NUN66" s="87"/>
      <c r="NUO66" s="87"/>
      <c r="NUP66" s="87"/>
      <c r="NUQ66" s="87"/>
      <c r="NUR66" s="87"/>
      <c r="NUS66" s="87"/>
      <c r="NUT66" s="87"/>
      <c r="NUU66" s="87"/>
      <c r="NUV66" s="87"/>
      <c r="NUW66" s="87"/>
      <c r="NUX66" s="87"/>
      <c r="NUY66" s="87"/>
      <c r="NUZ66" s="87"/>
      <c r="NVA66" s="87"/>
      <c r="NVB66" s="87"/>
      <c r="NVC66" s="87"/>
      <c r="NVD66" s="87"/>
      <c r="NVE66" s="87"/>
      <c r="NVF66" s="87"/>
      <c r="NVG66" s="87"/>
      <c r="NVH66" s="87"/>
      <c r="NVI66" s="87"/>
      <c r="NVJ66" s="87"/>
      <c r="NVK66" s="87"/>
      <c r="NVL66" s="87"/>
      <c r="NVM66" s="87"/>
      <c r="NVN66" s="87"/>
      <c r="NVO66" s="87"/>
      <c r="NVP66" s="87"/>
      <c r="NVQ66" s="87"/>
      <c r="NVR66" s="87"/>
      <c r="NVS66" s="87"/>
      <c r="NVT66" s="87"/>
      <c r="NVU66" s="87"/>
      <c r="NVV66" s="87"/>
      <c r="NVW66" s="87"/>
      <c r="NVX66" s="87"/>
      <c r="NVY66" s="87"/>
      <c r="NVZ66" s="87"/>
      <c r="NWA66" s="87"/>
      <c r="NWB66" s="87"/>
      <c r="NWC66" s="87"/>
      <c r="NWD66" s="87"/>
      <c r="NWE66" s="87"/>
      <c r="NWF66" s="87"/>
      <c r="NWG66" s="87"/>
      <c r="NWH66" s="87"/>
      <c r="NWI66" s="87"/>
      <c r="NWJ66" s="87"/>
      <c r="NWK66" s="87"/>
      <c r="NWL66" s="87"/>
      <c r="NWM66" s="87"/>
      <c r="NWN66" s="87"/>
      <c r="NWO66" s="87"/>
      <c r="NWP66" s="87"/>
      <c r="NWQ66" s="87"/>
      <c r="NWR66" s="87"/>
      <c r="NWS66" s="87"/>
      <c r="NWT66" s="87"/>
      <c r="NWU66" s="87"/>
      <c r="NWV66" s="87"/>
      <c r="NWW66" s="87"/>
      <c r="NWX66" s="87"/>
      <c r="NWY66" s="87"/>
      <c r="NWZ66" s="87"/>
      <c r="NXA66" s="87"/>
      <c r="NXB66" s="87"/>
      <c r="NXC66" s="87"/>
      <c r="NXD66" s="87"/>
      <c r="NXE66" s="87"/>
      <c r="NXF66" s="87"/>
      <c r="NXG66" s="87"/>
      <c r="NXH66" s="87"/>
      <c r="NXI66" s="87"/>
      <c r="NXJ66" s="87"/>
      <c r="NXK66" s="87"/>
      <c r="NXL66" s="87"/>
      <c r="NXM66" s="87"/>
      <c r="NXN66" s="87"/>
      <c r="NXO66" s="87"/>
      <c r="NXP66" s="87"/>
      <c r="NXQ66" s="87"/>
      <c r="NXR66" s="87"/>
      <c r="NXS66" s="87"/>
      <c r="NXT66" s="87"/>
      <c r="NXU66" s="87"/>
      <c r="NXV66" s="87"/>
      <c r="NXW66" s="87"/>
      <c r="NXX66" s="87"/>
      <c r="NXY66" s="87"/>
      <c r="NXZ66" s="87"/>
      <c r="NYA66" s="87"/>
      <c r="NYB66" s="87"/>
      <c r="NYC66" s="87"/>
      <c r="NYD66" s="87"/>
      <c r="NYE66" s="87"/>
      <c r="NYF66" s="87"/>
      <c r="NYG66" s="87"/>
      <c r="NYH66" s="87"/>
      <c r="NYI66" s="87"/>
      <c r="NYJ66" s="87"/>
      <c r="NYK66" s="87"/>
      <c r="NYL66" s="87"/>
      <c r="NYM66" s="87"/>
      <c r="NYN66" s="87"/>
      <c r="NYO66" s="87"/>
      <c r="NYP66" s="87"/>
      <c r="NYQ66" s="87"/>
      <c r="NYR66" s="87"/>
      <c r="NYS66" s="87"/>
      <c r="NYT66" s="87"/>
      <c r="NYU66" s="87"/>
      <c r="NYV66" s="87"/>
      <c r="NYW66" s="87"/>
      <c r="NYX66" s="87"/>
      <c r="NYY66" s="87"/>
      <c r="NYZ66" s="87"/>
      <c r="NZA66" s="87"/>
      <c r="NZB66" s="87"/>
      <c r="NZC66" s="87"/>
      <c r="NZD66" s="87"/>
      <c r="NZE66" s="87"/>
      <c r="NZF66" s="87"/>
      <c r="NZG66" s="87"/>
      <c r="NZH66" s="87"/>
      <c r="NZI66" s="87"/>
      <c r="NZJ66" s="87"/>
      <c r="NZK66" s="87"/>
      <c r="NZL66" s="87"/>
      <c r="NZM66" s="87"/>
      <c r="NZN66" s="87"/>
      <c r="NZO66" s="87"/>
      <c r="NZP66" s="87"/>
      <c r="NZQ66" s="87"/>
      <c r="NZR66" s="87"/>
      <c r="NZS66" s="87"/>
      <c r="NZT66" s="87"/>
      <c r="NZU66" s="87"/>
      <c r="NZV66" s="87"/>
      <c r="NZW66" s="87"/>
      <c r="NZX66" s="87"/>
      <c r="NZY66" s="87"/>
      <c r="NZZ66" s="87"/>
      <c r="OAA66" s="87"/>
      <c r="OAB66" s="87"/>
      <c r="OAC66" s="87"/>
      <c r="OAD66" s="87"/>
      <c r="OAE66" s="87"/>
      <c r="OAF66" s="87"/>
      <c r="OAG66" s="87"/>
      <c r="OAH66" s="87"/>
      <c r="OAI66" s="87"/>
      <c r="OAJ66" s="87"/>
      <c r="OAK66" s="87"/>
      <c r="OAL66" s="87"/>
      <c r="OAM66" s="87"/>
      <c r="OAN66" s="87"/>
      <c r="OAO66" s="87"/>
      <c r="OAP66" s="87"/>
      <c r="OAQ66" s="87"/>
      <c r="OAR66" s="87"/>
      <c r="OAS66" s="87"/>
      <c r="OAT66" s="87"/>
      <c r="OAU66" s="87"/>
      <c r="OAV66" s="87"/>
      <c r="OAW66" s="87"/>
      <c r="OAX66" s="87"/>
      <c r="OAY66" s="87"/>
      <c r="OAZ66" s="87"/>
      <c r="OBA66" s="87"/>
      <c r="OBB66" s="87"/>
      <c r="OBC66" s="87"/>
      <c r="OBD66" s="87"/>
      <c r="OBE66" s="87"/>
      <c r="OBF66" s="87"/>
      <c r="OBG66" s="87"/>
      <c r="OBH66" s="87"/>
      <c r="OBI66" s="87"/>
      <c r="OBJ66" s="87"/>
      <c r="OBK66" s="87"/>
      <c r="OBL66" s="87"/>
      <c r="OBM66" s="87"/>
      <c r="OBN66" s="87"/>
      <c r="OBO66" s="87"/>
      <c r="OBP66" s="87"/>
      <c r="OBQ66" s="87"/>
      <c r="OBR66" s="87"/>
      <c r="OBS66" s="87"/>
      <c r="OBT66" s="87"/>
      <c r="OBU66" s="87"/>
      <c r="OBV66" s="87"/>
      <c r="OBW66" s="87"/>
      <c r="OBX66" s="87"/>
      <c r="OBY66" s="87"/>
      <c r="OBZ66" s="87"/>
      <c r="OCA66" s="87"/>
      <c r="OCB66" s="87"/>
      <c r="OCC66" s="87"/>
      <c r="OCD66" s="87"/>
      <c r="OCE66" s="87"/>
      <c r="OCF66" s="87"/>
      <c r="OCG66" s="87"/>
      <c r="OCH66" s="87"/>
      <c r="OCI66" s="87"/>
      <c r="OCJ66" s="87"/>
      <c r="OCK66" s="87"/>
      <c r="OCL66" s="87"/>
      <c r="OCM66" s="87"/>
      <c r="OCN66" s="87"/>
      <c r="OCO66" s="87"/>
      <c r="OCP66" s="87"/>
      <c r="OCQ66" s="87"/>
      <c r="OCR66" s="87"/>
      <c r="OCS66" s="87"/>
      <c r="OCT66" s="87"/>
      <c r="OCU66" s="87"/>
      <c r="OCV66" s="87"/>
      <c r="OCW66" s="87"/>
      <c r="OCX66" s="87"/>
      <c r="OCY66" s="87"/>
      <c r="OCZ66" s="87"/>
      <c r="ODA66" s="87"/>
      <c r="ODB66" s="87"/>
      <c r="ODC66" s="87"/>
      <c r="ODD66" s="87"/>
      <c r="ODE66" s="87"/>
      <c r="ODF66" s="87"/>
      <c r="ODG66" s="87"/>
      <c r="ODH66" s="87"/>
      <c r="ODI66" s="87"/>
      <c r="ODJ66" s="87"/>
      <c r="ODK66" s="87"/>
      <c r="ODL66" s="87"/>
      <c r="ODM66" s="87"/>
      <c r="ODN66" s="87"/>
      <c r="ODO66" s="87"/>
      <c r="ODP66" s="87"/>
      <c r="ODQ66" s="87"/>
      <c r="ODR66" s="87"/>
      <c r="ODS66" s="87"/>
      <c r="ODT66" s="87"/>
      <c r="ODU66" s="87"/>
      <c r="ODV66" s="87"/>
      <c r="ODW66" s="87"/>
      <c r="ODX66" s="87"/>
      <c r="ODY66" s="87"/>
      <c r="ODZ66" s="87"/>
      <c r="OEA66" s="87"/>
      <c r="OEB66" s="87"/>
      <c r="OEC66" s="87"/>
      <c r="OED66" s="87"/>
      <c r="OEE66" s="87"/>
      <c r="OEF66" s="87"/>
      <c r="OEG66" s="87"/>
      <c r="OEH66" s="87"/>
      <c r="OEI66" s="87"/>
      <c r="OEJ66" s="87"/>
      <c r="OEK66" s="87"/>
      <c r="OEL66" s="87"/>
      <c r="OEM66" s="87"/>
      <c r="OEN66" s="87"/>
      <c r="OEO66" s="87"/>
      <c r="OEP66" s="87"/>
      <c r="OEQ66" s="87"/>
      <c r="OER66" s="87"/>
      <c r="OES66" s="87"/>
      <c r="OET66" s="87"/>
      <c r="OEU66" s="87"/>
      <c r="OEV66" s="87"/>
      <c r="OEW66" s="87"/>
      <c r="OEX66" s="87"/>
      <c r="OEY66" s="87"/>
      <c r="OEZ66" s="87"/>
      <c r="OFA66" s="87"/>
      <c r="OFB66" s="87"/>
      <c r="OFC66" s="87"/>
      <c r="OFD66" s="87"/>
      <c r="OFE66" s="87"/>
      <c r="OFF66" s="87"/>
      <c r="OFG66" s="87"/>
      <c r="OFH66" s="87"/>
      <c r="OFI66" s="87"/>
      <c r="OFJ66" s="87"/>
      <c r="OFK66" s="87"/>
      <c r="OFL66" s="87"/>
      <c r="OFM66" s="87"/>
      <c r="OFN66" s="87"/>
      <c r="OFO66" s="87"/>
      <c r="OFP66" s="87"/>
      <c r="OFQ66" s="87"/>
      <c r="OFR66" s="87"/>
      <c r="OFS66" s="87"/>
      <c r="OFT66" s="87"/>
      <c r="OFU66" s="87"/>
      <c r="OFV66" s="87"/>
      <c r="OFW66" s="87"/>
      <c r="OFX66" s="87"/>
      <c r="OFY66" s="87"/>
      <c r="OFZ66" s="87"/>
      <c r="OGA66" s="87"/>
      <c r="OGB66" s="87"/>
      <c r="OGC66" s="87"/>
      <c r="OGD66" s="87"/>
      <c r="OGE66" s="87"/>
      <c r="OGF66" s="87"/>
      <c r="OGG66" s="87"/>
      <c r="OGH66" s="87"/>
      <c r="OGI66" s="87"/>
      <c r="OGJ66" s="87"/>
      <c r="OGK66" s="87"/>
      <c r="OGL66" s="87"/>
      <c r="OGM66" s="87"/>
      <c r="OGN66" s="87"/>
      <c r="OGO66" s="87"/>
      <c r="OGP66" s="87"/>
      <c r="OGQ66" s="87"/>
      <c r="OGR66" s="87"/>
      <c r="OGS66" s="87"/>
      <c r="OGT66" s="87"/>
      <c r="OGU66" s="87"/>
      <c r="OGV66" s="87"/>
      <c r="OGW66" s="87"/>
      <c r="OGX66" s="87"/>
      <c r="OGY66" s="87"/>
      <c r="OGZ66" s="87"/>
      <c r="OHA66" s="87"/>
      <c r="OHB66" s="87"/>
      <c r="OHC66" s="87"/>
      <c r="OHD66" s="87"/>
      <c r="OHE66" s="87"/>
      <c r="OHF66" s="87"/>
      <c r="OHG66" s="87"/>
      <c r="OHH66" s="87"/>
      <c r="OHI66" s="87"/>
      <c r="OHJ66" s="87"/>
      <c r="OHK66" s="87"/>
      <c r="OHL66" s="87"/>
      <c r="OHM66" s="87"/>
      <c r="OHN66" s="87"/>
      <c r="OHO66" s="87"/>
      <c r="OHP66" s="87"/>
      <c r="OHQ66" s="87"/>
      <c r="OHR66" s="87"/>
      <c r="OHS66" s="87"/>
      <c r="OHT66" s="87"/>
      <c r="OHU66" s="87"/>
      <c r="OHV66" s="87"/>
      <c r="OHW66" s="87"/>
      <c r="OHX66" s="87"/>
      <c r="OHY66" s="87"/>
      <c r="OHZ66" s="87"/>
      <c r="OIA66" s="87"/>
      <c r="OIB66" s="87"/>
      <c r="OIC66" s="87"/>
      <c r="OID66" s="87"/>
      <c r="OIE66" s="87"/>
      <c r="OIF66" s="87"/>
      <c r="OIG66" s="87"/>
      <c r="OIH66" s="87"/>
      <c r="OII66" s="87"/>
      <c r="OIJ66" s="87"/>
      <c r="OIK66" s="87"/>
      <c r="OIL66" s="87"/>
      <c r="OIM66" s="87"/>
      <c r="OIN66" s="87"/>
      <c r="OIO66" s="87"/>
      <c r="OIP66" s="87"/>
      <c r="OIQ66" s="87"/>
      <c r="OIR66" s="87"/>
      <c r="OIS66" s="87"/>
      <c r="OIT66" s="87"/>
      <c r="OIU66" s="87"/>
      <c r="OIV66" s="87"/>
      <c r="OIW66" s="87"/>
      <c r="OIX66" s="87"/>
      <c r="OIY66" s="87"/>
      <c r="OIZ66" s="87"/>
      <c r="OJA66" s="87"/>
      <c r="OJB66" s="87"/>
      <c r="OJC66" s="87"/>
      <c r="OJD66" s="87"/>
      <c r="OJE66" s="87"/>
      <c r="OJF66" s="87"/>
      <c r="OJG66" s="87"/>
      <c r="OJH66" s="87"/>
      <c r="OJI66" s="87"/>
      <c r="OJJ66" s="87"/>
      <c r="OJK66" s="87"/>
      <c r="OJL66" s="87"/>
      <c r="OJM66" s="87"/>
      <c r="OJN66" s="87"/>
      <c r="OJO66" s="87"/>
      <c r="OJP66" s="87"/>
      <c r="OJQ66" s="87"/>
      <c r="OJR66" s="87"/>
      <c r="OJS66" s="87"/>
      <c r="OJT66" s="87"/>
      <c r="OJU66" s="87"/>
      <c r="OJV66" s="87"/>
      <c r="OJW66" s="87"/>
      <c r="OJX66" s="87"/>
      <c r="OJY66" s="87"/>
      <c r="OJZ66" s="87"/>
      <c r="OKA66" s="87"/>
      <c r="OKB66" s="87"/>
      <c r="OKC66" s="87"/>
      <c r="OKD66" s="87"/>
      <c r="OKE66" s="87"/>
      <c r="OKF66" s="87"/>
      <c r="OKG66" s="87"/>
      <c r="OKH66" s="87"/>
      <c r="OKI66" s="87"/>
      <c r="OKJ66" s="87"/>
      <c r="OKK66" s="87"/>
      <c r="OKL66" s="87"/>
      <c r="OKM66" s="87"/>
      <c r="OKN66" s="87"/>
      <c r="OKO66" s="87"/>
      <c r="OKP66" s="87"/>
      <c r="OKQ66" s="87"/>
      <c r="OKR66" s="87"/>
      <c r="OKS66" s="87"/>
      <c r="OKT66" s="87"/>
      <c r="OKU66" s="87"/>
      <c r="OKV66" s="87"/>
      <c r="OKW66" s="87"/>
      <c r="OKX66" s="87"/>
      <c r="OKY66" s="87"/>
      <c r="OKZ66" s="87"/>
      <c r="OLA66" s="87"/>
      <c r="OLB66" s="87"/>
      <c r="OLC66" s="87"/>
      <c r="OLD66" s="87"/>
      <c r="OLE66" s="87"/>
      <c r="OLF66" s="87"/>
      <c r="OLG66" s="87"/>
      <c r="OLH66" s="87"/>
      <c r="OLI66" s="87"/>
      <c r="OLJ66" s="87"/>
      <c r="OLK66" s="87"/>
      <c r="OLL66" s="87"/>
      <c r="OLM66" s="87"/>
      <c r="OLN66" s="87"/>
      <c r="OLO66" s="87"/>
      <c r="OLP66" s="87"/>
      <c r="OLQ66" s="87"/>
      <c r="OLR66" s="87"/>
      <c r="OLS66" s="87"/>
      <c r="OLT66" s="87"/>
      <c r="OLU66" s="87"/>
      <c r="OLV66" s="87"/>
      <c r="OLW66" s="87"/>
      <c r="OLX66" s="87"/>
      <c r="OLY66" s="87"/>
      <c r="OLZ66" s="87"/>
      <c r="OMA66" s="87"/>
      <c r="OMB66" s="87"/>
      <c r="OMC66" s="87"/>
      <c r="OMD66" s="87"/>
      <c r="OME66" s="87"/>
      <c r="OMF66" s="87"/>
      <c r="OMG66" s="87"/>
      <c r="OMH66" s="87"/>
      <c r="OMI66" s="87"/>
      <c r="OMJ66" s="87"/>
      <c r="OMK66" s="87"/>
      <c r="OML66" s="87"/>
      <c r="OMM66" s="87"/>
      <c r="OMN66" s="87"/>
      <c r="OMO66" s="87"/>
      <c r="OMP66" s="87"/>
      <c r="OMQ66" s="87"/>
      <c r="OMR66" s="87"/>
      <c r="OMS66" s="87"/>
      <c r="OMT66" s="87"/>
      <c r="OMU66" s="87"/>
      <c r="OMV66" s="87"/>
      <c r="OMW66" s="87"/>
      <c r="OMX66" s="87"/>
      <c r="OMY66" s="87"/>
      <c r="OMZ66" s="87"/>
      <c r="ONA66" s="87"/>
      <c r="ONB66" s="87"/>
      <c r="ONC66" s="87"/>
      <c r="OND66" s="87"/>
      <c r="ONE66" s="87"/>
      <c r="ONF66" s="87"/>
      <c r="ONG66" s="87"/>
      <c r="ONH66" s="87"/>
      <c r="ONI66" s="87"/>
      <c r="ONJ66" s="87"/>
      <c r="ONK66" s="87"/>
      <c r="ONL66" s="87"/>
      <c r="ONM66" s="87"/>
      <c r="ONN66" s="87"/>
      <c r="ONO66" s="87"/>
      <c r="ONP66" s="87"/>
      <c r="ONQ66" s="87"/>
      <c r="ONR66" s="87"/>
      <c r="ONS66" s="87"/>
      <c r="ONT66" s="87"/>
      <c r="ONU66" s="87"/>
      <c r="ONV66" s="87"/>
      <c r="ONW66" s="87"/>
      <c r="ONX66" s="87"/>
      <c r="ONY66" s="87"/>
      <c r="ONZ66" s="87"/>
      <c r="OOA66" s="87"/>
      <c r="OOB66" s="87"/>
      <c r="OOC66" s="87"/>
      <c r="OOD66" s="87"/>
      <c r="OOE66" s="87"/>
      <c r="OOF66" s="87"/>
      <c r="OOG66" s="87"/>
      <c r="OOH66" s="87"/>
      <c r="OOI66" s="87"/>
      <c r="OOJ66" s="87"/>
      <c r="OOK66" s="87"/>
      <c r="OOL66" s="87"/>
      <c r="OOM66" s="87"/>
      <c r="OON66" s="87"/>
      <c r="OOO66" s="87"/>
      <c r="OOP66" s="87"/>
      <c r="OOQ66" s="87"/>
      <c r="OOR66" s="87"/>
      <c r="OOS66" s="87"/>
      <c r="OOT66" s="87"/>
      <c r="OOU66" s="87"/>
      <c r="OOV66" s="87"/>
      <c r="OOW66" s="87"/>
      <c r="OOX66" s="87"/>
      <c r="OOY66" s="87"/>
      <c r="OOZ66" s="87"/>
      <c r="OPA66" s="87"/>
      <c r="OPB66" s="87"/>
      <c r="OPC66" s="87"/>
      <c r="OPD66" s="87"/>
      <c r="OPE66" s="87"/>
      <c r="OPF66" s="87"/>
      <c r="OPG66" s="87"/>
      <c r="OPH66" s="87"/>
      <c r="OPI66" s="87"/>
      <c r="OPJ66" s="87"/>
      <c r="OPK66" s="87"/>
      <c r="OPL66" s="87"/>
      <c r="OPM66" s="87"/>
      <c r="OPN66" s="87"/>
      <c r="OPO66" s="87"/>
      <c r="OPP66" s="87"/>
      <c r="OPQ66" s="87"/>
      <c r="OPR66" s="87"/>
      <c r="OPS66" s="87"/>
      <c r="OPT66" s="87"/>
      <c r="OPU66" s="87"/>
      <c r="OPV66" s="87"/>
      <c r="OPW66" s="87"/>
      <c r="OPX66" s="87"/>
      <c r="OPY66" s="87"/>
      <c r="OPZ66" s="87"/>
      <c r="OQA66" s="87"/>
      <c r="OQB66" s="87"/>
      <c r="OQC66" s="87"/>
      <c r="OQD66" s="87"/>
      <c r="OQE66" s="87"/>
      <c r="OQF66" s="87"/>
      <c r="OQG66" s="87"/>
      <c r="OQH66" s="87"/>
      <c r="OQI66" s="87"/>
      <c r="OQJ66" s="87"/>
      <c r="OQK66" s="87"/>
      <c r="OQL66" s="87"/>
      <c r="OQM66" s="87"/>
      <c r="OQN66" s="87"/>
      <c r="OQO66" s="87"/>
      <c r="OQP66" s="87"/>
      <c r="OQQ66" s="87"/>
      <c r="OQR66" s="87"/>
      <c r="OQS66" s="87"/>
      <c r="OQT66" s="87"/>
      <c r="OQU66" s="87"/>
      <c r="OQV66" s="87"/>
      <c r="OQW66" s="87"/>
      <c r="OQX66" s="87"/>
      <c r="OQY66" s="87"/>
      <c r="OQZ66" s="87"/>
      <c r="ORA66" s="87"/>
      <c r="ORB66" s="87"/>
      <c r="ORC66" s="87"/>
      <c r="ORD66" s="87"/>
      <c r="ORE66" s="87"/>
      <c r="ORF66" s="87"/>
      <c r="ORG66" s="87"/>
      <c r="ORH66" s="87"/>
      <c r="ORI66" s="87"/>
      <c r="ORJ66" s="87"/>
      <c r="ORK66" s="87"/>
      <c r="ORL66" s="87"/>
      <c r="ORM66" s="87"/>
      <c r="ORN66" s="87"/>
      <c r="ORO66" s="87"/>
      <c r="ORP66" s="87"/>
      <c r="ORQ66" s="87"/>
      <c r="ORR66" s="87"/>
      <c r="ORS66" s="87"/>
      <c r="ORT66" s="87"/>
      <c r="ORU66" s="87"/>
      <c r="ORV66" s="87"/>
      <c r="ORW66" s="87"/>
      <c r="ORX66" s="87"/>
      <c r="ORY66" s="87"/>
      <c r="ORZ66" s="87"/>
      <c r="OSA66" s="87"/>
      <c r="OSB66" s="87"/>
      <c r="OSC66" s="87"/>
      <c r="OSD66" s="87"/>
      <c r="OSE66" s="87"/>
      <c r="OSF66" s="87"/>
      <c r="OSG66" s="87"/>
      <c r="OSH66" s="87"/>
      <c r="OSI66" s="87"/>
      <c r="OSJ66" s="87"/>
      <c r="OSK66" s="87"/>
      <c r="OSL66" s="87"/>
      <c r="OSM66" s="87"/>
      <c r="OSN66" s="87"/>
      <c r="OSO66" s="87"/>
      <c r="OSP66" s="87"/>
      <c r="OSQ66" s="87"/>
      <c r="OSR66" s="87"/>
      <c r="OSS66" s="87"/>
      <c r="OST66" s="87"/>
      <c r="OSU66" s="87"/>
      <c r="OSV66" s="87"/>
      <c r="OSW66" s="87"/>
      <c r="OSX66" s="87"/>
      <c r="OSY66" s="87"/>
      <c r="OSZ66" s="87"/>
      <c r="OTA66" s="87"/>
      <c r="OTB66" s="87"/>
      <c r="OTC66" s="87"/>
      <c r="OTD66" s="87"/>
      <c r="OTE66" s="87"/>
      <c r="OTF66" s="87"/>
      <c r="OTG66" s="87"/>
      <c r="OTH66" s="87"/>
      <c r="OTI66" s="87"/>
      <c r="OTJ66" s="87"/>
      <c r="OTK66" s="87"/>
      <c r="OTL66" s="87"/>
      <c r="OTM66" s="87"/>
      <c r="OTN66" s="87"/>
      <c r="OTO66" s="87"/>
      <c r="OTP66" s="87"/>
      <c r="OTQ66" s="87"/>
      <c r="OTR66" s="87"/>
      <c r="OTS66" s="87"/>
      <c r="OTT66" s="87"/>
      <c r="OTU66" s="87"/>
      <c r="OTV66" s="87"/>
      <c r="OTW66" s="87"/>
      <c r="OTX66" s="87"/>
      <c r="OTY66" s="87"/>
      <c r="OTZ66" s="87"/>
      <c r="OUA66" s="87"/>
      <c r="OUB66" s="87"/>
      <c r="OUC66" s="87"/>
      <c r="OUD66" s="87"/>
      <c r="OUE66" s="87"/>
      <c r="OUF66" s="87"/>
      <c r="OUG66" s="87"/>
      <c r="OUH66" s="87"/>
      <c r="OUI66" s="87"/>
      <c r="OUJ66" s="87"/>
      <c r="OUK66" s="87"/>
      <c r="OUL66" s="87"/>
      <c r="OUM66" s="87"/>
      <c r="OUN66" s="87"/>
      <c r="OUO66" s="87"/>
      <c r="OUP66" s="87"/>
      <c r="OUQ66" s="87"/>
      <c r="OUR66" s="87"/>
      <c r="OUS66" s="87"/>
      <c r="OUT66" s="87"/>
      <c r="OUU66" s="87"/>
      <c r="OUV66" s="87"/>
      <c r="OUW66" s="87"/>
      <c r="OUX66" s="87"/>
      <c r="OUY66" s="87"/>
      <c r="OUZ66" s="87"/>
      <c r="OVA66" s="87"/>
      <c r="OVB66" s="87"/>
      <c r="OVC66" s="87"/>
      <c r="OVD66" s="87"/>
      <c r="OVE66" s="87"/>
      <c r="OVF66" s="87"/>
      <c r="OVG66" s="87"/>
      <c r="OVH66" s="87"/>
      <c r="OVI66" s="87"/>
      <c r="OVJ66" s="87"/>
      <c r="OVK66" s="87"/>
      <c r="OVL66" s="87"/>
      <c r="OVM66" s="87"/>
      <c r="OVN66" s="87"/>
      <c r="OVO66" s="87"/>
      <c r="OVP66" s="87"/>
      <c r="OVQ66" s="87"/>
      <c r="OVR66" s="87"/>
      <c r="OVS66" s="87"/>
      <c r="OVT66" s="87"/>
      <c r="OVU66" s="87"/>
      <c r="OVV66" s="87"/>
      <c r="OVW66" s="87"/>
      <c r="OVX66" s="87"/>
      <c r="OVY66" s="87"/>
      <c r="OVZ66" s="87"/>
      <c r="OWA66" s="87"/>
      <c r="OWB66" s="87"/>
      <c r="OWC66" s="87"/>
      <c r="OWD66" s="87"/>
      <c r="OWE66" s="87"/>
      <c r="OWF66" s="87"/>
      <c r="OWG66" s="87"/>
      <c r="OWH66" s="87"/>
      <c r="OWI66" s="87"/>
      <c r="OWJ66" s="87"/>
      <c r="OWK66" s="87"/>
      <c r="OWL66" s="87"/>
      <c r="OWM66" s="87"/>
      <c r="OWN66" s="87"/>
      <c r="OWO66" s="87"/>
      <c r="OWP66" s="87"/>
      <c r="OWQ66" s="87"/>
      <c r="OWR66" s="87"/>
      <c r="OWS66" s="87"/>
      <c r="OWT66" s="87"/>
      <c r="OWU66" s="87"/>
      <c r="OWV66" s="87"/>
      <c r="OWW66" s="87"/>
      <c r="OWX66" s="87"/>
      <c r="OWY66" s="87"/>
      <c r="OWZ66" s="87"/>
      <c r="OXA66" s="87"/>
      <c r="OXB66" s="87"/>
      <c r="OXC66" s="87"/>
      <c r="OXD66" s="87"/>
      <c r="OXE66" s="87"/>
      <c r="OXF66" s="87"/>
      <c r="OXG66" s="87"/>
      <c r="OXH66" s="87"/>
      <c r="OXI66" s="87"/>
      <c r="OXJ66" s="87"/>
      <c r="OXK66" s="87"/>
      <c r="OXL66" s="87"/>
      <c r="OXM66" s="87"/>
      <c r="OXN66" s="87"/>
      <c r="OXO66" s="87"/>
      <c r="OXP66" s="87"/>
      <c r="OXQ66" s="87"/>
      <c r="OXR66" s="87"/>
      <c r="OXS66" s="87"/>
      <c r="OXT66" s="87"/>
      <c r="OXU66" s="87"/>
      <c r="OXV66" s="87"/>
      <c r="OXW66" s="87"/>
      <c r="OXX66" s="87"/>
      <c r="OXY66" s="87"/>
      <c r="OXZ66" s="87"/>
      <c r="OYA66" s="87"/>
      <c r="OYB66" s="87"/>
      <c r="OYC66" s="87"/>
      <c r="OYD66" s="87"/>
      <c r="OYE66" s="87"/>
      <c r="OYF66" s="87"/>
      <c r="OYG66" s="87"/>
      <c r="OYH66" s="87"/>
      <c r="OYI66" s="87"/>
      <c r="OYJ66" s="87"/>
      <c r="OYK66" s="87"/>
      <c r="OYL66" s="87"/>
      <c r="OYM66" s="87"/>
      <c r="OYN66" s="87"/>
      <c r="OYO66" s="87"/>
      <c r="OYP66" s="87"/>
      <c r="OYQ66" s="87"/>
      <c r="OYR66" s="87"/>
      <c r="OYS66" s="87"/>
      <c r="OYT66" s="87"/>
      <c r="OYU66" s="87"/>
      <c r="OYV66" s="87"/>
      <c r="OYW66" s="87"/>
      <c r="OYX66" s="87"/>
      <c r="OYY66" s="87"/>
      <c r="OYZ66" s="87"/>
      <c r="OZA66" s="87"/>
      <c r="OZB66" s="87"/>
      <c r="OZC66" s="87"/>
      <c r="OZD66" s="87"/>
      <c r="OZE66" s="87"/>
      <c r="OZF66" s="87"/>
      <c r="OZG66" s="87"/>
      <c r="OZH66" s="87"/>
      <c r="OZI66" s="87"/>
      <c r="OZJ66" s="87"/>
      <c r="OZK66" s="87"/>
      <c r="OZL66" s="87"/>
      <c r="OZM66" s="87"/>
      <c r="OZN66" s="87"/>
      <c r="OZO66" s="87"/>
      <c r="OZP66" s="87"/>
      <c r="OZQ66" s="87"/>
      <c r="OZR66" s="87"/>
      <c r="OZS66" s="87"/>
      <c r="OZT66" s="87"/>
      <c r="OZU66" s="87"/>
      <c r="OZV66" s="87"/>
      <c r="OZW66" s="87"/>
      <c r="OZX66" s="87"/>
      <c r="OZY66" s="87"/>
      <c r="OZZ66" s="87"/>
      <c r="PAA66" s="87"/>
      <c r="PAB66" s="87"/>
      <c r="PAC66" s="87"/>
      <c r="PAD66" s="87"/>
      <c r="PAE66" s="87"/>
      <c r="PAF66" s="87"/>
      <c r="PAG66" s="87"/>
      <c r="PAH66" s="87"/>
      <c r="PAI66" s="87"/>
      <c r="PAJ66" s="87"/>
      <c r="PAK66" s="87"/>
      <c r="PAL66" s="87"/>
      <c r="PAM66" s="87"/>
      <c r="PAN66" s="87"/>
      <c r="PAO66" s="87"/>
      <c r="PAP66" s="87"/>
      <c r="PAQ66" s="87"/>
      <c r="PAR66" s="87"/>
      <c r="PAS66" s="87"/>
      <c r="PAT66" s="87"/>
      <c r="PAU66" s="87"/>
      <c r="PAV66" s="87"/>
      <c r="PAW66" s="87"/>
      <c r="PAX66" s="87"/>
      <c r="PAY66" s="87"/>
      <c r="PAZ66" s="87"/>
      <c r="PBA66" s="87"/>
      <c r="PBB66" s="87"/>
      <c r="PBC66" s="87"/>
      <c r="PBD66" s="87"/>
      <c r="PBE66" s="87"/>
      <c r="PBF66" s="87"/>
      <c r="PBG66" s="87"/>
      <c r="PBH66" s="87"/>
      <c r="PBI66" s="87"/>
      <c r="PBJ66" s="87"/>
      <c r="PBK66" s="87"/>
      <c r="PBL66" s="87"/>
      <c r="PBM66" s="87"/>
      <c r="PBN66" s="87"/>
      <c r="PBO66" s="87"/>
      <c r="PBP66" s="87"/>
      <c r="PBQ66" s="87"/>
      <c r="PBR66" s="87"/>
      <c r="PBS66" s="87"/>
      <c r="PBT66" s="87"/>
      <c r="PBU66" s="87"/>
      <c r="PBV66" s="87"/>
      <c r="PBW66" s="87"/>
      <c r="PBX66" s="87"/>
      <c r="PBY66" s="87"/>
      <c r="PBZ66" s="87"/>
      <c r="PCA66" s="87"/>
      <c r="PCB66" s="87"/>
      <c r="PCC66" s="87"/>
      <c r="PCD66" s="87"/>
      <c r="PCE66" s="87"/>
      <c r="PCF66" s="87"/>
      <c r="PCG66" s="87"/>
      <c r="PCH66" s="87"/>
      <c r="PCI66" s="87"/>
      <c r="PCJ66" s="87"/>
      <c r="PCK66" s="87"/>
      <c r="PCL66" s="87"/>
      <c r="PCM66" s="87"/>
      <c r="PCN66" s="87"/>
      <c r="PCO66" s="87"/>
      <c r="PCP66" s="87"/>
      <c r="PCQ66" s="87"/>
      <c r="PCR66" s="87"/>
      <c r="PCS66" s="87"/>
      <c r="PCT66" s="87"/>
      <c r="PCU66" s="87"/>
      <c r="PCV66" s="87"/>
      <c r="PCW66" s="87"/>
      <c r="PCX66" s="87"/>
      <c r="PCY66" s="87"/>
      <c r="PCZ66" s="87"/>
      <c r="PDA66" s="87"/>
      <c r="PDB66" s="87"/>
      <c r="PDC66" s="87"/>
      <c r="PDD66" s="87"/>
      <c r="PDE66" s="87"/>
      <c r="PDF66" s="87"/>
      <c r="PDG66" s="87"/>
      <c r="PDH66" s="87"/>
      <c r="PDI66" s="87"/>
      <c r="PDJ66" s="87"/>
      <c r="PDK66" s="87"/>
      <c r="PDL66" s="87"/>
      <c r="PDM66" s="87"/>
      <c r="PDN66" s="87"/>
      <c r="PDO66" s="87"/>
      <c r="PDP66" s="87"/>
      <c r="PDQ66" s="87"/>
      <c r="PDR66" s="87"/>
      <c r="PDS66" s="87"/>
      <c r="PDT66" s="87"/>
      <c r="PDU66" s="87"/>
      <c r="PDV66" s="87"/>
      <c r="PDW66" s="87"/>
      <c r="PDX66" s="87"/>
      <c r="PDY66" s="87"/>
      <c r="PDZ66" s="87"/>
      <c r="PEA66" s="87"/>
      <c r="PEB66" s="87"/>
      <c r="PEC66" s="87"/>
      <c r="PED66" s="87"/>
      <c r="PEE66" s="87"/>
      <c r="PEF66" s="87"/>
      <c r="PEG66" s="87"/>
      <c r="PEH66" s="87"/>
      <c r="PEI66" s="87"/>
      <c r="PEJ66" s="87"/>
      <c r="PEK66" s="87"/>
      <c r="PEL66" s="87"/>
      <c r="PEM66" s="87"/>
      <c r="PEN66" s="87"/>
      <c r="PEO66" s="87"/>
      <c r="PEP66" s="87"/>
      <c r="PEQ66" s="87"/>
      <c r="PER66" s="87"/>
      <c r="PES66" s="87"/>
      <c r="PET66" s="87"/>
      <c r="PEU66" s="87"/>
      <c r="PEV66" s="87"/>
      <c r="PEW66" s="87"/>
      <c r="PEX66" s="87"/>
      <c r="PEY66" s="87"/>
      <c r="PEZ66" s="87"/>
      <c r="PFA66" s="87"/>
      <c r="PFB66" s="87"/>
      <c r="PFC66" s="87"/>
      <c r="PFD66" s="87"/>
      <c r="PFE66" s="87"/>
      <c r="PFF66" s="87"/>
      <c r="PFG66" s="87"/>
      <c r="PFH66" s="87"/>
      <c r="PFI66" s="87"/>
      <c r="PFJ66" s="87"/>
      <c r="PFK66" s="87"/>
      <c r="PFL66" s="87"/>
      <c r="PFM66" s="87"/>
      <c r="PFN66" s="87"/>
      <c r="PFO66" s="87"/>
      <c r="PFP66" s="87"/>
      <c r="PFQ66" s="87"/>
      <c r="PFR66" s="87"/>
      <c r="PFS66" s="87"/>
      <c r="PFT66" s="87"/>
      <c r="PFU66" s="87"/>
      <c r="PFV66" s="87"/>
      <c r="PFW66" s="87"/>
      <c r="PFX66" s="87"/>
      <c r="PFY66" s="87"/>
      <c r="PFZ66" s="87"/>
      <c r="PGA66" s="87"/>
      <c r="PGB66" s="87"/>
      <c r="PGC66" s="87"/>
      <c r="PGD66" s="87"/>
      <c r="PGE66" s="87"/>
      <c r="PGF66" s="87"/>
      <c r="PGG66" s="87"/>
      <c r="PGH66" s="87"/>
      <c r="PGI66" s="87"/>
      <c r="PGJ66" s="87"/>
      <c r="PGK66" s="87"/>
      <c r="PGL66" s="87"/>
      <c r="PGM66" s="87"/>
      <c r="PGN66" s="87"/>
      <c r="PGO66" s="87"/>
      <c r="PGP66" s="87"/>
      <c r="PGQ66" s="87"/>
      <c r="PGR66" s="87"/>
      <c r="PGS66" s="87"/>
      <c r="PGT66" s="87"/>
      <c r="PGU66" s="87"/>
      <c r="PGV66" s="87"/>
      <c r="PGW66" s="87"/>
      <c r="PGX66" s="87"/>
      <c r="PGY66" s="87"/>
      <c r="PGZ66" s="87"/>
      <c r="PHA66" s="87"/>
      <c r="PHB66" s="87"/>
      <c r="PHC66" s="87"/>
      <c r="PHD66" s="87"/>
      <c r="PHE66" s="87"/>
      <c r="PHF66" s="87"/>
      <c r="PHG66" s="87"/>
      <c r="PHH66" s="87"/>
      <c r="PHI66" s="87"/>
      <c r="PHJ66" s="87"/>
      <c r="PHK66" s="87"/>
      <c r="PHL66" s="87"/>
      <c r="PHM66" s="87"/>
      <c r="PHN66" s="87"/>
      <c r="PHO66" s="87"/>
      <c r="PHP66" s="87"/>
      <c r="PHQ66" s="87"/>
      <c r="PHR66" s="87"/>
      <c r="PHS66" s="87"/>
      <c r="PHT66" s="87"/>
      <c r="PHU66" s="87"/>
      <c r="PHV66" s="87"/>
      <c r="PHW66" s="87"/>
      <c r="PHX66" s="87"/>
      <c r="PHY66" s="87"/>
      <c r="PHZ66" s="87"/>
      <c r="PIA66" s="87"/>
      <c r="PIB66" s="87"/>
      <c r="PIC66" s="87"/>
      <c r="PID66" s="87"/>
      <c r="PIE66" s="87"/>
      <c r="PIF66" s="87"/>
      <c r="PIG66" s="87"/>
      <c r="PIH66" s="87"/>
      <c r="PII66" s="87"/>
      <c r="PIJ66" s="87"/>
      <c r="PIK66" s="87"/>
      <c r="PIL66" s="87"/>
      <c r="PIM66" s="87"/>
      <c r="PIN66" s="87"/>
      <c r="PIO66" s="87"/>
      <c r="PIP66" s="87"/>
      <c r="PIQ66" s="87"/>
      <c r="PIR66" s="87"/>
      <c r="PIS66" s="87"/>
      <c r="PIT66" s="87"/>
      <c r="PIU66" s="87"/>
      <c r="PIV66" s="87"/>
      <c r="PIW66" s="87"/>
      <c r="PIX66" s="87"/>
      <c r="PIY66" s="87"/>
      <c r="PIZ66" s="87"/>
      <c r="PJA66" s="87"/>
      <c r="PJB66" s="87"/>
      <c r="PJC66" s="87"/>
      <c r="PJD66" s="87"/>
      <c r="PJE66" s="87"/>
      <c r="PJF66" s="87"/>
      <c r="PJG66" s="87"/>
      <c r="PJH66" s="87"/>
      <c r="PJI66" s="87"/>
      <c r="PJJ66" s="87"/>
      <c r="PJK66" s="87"/>
      <c r="PJL66" s="87"/>
      <c r="PJM66" s="87"/>
      <c r="PJN66" s="87"/>
      <c r="PJO66" s="87"/>
      <c r="PJP66" s="87"/>
      <c r="PJQ66" s="87"/>
      <c r="PJR66" s="87"/>
      <c r="PJS66" s="87"/>
      <c r="PJT66" s="87"/>
      <c r="PJU66" s="87"/>
      <c r="PJV66" s="87"/>
      <c r="PJW66" s="87"/>
      <c r="PJX66" s="87"/>
      <c r="PJY66" s="87"/>
      <c r="PJZ66" s="87"/>
      <c r="PKA66" s="87"/>
      <c r="PKB66" s="87"/>
      <c r="PKC66" s="87"/>
      <c r="PKD66" s="87"/>
      <c r="PKE66" s="87"/>
      <c r="PKF66" s="87"/>
      <c r="PKG66" s="87"/>
      <c r="PKH66" s="87"/>
      <c r="PKI66" s="87"/>
      <c r="PKJ66" s="87"/>
      <c r="PKK66" s="87"/>
      <c r="PKL66" s="87"/>
      <c r="PKM66" s="87"/>
      <c r="PKN66" s="87"/>
      <c r="PKO66" s="87"/>
      <c r="PKP66" s="87"/>
      <c r="PKQ66" s="87"/>
      <c r="PKR66" s="87"/>
      <c r="PKS66" s="87"/>
      <c r="PKT66" s="87"/>
      <c r="PKU66" s="87"/>
      <c r="PKV66" s="87"/>
      <c r="PKW66" s="87"/>
      <c r="PKX66" s="87"/>
      <c r="PKY66" s="87"/>
      <c r="PKZ66" s="87"/>
      <c r="PLA66" s="87"/>
      <c r="PLB66" s="87"/>
      <c r="PLC66" s="87"/>
      <c r="PLD66" s="87"/>
      <c r="PLE66" s="87"/>
      <c r="PLF66" s="87"/>
      <c r="PLG66" s="87"/>
      <c r="PLH66" s="87"/>
      <c r="PLI66" s="87"/>
      <c r="PLJ66" s="87"/>
      <c r="PLK66" s="87"/>
      <c r="PLL66" s="87"/>
      <c r="PLM66" s="87"/>
      <c r="PLN66" s="87"/>
      <c r="PLO66" s="87"/>
      <c r="PLP66" s="87"/>
      <c r="PLQ66" s="87"/>
      <c r="PLR66" s="87"/>
      <c r="PLS66" s="87"/>
      <c r="PLT66" s="87"/>
      <c r="PLU66" s="87"/>
      <c r="PLV66" s="87"/>
      <c r="PLW66" s="87"/>
      <c r="PLX66" s="87"/>
      <c r="PLY66" s="87"/>
      <c r="PLZ66" s="87"/>
      <c r="PMA66" s="87"/>
      <c r="PMB66" s="87"/>
      <c r="PMC66" s="87"/>
      <c r="PMD66" s="87"/>
      <c r="PME66" s="87"/>
      <c r="PMF66" s="87"/>
      <c r="PMG66" s="87"/>
      <c r="PMH66" s="87"/>
      <c r="PMI66" s="87"/>
      <c r="PMJ66" s="87"/>
      <c r="PMK66" s="87"/>
      <c r="PML66" s="87"/>
      <c r="PMM66" s="87"/>
      <c r="PMN66" s="87"/>
      <c r="PMO66" s="87"/>
      <c r="PMP66" s="87"/>
      <c r="PMQ66" s="87"/>
      <c r="PMR66" s="87"/>
      <c r="PMS66" s="87"/>
      <c r="PMT66" s="87"/>
      <c r="PMU66" s="87"/>
      <c r="PMV66" s="87"/>
      <c r="PMW66" s="87"/>
      <c r="PMX66" s="87"/>
      <c r="PMY66" s="87"/>
      <c r="PMZ66" s="87"/>
      <c r="PNA66" s="87"/>
      <c r="PNB66" s="87"/>
      <c r="PNC66" s="87"/>
      <c r="PND66" s="87"/>
      <c r="PNE66" s="87"/>
      <c r="PNF66" s="87"/>
      <c r="PNG66" s="87"/>
      <c r="PNH66" s="87"/>
      <c r="PNI66" s="87"/>
      <c r="PNJ66" s="87"/>
      <c r="PNK66" s="87"/>
      <c r="PNL66" s="87"/>
      <c r="PNM66" s="87"/>
      <c r="PNN66" s="87"/>
      <c r="PNO66" s="87"/>
      <c r="PNP66" s="87"/>
      <c r="PNQ66" s="87"/>
      <c r="PNR66" s="87"/>
      <c r="PNS66" s="87"/>
      <c r="PNT66" s="87"/>
      <c r="PNU66" s="87"/>
      <c r="PNV66" s="87"/>
      <c r="PNW66" s="87"/>
      <c r="PNX66" s="87"/>
      <c r="PNY66" s="87"/>
      <c r="PNZ66" s="87"/>
      <c r="POA66" s="87"/>
      <c r="POB66" s="87"/>
      <c r="POC66" s="87"/>
      <c r="POD66" s="87"/>
      <c r="POE66" s="87"/>
      <c r="POF66" s="87"/>
      <c r="POG66" s="87"/>
      <c r="POH66" s="87"/>
      <c r="POI66" s="87"/>
      <c r="POJ66" s="87"/>
      <c r="POK66" s="87"/>
      <c r="POL66" s="87"/>
      <c r="POM66" s="87"/>
      <c r="PON66" s="87"/>
      <c r="POO66" s="87"/>
      <c r="POP66" s="87"/>
      <c r="POQ66" s="87"/>
      <c r="POR66" s="87"/>
      <c r="POS66" s="87"/>
      <c r="POT66" s="87"/>
      <c r="POU66" s="87"/>
      <c r="POV66" s="87"/>
      <c r="POW66" s="87"/>
      <c r="POX66" s="87"/>
      <c r="POY66" s="87"/>
      <c r="POZ66" s="87"/>
      <c r="PPA66" s="87"/>
      <c r="PPB66" s="87"/>
      <c r="PPC66" s="87"/>
      <c r="PPD66" s="87"/>
      <c r="PPE66" s="87"/>
      <c r="PPF66" s="87"/>
      <c r="PPG66" s="87"/>
      <c r="PPH66" s="87"/>
      <c r="PPI66" s="87"/>
      <c r="PPJ66" s="87"/>
      <c r="PPK66" s="87"/>
      <c r="PPL66" s="87"/>
      <c r="PPM66" s="87"/>
      <c r="PPN66" s="87"/>
      <c r="PPO66" s="87"/>
      <c r="PPP66" s="87"/>
      <c r="PPQ66" s="87"/>
      <c r="PPR66" s="87"/>
      <c r="PPS66" s="87"/>
      <c r="PPT66" s="87"/>
      <c r="PPU66" s="87"/>
      <c r="PPV66" s="87"/>
      <c r="PPW66" s="87"/>
      <c r="PPX66" s="87"/>
      <c r="PPY66" s="87"/>
      <c r="PPZ66" s="87"/>
      <c r="PQA66" s="87"/>
      <c r="PQB66" s="87"/>
      <c r="PQC66" s="87"/>
      <c r="PQD66" s="87"/>
      <c r="PQE66" s="87"/>
      <c r="PQF66" s="87"/>
      <c r="PQG66" s="87"/>
      <c r="PQH66" s="87"/>
      <c r="PQI66" s="87"/>
      <c r="PQJ66" s="87"/>
      <c r="PQK66" s="87"/>
      <c r="PQL66" s="87"/>
      <c r="PQM66" s="87"/>
      <c r="PQN66" s="87"/>
      <c r="PQO66" s="87"/>
      <c r="PQP66" s="87"/>
      <c r="PQQ66" s="87"/>
      <c r="PQR66" s="87"/>
      <c r="PQS66" s="87"/>
      <c r="PQT66" s="87"/>
      <c r="PQU66" s="87"/>
      <c r="PQV66" s="87"/>
      <c r="PQW66" s="87"/>
      <c r="PQX66" s="87"/>
      <c r="PQY66" s="87"/>
      <c r="PQZ66" s="87"/>
      <c r="PRA66" s="87"/>
      <c r="PRB66" s="87"/>
      <c r="PRC66" s="87"/>
      <c r="PRD66" s="87"/>
      <c r="PRE66" s="87"/>
      <c r="PRF66" s="87"/>
      <c r="PRG66" s="87"/>
      <c r="PRH66" s="87"/>
      <c r="PRI66" s="87"/>
      <c r="PRJ66" s="87"/>
      <c r="PRK66" s="87"/>
      <c r="PRL66" s="87"/>
      <c r="PRM66" s="87"/>
      <c r="PRN66" s="87"/>
      <c r="PRO66" s="87"/>
      <c r="PRP66" s="87"/>
      <c r="PRQ66" s="87"/>
      <c r="PRR66" s="87"/>
      <c r="PRS66" s="87"/>
      <c r="PRT66" s="87"/>
      <c r="PRU66" s="87"/>
      <c r="PRV66" s="87"/>
      <c r="PRW66" s="87"/>
      <c r="PRX66" s="87"/>
      <c r="PRY66" s="87"/>
      <c r="PRZ66" s="87"/>
      <c r="PSA66" s="87"/>
      <c r="PSB66" s="87"/>
      <c r="PSC66" s="87"/>
      <c r="PSD66" s="87"/>
      <c r="PSE66" s="87"/>
      <c r="PSF66" s="87"/>
      <c r="PSG66" s="87"/>
      <c r="PSH66" s="87"/>
      <c r="PSI66" s="87"/>
      <c r="PSJ66" s="87"/>
      <c r="PSK66" s="87"/>
      <c r="PSL66" s="87"/>
      <c r="PSM66" s="87"/>
      <c r="PSN66" s="87"/>
      <c r="PSO66" s="87"/>
      <c r="PSP66" s="87"/>
      <c r="PSQ66" s="87"/>
      <c r="PSR66" s="87"/>
      <c r="PSS66" s="87"/>
      <c r="PST66" s="87"/>
      <c r="PSU66" s="87"/>
      <c r="PSV66" s="87"/>
      <c r="PSW66" s="87"/>
      <c r="PSX66" s="87"/>
      <c r="PSY66" s="87"/>
      <c r="PSZ66" s="87"/>
      <c r="PTA66" s="87"/>
      <c r="PTB66" s="87"/>
      <c r="PTC66" s="87"/>
      <c r="PTD66" s="87"/>
      <c r="PTE66" s="87"/>
      <c r="PTF66" s="87"/>
      <c r="PTG66" s="87"/>
      <c r="PTH66" s="87"/>
      <c r="PTI66" s="87"/>
      <c r="PTJ66" s="87"/>
      <c r="PTK66" s="87"/>
      <c r="PTL66" s="87"/>
      <c r="PTM66" s="87"/>
      <c r="PTN66" s="87"/>
      <c r="PTO66" s="87"/>
      <c r="PTP66" s="87"/>
      <c r="PTQ66" s="87"/>
      <c r="PTR66" s="87"/>
      <c r="PTS66" s="87"/>
      <c r="PTT66" s="87"/>
      <c r="PTU66" s="87"/>
      <c r="PTV66" s="87"/>
      <c r="PTW66" s="87"/>
      <c r="PTX66" s="87"/>
      <c r="PTY66" s="87"/>
      <c r="PTZ66" s="87"/>
      <c r="PUA66" s="87"/>
      <c r="PUB66" s="87"/>
      <c r="PUC66" s="87"/>
      <c r="PUD66" s="87"/>
      <c r="PUE66" s="87"/>
      <c r="PUF66" s="87"/>
      <c r="PUG66" s="87"/>
      <c r="PUH66" s="87"/>
      <c r="PUI66" s="87"/>
      <c r="PUJ66" s="87"/>
      <c r="PUK66" s="87"/>
      <c r="PUL66" s="87"/>
      <c r="PUM66" s="87"/>
      <c r="PUN66" s="87"/>
      <c r="PUO66" s="87"/>
      <c r="PUP66" s="87"/>
      <c r="PUQ66" s="87"/>
      <c r="PUR66" s="87"/>
      <c r="PUS66" s="87"/>
      <c r="PUT66" s="87"/>
      <c r="PUU66" s="87"/>
      <c r="PUV66" s="87"/>
      <c r="PUW66" s="87"/>
      <c r="PUX66" s="87"/>
      <c r="PUY66" s="87"/>
      <c r="PUZ66" s="87"/>
      <c r="PVA66" s="87"/>
      <c r="PVB66" s="87"/>
      <c r="PVC66" s="87"/>
      <c r="PVD66" s="87"/>
      <c r="PVE66" s="87"/>
      <c r="PVF66" s="87"/>
      <c r="PVG66" s="87"/>
      <c r="PVH66" s="87"/>
      <c r="PVI66" s="87"/>
      <c r="PVJ66" s="87"/>
      <c r="PVK66" s="87"/>
      <c r="PVL66" s="87"/>
      <c r="PVM66" s="87"/>
      <c r="PVN66" s="87"/>
      <c r="PVO66" s="87"/>
      <c r="PVP66" s="87"/>
      <c r="PVQ66" s="87"/>
      <c r="PVR66" s="87"/>
      <c r="PVS66" s="87"/>
      <c r="PVT66" s="87"/>
      <c r="PVU66" s="87"/>
      <c r="PVV66" s="87"/>
      <c r="PVW66" s="87"/>
      <c r="PVX66" s="87"/>
      <c r="PVY66" s="87"/>
      <c r="PVZ66" s="87"/>
      <c r="PWA66" s="87"/>
      <c r="PWB66" s="87"/>
      <c r="PWC66" s="87"/>
      <c r="PWD66" s="87"/>
      <c r="PWE66" s="87"/>
      <c r="PWF66" s="87"/>
      <c r="PWG66" s="87"/>
      <c r="PWH66" s="87"/>
      <c r="PWI66" s="87"/>
      <c r="PWJ66" s="87"/>
      <c r="PWK66" s="87"/>
      <c r="PWL66" s="87"/>
      <c r="PWM66" s="87"/>
      <c r="PWN66" s="87"/>
      <c r="PWO66" s="87"/>
      <c r="PWP66" s="87"/>
      <c r="PWQ66" s="87"/>
      <c r="PWR66" s="87"/>
      <c r="PWS66" s="87"/>
      <c r="PWT66" s="87"/>
      <c r="PWU66" s="87"/>
      <c r="PWV66" s="87"/>
      <c r="PWW66" s="87"/>
      <c r="PWX66" s="87"/>
      <c r="PWY66" s="87"/>
      <c r="PWZ66" s="87"/>
      <c r="PXA66" s="87"/>
      <c r="PXB66" s="87"/>
      <c r="PXC66" s="87"/>
      <c r="PXD66" s="87"/>
      <c r="PXE66" s="87"/>
      <c r="PXF66" s="87"/>
      <c r="PXG66" s="87"/>
      <c r="PXH66" s="87"/>
      <c r="PXI66" s="87"/>
      <c r="PXJ66" s="87"/>
      <c r="PXK66" s="87"/>
      <c r="PXL66" s="87"/>
      <c r="PXM66" s="87"/>
      <c r="PXN66" s="87"/>
      <c r="PXO66" s="87"/>
      <c r="PXP66" s="87"/>
      <c r="PXQ66" s="87"/>
      <c r="PXR66" s="87"/>
      <c r="PXS66" s="87"/>
      <c r="PXT66" s="87"/>
      <c r="PXU66" s="87"/>
      <c r="PXV66" s="87"/>
      <c r="PXW66" s="87"/>
      <c r="PXX66" s="87"/>
      <c r="PXY66" s="87"/>
      <c r="PXZ66" s="87"/>
      <c r="PYA66" s="87"/>
      <c r="PYB66" s="87"/>
      <c r="PYC66" s="87"/>
      <c r="PYD66" s="87"/>
      <c r="PYE66" s="87"/>
      <c r="PYF66" s="87"/>
      <c r="PYG66" s="87"/>
      <c r="PYH66" s="87"/>
      <c r="PYI66" s="87"/>
      <c r="PYJ66" s="87"/>
      <c r="PYK66" s="87"/>
      <c r="PYL66" s="87"/>
      <c r="PYM66" s="87"/>
      <c r="PYN66" s="87"/>
      <c r="PYO66" s="87"/>
      <c r="PYP66" s="87"/>
      <c r="PYQ66" s="87"/>
      <c r="PYR66" s="87"/>
      <c r="PYS66" s="87"/>
      <c r="PYT66" s="87"/>
      <c r="PYU66" s="87"/>
      <c r="PYV66" s="87"/>
      <c r="PYW66" s="87"/>
      <c r="PYX66" s="87"/>
      <c r="PYY66" s="87"/>
      <c r="PYZ66" s="87"/>
      <c r="PZA66" s="87"/>
      <c r="PZB66" s="87"/>
      <c r="PZC66" s="87"/>
      <c r="PZD66" s="87"/>
      <c r="PZE66" s="87"/>
      <c r="PZF66" s="87"/>
      <c r="PZG66" s="87"/>
      <c r="PZH66" s="87"/>
      <c r="PZI66" s="87"/>
      <c r="PZJ66" s="87"/>
      <c r="PZK66" s="87"/>
      <c r="PZL66" s="87"/>
      <c r="PZM66" s="87"/>
      <c r="PZN66" s="87"/>
      <c r="PZO66" s="87"/>
      <c r="PZP66" s="87"/>
      <c r="PZQ66" s="87"/>
      <c r="PZR66" s="87"/>
      <c r="PZS66" s="87"/>
      <c r="PZT66" s="87"/>
      <c r="PZU66" s="87"/>
      <c r="PZV66" s="87"/>
      <c r="PZW66" s="87"/>
      <c r="PZX66" s="87"/>
      <c r="PZY66" s="87"/>
      <c r="PZZ66" s="87"/>
      <c r="QAA66" s="87"/>
      <c r="QAB66" s="87"/>
      <c r="QAC66" s="87"/>
      <c r="QAD66" s="87"/>
      <c r="QAE66" s="87"/>
      <c r="QAF66" s="87"/>
      <c r="QAG66" s="87"/>
      <c r="QAH66" s="87"/>
      <c r="QAI66" s="87"/>
      <c r="QAJ66" s="87"/>
      <c r="QAK66" s="87"/>
      <c r="QAL66" s="87"/>
      <c r="QAM66" s="87"/>
      <c r="QAN66" s="87"/>
      <c r="QAO66" s="87"/>
      <c r="QAP66" s="87"/>
      <c r="QAQ66" s="87"/>
      <c r="QAR66" s="87"/>
      <c r="QAS66" s="87"/>
      <c r="QAT66" s="87"/>
      <c r="QAU66" s="87"/>
      <c r="QAV66" s="87"/>
      <c r="QAW66" s="87"/>
      <c r="QAX66" s="87"/>
      <c r="QAY66" s="87"/>
      <c r="QAZ66" s="87"/>
      <c r="QBA66" s="87"/>
      <c r="QBB66" s="87"/>
      <c r="QBC66" s="87"/>
      <c r="QBD66" s="87"/>
      <c r="QBE66" s="87"/>
      <c r="QBF66" s="87"/>
      <c r="QBG66" s="87"/>
      <c r="QBH66" s="87"/>
      <c r="QBI66" s="87"/>
      <c r="QBJ66" s="87"/>
      <c r="QBK66" s="87"/>
      <c r="QBL66" s="87"/>
      <c r="QBM66" s="87"/>
      <c r="QBN66" s="87"/>
      <c r="QBO66" s="87"/>
      <c r="QBP66" s="87"/>
      <c r="QBQ66" s="87"/>
      <c r="QBR66" s="87"/>
      <c r="QBS66" s="87"/>
      <c r="QBT66" s="87"/>
      <c r="QBU66" s="87"/>
      <c r="QBV66" s="87"/>
      <c r="QBW66" s="87"/>
      <c r="QBX66" s="87"/>
      <c r="QBY66" s="87"/>
      <c r="QBZ66" s="87"/>
      <c r="QCA66" s="87"/>
      <c r="QCB66" s="87"/>
      <c r="QCC66" s="87"/>
      <c r="QCD66" s="87"/>
      <c r="QCE66" s="87"/>
      <c r="QCF66" s="87"/>
      <c r="QCG66" s="87"/>
      <c r="QCH66" s="87"/>
      <c r="QCI66" s="87"/>
      <c r="QCJ66" s="87"/>
      <c r="QCK66" s="87"/>
      <c r="QCL66" s="87"/>
      <c r="QCM66" s="87"/>
      <c r="QCN66" s="87"/>
      <c r="QCO66" s="87"/>
      <c r="QCP66" s="87"/>
      <c r="QCQ66" s="87"/>
      <c r="QCR66" s="87"/>
      <c r="QCS66" s="87"/>
      <c r="QCT66" s="87"/>
      <c r="QCU66" s="87"/>
      <c r="QCV66" s="87"/>
      <c r="QCW66" s="87"/>
      <c r="QCX66" s="87"/>
      <c r="QCY66" s="87"/>
      <c r="QCZ66" s="87"/>
      <c r="QDA66" s="87"/>
      <c r="QDB66" s="87"/>
      <c r="QDC66" s="87"/>
      <c r="QDD66" s="87"/>
      <c r="QDE66" s="87"/>
      <c r="QDF66" s="87"/>
      <c r="QDG66" s="87"/>
      <c r="QDH66" s="87"/>
      <c r="QDI66" s="87"/>
      <c r="QDJ66" s="87"/>
      <c r="QDK66" s="87"/>
      <c r="QDL66" s="87"/>
      <c r="QDM66" s="87"/>
      <c r="QDN66" s="87"/>
      <c r="QDO66" s="87"/>
      <c r="QDP66" s="87"/>
      <c r="QDQ66" s="87"/>
      <c r="QDR66" s="87"/>
      <c r="QDS66" s="87"/>
      <c r="QDT66" s="87"/>
      <c r="QDU66" s="87"/>
      <c r="QDV66" s="87"/>
      <c r="QDW66" s="87"/>
      <c r="QDX66" s="87"/>
      <c r="QDY66" s="87"/>
      <c r="QDZ66" s="87"/>
      <c r="QEA66" s="87"/>
      <c r="QEB66" s="87"/>
      <c r="QEC66" s="87"/>
      <c r="QED66" s="87"/>
      <c r="QEE66" s="87"/>
      <c r="QEF66" s="87"/>
      <c r="QEG66" s="87"/>
      <c r="QEH66" s="87"/>
      <c r="QEI66" s="87"/>
      <c r="QEJ66" s="87"/>
      <c r="QEK66" s="87"/>
      <c r="QEL66" s="87"/>
      <c r="QEM66" s="87"/>
      <c r="QEN66" s="87"/>
      <c r="QEO66" s="87"/>
      <c r="QEP66" s="87"/>
      <c r="QEQ66" s="87"/>
      <c r="QER66" s="87"/>
      <c r="QES66" s="87"/>
      <c r="QET66" s="87"/>
      <c r="QEU66" s="87"/>
      <c r="QEV66" s="87"/>
      <c r="QEW66" s="87"/>
      <c r="QEX66" s="87"/>
      <c r="QEY66" s="87"/>
      <c r="QEZ66" s="87"/>
      <c r="QFA66" s="87"/>
      <c r="QFB66" s="87"/>
      <c r="QFC66" s="87"/>
      <c r="QFD66" s="87"/>
      <c r="QFE66" s="87"/>
      <c r="QFF66" s="87"/>
      <c r="QFG66" s="87"/>
      <c r="QFH66" s="87"/>
      <c r="QFI66" s="87"/>
      <c r="QFJ66" s="87"/>
      <c r="QFK66" s="87"/>
      <c r="QFL66" s="87"/>
      <c r="QFM66" s="87"/>
      <c r="QFN66" s="87"/>
      <c r="QFO66" s="87"/>
      <c r="QFP66" s="87"/>
      <c r="QFQ66" s="87"/>
      <c r="QFR66" s="87"/>
      <c r="QFS66" s="87"/>
      <c r="QFT66" s="87"/>
      <c r="QFU66" s="87"/>
      <c r="QFV66" s="87"/>
      <c r="QFW66" s="87"/>
      <c r="QFX66" s="87"/>
      <c r="QFY66" s="87"/>
      <c r="QFZ66" s="87"/>
      <c r="QGA66" s="87"/>
      <c r="QGB66" s="87"/>
      <c r="QGC66" s="87"/>
      <c r="QGD66" s="87"/>
      <c r="QGE66" s="87"/>
      <c r="QGF66" s="87"/>
      <c r="QGG66" s="87"/>
      <c r="QGH66" s="87"/>
      <c r="QGI66" s="87"/>
      <c r="QGJ66" s="87"/>
      <c r="QGK66" s="87"/>
      <c r="QGL66" s="87"/>
      <c r="QGM66" s="87"/>
      <c r="QGN66" s="87"/>
      <c r="QGO66" s="87"/>
      <c r="QGP66" s="87"/>
      <c r="QGQ66" s="87"/>
      <c r="QGR66" s="87"/>
      <c r="QGS66" s="87"/>
      <c r="QGT66" s="87"/>
      <c r="QGU66" s="87"/>
      <c r="QGV66" s="87"/>
      <c r="QGW66" s="87"/>
      <c r="QGX66" s="87"/>
      <c r="QGY66" s="87"/>
      <c r="QGZ66" s="87"/>
      <c r="QHA66" s="87"/>
      <c r="QHB66" s="87"/>
      <c r="QHC66" s="87"/>
      <c r="QHD66" s="87"/>
      <c r="QHE66" s="87"/>
      <c r="QHF66" s="87"/>
      <c r="QHG66" s="87"/>
      <c r="QHH66" s="87"/>
      <c r="QHI66" s="87"/>
      <c r="QHJ66" s="87"/>
      <c r="QHK66" s="87"/>
      <c r="QHL66" s="87"/>
      <c r="QHM66" s="87"/>
      <c r="QHN66" s="87"/>
      <c r="QHO66" s="87"/>
      <c r="QHP66" s="87"/>
      <c r="QHQ66" s="87"/>
      <c r="QHR66" s="87"/>
      <c r="QHS66" s="87"/>
      <c r="QHT66" s="87"/>
      <c r="QHU66" s="87"/>
      <c r="QHV66" s="87"/>
      <c r="QHW66" s="87"/>
      <c r="QHX66" s="87"/>
      <c r="QHY66" s="87"/>
      <c r="QHZ66" s="87"/>
      <c r="QIA66" s="87"/>
      <c r="QIB66" s="87"/>
      <c r="QIC66" s="87"/>
      <c r="QID66" s="87"/>
      <c r="QIE66" s="87"/>
      <c r="QIF66" s="87"/>
      <c r="QIG66" s="87"/>
      <c r="QIH66" s="87"/>
      <c r="QII66" s="87"/>
      <c r="QIJ66" s="87"/>
      <c r="QIK66" s="87"/>
      <c r="QIL66" s="87"/>
      <c r="QIM66" s="87"/>
      <c r="QIN66" s="87"/>
      <c r="QIO66" s="87"/>
      <c r="QIP66" s="87"/>
      <c r="QIQ66" s="87"/>
      <c r="QIR66" s="87"/>
      <c r="QIS66" s="87"/>
      <c r="QIT66" s="87"/>
      <c r="QIU66" s="87"/>
      <c r="QIV66" s="87"/>
      <c r="QIW66" s="87"/>
      <c r="QIX66" s="87"/>
      <c r="QIY66" s="87"/>
      <c r="QIZ66" s="87"/>
      <c r="QJA66" s="87"/>
      <c r="QJB66" s="87"/>
      <c r="QJC66" s="87"/>
      <c r="QJD66" s="87"/>
      <c r="QJE66" s="87"/>
      <c r="QJF66" s="87"/>
      <c r="QJG66" s="87"/>
      <c r="QJH66" s="87"/>
      <c r="QJI66" s="87"/>
      <c r="QJJ66" s="87"/>
      <c r="QJK66" s="87"/>
      <c r="QJL66" s="87"/>
      <c r="QJM66" s="87"/>
      <c r="QJN66" s="87"/>
      <c r="QJO66" s="87"/>
      <c r="QJP66" s="87"/>
      <c r="QJQ66" s="87"/>
      <c r="QJR66" s="87"/>
      <c r="QJS66" s="87"/>
      <c r="QJT66" s="87"/>
      <c r="QJU66" s="87"/>
      <c r="QJV66" s="87"/>
      <c r="QJW66" s="87"/>
      <c r="QJX66" s="87"/>
      <c r="QJY66" s="87"/>
      <c r="QJZ66" s="87"/>
      <c r="QKA66" s="87"/>
      <c r="QKB66" s="87"/>
      <c r="QKC66" s="87"/>
      <c r="QKD66" s="87"/>
      <c r="QKE66" s="87"/>
      <c r="QKF66" s="87"/>
      <c r="QKG66" s="87"/>
      <c r="QKH66" s="87"/>
      <c r="QKI66" s="87"/>
      <c r="QKJ66" s="87"/>
      <c r="QKK66" s="87"/>
      <c r="QKL66" s="87"/>
      <c r="QKM66" s="87"/>
      <c r="QKN66" s="87"/>
      <c r="QKO66" s="87"/>
      <c r="QKP66" s="87"/>
      <c r="QKQ66" s="87"/>
      <c r="QKR66" s="87"/>
      <c r="QKS66" s="87"/>
      <c r="QKT66" s="87"/>
      <c r="QKU66" s="87"/>
      <c r="QKV66" s="87"/>
      <c r="QKW66" s="87"/>
      <c r="QKX66" s="87"/>
      <c r="QKY66" s="87"/>
      <c r="QKZ66" s="87"/>
      <c r="QLA66" s="87"/>
      <c r="QLB66" s="87"/>
      <c r="QLC66" s="87"/>
      <c r="QLD66" s="87"/>
      <c r="QLE66" s="87"/>
      <c r="QLF66" s="87"/>
      <c r="QLG66" s="87"/>
      <c r="QLH66" s="87"/>
      <c r="QLI66" s="87"/>
      <c r="QLJ66" s="87"/>
      <c r="QLK66" s="87"/>
      <c r="QLL66" s="87"/>
      <c r="QLM66" s="87"/>
      <c r="QLN66" s="87"/>
      <c r="QLO66" s="87"/>
      <c r="QLP66" s="87"/>
      <c r="QLQ66" s="87"/>
      <c r="QLR66" s="87"/>
      <c r="QLS66" s="87"/>
      <c r="QLT66" s="87"/>
      <c r="QLU66" s="87"/>
      <c r="QLV66" s="87"/>
      <c r="QLW66" s="87"/>
      <c r="QLX66" s="87"/>
      <c r="QLY66" s="87"/>
      <c r="QLZ66" s="87"/>
      <c r="QMA66" s="87"/>
      <c r="QMB66" s="87"/>
      <c r="QMC66" s="87"/>
      <c r="QMD66" s="87"/>
      <c r="QME66" s="87"/>
      <c r="QMF66" s="87"/>
      <c r="QMG66" s="87"/>
      <c r="QMH66" s="87"/>
      <c r="QMI66" s="87"/>
      <c r="QMJ66" s="87"/>
      <c r="QMK66" s="87"/>
      <c r="QML66" s="87"/>
      <c r="QMM66" s="87"/>
      <c r="QMN66" s="87"/>
      <c r="QMO66" s="87"/>
      <c r="QMP66" s="87"/>
      <c r="QMQ66" s="87"/>
      <c r="QMR66" s="87"/>
      <c r="QMS66" s="87"/>
      <c r="QMT66" s="87"/>
      <c r="QMU66" s="87"/>
      <c r="QMV66" s="87"/>
      <c r="QMW66" s="87"/>
      <c r="QMX66" s="87"/>
      <c r="QMY66" s="87"/>
      <c r="QMZ66" s="87"/>
      <c r="QNA66" s="87"/>
      <c r="QNB66" s="87"/>
      <c r="QNC66" s="87"/>
      <c r="QND66" s="87"/>
      <c r="QNE66" s="87"/>
      <c r="QNF66" s="87"/>
      <c r="QNG66" s="87"/>
      <c r="QNH66" s="87"/>
      <c r="QNI66" s="87"/>
      <c r="QNJ66" s="87"/>
      <c r="QNK66" s="87"/>
      <c r="QNL66" s="87"/>
      <c r="QNM66" s="87"/>
      <c r="QNN66" s="87"/>
      <c r="QNO66" s="87"/>
      <c r="QNP66" s="87"/>
      <c r="QNQ66" s="87"/>
      <c r="QNR66" s="87"/>
      <c r="QNS66" s="87"/>
      <c r="QNT66" s="87"/>
      <c r="QNU66" s="87"/>
      <c r="QNV66" s="87"/>
      <c r="QNW66" s="87"/>
      <c r="QNX66" s="87"/>
      <c r="QNY66" s="87"/>
      <c r="QNZ66" s="87"/>
      <c r="QOA66" s="87"/>
      <c r="QOB66" s="87"/>
      <c r="QOC66" s="87"/>
      <c r="QOD66" s="87"/>
      <c r="QOE66" s="87"/>
      <c r="QOF66" s="87"/>
      <c r="QOG66" s="87"/>
      <c r="QOH66" s="87"/>
      <c r="QOI66" s="87"/>
      <c r="QOJ66" s="87"/>
      <c r="QOK66" s="87"/>
      <c r="QOL66" s="87"/>
      <c r="QOM66" s="87"/>
      <c r="QON66" s="87"/>
      <c r="QOO66" s="87"/>
      <c r="QOP66" s="87"/>
      <c r="QOQ66" s="87"/>
      <c r="QOR66" s="87"/>
      <c r="QOS66" s="87"/>
      <c r="QOT66" s="87"/>
      <c r="QOU66" s="87"/>
      <c r="QOV66" s="87"/>
      <c r="QOW66" s="87"/>
      <c r="QOX66" s="87"/>
      <c r="QOY66" s="87"/>
      <c r="QOZ66" s="87"/>
      <c r="QPA66" s="87"/>
      <c r="QPB66" s="87"/>
      <c r="QPC66" s="87"/>
      <c r="QPD66" s="87"/>
      <c r="QPE66" s="87"/>
      <c r="QPF66" s="87"/>
      <c r="QPG66" s="87"/>
      <c r="QPH66" s="87"/>
      <c r="QPI66" s="87"/>
      <c r="QPJ66" s="87"/>
      <c r="QPK66" s="87"/>
      <c r="QPL66" s="87"/>
      <c r="QPM66" s="87"/>
      <c r="QPN66" s="87"/>
      <c r="QPO66" s="87"/>
      <c r="QPP66" s="87"/>
      <c r="QPQ66" s="87"/>
      <c r="QPR66" s="87"/>
      <c r="QPS66" s="87"/>
      <c r="QPT66" s="87"/>
      <c r="QPU66" s="87"/>
      <c r="QPV66" s="87"/>
      <c r="QPW66" s="87"/>
      <c r="QPX66" s="87"/>
      <c r="QPY66" s="87"/>
      <c r="QPZ66" s="87"/>
      <c r="QQA66" s="87"/>
      <c r="QQB66" s="87"/>
      <c r="QQC66" s="87"/>
      <c r="QQD66" s="87"/>
      <c r="QQE66" s="87"/>
      <c r="QQF66" s="87"/>
      <c r="QQG66" s="87"/>
      <c r="QQH66" s="87"/>
      <c r="QQI66" s="87"/>
      <c r="QQJ66" s="87"/>
      <c r="QQK66" s="87"/>
      <c r="QQL66" s="87"/>
      <c r="QQM66" s="87"/>
      <c r="QQN66" s="87"/>
      <c r="QQO66" s="87"/>
      <c r="QQP66" s="87"/>
      <c r="QQQ66" s="87"/>
      <c r="QQR66" s="87"/>
      <c r="QQS66" s="87"/>
      <c r="QQT66" s="87"/>
      <c r="QQU66" s="87"/>
      <c r="QQV66" s="87"/>
      <c r="QQW66" s="87"/>
      <c r="QQX66" s="87"/>
      <c r="QQY66" s="87"/>
      <c r="QQZ66" s="87"/>
      <c r="QRA66" s="87"/>
      <c r="QRB66" s="87"/>
      <c r="QRC66" s="87"/>
      <c r="QRD66" s="87"/>
      <c r="QRE66" s="87"/>
      <c r="QRF66" s="87"/>
      <c r="QRG66" s="87"/>
      <c r="QRH66" s="87"/>
      <c r="QRI66" s="87"/>
      <c r="QRJ66" s="87"/>
      <c r="QRK66" s="87"/>
      <c r="QRL66" s="87"/>
      <c r="QRM66" s="87"/>
      <c r="QRN66" s="87"/>
      <c r="QRO66" s="87"/>
      <c r="QRP66" s="87"/>
      <c r="QRQ66" s="87"/>
      <c r="QRR66" s="87"/>
      <c r="QRS66" s="87"/>
      <c r="QRT66" s="87"/>
      <c r="QRU66" s="87"/>
      <c r="QRV66" s="87"/>
      <c r="QRW66" s="87"/>
      <c r="QRX66" s="87"/>
      <c r="QRY66" s="87"/>
      <c r="QRZ66" s="87"/>
      <c r="QSA66" s="87"/>
      <c r="QSB66" s="87"/>
      <c r="QSC66" s="87"/>
      <c r="QSD66" s="87"/>
      <c r="QSE66" s="87"/>
      <c r="QSF66" s="87"/>
      <c r="QSG66" s="87"/>
      <c r="QSH66" s="87"/>
      <c r="QSI66" s="87"/>
      <c r="QSJ66" s="87"/>
      <c r="QSK66" s="87"/>
      <c r="QSL66" s="87"/>
      <c r="QSM66" s="87"/>
      <c r="QSN66" s="87"/>
      <c r="QSO66" s="87"/>
      <c r="QSP66" s="87"/>
      <c r="QSQ66" s="87"/>
      <c r="QSR66" s="87"/>
      <c r="QSS66" s="87"/>
      <c r="QST66" s="87"/>
      <c r="QSU66" s="87"/>
      <c r="QSV66" s="87"/>
      <c r="QSW66" s="87"/>
      <c r="QSX66" s="87"/>
      <c r="QSY66" s="87"/>
      <c r="QSZ66" s="87"/>
      <c r="QTA66" s="87"/>
      <c r="QTB66" s="87"/>
      <c r="QTC66" s="87"/>
      <c r="QTD66" s="87"/>
      <c r="QTE66" s="87"/>
      <c r="QTF66" s="87"/>
      <c r="QTG66" s="87"/>
      <c r="QTH66" s="87"/>
      <c r="QTI66" s="87"/>
      <c r="QTJ66" s="87"/>
      <c r="QTK66" s="87"/>
      <c r="QTL66" s="87"/>
      <c r="QTM66" s="87"/>
      <c r="QTN66" s="87"/>
      <c r="QTO66" s="87"/>
      <c r="QTP66" s="87"/>
      <c r="QTQ66" s="87"/>
      <c r="QTR66" s="87"/>
      <c r="QTS66" s="87"/>
      <c r="QTT66" s="87"/>
      <c r="QTU66" s="87"/>
      <c r="QTV66" s="87"/>
      <c r="QTW66" s="87"/>
      <c r="QTX66" s="87"/>
      <c r="QTY66" s="87"/>
      <c r="QTZ66" s="87"/>
      <c r="QUA66" s="87"/>
      <c r="QUB66" s="87"/>
      <c r="QUC66" s="87"/>
      <c r="QUD66" s="87"/>
      <c r="QUE66" s="87"/>
      <c r="QUF66" s="87"/>
      <c r="QUG66" s="87"/>
      <c r="QUH66" s="87"/>
      <c r="QUI66" s="87"/>
      <c r="QUJ66" s="87"/>
      <c r="QUK66" s="87"/>
      <c r="QUL66" s="87"/>
      <c r="QUM66" s="87"/>
      <c r="QUN66" s="87"/>
      <c r="QUO66" s="87"/>
      <c r="QUP66" s="87"/>
      <c r="QUQ66" s="87"/>
      <c r="QUR66" s="87"/>
      <c r="QUS66" s="87"/>
      <c r="QUT66" s="87"/>
      <c r="QUU66" s="87"/>
      <c r="QUV66" s="87"/>
      <c r="QUW66" s="87"/>
      <c r="QUX66" s="87"/>
      <c r="QUY66" s="87"/>
      <c r="QUZ66" s="87"/>
      <c r="QVA66" s="87"/>
      <c r="QVB66" s="87"/>
      <c r="QVC66" s="87"/>
      <c r="QVD66" s="87"/>
      <c r="QVE66" s="87"/>
      <c r="QVF66" s="87"/>
      <c r="QVG66" s="87"/>
      <c r="QVH66" s="87"/>
      <c r="QVI66" s="87"/>
      <c r="QVJ66" s="87"/>
      <c r="QVK66" s="87"/>
      <c r="QVL66" s="87"/>
      <c r="QVM66" s="87"/>
      <c r="QVN66" s="87"/>
      <c r="QVO66" s="87"/>
      <c r="QVP66" s="87"/>
      <c r="QVQ66" s="87"/>
      <c r="QVR66" s="87"/>
      <c r="QVS66" s="87"/>
      <c r="QVT66" s="87"/>
      <c r="QVU66" s="87"/>
      <c r="QVV66" s="87"/>
      <c r="QVW66" s="87"/>
      <c r="QVX66" s="87"/>
      <c r="QVY66" s="87"/>
      <c r="QVZ66" s="87"/>
      <c r="QWA66" s="87"/>
      <c r="QWB66" s="87"/>
      <c r="QWC66" s="87"/>
      <c r="QWD66" s="87"/>
      <c r="QWE66" s="87"/>
      <c r="QWF66" s="87"/>
      <c r="QWG66" s="87"/>
      <c r="QWH66" s="87"/>
      <c r="QWI66" s="87"/>
      <c r="QWJ66" s="87"/>
      <c r="QWK66" s="87"/>
      <c r="QWL66" s="87"/>
      <c r="QWM66" s="87"/>
      <c r="QWN66" s="87"/>
      <c r="QWO66" s="87"/>
      <c r="QWP66" s="87"/>
      <c r="QWQ66" s="87"/>
      <c r="QWR66" s="87"/>
      <c r="QWS66" s="87"/>
      <c r="QWT66" s="87"/>
      <c r="QWU66" s="87"/>
      <c r="QWV66" s="87"/>
      <c r="QWW66" s="87"/>
      <c r="QWX66" s="87"/>
      <c r="QWY66" s="87"/>
      <c r="QWZ66" s="87"/>
      <c r="QXA66" s="87"/>
      <c r="QXB66" s="87"/>
      <c r="QXC66" s="87"/>
      <c r="QXD66" s="87"/>
      <c r="QXE66" s="87"/>
      <c r="QXF66" s="87"/>
      <c r="QXG66" s="87"/>
      <c r="QXH66" s="87"/>
      <c r="QXI66" s="87"/>
      <c r="QXJ66" s="87"/>
      <c r="QXK66" s="87"/>
      <c r="QXL66" s="87"/>
      <c r="QXM66" s="87"/>
      <c r="QXN66" s="87"/>
      <c r="QXO66" s="87"/>
      <c r="QXP66" s="87"/>
      <c r="QXQ66" s="87"/>
      <c r="QXR66" s="87"/>
      <c r="QXS66" s="87"/>
      <c r="QXT66" s="87"/>
      <c r="QXU66" s="87"/>
      <c r="QXV66" s="87"/>
      <c r="QXW66" s="87"/>
      <c r="QXX66" s="87"/>
      <c r="QXY66" s="87"/>
      <c r="QXZ66" s="87"/>
      <c r="QYA66" s="87"/>
      <c r="QYB66" s="87"/>
      <c r="QYC66" s="87"/>
      <c r="QYD66" s="87"/>
      <c r="QYE66" s="87"/>
      <c r="QYF66" s="87"/>
      <c r="QYG66" s="87"/>
      <c r="QYH66" s="87"/>
      <c r="QYI66" s="87"/>
      <c r="QYJ66" s="87"/>
      <c r="QYK66" s="87"/>
      <c r="QYL66" s="87"/>
      <c r="QYM66" s="87"/>
      <c r="QYN66" s="87"/>
      <c r="QYO66" s="87"/>
      <c r="QYP66" s="87"/>
      <c r="QYQ66" s="87"/>
      <c r="QYR66" s="87"/>
      <c r="QYS66" s="87"/>
      <c r="QYT66" s="87"/>
      <c r="QYU66" s="87"/>
      <c r="QYV66" s="87"/>
      <c r="QYW66" s="87"/>
      <c r="QYX66" s="87"/>
      <c r="QYY66" s="87"/>
      <c r="QYZ66" s="87"/>
      <c r="QZA66" s="87"/>
      <c r="QZB66" s="87"/>
      <c r="QZC66" s="87"/>
      <c r="QZD66" s="87"/>
      <c r="QZE66" s="87"/>
      <c r="QZF66" s="87"/>
      <c r="QZG66" s="87"/>
      <c r="QZH66" s="87"/>
      <c r="QZI66" s="87"/>
      <c r="QZJ66" s="87"/>
      <c r="QZK66" s="87"/>
      <c r="QZL66" s="87"/>
      <c r="QZM66" s="87"/>
      <c r="QZN66" s="87"/>
      <c r="QZO66" s="87"/>
      <c r="QZP66" s="87"/>
      <c r="QZQ66" s="87"/>
      <c r="QZR66" s="87"/>
      <c r="QZS66" s="87"/>
      <c r="QZT66" s="87"/>
      <c r="QZU66" s="87"/>
      <c r="QZV66" s="87"/>
      <c r="QZW66" s="87"/>
      <c r="QZX66" s="87"/>
      <c r="QZY66" s="87"/>
      <c r="QZZ66" s="87"/>
      <c r="RAA66" s="87"/>
      <c r="RAB66" s="87"/>
      <c r="RAC66" s="87"/>
      <c r="RAD66" s="87"/>
      <c r="RAE66" s="87"/>
      <c r="RAF66" s="87"/>
      <c r="RAG66" s="87"/>
      <c r="RAH66" s="87"/>
      <c r="RAI66" s="87"/>
      <c r="RAJ66" s="87"/>
      <c r="RAK66" s="87"/>
      <c r="RAL66" s="87"/>
      <c r="RAM66" s="87"/>
      <c r="RAN66" s="87"/>
      <c r="RAO66" s="87"/>
      <c r="RAP66" s="87"/>
      <c r="RAQ66" s="87"/>
      <c r="RAR66" s="87"/>
      <c r="RAS66" s="87"/>
      <c r="RAT66" s="87"/>
      <c r="RAU66" s="87"/>
      <c r="RAV66" s="87"/>
      <c r="RAW66" s="87"/>
      <c r="RAX66" s="87"/>
      <c r="RAY66" s="87"/>
      <c r="RAZ66" s="87"/>
      <c r="RBA66" s="87"/>
      <c r="RBB66" s="87"/>
      <c r="RBC66" s="87"/>
      <c r="RBD66" s="87"/>
      <c r="RBE66" s="87"/>
      <c r="RBF66" s="87"/>
      <c r="RBG66" s="87"/>
      <c r="RBH66" s="87"/>
      <c r="RBI66" s="87"/>
      <c r="RBJ66" s="87"/>
      <c r="RBK66" s="87"/>
      <c r="RBL66" s="87"/>
      <c r="RBM66" s="87"/>
      <c r="RBN66" s="87"/>
      <c r="RBO66" s="87"/>
      <c r="RBP66" s="87"/>
      <c r="RBQ66" s="87"/>
      <c r="RBR66" s="87"/>
      <c r="RBS66" s="87"/>
      <c r="RBT66" s="87"/>
      <c r="RBU66" s="87"/>
      <c r="RBV66" s="87"/>
      <c r="RBW66" s="87"/>
      <c r="RBX66" s="87"/>
      <c r="RBY66" s="87"/>
      <c r="RBZ66" s="87"/>
      <c r="RCA66" s="87"/>
      <c r="RCB66" s="87"/>
      <c r="RCC66" s="87"/>
      <c r="RCD66" s="87"/>
      <c r="RCE66" s="87"/>
      <c r="RCF66" s="87"/>
      <c r="RCG66" s="87"/>
      <c r="RCH66" s="87"/>
      <c r="RCI66" s="87"/>
      <c r="RCJ66" s="87"/>
      <c r="RCK66" s="87"/>
      <c r="RCL66" s="87"/>
      <c r="RCM66" s="87"/>
      <c r="RCN66" s="87"/>
      <c r="RCO66" s="87"/>
      <c r="RCP66" s="87"/>
      <c r="RCQ66" s="87"/>
      <c r="RCR66" s="87"/>
      <c r="RCS66" s="87"/>
      <c r="RCT66" s="87"/>
      <c r="RCU66" s="87"/>
      <c r="RCV66" s="87"/>
      <c r="RCW66" s="87"/>
      <c r="RCX66" s="87"/>
      <c r="RCY66" s="87"/>
      <c r="RCZ66" s="87"/>
      <c r="RDA66" s="87"/>
      <c r="RDB66" s="87"/>
      <c r="RDC66" s="87"/>
      <c r="RDD66" s="87"/>
      <c r="RDE66" s="87"/>
      <c r="RDF66" s="87"/>
      <c r="RDG66" s="87"/>
      <c r="RDH66" s="87"/>
      <c r="RDI66" s="87"/>
      <c r="RDJ66" s="87"/>
      <c r="RDK66" s="87"/>
      <c r="RDL66" s="87"/>
      <c r="RDM66" s="87"/>
      <c r="RDN66" s="87"/>
      <c r="RDO66" s="87"/>
      <c r="RDP66" s="87"/>
      <c r="RDQ66" s="87"/>
      <c r="RDR66" s="87"/>
      <c r="RDS66" s="87"/>
      <c r="RDT66" s="87"/>
      <c r="RDU66" s="87"/>
      <c r="RDV66" s="87"/>
      <c r="RDW66" s="87"/>
      <c r="RDX66" s="87"/>
      <c r="RDY66" s="87"/>
      <c r="RDZ66" s="87"/>
      <c r="REA66" s="87"/>
      <c r="REB66" s="87"/>
      <c r="REC66" s="87"/>
      <c r="RED66" s="87"/>
      <c r="REE66" s="87"/>
      <c r="REF66" s="87"/>
      <c r="REG66" s="87"/>
      <c r="REH66" s="87"/>
      <c r="REI66" s="87"/>
      <c r="REJ66" s="87"/>
      <c r="REK66" s="87"/>
      <c r="REL66" s="87"/>
      <c r="REM66" s="87"/>
      <c r="REN66" s="87"/>
      <c r="REO66" s="87"/>
      <c r="REP66" s="87"/>
      <c r="REQ66" s="87"/>
      <c r="RER66" s="87"/>
      <c r="RES66" s="87"/>
      <c r="RET66" s="87"/>
      <c r="REU66" s="87"/>
      <c r="REV66" s="87"/>
      <c r="REW66" s="87"/>
      <c r="REX66" s="87"/>
      <c r="REY66" s="87"/>
      <c r="REZ66" s="87"/>
      <c r="RFA66" s="87"/>
      <c r="RFB66" s="87"/>
      <c r="RFC66" s="87"/>
      <c r="RFD66" s="87"/>
      <c r="RFE66" s="87"/>
      <c r="RFF66" s="87"/>
      <c r="RFG66" s="87"/>
      <c r="RFH66" s="87"/>
      <c r="RFI66" s="87"/>
      <c r="RFJ66" s="87"/>
      <c r="RFK66" s="87"/>
      <c r="RFL66" s="87"/>
      <c r="RFM66" s="87"/>
      <c r="RFN66" s="87"/>
      <c r="RFO66" s="87"/>
      <c r="RFP66" s="87"/>
      <c r="RFQ66" s="87"/>
      <c r="RFR66" s="87"/>
      <c r="RFS66" s="87"/>
      <c r="RFT66" s="87"/>
      <c r="RFU66" s="87"/>
      <c r="RFV66" s="87"/>
      <c r="RFW66" s="87"/>
      <c r="RFX66" s="87"/>
      <c r="RFY66" s="87"/>
      <c r="RFZ66" s="87"/>
      <c r="RGA66" s="87"/>
      <c r="RGB66" s="87"/>
      <c r="RGC66" s="87"/>
      <c r="RGD66" s="87"/>
      <c r="RGE66" s="87"/>
      <c r="RGF66" s="87"/>
      <c r="RGG66" s="87"/>
      <c r="RGH66" s="87"/>
      <c r="RGI66" s="87"/>
      <c r="RGJ66" s="87"/>
      <c r="RGK66" s="87"/>
      <c r="RGL66" s="87"/>
      <c r="RGM66" s="87"/>
      <c r="RGN66" s="87"/>
      <c r="RGO66" s="87"/>
      <c r="RGP66" s="87"/>
      <c r="RGQ66" s="87"/>
      <c r="RGR66" s="87"/>
      <c r="RGS66" s="87"/>
      <c r="RGT66" s="87"/>
      <c r="RGU66" s="87"/>
      <c r="RGV66" s="87"/>
      <c r="RGW66" s="87"/>
      <c r="RGX66" s="87"/>
      <c r="RGY66" s="87"/>
      <c r="RGZ66" s="87"/>
      <c r="RHA66" s="87"/>
      <c r="RHB66" s="87"/>
      <c r="RHC66" s="87"/>
      <c r="RHD66" s="87"/>
      <c r="RHE66" s="87"/>
      <c r="RHF66" s="87"/>
      <c r="RHG66" s="87"/>
      <c r="RHH66" s="87"/>
      <c r="RHI66" s="87"/>
      <c r="RHJ66" s="87"/>
      <c r="RHK66" s="87"/>
      <c r="RHL66" s="87"/>
      <c r="RHM66" s="87"/>
      <c r="RHN66" s="87"/>
      <c r="RHO66" s="87"/>
      <c r="RHP66" s="87"/>
      <c r="RHQ66" s="87"/>
      <c r="RHR66" s="87"/>
      <c r="RHS66" s="87"/>
      <c r="RHT66" s="87"/>
      <c r="RHU66" s="87"/>
      <c r="RHV66" s="87"/>
      <c r="RHW66" s="87"/>
      <c r="RHX66" s="87"/>
      <c r="RHY66" s="87"/>
      <c r="RHZ66" s="87"/>
      <c r="RIA66" s="87"/>
      <c r="RIB66" s="87"/>
      <c r="RIC66" s="87"/>
      <c r="RID66" s="87"/>
      <c r="RIE66" s="87"/>
      <c r="RIF66" s="87"/>
      <c r="RIG66" s="87"/>
      <c r="RIH66" s="87"/>
      <c r="RII66" s="87"/>
      <c r="RIJ66" s="87"/>
      <c r="RIK66" s="87"/>
      <c r="RIL66" s="87"/>
      <c r="RIM66" s="87"/>
      <c r="RIN66" s="87"/>
      <c r="RIO66" s="87"/>
      <c r="RIP66" s="87"/>
      <c r="RIQ66" s="87"/>
      <c r="RIR66" s="87"/>
      <c r="RIS66" s="87"/>
      <c r="RIT66" s="87"/>
      <c r="RIU66" s="87"/>
      <c r="RIV66" s="87"/>
      <c r="RIW66" s="87"/>
      <c r="RIX66" s="87"/>
      <c r="RIY66" s="87"/>
      <c r="RIZ66" s="87"/>
      <c r="RJA66" s="87"/>
      <c r="RJB66" s="87"/>
      <c r="RJC66" s="87"/>
      <c r="RJD66" s="87"/>
      <c r="RJE66" s="87"/>
      <c r="RJF66" s="87"/>
      <c r="RJG66" s="87"/>
      <c r="RJH66" s="87"/>
      <c r="RJI66" s="87"/>
      <c r="RJJ66" s="87"/>
      <c r="RJK66" s="87"/>
      <c r="RJL66" s="87"/>
      <c r="RJM66" s="87"/>
      <c r="RJN66" s="87"/>
      <c r="RJO66" s="87"/>
      <c r="RJP66" s="87"/>
      <c r="RJQ66" s="87"/>
      <c r="RJR66" s="87"/>
      <c r="RJS66" s="87"/>
      <c r="RJT66" s="87"/>
      <c r="RJU66" s="87"/>
      <c r="RJV66" s="87"/>
      <c r="RJW66" s="87"/>
      <c r="RJX66" s="87"/>
      <c r="RJY66" s="87"/>
      <c r="RJZ66" s="87"/>
      <c r="RKA66" s="87"/>
      <c r="RKB66" s="87"/>
      <c r="RKC66" s="87"/>
      <c r="RKD66" s="87"/>
      <c r="RKE66" s="87"/>
      <c r="RKF66" s="87"/>
      <c r="RKG66" s="87"/>
      <c r="RKH66" s="87"/>
      <c r="RKI66" s="87"/>
      <c r="RKJ66" s="87"/>
      <c r="RKK66" s="87"/>
      <c r="RKL66" s="87"/>
      <c r="RKM66" s="87"/>
      <c r="RKN66" s="87"/>
      <c r="RKO66" s="87"/>
      <c r="RKP66" s="87"/>
      <c r="RKQ66" s="87"/>
      <c r="RKR66" s="87"/>
      <c r="RKS66" s="87"/>
      <c r="RKT66" s="87"/>
      <c r="RKU66" s="87"/>
      <c r="RKV66" s="87"/>
      <c r="RKW66" s="87"/>
      <c r="RKX66" s="87"/>
      <c r="RKY66" s="87"/>
      <c r="RKZ66" s="87"/>
      <c r="RLA66" s="87"/>
      <c r="RLB66" s="87"/>
      <c r="RLC66" s="87"/>
      <c r="RLD66" s="87"/>
      <c r="RLE66" s="87"/>
      <c r="RLF66" s="87"/>
      <c r="RLG66" s="87"/>
      <c r="RLH66" s="87"/>
      <c r="RLI66" s="87"/>
      <c r="RLJ66" s="87"/>
      <c r="RLK66" s="87"/>
      <c r="RLL66" s="87"/>
      <c r="RLM66" s="87"/>
      <c r="RLN66" s="87"/>
      <c r="RLO66" s="87"/>
      <c r="RLP66" s="87"/>
      <c r="RLQ66" s="87"/>
      <c r="RLR66" s="87"/>
      <c r="RLS66" s="87"/>
      <c r="RLT66" s="87"/>
      <c r="RLU66" s="87"/>
      <c r="RLV66" s="87"/>
      <c r="RLW66" s="87"/>
      <c r="RLX66" s="87"/>
      <c r="RLY66" s="87"/>
      <c r="RLZ66" s="87"/>
      <c r="RMA66" s="87"/>
      <c r="RMB66" s="87"/>
      <c r="RMC66" s="87"/>
      <c r="RMD66" s="87"/>
      <c r="RME66" s="87"/>
      <c r="RMF66" s="87"/>
      <c r="RMG66" s="87"/>
      <c r="RMH66" s="87"/>
      <c r="RMI66" s="87"/>
      <c r="RMJ66" s="87"/>
      <c r="RMK66" s="87"/>
      <c r="RML66" s="87"/>
      <c r="RMM66" s="87"/>
      <c r="RMN66" s="87"/>
      <c r="RMO66" s="87"/>
      <c r="RMP66" s="87"/>
      <c r="RMQ66" s="87"/>
      <c r="RMR66" s="87"/>
      <c r="RMS66" s="87"/>
      <c r="RMT66" s="87"/>
      <c r="RMU66" s="87"/>
      <c r="RMV66" s="87"/>
      <c r="RMW66" s="87"/>
      <c r="RMX66" s="87"/>
      <c r="RMY66" s="87"/>
      <c r="RMZ66" s="87"/>
      <c r="RNA66" s="87"/>
      <c r="RNB66" s="87"/>
      <c r="RNC66" s="87"/>
      <c r="RND66" s="87"/>
      <c r="RNE66" s="87"/>
      <c r="RNF66" s="87"/>
      <c r="RNG66" s="87"/>
      <c r="RNH66" s="87"/>
      <c r="RNI66" s="87"/>
      <c r="RNJ66" s="87"/>
      <c r="RNK66" s="87"/>
      <c r="RNL66" s="87"/>
      <c r="RNM66" s="87"/>
      <c r="RNN66" s="87"/>
      <c r="RNO66" s="87"/>
      <c r="RNP66" s="87"/>
      <c r="RNQ66" s="87"/>
      <c r="RNR66" s="87"/>
      <c r="RNS66" s="87"/>
      <c r="RNT66" s="87"/>
      <c r="RNU66" s="87"/>
      <c r="RNV66" s="87"/>
      <c r="RNW66" s="87"/>
      <c r="RNX66" s="87"/>
      <c r="RNY66" s="87"/>
      <c r="RNZ66" s="87"/>
      <c r="ROA66" s="87"/>
      <c r="ROB66" s="87"/>
      <c r="ROC66" s="87"/>
      <c r="ROD66" s="87"/>
      <c r="ROE66" s="87"/>
      <c r="ROF66" s="87"/>
      <c r="ROG66" s="87"/>
      <c r="ROH66" s="87"/>
      <c r="ROI66" s="87"/>
      <c r="ROJ66" s="87"/>
      <c r="ROK66" s="87"/>
      <c r="ROL66" s="87"/>
      <c r="ROM66" s="87"/>
      <c r="RON66" s="87"/>
      <c r="ROO66" s="87"/>
      <c r="ROP66" s="87"/>
      <c r="ROQ66" s="87"/>
      <c r="ROR66" s="87"/>
      <c r="ROS66" s="87"/>
      <c r="ROT66" s="87"/>
      <c r="ROU66" s="87"/>
      <c r="ROV66" s="87"/>
      <c r="ROW66" s="87"/>
      <c r="ROX66" s="87"/>
      <c r="ROY66" s="87"/>
      <c r="ROZ66" s="87"/>
      <c r="RPA66" s="87"/>
      <c r="RPB66" s="87"/>
      <c r="RPC66" s="87"/>
      <c r="RPD66" s="87"/>
      <c r="RPE66" s="87"/>
      <c r="RPF66" s="87"/>
      <c r="RPG66" s="87"/>
      <c r="RPH66" s="87"/>
      <c r="RPI66" s="87"/>
      <c r="RPJ66" s="87"/>
      <c r="RPK66" s="87"/>
      <c r="RPL66" s="87"/>
      <c r="RPM66" s="87"/>
      <c r="RPN66" s="87"/>
      <c r="RPO66" s="87"/>
      <c r="RPP66" s="87"/>
      <c r="RPQ66" s="87"/>
      <c r="RPR66" s="87"/>
      <c r="RPS66" s="87"/>
      <c r="RPT66" s="87"/>
      <c r="RPU66" s="87"/>
      <c r="RPV66" s="87"/>
      <c r="RPW66" s="87"/>
      <c r="RPX66" s="87"/>
      <c r="RPY66" s="87"/>
      <c r="RPZ66" s="87"/>
      <c r="RQA66" s="87"/>
      <c r="RQB66" s="87"/>
      <c r="RQC66" s="87"/>
      <c r="RQD66" s="87"/>
      <c r="RQE66" s="87"/>
      <c r="RQF66" s="87"/>
      <c r="RQG66" s="87"/>
      <c r="RQH66" s="87"/>
      <c r="RQI66" s="87"/>
      <c r="RQJ66" s="87"/>
      <c r="RQK66" s="87"/>
      <c r="RQL66" s="87"/>
      <c r="RQM66" s="87"/>
      <c r="RQN66" s="87"/>
      <c r="RQO66" s="87"/>
      <c r="RQP66" s="87"/>
      <c r="RQQ66" s="87"/>
      <c r="RQR66" s="87"/>
      <c r="RQS66" s="87"/>
      <c r="RQT66" s="87"/>
      <c r="RQU66" s="87"/>
      <c r="RQV66" s="87"/>
      <c r="RQW66" s="87"/>
      <c r="RQX66" s="87"/>
      <c r="RQY66" s="87"/>
      <c r="RQZ66" s="87"/>
      <c r="RRA66" s="87"/>
      <c r="RRB66" s="87"/>
      <c r="RRC66" s="87"/>
      <c r="RRD66" s="87"/>
      <c r="RRE66" s="87"/>
      <c r="RRF66" s="87"/>
      <c r="RRG66" s="87"/>
      <c r="RRH66" s="87"/>
      <c r="RRI66" s="87"/>
      <c r="RRJ66" s="87"/>
      <c r="RRK66" s="87"/>
      <c r="RRL66" s="87"/>
      <c r="RRM66" s="87"/>
      <c r="RRN66" s="87"/>
      <c r="RRO66" s="87"/>
      <c r="RRP66" s="87"/>
      <c r="RRQ66" s="87"/>
      <c r="RRR66" s="87"/>
      <c r="RRS66" s="87"/>
      <c r="RRT66" s="87"/>
      <c r="RRU66" s="87"/>
      <c r="RRV66" s="87"/>
      <c r="RRW66" s="87"/>
      <c r="RRX66" s="87"/>
      <c r="RRY66" s="87"/>
      <c r="RRZ66" s="87"/>
      <c r="RSA66" s="87"/>
      <c r="RSB66" s="87"/>
      <c r="RSC66" s="87"/>
      <c r="RSD66" s="87"/>
      <c r="RSE66" s="87"/>
      <c r="RSF66" s="87"/>
      <c r="RSG66" s="87"/>
      <c r="RSH66" s="87"/>
      <c r="RSI66" s="87"/>
      <c r="RSJ66" s="87"/>
      <c r="RSK66" s="87"/>
      <c r="RSL66" s="87"/>
      <c r="RSM66" s="87"/>
      <c r="RSN66" s="87"/>
      <c r="RSO66" s="87"/>
      <c r="RSP66" s="87"/>
      <c r="RSQ66" s="87"/>
      <c r="RSR66" s="87"/>
      <c r="RSS66" s="87"/>
      <c r="RST66" s="87"/>
      <c r="RSU66" s="87"/>
      <c r="RSV66" s="87"/>
      <c r="RSW66" s="87"/>
      <c r="RSX66" s="87"/>
      <c r="RSY66" s="87"/>
      <c r="RSZ66" s="87"/>
      <c r="RTA66" s="87"/>
      <c r="RTB66" s="87"/>
      <c r="RTC66" s="87"/>
      <c r="RTD66" s="87"/>
      <c r="RTE66" s="87"/>
      <c r="RTF66" s="87"/>
      <c r="RTG66" s="87"/>
      <c r="RTH66" s="87"/>
      <c r="RTI66" s="87"/>
      <c r="RTJ66" s="87"/>
      <c r="RTK66" s="87"/>
      <c r="RTL66" s="87"/>
      <c r="RTM66" s="87"/>
      <c r="RTN66" s="87"/>
      <c r="RTO66" s="87"/>
      <c r="RTP66" s="87"/>
      <c r="RTQ66" s="87"/>
      <c r="RTR66" s="87"/>
      <c r="RTS66" s="87"/>
      <c r="RTT66" s="87"/>
      <c r="RTU66" s="87"/>
      <c r="RTV66" s="87"/>
      <c r="RTW66" s="87"/>
      <c r="RTX66" s="87"/>
      <c r="RTY66" s="87"/>
      <c r="RTZ66" s="87"/>
      <c r="RUA66" s="87"/>
      <c r="RUB66" s="87"/>
      <c r="RUC66" s="87"/>
      <c r="RUD66" s="87"/>
      <c r="RUE66" s="87"/>
      <c r="RUF66" s="87"/>
      <c r="RUG66" s="87"/>
      <c r="RUH66" s="87"/>
      <c r="RUI66" s="87"/>
      <c r="RUJ66" s="87"/>
      <c r="RUK66" s="87"/>
      <c r="RUL66" s="87"/>
      <c r="RUM66" s="87"/>
      <c r="RUN66" s="87"/>
      <c r="RUO66" s="87"/>
      <c r="RUP66" s="87"/>
      <c r="RUQ66" s="87"/>
      <c r="RUR66" s="87"/>
      <c r="RUS66" s="87"/>
      <c r="RUT66" s="87"/>
      <c r="RUU66" s="87"/>
      <c r="RUV66" s="87"/>
      <c r="RUW66" s="87"/>
      <c r="RUX66" s="87"/>
      <c r="RUY66" s="87"/>
      <c r="RUZ66" s="87"/>
      <c r="RVA66" s="87"/>
      <c r="RVB66" s="87"/>
      <c r="RVC66" s="87"/>
      <c r="RVD66" s="87"/>
      <c r="RVE66" s="87"/>
      <c r="RVF66" s="87"/>
      <c r="RVG66" s="87"/>
      <c r="RVH66" s="87"/>
      <c r="RVI66" s="87"/>
      <c r="RVJ66" s="87"/>
      <c r="RVK66" s="87"/>
      <c r="RVL66" s="87"/>
      <c r="RVM66" s="87"/>
      <c r="RVN66" s="87"/>
      <c r="RVO66" s="87"/>
      <c r="RVP66" s="87"/>
      <c r="RVQ66" s="87"/>
      <c r="RVR66" s="87"/>
      <c r="RVS66" s="87"/>
      <c r="RVT66" s="87"/>
      <c r="RVU66" s="87"/>
      <c r="RVV66" s="87"/>
      <c r="RVW66" s="87"/>
      <c r="RVX66" s="87"/>
      <c r="RVY66" s="87"/>
      <c r="RVZ66" s="87"/>
      <c r="RWA66" s="87"/>
      <c r="RWB66" s="87"/>
      <c r="RWC66" s="87"/>
      <c r="RWD66" s="87"/>
      <c r="RWE66" s="87"/>
      <c r="RWF66" s="87"/>
      <c r="RWG66" s="87"/>
      <c r="RWH66" s="87"/>
      <c r="RWI66" s="87"/>
      <c r="RWJ66" s="87"/>
      <c r="RWK66" s="87"/>
      <c r="RWL66" s="87"/>
      <c r="RWM66" s="87"/>
      <c r="RWN66" s="87"/>
      <c r="RWO66" s="87"/>
      <c r="RWP66" s="87"/>
      <c r="RWQ66" s="87"/>
      <c r="RWR66" s="87"/>
      <c r="RWS66" s="87"/>
      <c r="RWT66" s="87"/>
      <c r="RWU66" s="87"/>
      <c r="RWV66" s="87"/>
      <c r="RWW66" s="87"/>
      <c r="RWX66" s="87"/>
      <c r="RWY66" s="87"/>
      <c r="RWZ66" s="87"/>
      <c r="RXA66" s="87"/>
      <c r="RXB66" s="87"/>
      <c r="RXC66" s="87"/>
      <c r="RXD66" s="87"/>
      <c r="RXE66" s="87"/>
      <c r="RXF66" s="87"/>
      <c r="RXG66" s="87"/>
      <c r="RXH66" s="87"/>
      <c r="RXI66" s="87"/>
      <c r="RXJ66" s="87"/>
      <c r="RXK66" s="87"/>
      <c r="RXL66" s="87"/>
      <c r="RXM66" s="87"/>
      <c r="RXN66" s="87"/>
      <c r="RXO66" s="87"/>
      <c r="RXP66" s="87"/>
      <c r="RXQ66" s="87"/>
      <c r="RXR66" s="87"/>
      <c r="RXS66" s="87"/>
      <c r="RXT66" s="87"/>
      <c r="RXU66" s="87"/>
      <c r="RXV66" s="87"/>
      <c r="RXW66" s="87"/>
      <c r="RXX66" s="87"/>
      <c r="RXY66" s="87"/>
      <c r="RXZ66" s="87"/>
      <c r="RYA66" s="87"/>
      <c r="RYB66" s="87"/>
      <c r="RYC66" s="87"/>
      <c r="RYD66" s="87"/>
      <c r="RYE66" s="87"/>
      <c r="RYF66" s="87"/>
      <c r="RYG66" s="87"/>
      <c r="RYH66" s="87"/>
      <c r="RYI66" s="87"/>
      <c r="RYJ66" s="87"/>
      <c r="RYK66" s="87"/>
      <c r="RYL66" s="87"/>
      <c r="RYM66" s="87"/>
      <c r="RYN66" s="87"/>
      <c r="RYO66" s="87"/>
      <c r="RYP66" s="87"/>
      <c r="RYQ66" s="87"/>
      <c r="RYR66" s="87"/>
      <c r="RYS66" s="87"/>
      <c r="RYT66" s="87"/>
      <c r="RYU66" s="87"/>
      <c r="RYV66" s="87"/>
      <c r="RYW66" s="87"/>
      <c r="RYX66" s="87"/>
      <c r="RYY66" s="87"/>
      <c r="RYZ66" s="87"/>
      <c r="RZA66" s="87"/>
      <c r="RZB66" s="87"/>
      <c r="RZC66" s="87"/>
      <c r="RZD66" s="87"/>
      <c r="RZE66" s="87"/>
      <c r="RZF66" s="87"/>
      <c r="RZG66" s="87"/>
      <c r="RZH66" s="87"/>
      <c r="RZI66" s="87"/>
      <c r="RZJ66" s="87"/>
      <c r="RZK66" s="87"/>
      <c r="RZL66" s="87"/>
      <c r="RZM66" s="87"/>
      <c r="RZN66" s="87"/>
      <c r="RZO66" s="87"/>
      <c r="RZP66" s="87"/>
      <c r="RZQ66" s="87"/>
      <c r="RZR66" s="87"/>
      <c r="RZS66" s="87"/>
      <c r="RZT66" s="87"/>
      <c r="RZU66" s="87"/>
      <c r="RZV66" s="87"/>
      <c r="RZW66" s="87"/>
      <c r="RZX66" s="87"/>
      <c r="RZY66" s="87"/>
      <c r="RZZ66" s="87"/>
      <c r="SAA66" s="87"/>
      <c r="SAB66" s="87"/>
      <c r="SAC66" s="87"/>
      <c r="SAD66" s="87"/>
      <c r="SAE66" s="87"/>
      <c r="SAF66" s="87"/>
      <c r="SAG66" s="87"/>
      <c r="SAH66" s="87"/>
      <c r="SAI66" s="87"/>
      <c r="SAJ66" s="87"/>
      <c r="SAK66" s="87"/>
      <c r="SAL66" s="87"/>
      <c r="SAM66" s="87"/>
      <c r="SAN66" s="87"/>
      <c r="SAO66" s="87"/>
      <c r="SAP66" s="87"/>
      <c r="SAQ66" s="87"/>
      <c r="SAR66" s="87"/>
      <c r="SAS66" s="87"/>
      <c r="SAT66" s="87"/>
      <c r="SAU66" s="87"/>
      <c r="SAV66" s="87"/>
      <c r="SAW66" s="87"/>
      <c r="SAX66" s="87"/>
      <c r="SAY66" s="87"/>
      <c r="SAZ66" s="87"/>
      <c r="SBA66" s="87"/>
      <c r="SBB66" s="87"/>
      <c r="SBC66" s="87"/>
      <c r="SBD66" s="87"/>
      <c r="SBE66" s="87"/>
      <c r="SBF66" s="87"/>
      <c r="SBG66" s="87"/>
      <c r="SBH66" s="87"/>
      <c r="SBI66" s="87"/>
      <c r="SBJ66" s="87"/>
      <c r="SBK66" s="87"/>
      <c r="SBL66" s="87"/>
      <c r="SBM66" s="87"/>
      <c r="SBN66" s="87"/>
      <c r="SBO66" s="87"/>
      <c r="SBP66" s="87"/>
      <c r="SBQ66" s="87"/>
      <c r="SBR66" s="87"/>
      <c r="SBS66" s="87"/>
      <c r="SBT66" s="87"/>
      <c r="SBU66" s="87"/>
      <c r="SBV66" s="87"/>
      <c r="SBW66" s="87"/>
      <c r="SBX66" s="87"/>
      <c r="SBY66" s="87"/>
      <c r="SBZ66" s="87"/>
      <c r="SCA66" s="87"/>
      <c r="SCB66" s="87"/>
      <c r="SCC66" s="87"/>
      <c r="SCD66" s="87"/>
      <c r="SCE66" s="87"/>
      <c r="SCF66" s="87"/>
      <c r="SCG66" s="87"/>
      <c r="SCH66" s="87"/>
      <c r="SCI66" s="87"/>
      <c r="SCJ66" s="87"/>
      <c r="SCK66" s="87"/>
      <c r="SCL66" s="87"/>
      <c r="SCM66" s="87"/>
      <c r="SCN66" s="87"/>
      <c r="SCO66" s="87"/>
      <c r="SCP66" s="87"/>
      <c r="SCQ66" s="87"/>
      <c r="SCR66" s="87"/>
      <c r="SCS66" s="87"/>
      <c r="SCT66" s="87"/>
      <c r="SCU66" s="87"/>
      <c r="SCV66" s="87"/>
      <c r="SCW66" s="87"/>
      <c r="SCX66" s="87"/>
      <c r="SCY66" s="87"/>
      <c r="SCZ66" s="87"/>
      <c r="SDA66" s="87"/>
      <c r="SDB66" s="87"/>
      <c r="SDC66" s="87"/>
      <c r="SDD66" s="87"/>
      <c r="SDE66" s="87"/>
      <c r="SDF66" s="87"/>
      <c r="SDG66" s="87"/>
      <c r="SDH66" s="87"/>
      <c r="SDI66" s="87"/>
      <c r="SDJ66" s="87"/>
      <c r="SDK66" s="87"/>
      <c r="SDL66" s="87"/>
      <c r="SDM66" s="87"/>
      <c r="SDN66" s="87"/>
      <c r="SDO66" s="87"/>
      <c r="SDP66" s="87"/>
      <c r="SDQ66" s="87"/>
      <c r="SDR66" s="87"/>
      <c r="SDS66" s="87"/>
      <c r="SDT66" s="87"/>
      <c r="SDU66" s="87"/>
      <c r="SDV66" s="87"/>
      <c r="SDW66" s="87"/>
      <c r="SDX66" s="87"/>
      <c r="SDY66" s="87"/>
      <c r="SDZ66" s="87"/>
      <c r="SEA66" s="87"/>
      <c r="SEB66" s="87"/>
      <c r="SEC66" s="87"/>
      <c r="SED66" s="87"/>
      <c r="SEE66" s="87"/>
      <c r="SEF66" s="87"/>
      <c r="SEG66" s="87"/>
      <c r="SEH66" s="87"/>
      <c r="SEI66" s="87"/>
      <c r="SEJ66" s="87"/>
      <c r="SEK66" s="87"/>
      <c r="SEL66" s="87"/>
      <c r="SEM66" s="87"/>
      <c r="SEN66" s="87"/>
      <c r="SEO66" s="87"/>
      <c r="SEP66" s="87"/>
      <c r="SEQ66" s="87"/>
      <c r="SER66" s="87"/>
      <c r="SES66" s="87"/>
      <c r="SET66" s="87"/>
      <c r="SEU66" s="87"/>
      <c r="SEV66" s="87"/>
      <c r="SEW66" s="87"/>
      <c r="SEX66" s="87"/>
      <c r="SEY66" s="87"/>
      <c r="SEZ66" s="87"/>
      <c r="SFA66" s="87"/>
      <c r="SFB66" s="87"/>
      <c r="SFC66" s="87"/>
      <c r="SFD66" s="87"/>
      <c r="SFE66" s="87"/>
      <c r="SFF66" s="87"/>
      <c r="SFG66" s="87"/>
      <c r="SFH66" s="87"/>
      <c r="SFI66" s="87"/>
      <c r="SFJ66" s="87"/>
      <c r="SFK66" s="87"/>
      <c r="SFL66" s="87"/>
      <c r="SFM66" s="87"/>
      <c r="SFN66" s="87"/>
      <c r="SFO66" s="87"/>
      <c r="SFP66" s="87"/>
      <c r="SFQ66" s="87"/>
      <c r="SFR66" s="87"/>
      <c r="SFS66" s="87"/>
      <c r="SFT66" s="87"/>
      <c r="SFU66" s="87"/>
      <c r="SFV66" s="87"/>
      <c r="SFW66" s="87"/>
      <c r="SFX66" s="87"/>
      <c r="SFY66" s="87"/>
      <c r="SFZ66" s="87"/>
      <c r="SGA66" s="87"/>
      <c r="SGB66" s="87"/>
      <c r="SGC66" s="87"/>
      <c r="SGD66" s="87"/>
      <c r="SGE66" s="87"/>
      <c r="SGF66" s="87"/>
      <c r="SGG66" s="87"/>
      <c r="SGH66" s="87"/>
      <c r="SGI66" s="87"/>
      <c r="SGJ66" s="87"/>
      <c r="SGK66" s="87"/>
      <c r="SGL66" s="87"/>
      <c r="SGM66" s="87"/>
      <c r="SGN66" s="87"/>
      <c r="SGO66" s="87"/>
      <c r="SGP66" s="87"/>
      <c r="SGQ66" s="87"/>
      <c r="SGR66" s="87"/>
      <c r="SGS66" s="87"/>
      <c r="SGT66" s="87"/>
      <c r="SGU66" s="87"/>
      <c r="SGV66" s="87"/>
      <c r="SGW66" s="87"/>
      <c r="SGX66" s="87"/>
      <c r="SGY66" s="87"/>
      <c r="SGZ66" s="87"/>
      <c r="SHA66" s="87"/>
      <c r="SHB66" s="87"/>
      <c r="SHC66" s="87"/>
      <c r="SHD66" s="87"/>
      <c r="SHE66" s="87"/>
      <c r="SHF66" s="87"/>
      <c r="SHG66" s="87"/>
      <c r="SHH66" s="87"/>
      <c r="SHI66" s="87"/>
      <c r="SHJ66" s="87"/>
      <c r="SHK66" s="87"/>
      <c r="SHL66" s="87"/>
      <c r="SHM66" s="87"/>
      <c r="SHN66" s="87"/>
      <c r="SHO66" s="87"/>
      <c r="SHP66" s="87"/>
      <c r="SHQ66" s="87"/>
      <c r="SHR66" s="87"/>
      <c r="SHS66" s="87"/>
      <c r="SHT66" s="87"/>
      <c r="SHU66" s="87"/>
      <c r="SHV66" s="87"/>
      <c r="SHW66" s="87"/>
      <c r="SHX66" s="87"/>
      <c r="SHY66" s="87"/>
      <c r="SHZ66" s="87"/>
      <c r="SIA66" s="87"/>
      <c r="SIB66" s="87"/>
      <c r="SIC66" s="87"/>
      <c r="SID66" s="87"/>
      <c r="SIE66" s="87"/>
      <c r="SIF66" s="87"/>
      <c r="SIG66" s="87"/>
      <c r="SIH66" s="87"/>
      <c r="SII66" s="87"/>
      <c r="SIJ66" s="87"/>
      <c r="SIK66" s="87"/>
      <c r="SIL66" s="87"/>
      <c r="SIM66" s="87"/>
      <c r="SIN66" s="87"/>
      <c r="SIO66" s="87"/>
      <c r="SIP66" s="87"/>
      <c r="SIQ66" s="87"/>
      <c r="SIR66" s="87"/>
      <c r="SIS66" s="87"/>
      <c r="SIT66" s="87"/>
      <c r="SIU66" s="87"/>
      <c r="SIV66" s="87"/>
      <c r="SIW66" s="87"/>
      <c r="SIX66" s="87"/>
      <c r="SIY66" s="87"/>
      <c r="SIZ66" s="87"/>
      <c r="SJA66" s="87"/>
      <c r="SJB66" s="87"/>
      <c r="SJC66" s="87"/>
      <c r="SJD66" s="87"/>
      <c r="SJE66" s="87"/>
      <c r="SJF66" s="87"/>
      <c r="SJG66" s="87"/>
      <c r="SJH66" s="87"/>
      <c r="SJI66" s="87"/>
      <c r="SJJ66" s="87"/>
      <c r="SJK66" s="87"/>
      <c r="SJL66" s="87"/>
      <c r="SJM66" s="87"/>
      <c r="SJN66" s="87"/>
      <c r="SJO66" s="87"/>
      <c r="SJP66" s="87"/>
      <c r="SJQ66" s="87"/>
      <c r="SJR66" s="87"/>
      <c r="SJS66" s="87"/>
      <c r="SJT66" s="87"/>
      <c r="SJU66" s="87"/>
      <c r="SJV66" s="87"/>
      <c r="SJW66" s="87"/>
      <c r="SJX66" s="87"/>
      <c r="SJY66" s="87"/>
      <c r="SJZ66" s="87"/>
      <c r="SKA66" s="87"/>
      <c r="SKB66" s="87"/>
      <c r="SKC66" s="87"/>
      <c r="SKD66" s="87"/>
      <c r="SKE66" s="87"/>
      <c r="SKF66" s="87"/>
      <c r="SKG66" s="87"/>
      <c r="SKH66" s="87"/>
      <c r="SKI66" s="87"/>
      <c r="SKJ66" s="87"/>
      <c r="SKK66" s="87"/>
      <c r="SKL66" s="87"/>
      <c r="SKM66" s="87"/>
      <c r="SKN66" s="87"/>
      <c r="SKO66" s="87"/>
      <c r="SKP66" s="87"/>
      <c r="SKQ66" s="87"/>
      <c r="SKR66" s="87"/>
      <c r="SKS66" s="87"/>
      <c r="SKT66" s="87"/>
      <c r="SKU66" s="87"/>
      <c r="SKV66" s="87"/>
      <c r="SKW66" s="87"/>
      <c r="SKX66" s="87"/>
      <c r="SKY66" s="87"/>
      <c r="SKZ66" s="87"/>
      <c r="SLA66" s="87"/>
      <c r="SLB66" s="87"/>
      <c r="SLC66" s="87"/>
      <c r="SLD66" s="87"/>
      <c r="SLE66" s="87"/>
      <c r="SLF66" s="87"/>
      <c r="SLG66" s="87"/>
      <c r="SLH66" s="87"/>
      <c r="SLI66" s="87"/>
      <c r="SLJ66" s="87"/>
      <c r="SLK66" s="87"/>
      <c r="SLL66" s="87"/>
      <c r="SLM66" s="87"/>
      <c r="SLN66" s="87"/>
      <c r="SLO66" s="87"/>
      <c r="SLP66" s="87"/>
      <c r="SLQ66" s="87"/>
      <c r="SLR66" s="87"/>
      <c r="SLS66" s="87"/>
      <c r="SLT66" s="87"/>
      <c r="SLU66" s="87"/>
      <c r="SLV66" s="87"/>
      <c r="SLW66" s="87"/>
      <c r="SLX66" s="87"/>
      <c r="SLY66" s="87"/>
      <c r="SLZ66" s="87"/>
      <c r="SMA66" s="87"/>
      <c r="SMB66" s="87"/>
      <c r="SMC66" s="87"/>
      <c r="SMD66" s="87"/>
      <c r="SME66" s="87"/>
      <c r="SMF66" s="87"/>
      <c r="SMG66" s="87"/>
      <c r="SMH66" s="87"/>
      <c r="SMI66" s="87"/>
      <c r="SMJ66" s="87"/>
      <c r="SMK66" s="87"/>
      <c r="SML66" s="87"/>
      <c r="SMM66" s="87"/>
      <c r="SMN66" s="87"/>
      <c r="SMO66" s="87"/>
      <c r="SMP66" s="87"/>
      <c r="SMQ66" s="87"/>
      <c r="SMR66" s="87"/>
      <c r="SMS66" s="87"/>
      <c r="SMT66" s="87"/>
      <c r="SMU66" s="87"/>
      <c r="SMV66" s="87"/>
      <c r="SMW66" s="87"/>
      <c r="SMX66" s="87"/>
      <c r="SMY66" s="87"/>
      <c r="SMZ66" s="87"/>
      <c r="SNA66" s="87"/>
      <c r="SNB66" s="87"/>
      <c r="SNC66" s="87"/>
      <c r="SND66" s="87"/>
      <c r="SNE66" s="87"/>
      <c r="SNF66" s="87"/>
      <c r="SNG66" s="87"/>
      <c r="SNH66" s="87"/>
      <c r="SNI66" s="87"/>
      <c r="SNJ66" s="87"/>
      <c r="SNK66" s="87"/>
      <c r="SNL66" s="87"/>
      <c r="SNM66" s="87"/>
      <c r="SNN66" s="87"/>
      <c r="SNO66" s="87"/>
      <c r="SNP66" s="87"/>
      <c r="SNQ66" s="87"/>
      <c r="SNR66" s="87"/>
      <c r="SNS66" s="87"/>
      <c r="SNT66" s="87"/>
      <c r="SNU66" s="87"/>
      <c r="SNV66" s="87"/>
      <c r="SNW66" s="87"/>
      <c r="SNX66" s="87"/>
      <c r="SNY66" s="87"/>
      <c r="SNZ66" s="87"/>
      <c r="SOA66" s="87"/>
      <c r="SOB66" s="87"/>
      <c r="SOC66" s="87"/>
      <c r="SOD66" s="87"/>
      <c r="SOE66" s="87"/>
      <c r="SOF66" s="87"/>
      <c r="SOG66" s="87"/>
      <c r="SOH66" s="87"/>
      <c r="SOI66" s="87"/>
      <c r="SOJ66" s="87"/>
      <c r="SOK66" s="87"/>
      <c r="SOL66" s="87"/>
      <c r="SOM66" s="87"/>
      <c r="SON66" s="87"/>
      <c r="SOO66" s="87"/>
      <c r="SOP66" s="87"/>
      <c r="SOQ66" s="87"/>
      <c r="SOR66" s="87"/>
      <c r="SOS66" s="87"/>
      <c r="SOT66" s="87"/>
      <c r="SOU66" s="87"/>
      <c r="SOV66" s="87"/>
      <c r="SOW66" s="87"/>
      <c r="SOX66" s="87"/>
      <c r="SOY66" s="87"/>
      <c r="SOZ66" s="87"/>
      <c r="SPA66" s="87"/>
      <c r="SPB66" s="87"/>
      <c r="SPC66" s="87"/>
      <c r="SPD66" s="87"/>
      <c r="SPE66" s="87"/>
      <c r="SPF66" s="87"/>
      <c r="SPG66" s="87"/>
      <c r="SPH66" s="87"/>
      <c r="SPI66" s="87"/>
      <c r="SPJ66" s="87"/>
      <c r="SPK66" s="87"/>
      <c r="SPL66" s="87"/>
      <c r="SPM66" s="87"/>
      <c r="SPN66" s="87"/>
      <c r="SPO66" s="87"/>
      <c r="SPP66" s="87"/>
      <c r="SPQ66" s="87"/>
      <c r="SPR66" s="87"/>
      <c r="SPS66" s="87"/>
      <c r="SPT66" s="87"/>
      <c r="SPU66" s="87"/>
      <c r="SPV66" s="87"/>
      <c r="SPW66" s="87"/>
      <c r="SPX66" s="87"/>
      <c r="SPY66" s="87"/>
      <c r="SPZ66" s="87"/>
      <c r="SQA66" s="87"/>
      <c r="SQB66" s="87"/>
      <c r="SQC66" s="87"/>
      <c r="SQD66" s="87"/>
      <c r="SQE66" s="87"/>
      <c r="SQF66" s="87"/>
      <c r="SQG66" s="87"/>
      <c r="SQH66" s="87"/>
      <c r="SQI66" s="87"/>
      <c r="SQJ66" s="87"/>
      <c r="SQK66" s="87"/>
      <c r="SQL66" s="87"/>
      <c r="SQM66" s="87"/>
      <c r="SQN66" s="87"/>
      <c r="SQO66" s="87"/>
      <c r="SQP66" s="87"/>
      <c r="SQQ66" s="87"/>
      <c r="SQR66" s="87"/>
      <c r="SQS66" s="87"/>
      <c r="SQT66" s="87"/>
      <c r="SQU66" s="87"/>
      <c r="SQV66" s="87"/>
      <c r="SQW66" s="87"/>
      <c r="SQX66" s="87"/>
      <c r="SQY66" s="87"/>
      <c r="SQZ66" s="87"/>
      <c r="SRA66" s="87"/>
      <c r="SRB66" s="87"/>
      <c r="SRC66" s="87"/>
      <c r="SRD66" s="87"/>
      <c r="SRE66" s="87"/>
      <c r="SRF66" s="87"/>
      <c r="SRG66" s="87"/>
      <c r="SRH66" s="87"/>
      <c r="SRI66" s="87"/>
      <c r="SRJ66" s="87"/>
      <c r="SRK66" s="87"/>
      <c r="SRL66" s="87"/>
      <c r="SRM66" s="87"/>
      <c r="SRN66" s="87"/>
      <c r="SRO66" s="87"/>
      <c r="SRP66" s="87"/>
      <c r="SRQ66" s="87"/>
      <c r="SRR66" s="87"/>
      <c r="SRS66" s="87"/>
      <c r="SRT66" s="87"/>
      <c r="SRU66" s="87"/>
      <c r="SRV66" s="87"/>
      <c r="SRW66" s="87"/>
      <c r="SRX66" s="87"/>
      <c r="SRY66" s="87"/>
      <c r="SRZ66" s="87"/>
      <c r="SSA66" s="87"/>
      <c r="SSB66" s="87"/>
      <c r="SSC66" s="87"/>
      <c r="SSD66" s="87"/>
      <c r="SSE66" s="87"/>
      <c r="SSF66" s="87"/>
      <c r="SSG66" s="87"/>
      <c r="SSH66" s="87"/>
      <c r="SSI66" s="87"/>
      <c r="SSJ66" s="87"/>
      <c r="SSK66" s="87"/>
      <c r="SSL66" s="87"/>
      <c r="SSM66" s="87"/>
      <c r="SSN66" s="87"/>
      <c r="SSO66" s="87"/>
      <c r="SSP66" s="87"/>
      <c r="SSQ66" s="87"/>
      <c r="SSR66" s="87"/>
      <c r="SSS66" s="87"/>
      <c r="SST66" s="87"/>
      <c r="SSU66" s="87"/>
      <c r="SSV66" s="87"/>
      <c r="SSW66" s="87"/>
      <c r="SSX66" s="87"/>
      <c r="SSY66" s="87"/>
      <c r="SSZ66" s="87"/>
      <c r="STA66" s="87"/>
      <c r="STB66" s="87"/>
      <c r="STC66" s="87"/>
      <c r="STD66" s="87"/>
      <c r="STE66" s="87"/>
      <c r="STF66" s="87"/>
      <c r="STG66" s="87"/>
      <c r="STH66" s="87"/>
      <c r="STI66" s="87"/>
      <c r="STJ66" s="87"/>
      <c r="STK66" s="87"/>
      <c r="STL66" s="87"/>
      <c r="STM66" s="87"/>
      <c r="STN66" s="87"/>
      <c r="STO66" s="87"/>
      <c r="STP66" s="87"/>
      <c r="STQ66" s="87"/>
      <c r="STR66" s="87"/>
      <c r="STS66" s="87"/>
      <c r="STT66" s="87"/>
      <c r="STU66" s="87"/>
      <c r="STV66" s="87"/>
      <c r="STW66" s="87"/>
      <c r="STX66" s="87"/>
      <c r="STY66" s="87"/>
      <c r="STZ66" s="87"/>
      <c r="SUA66" s="87"/>
      <c r="SUB66" s="87"/>
      <c r="SUC66" s="87"/>
      <c r="SUD66" s="87"/>
      <c r="SUE66" s="87"/>
      <c r="SUF66" s="87"/>
      <c r="SUG66" s="87"/>
      <c r="SUH66" s="87"/>
      <c r="SUI66" s="87"/>
      <c r="SUJ66" s="87"/>
      <c r="SUK66" s="87"/>
      <c r="SUL66" s="87"/>
      <c r="SUM66" s="87"/>
      <c r="SUN66" s="87"/>
      <c r="SUO66" s="87"/>
      <c r="SUP66" s="87"/>
      <c r="SUQ66" s="87"/>
      <c r="SUR66" s="87"/>
      <c r="SUS66" s="87"/>
      <c r="SUT66" s="87"/>
      <c r="SUU66" s="87"/>
      <c r="SUV66" s="87"/>
      <c r="SUW66" s="87"/>
      <c r="SUX66" s="87"/>
      <c r="SUY66" s="87"/>
      <c r="SUZ66" s="87"/>
      <c r="SVA66" s="87"/>
      <c r="SVB66" s="87"/>
      <c r="SVC66" s="87"/>
      <c r="SVD66" s="87"/>
      <c r="SVE66" s="87"/>
      <c r="SVF66" s="87"/>
      <c r="SVG66" s="87"/>
      <c r="SVH66" s="87"/>
      <c r="SVI66" s="87"/>
      <c r="SVJ66" s="87"/>
      <c r="SVK66" s="87"/>
      <c r="SVL66" s="87"/>
      <c r="SVM66" s="87"/>
      <c r="SVN66" s="87"/>
      <c r="SVO66" s="87"/>
      <c r="SVP66" s="87"/>
      <c r="SVQ66" s="87"/>
      <c r="SVR66" s="87"/>
      <c r="SVS66" s="87"/>
      <c r="SVT66" s="87"/>
      <c r="SVU66" s="87"/>
      <c r="SVV66" s="87"/>
      <c r="SVW66" s="87"/>
      <c r="SVX66" s="87"/>
      <c r="SVY66" s="87"/>
      <c r="SVZ66" s="87"/>
      <c r="SWA66" s="87"/>
      <c r="SWB66" s="87"/>
      <c r="SWC66" s="87"/>
      <c r="SWD66" s="87"/>
      <c r="SWE66" s="87"/>
      <c r="SWF66" s="87"/>
      <c r="SWG66" s="87"/>
      <c r="SWH66" s="87"/>
      <c r="SWI66" s="87"/>
      <c r="SWJ66" s="87"/>
      <c r="SWK66" s="87"/>
      <c r="SWL66" s="87"/>
      <c r="SWM66" s="87"/>
      <c r="SWN66" s="87"/>
      <c r="SWO66" s="87"/>
      <c r="SWP66" s="87"/>
      <c r="SWQ66" s="87"/>
      <c r="SWR66" s="87"/>
      <c r="SWS66" s="87"/>
      <c r="SWT66" s="87"/>
      <c r="SWU66" s="87"/>
      <c r="SWV66" s="87"/>
      <c r="SWW66" s="87"/>
      <c r="SWX66" s="87"/>
      <c r="SWY66" s="87"/>
      <c r="SWZ66" s="87"/>
      <c r="SXA66" s="87"/>
      <c r="SXB66" s="87"/>
      <c r="SXC66" s="87"/>
      <c r="SXD66" s="87"/>
      <c r="SXE66" s="87"/>
      <c r="SXF66" s="87"/>
      <c r="SXG66" s="87"/>
      <c r="SXH66" s="87"/>
      <c r="SXI66" s="87"/>
      <c r="SXJ66" s="87"/>
      <c r="SXK66" s="87"/>
      <c r="SXL66" s="87"/>
      <c r="SXM66" s="87"/>
      <c r="SXN66" s="87"/>
      <c r="SXO66" s="87"/>
      <c r="SXP66" s="87"/>
      <c r="SXQ66" s="87"/>
      <c r="SXR66" s="87"/>
      <c r="SXS66" s="87"/>
      <c r="SXT66" s="87"/>
      <c r="SXU66" s="87"/>
      <c r="SXV66" s="87"/>
      <c r="SXW66" s="87"/>
      <c r="SXX66" s="87"/>
      <c r="SXY66" s="87"/>
      <c r="SXZ66" s="87"/>
      <c r="SYA66" s="87"/>
      <c r="SYB66" s="87"/>
      <c r="SYC66" s="87"/>
      <c r="SYD66" s="87"/>
      <c r="SYE66" s="87"/>
      <c r="SYF66" s="87"/>
      <c r="SYG66" s="87"/>
      <c r="SYH66" s="87"/>
      <c r="SYI66" s="87"/>
      <c r="SYJ66" s="87"/>
      <c r="SYK66" s="87"/>
      <c r="SYL66" s="87"/>
      <c r="SYM66" s="87"/>
      <c r="SYN66" s="87"/>
      <c r="SYO66" s="87"/>
      <c r="SYP66" s="87"/>
      <c r="SYQ66" s="87"/>
      <c r="SYR66" s="87"/>
      <c r="SYS66" s="87"/>
      <c r="SYT66" s="87"/>
      <c r="SYU66" s="87"/>
      <c r="SYV66" s="87"/>
      <c r="SYW66" s="87"/>
      <c r="SYX66" s="87"/>
      <c r="SYY66" s="87"/>
      <c r="SYZ66" s="87"/>
      <c r="SZA66" s="87"/>
      <c r="SZB66" s="87"/>
      <c r="SZC66" s="87"/>
      <c r="SZD66" s="87"/>
      <c r="SZE66" s="87"/>
      <c r="SZF66" s="87"/>
      <c r="SZG66" s="87"/>
      <c r="SZH66" s="87"/>
      <c r="SZI66" s="87"/>
      <c r="SZJ66" s="87"/>
      <c r="SZK66" s="87"/>
      <c r="SZL66" s="87"/>
      <c r="SZM66" s="87"/>
      <c r="SZN66" s="87"/>
      <c r="SZO66" s="87"/>
      <c r="SZP66" s="87"/>
      <c r="SZQ66" s="87"/>
      <c r="SZR66" s="87"/>
      <c r="SZS66" s="87"/>
      <c r="SZT66" s="87"/>
      <c r="SZU66" s="87"/>
      <c r="SZV66" s="87"/>
      <c r="SZW66" s="87"/>
      <c r="SZX66" s="87"/>
      <c r="SZY66" s="87"/>
      <c r="SZZ66" s="87"/>
      <c r="TAA66" s="87"/>
      <c r="TAB66" s="87"/>
      <c r="TAC66" s="87"/>
      <c r="TAD66" s="87"/>
      <c r="TAE66" s="87"/>
      <c r="TAF66" s="87"/>
      <c r="TAG66" s="87"/>
      <c r="TAH66" s="87"/>
      <c r="TAI66" s="87"/>
      <c r="TAJ66" s="87"/>
      <c r="TAK66" s="87"/>
      <c r="TAL66" s="87"/>
      <c r="TAM66" s="87"/>
      <c r="TAN66" s="87"/>
      <c r="TAO66" s="87"/>
      <c r="TAP66" s="87"/>
      <c r="TAQ66" s="87"/>
      <c r="TAR66" s="87"/>
      <c r="TAS66" s="87"/>
      <c r="TAT66" s="87"/>
      <c r="TAU66" s="87"/>
      <c r="TAV66" s="87"/>
      <c r="TAW66" s="87"/>
      <c r="TAX66" s="87"/>
      <c r="TAY66" s="87"/>
      <c r="TAZ66" s="87"/>
      <c r="TBA66" s="87"/>
      <c r="TBB66" s="87"/>
      <c r="TBC66" s="87"/>
      <c r="TBD66" s="87"/>
      <c r="TBE66" s="87"/>
      <c r="TBF66" s="87"/>
      <c r="TBG66" s="87"/>
      <c r="TBH66" s="87"/>
      <c r="TBI66" s="87"/>
      <c r="TBJ66" s="87"/>
      <c r="TBK66" s="87"/>
      <c r="TBL66" s="87"/>
      <c r="TBM66" s="87"/>
      <c r="TBN66" s="87"/>
      <c r="TBO66" s="87"/>
      <c r="TBP66" s="87"/>
      <c r="TBQ66" s="87"/>
      <c r="TBR66" s="87"/>
      <c r="TBS66" s="87"/>
      <c r="TBT66" s="87"/>
      <c r="TBU66" s="87"/>
      <c r="TBV66" s="87"/>
      <c r="TBW66" s="87"/>
      <c r="TBX66" s="87"/>
      <c r="TBY66" s="87"/>
      <c r="TBZ66" s="87"/>
      <c r="TCA66" s="87"/>
      <c r="TCB66" s="87"/>
      <c r="TCC66" s="87"/>
      <c r="TCD66" s="87"/>
      <c r="TCE66" s="87"/>
      <c r="TCF66" s="87"/>
      <c r="TCG66" s="87"/>
      <c r="TCH66" s="87"/>
      <c r="TCI66" s="87"/>
      <c r="TCJ66" s="87"/>
      <c r="TCK66" s="87"/>
      <c r="TCL66" s="87"/>
      <c r="TCM66" s="87"/>
      <c r="TCN66" s="87"/>
      <c r="TCO66" s="87"/>
      <c r="TCP66" s="87"/>
      <c r="TCQ66" s="87"/>
      <c r="TCR66" s="87"/>
      <c r="TCS66" s="87"/>
      <c r="TCT66" s="87"/>
      <c r="TCU66" s="87"/>
      <c r="TCV66" s="87"/>
      <c r="TCW66" s="87"/>
      <c r="TCX66" s="87"/>
      <c r="TCY66" s="87"/>
      <c r="TCZ66" s="87"/>
      <c r="TDA66" s="87"/>
      <c r="TDB66" s="87"/>
      <c r="TDC66" s="87"/>
      <c r="TDD66" s="87"/>
      <c r="TDE66" s="87"/>
      <c r="TDF66" s="87"/>
      <c r="TDG66" s="87"/>
      <c r="TDH66" s="87"/>
      <c r="TDI66" s="87"/>
      <c r="TDJ66" s="87"/>
      <c r="TDK66" s="87"/>
      <c r="TDL66" s="87"/>
      <c r="TDM66" s="87"/>
      <c r="TDN66" s="87"/>
      <c r="TDO66" s="87"/>
      <c r="TDP66" s="87"/>
      <c r="TDQ66" s="87"/>
      <c r="TDR66" s="87"/>
      <c r="TDS66" s="87"/>
      <c r="TDT66" s="87"/>
      <c r="TDU66" s="87"/>
      <c r="TDV66" s="87"/>
      <c r="TDW66" s="87"/>
      <c r="TDX66" s="87"/>
      <c r="TDY66" s="87"/>
      <c r="TDZ66" s="87"/>
      <c r="TEA66" s="87"/>
      <c r="TEB66" s="87"/>
      <c r="TEC66" s="87"/>
      <c r="TED66" s="87"/>
      <c r="TEE66" s="87"/>
      <c r="TEF66" s="87"/>
      <c r="TEG66" s="87"/>
      <c r="TEH66" s="87"/>
      <c r="TEI66" s="87"/>
      <c r="TEJ66" s="87"/>
      <c r="TEK66" s="87"/>
      <c r="TEL66" s="87"/>
      <c r="TEM66" s="87"/>
      <c r="TEN66" s="87"/>
      <c r="TEO66" s="87"/>
      <c r="TEP66" s="87"/>
      <c r="TEQ66" s="87"/>
      <c r="TER66" s="87"/>
      <c r="TES66" s="87"/>
      <c r="TET66" s="87"/>
      <c r="TEU66" s="87"/>
      <c r="TEV66" s="87"/>
      <c r="TEW66" s="87"/>
      <c r="TEX66" s="87"/>
      <c r="TEY66" s="87"/>
      <c r="TEZ66" s="87"/>
      <c r="TFA66" s="87"/>
      <c r="TFB66" s="87"/>
      <c r="TFC66" s="87"/>
      <c r="TFD66" s="87"/>
      <c r="TFE66" s="87"/>
      <c r="TFF66" s="87"/>
      <c r="TFG66" s="87"/>
      <c r="TFH66" s="87"/>
      <c r="TFI66" s="87"/>
      <c r="TFJ66" s="87"/>
      <c r="TFK66" s="87"/>
      <c r="TFL66" s="87"/>
      <c r="TFM66" s="87"/>
      <c r="TFN66" s="87"/>
      <c r="TFO66" s="87"/>
      <c r="TFP66" s="87"/>
      <c r="TFQ66" s="87"/>
      <c r="TFR66" s="87"/>
      <c r="TFS66" s="87"/>
      <c r="TFT66" s="87"/>
      <c r="TFU66" s="87"/>
      <c r="TFV66" s="87"/>
      <c r="TFW66" s="87"/>
      <c r="TFX66" s="87"/>
      <c r="TFY66" s="87"/>
      <c r="TFZ66" s="87"/>
      <c r="TGA66" s="87"/>
      <c r="TGB66" s="87"/>
      <c r="TGC66" s="87"/>
      <c r="TGD66" s="87"/>
      <c r="TGE66" s="87"/>
      <c r="TGF66" s="87"/>
      <c r="TGG66" s="87"/>
      <c r="TGH66" s="87"/>
      <c r="TGI66" s="87"/>
      <c r="TGJ66" s="87"/>
      <c r="TGK66" s="87"/>
      <c r="TGL66" s="87"/>
      <c r="TGM66" s="87"/>
      <c r="TGN66" s="87"/>
      <c r="TGO66" s="87"/>
      <c r="TGP66" s="87"/>
      <c r="TGQ66" s="87"/>
      <c r="TGR66" s="87"/>
      <c r="TGS66" s="87"/>
      <c r="TGT66" s="87"/>
      <c r="TGU66" s="87"/>
      <c r="TGV66" s="87"/>
      <c r="TGW66" s="87"/>
      <c r="TGX66" s="87"/>
      <c r="TGY66" s="87"/>
      <c r="TGZ66" s="87"/>
      <c r="THA66" s="87"/>
      <c r="THB66" s="87"/>
      <c r="THC66" s="87"/>
      <c r="THD66" s="87"/>
      <c r="THE66" s="87"/>
      <c r="THF66" s="87"/>
      <c r="THG66" s="87"/>
      <c r="THH66" s="87"/>
      <c r="THI66" s="87"/>
      <c r="THJ66" s="87"/>
      <c r="THK66" s="87"/>
      <c r="THL66" s="87"/>
      <c r="THM66" s="87"/>
      <c r="THN66" s="87"/>
      <c r="THO66" s="87"/>
      <c r="THP66" s="87"/>
      <c r="THQ66" s="87"/>
      <c r="THR66" s="87"/>
      <c r="THS66" s="87"/>
      <c r="THT66" s="87"/>
      <c r="THU66" s="87"/>
      <c r="THV66" s="87"/>
      <c r="THW66" s="87"/>
      <c r="THX66" s="87"/>
      <c r="THY66" s="87"/>
      <c r="THZ66" s="87"/>
      <c r="TIA66" s="87"/>
      <c r="TIB66" s="87"/>
      <c r="TIC66" s="87"/>
      <c r="TID66" s="87"/>
      <c r="TIE66" s="87"/>
      <c r="TIF66" s="87"/>
      <c r="TIG66" s="87"/>
      <c r="TIH66" s="87"/>
      <c r="TII66" s="87"/>
      <c r="TIJ66" s="87"/>
      <c r="TIK66" s="87"/>
      <c r="TIL66" s="87"/>
      <c r="TIM66" s="87"/>
      <c r="TIN66" s="87"/>
      <c r="TIO66" s="87"/>
      <c r="TIP66" s="87"/>
      <c r="TIQ66" s="87"/>
      <c r="TIR66" s="87"/>
      <c r="TIS66" s="87"/>
      <c r="TIT66" s="87"/>
      <c r="TIU66" s="87"/>
      <c r="TIV66" s="87"/>
      <c r="TIW66" s="87"/>
      <c r="TIX66" s="87"/>
      <c r="TIY66" s="87"/>
      <c r="TIZ66" s="87"/>
      <c r="TJA66" s="87"/>
      <c r="TJB66" s="87"/>
      <c r="TJC66" s="87"/>
      <c r="TJD66" s="87"/>
      <c r="TJE66" s="87"/>
      <c r="TJF66" s="87"/>
      <c r="TJG66" s="87"/>
      <c r="TJH66" s="87"/>
      <c r="TJI66" s="87"/>
      <c r="TJJ66" s="87"/>
      <c r="TJK66" s="87"/>
      <c r="TJL66" s="87"/>
      <c r="TJM66" s="87"/>
      <c r="TJN66" s="87"/>
      <c r="TJO66" s="87"/>
      <c r="TJP66" s="87"/>
      <c r="TJQ66" s="87"/>
      <c r="TJR66" s="87"/>
      <c r="TJS66" s="87"/>
      <c r="TJT66" s="87"/>
      <c r="TJU66" s="87"/>
      <c r="TJV66" s="87"/>
      <c r="TJW66" s="87"/>
      <c r="TJX66" s="87"/>
      <c r="TJY66" s="87"/>
      <c r="TJZ66" s="87"/>
      <c r="TKA66" s="87"/>
      <c r="TKB66" s="87"/>
      <c r="TKC66" s="87"/>
      <c r="TKD66" s="87"/>
      <c r="TKE66" s="87"/>
      <c r="TKF66" s="87"/>
      <c r="TKG66" s="87"/>
      <c r="TKH66" s="87"/>
      <c r="TKI66" s="87"/>
      <c r="TKJ66" s="87"/>
      <c r="TKK66" s="87"/>
      <c r="TKL66" s="87"/>
      <c r="TKM66" s="87"/>
      <c r="TKN66" s="87"/>
      <c r="TKO66" s="87"/>
      <c r="TKP66" s="87"/>
      <c r="TKQ66" s="87"/>
      <c r="TKR66" s="87"/>
      <c r="TKS66" s="87"/>
      <c r="TKT66" s="87"/>
      <c r="TKU66" s="87"/>
      <c r="TKV66" s="87"/>
      <c r="TKW66" s="87"/>
      <c r="TKX66" s="87"/>
      <c r="TKY66" s="87"/>
      <c r="TKZ66" s="87"/>
      <c r="TLA66" s="87"/>
      <c r="TLB66" s="87"/>
      <c r="TLC66" s="87"/>
      <c r="TLD66" s="87"/>
      <c r="TLE66" s="87"/>
      <c r="TLF66" s="87"/>
      <c r="TLG66" s="87"/>
      <c r="TLH66" s="87"/>
      <c r="TLI66" s="87"/>
      <c r="TLJ66" s="87"/>
      <c r="TLK66" s="87"/>
      <c r="TLL66" s="87"/>
      <c r="TLM66" s="87"/>
      <c r="TLN66" s="87"/>
      <c r="TLO66" s="87"/>
      <c r="TLP66" s="87"/>
      <c r="TLQ66" s="87"/>
      <c r="TLR66" s="87"/>
      <c r="TLS66" s="87"/>
      <c r="TLT66" s="87"/>
      <c r="TLU66" s="87"/>
      <c r="TLV66" s="87"/>
      <c r="TLW66" s="87"/>
      <c r="TLX66" s="87"/>
      <c r="TLY66" s="87"/>
      <c r="TLZ66" s="87"/>
      <c r="TMA66" s="87"/>
      <c r="TMB66" s="87"/>
      <c r="TMC66" s="87"/>
      <c r="TMD66" s="87"/>
      <c r="TME66" s="87"/>
      <c r="TMF66" s="87"/>
      <c r="TMG66" s="87"/>
      <c r="TMH66" s="87"/>
      <c r="TMI66" s="87"/>
      <c r="TMJ66" s="87"/>
      <c r="TMK66" s="87"/>
      <c r="TML66" s="87"/>
      <c r="TMM66" s="87"/>
      <c r="TMN66" s="87"/>
      <c r="TMO66" s="87"/>
      <c r="TMP66" s="87"/>
      <c r="TMQ66" s="87"/>
      <c r="TMR66" s="87"/>
      <c r="TMS66" s="87"/>
      <c r="TMT66" s="87"/>
      <c r="TMU66" s="87"/>
      <c r="TMV66" s="87"/>
      <c r="TMW66" s="87"/>
      <c r="TMX66" s="87"/>
      <c r="TMY66" s="87"/>
      <c r="TMZ66" s="87"/>
      <c r="TNA66" s="87"/>
      <c r="TNB66" s="87"/>
      <c r="TNC66" s="87"/>
      <c r="TND66" s="87"/>
      <c r="TNE66" s="87"/>
      <c r="TNF66" s="87"/>
      <c r="TNG66" s="87"/>
      <c r="TNH66" s="87"/>
      <c r="TNI66" s="87"/>
      <c r="TNJ66" s="87"/>
      <c r="TNK66" s="87"/>
      <c r="TNL66" s="87"/>
      <c r="TNM66" s="87"/>
      <c r="TNN66" s="87"/>
      <c r="TNO66" s="87"/>
      <c r="TNP66" s="87"/>
      <c r="TNQ66" s="87"/>
      <c r="TNR66" s="87"/>
      <c r="TNS66" s="87"/>
      <c r="TNT66" s="87"/>
      <c r="TNU66" s="87"/>
      <c r="TNV66" s="87"/>
      <c r="TNW66" s="87"/>
      <c r="TNX66" s="87"/>
      <c r="TNY66" s="87"/>
      <c r="TNZ66" s="87"/>
      <c r="TOA66" s="87"/>
      <c r="TOB66" s="87"/>
      <c r="TOC66" s="87"/>
      <c r="TOD66" s="87"/>
      <c r="TOE66" s="87"/>
      <c r="TOF66" s="87"/>
      <c r="TOG66" s="87"/>
      <c r="TOH66" s="87"/>
      <c r="TOI66" s="87"/>
      <c r="TOJ66" s="87"/>
      <c r="TOK66" s="87"/>
      <c r="TOL66" s="87"/>
      <c r="TOM66" s="87"/>
      <c r="TON66" s="87"/>
      <c r="TOO66" s="87"/>
      <c r="TOP66" s="87"/>
      <c r="TOQ66" s="87"/>
      <c r="TOR66" s="87"/>
      <c r="TOS66" s="87"/>
      <c r="TOT66" s="87"/>
      <c r="TOU66" s="87"/>
      <c r="TOV66" s="87"/>
      <c r="TOW66" s="87"/>
      <c r="TOX66" s="87"/>
      <c r="TOY66" s="87"/>
      <c r="TOZ66" s="87"/>
      <c r="TPA66" s="87"/>
      <c r="TPB66" s="87"/>
      <c r="TPC66" s="87"/>
      <c r="TPD66" s="87"/>
      <c r="TPE66" s="87"/>
      <c r="TPF66" s="87"/>
      <c r="TPG66" s="87"/>
      <c r="TPH66" s="87"/>
      <c r="TPI66" s="87"/>
      <c r="TPJ66" s="87"/>
      <c r="TPK66" s="87"/>
      <c r="TPL66" s="87"/>
      <c r="TPM66" s="87"/>
      <c r="TPN66" s="87"/>
      <c r="TPO66" s="87"/>
      <c r="TPP66" s="87"/>
      <c r="TPQ66" s="87"/>
      <c r="TPR66" s="87"/>
      <c r="TPS66" s="87"/>
      <c r="TPT66" s="87"/>
      <c r="TPU66" s="87"/>
      <c r="TPV66" s="87"/>
      <c r="TPW66" s="87"/>
      <c r="TPX66" s="87"/>
      <c r="TPY66" s="87"/>
      <c r="TPZ66" s="87"/>
      <c r="TQA66" s="87"/>
      <c r="TQB66" s="87"/>
      <c r="TQC66" s="87"/>
      <c r="TQD66" s="87"/>
      <c r="TQE66" s="87"/>
      <c r="TQF66" s="87"/>
      <c r="TQG66" s="87"/>
      <c r="TQH66" s="87"/>
      <c r="TQI66" s="87"/>
      <c r="TQJ66" s="87"/>
      <c r="TQK66" s="87"/>
      <c r="TQL66" s="87"/>
      <c r="TQM66" s="87"/>
      <c r="TQN66" s="87"/>
      <c r="TQO66" s="87"/>
      <c r="TQP66" s="87"/>
      <c r="TQQ66" s="87"/>
      <c r="TQR66" s="87"/>
      <c r="TQS66" s="87"/>
      <c r="TQT66" s="87"/>
      <c r="TQU66" s="87"/>
      <c r="TQV66" s="87"/>
      <c r="TQW66" s="87"/>
      <c r="TQX66" s="87"/>
      <c r="TQY66" s="87"/>
      <c r="TQZ66" s="87"/>
      <c r="TRA66" s="87"/>
      <c r="TRB66" s="87"/>
      <c r="TRC66" s="87"/>
      <c r="TRD66" s="87"/>
      <c r="TRE66" s="87"/>
      <c r="TRF66" s="87"/>
      <c r="TRG66" s="87"/>
      <c r="TRH66" s="87"/>
      <c r="TRI66" s="87"/>
      <c r="TRJ66" s="87"/>
      <c r="TRK66" s="87"/>
      <c r="TRL66" s="87"/>
      <c r="TRM66" s="87"/>
      <c r="TRN66" s="87"/>
      <c r="TRO66" s="87"/>
      <c r="TRP66" s="87"/>
      <c r="TRQ66" s="87"/>
      <c r="TRR66" s="87"/>
      <c r="TRS66" s="87"/>
      <c r="TRT66" s="87"/>
      <c r="TRU66" s="87"/>
      <c r="TRV66" s="87"/>
      <c r="TRW66" s="87"/>
      <c r="TRX66" s="87"/>
      <c r="TRY66" s="87"/>
      <c r="TRZ66" s="87"/>
      <c r="TSA66" s="87"/>
      <c r="TSB66" s="87"/>
      <c r="TSC66" s="87"/>
      <c r="TSD66" s="87"/>
      <c r="TSE66" s="87"/>
      <c r="TSF66" s="87"/>
      <c r="TSG66" s="87"/>
      <c r="TSH66" s="87"/>
      <c r="TSI66" s="87"/>
      <c r="TSJ66" s="87"/>
      <c r="TSK66" s="87"/>
      <c r="TSL66" s="87"/>
      <c r="TSM66" s="87"/>
      <c r="TSN66" s="87"/>
      <c r="TSO66" s="87"/>
      <c r="TSP66" s="87"/>
      <c r="TSQ66" s="87"/>
      <c r="TSR66" s="87"/>
      <c r="TSS66" s="87"/>
      <c r="TST66" s="87"/>
      <c r="TSU66" s="87"/>
      <c r="TSV66" s="87"/>
      <c r="TSW66" s="87"/>
      <c r="TSX66" s="87"/>
      <c r="TSY66" s="87"/>
      <c r="TSZ66" s="87"/>
      <c r="TTA66" s="87"/>
      <c r="TTB66" s="87"/>
      <c r="TTC66" s="87"/>
      <c r="TTD66" s="87"/>
      <c r="TTE66" s="87"/>
      <c r="TTF66" s="87"/>
      <c r="TTG66" s="87"/>
      <c r="TTH66" s="87"/>
      <c r="TTI66" s="87"/>
      <c r="TTJ66" s="87"/>
      <c r="TTK66" s="87"/>
      <c r="TTL66" s="87"/>
      <c r="TTM66" s="87"/>
      <c r="TTN66" s="87"/>
      <c r="TTO66" s="87"/>
      <c r="TTP66" s="87"/>
      <c r="TTQ66" s="87"/>
      <c r="TTR66" s="87"/>
      <c r="TTS66" s="87"/>
      <c r="TTT66" s="87"/>
      <c r="TTU66" s="87"/>
      <c r="TTV66" s="87"/>
      <c r="TTW66" s="87"/>
      <c r="TTX66" s="87"/>
      <c r="TTY66" s="87"/>
      <c r="TTZ66" s="87"/>
      <c r="TUA66" s="87"/>
      <c r="TUB66" s="87"/>
      <c r="TUC66" s="87"/>
      <c r="TUD66" s="87"/>
      <c r="TUE66" s="87"/>
      <c r="TUF66" s="87"/>
      <c r="TUG66" s="87"/>
      <c r="TUH66" s="87"/>
      <c r="TUI66" s="87"/>
      <c r="TUJ66" s="87"/>
      <c r="TUK66" s="87"/>
      <c r="TUL66" s="87"/>
      <c r="TUM66" s="87"/>
      <c r="TUN66" s="87"/>
      <c r="TUO66" s="87"/>
      <c r="TUP66" s="87"/>
      <c r="TUQ66" s="87"/>
      <c r="TUR66" s="87"/>
      <c r="TUS66" s="87"/>
      <c r="TUT66" s="87"/>
      <c r="TUU66" s="87"/>
      <c r="TUV66" s="87"/>
      <c r="TUW66" s="87"/>
      <c r="TUX66" s="87"/>
      <c r="TUY66" s="87"/>
      <c r="TUZ66" s="87"/>
      <c r="TVA66" s="87"/>
      <c r="TVB66" s="87"/>
      <c r="TVC66" s="87"/>
      <c r="TVD66" s="87"/>
      <c r="TVE66" s="87"/>
      <c r="TVF66" s="87"/>
      <c r="TVG66" s="87"/>
      <c r="TVH66" s="87"/>
      <c r="TVI66" s="87"/>
      <c r="TVJ66" s="87"/>
      <c r="TVK66" s="87"/>
      <c r="TVL66" s="87"/>
      <c r="TVM66" s="87"/>
      <c r="TVN66" s="87"/>
      <c r="TVO66" s="87"/>
      <c r="TVP66" s="87"/>
      <c r="TVQ66" s="87"/>
      <c r="TVR66" s="87"/>
      <c r="TVS66" s="87"/>
      <c r="TVT66" s="87"/>
      <c r="TVU66" s="87"/>
      <c r="TVV66" s="87"/>
      <c r="TVW66" s="87"/>
      <c r="TVX66" s="87"/>
      <c r="TVY66" s="87"/>
      <c r="TVZ66" s="87"/>
      <c r="TWA66" s="87"/>
      <c r="TWB66" s="87"/>
      <c r="TWC66" s="87"/>
      <c r="TWD66" s="87"/>
      <c r="TWE66" s="87"/>
      <c r="TWF66" s="87"/>
      <c r="TWG66" s="87"/>
      <c r="TWH66" s="87"/>
      <c r="TWI66" s="87"/>
      <c r="TWJ66" s="87"/>
      <c r="TWK66" s="87"/>
      <c r="TWL66" s="87"/>
      <c r="TWM66" s="87"/>
      <c r="TWN66" s="87"/>
      <c r="TWO66" s="87"/>
      <c r="TWP66" s="87"/>
      <c r="TWQ66" s="87"/>
      <c r="TWR66" s="87"/>
      <c r="TWS66" s="87"/>
      <c r="TWT66" s="87"/>
      <c r="TWU66" s="87"/>
      <c r="TWV66" s="87"/>
      <c r="TWW66" s="87"/>
      <c r="TWX66" s="87"/>
      <c r="TWY66" s="87"/>
      <c r="TWZ66" s="87"/>
      <c r="TXA66" s="87"/>
      <c r="TXB66" s="87"/>
      <c r="TXC66" s="87"/>
      <c r="TXD66" s="87"/>
      <c r="TXE66" s="87"/>
      <c r="TXF66" s="87"/>
      <c r="TXG66" s="87"/>
      <c r="TXH66" s="87"/>
      <c r="TXI66" s="87"/>
      <c r="TXJ66" s="87"/>
      <c r="TXK66" s="87"/>
      <c r="TXL66" s="87"/>
      <c r="TXM66" s="87"/>
      <c r="TXN66" s="87"/>
      <c r="TXO66" s="87"/>
      <c r="TXP66" s="87"/>
      <c r="TXQ66" s="87"/>
      <c r="TXR66" s="87"/>
      <c r="TXS66" s="87"/>
      <c r="TXT66" s="87"/>
      <c r="TXU66" s="87"/>
      <c r="TXV66" s="87"/>
      <c r="TXW66" s="87"/>
      <c r="TXX66" s="87"/>
      <c r="TXY66" s="87"/>
      <c r="TXZ66" s="87"/>
      <c r="TYA66" s="87"/>
      <c r="TYB66" s="87"/>
      <c r="TYC66" s="87"/>
      <c r="TYD66" s="87"/>
      <c r="TYE66" s="87"/>
      <c r="TYF66" s="87"/>
      <c r="TYG66" s="87"/>
      <c r="TYH66" s="87"/>
      <c r="TYI66" s="87"/>
      <c r="TYJ66" s="87"/>
      <c r="TYK66" s="87"/>
      <c r="TYL66" s="87"/>
      <c r="TYM66" s="87"/>
      <c r="TYN66" s="87"/>
      <c r="TYO66" s="87"/>
      <c r="TYP66" s="87"/>
      <c r="TYQ66" s="87"/>
      <c r="TYR66" s="87"/>
      <c r="TYS66" s="87"/>
      <c r="TYT66" s="87"/>
      <c r="TYU66" s="87"/>
      <c r="TYV66" s="87"/>
      <c r="TYW66" s="87"/>
      <c r="TYX66" s="87"/>
      <c r="TYY66" s="87"/>
      <c r="TYZ66" s="87"/>
      <c r="TZA66" s="87"/>
      <c r="TZB66" s="87"/>
      <c r="TZC66" s="87"/>
      <c r="TZD66" s="87"/>
      <c r="TZE66" s="87"/>
      <c r="TZF66" s="87"/>
      <c r="TZG66" s="87"/>
      <c r="TZH66" s="87"/>
      <c r="TZI66" s="87"/>
      <c r="TZJ66" s="87"/>
      <c r="TZK66" s="87"/>
      <c r="TZL66" s="87"/>
      <c r="TZM66" s="87"/>
      <c r="TZN66" s="87"/>
      <c r="TZO66" s="87"/>
      <c r="TZP66" s="87"/>
      <c r="TZQ66" s="87"/>
      <c r="TZR66" s="87"/>
      <c r="TZS66" s="87"/>
      <c r="TZT66" s="87"/>
      <c r="TZU66" s="87"/>
      <c r="TZV66" s="87"/>
      <c r="TZW66" s="87"/>
      <c r="TZX66" s="87"/>
      <c r="TZY66" s="87"/>
      <c r="TZZ66" s="87"/>
      <c r="UAA66" s="87"/>
      <c r="UAB66" s="87"/>
      <c r="UAC66" s="87"/>
      <c r="UAD66" s="87"/>
      <c r="UAE66" s="87"/>
      <c r="UAF66" s="87"/>
      <c r="UAG66" s="87"/>
      <c r="UAH66" s="87"/>
      <c r="UAI66" s="87"/>
      <c r="UAJ66" s="87"/>
      <c r="UAK66" s="87"/>
      <c r="UAL66" s="87"/>
      <c r="UAM66" s="87"/>
      <c r="UAN66" s="87"/>
      <c r="UAO66" s="87"/>
      <c r="UAP66" s="87"/>
      <c r="UAQ66" s="87"/>
      <c r="UAR66" s="87"/>
      <c r="UAS66" s="87"/>
      <c r="UAT66" s="87"/>
      <c r="UAU66" s="87"/>
      <c r="UAV66" s="87"/>
      <c r="UAW66" s="87"/>
      <c r="UAX66" s="87"/>
      <c r="UAY66" s="87"/>
      <c r="UAZ66" s="87"/>
      <c r="UBA66" s="87"/>
      <c r="UBB66" s="87"/>
      <c r="UBC66" s="87"/>
      <c r="UBD66" s="87"/>
      <c r="UBE66" s="87"/>
      <c r="UBF66" s="87"/>
      <c r="UBG66" s="87"/>
      <c r="UBH66" s="87"/>
      <c r="UBI66" s="87"/>
      <c r="UBJ66" s="87"/>
      <c r="UBK66" s="87"/>
      <c r="UBL66" s="87"/>
      <c r="UBM66" s="87"/>
      <c r="UBN66" s="87"/>
      <c r="UBO66" s="87"/>
      <c r="UBP66" s="87"/>
      <c r="UBQ66" s="87"/>
      <c r="UBR66" s="87"/>
      <c r="UBS66" s="87"/>
      <c r="UBT66" s="87"/>
      <c r="UBU66" s="87"/>
      <c r="UBV66" s="87"/>
      <c r="UBW66" s="87"/>
      <c r="UBX66" s="87"/>
      <c r="UBY66" s="87"/>
      <c r="UBZ66" s="87"/>
      <c r="UCA66" s="87"/>
      <c r="UCB66" s="87"/>
      <c r="UCC66" s="87"/>
      <c r="UCD66" s="87"/>
      <c r="UCE66" s="87"/>
      <c r="UCF66" s="87"/>
      <c r="UCG66" s="87"/>
      <c r="UCH66" s="87"/>
      <c r="UCI66" s="87"/>
      <c r="UCJ66" s="87"/>
      <c r="UCK66" s="87"/>
      <c r="UCL66" s="87"/>
      <c r="UCM66" s="87"/>
      <c r="UCN66" s="87"/>
      <c r="UCO66" s="87"/>
      <c r="UCP66" s="87"/>
      <c r="UCQ66" s="87"/>
      <c r="UCR66" s="87"/>
      <c r="UCS66" s="87"/>
      <c r="UCT66" s="87"/>
      <c r="UCU66" s="87"/>
      <c r="UCV66" s="87"/>
      <c r="UCW66" s="87"/>
      <c r="UCX66" s="87"/>
      <c r="UCY66" s="87"/>
      <c r="UCZ66" s="87"/>
      <c r="UDA66" s="87"/>
      <c r="UDB66" s="87"/>
      <c r="UDC66" s="87"/>
      <c r="UDD66" s="87"/>
      <c r="UDE66" s="87"/>
      <c r="UDF66" s="87"/>
      <c r="UDG66" s="87"/>
      <c r="UDH66" s="87"/>
      <c r="UDI66" s="87"/>
      <c r="UDJ66" s="87"/>
      <c r="UDK66" s="87"/>
      <c r="UDL66" s="87"/>
      <c r="UDM66" s="87"/>
      <c r="UDN66" s="87"/>
      <c r="UDO66" s="87"/>
      <c r="UDP66" s="87"/>
      <c r="UDQ66" s="87"/>
      <c r="UDR66" s="87"/>
      <c r="UDS66" s="87"/>
      <c r="UDT66" s="87"/>
      <c r="UDU66" s="87"/>
      <c r="UDV66" s="87"/>
      <c r="UDW66" s="87"/>
      <c r="UDX66" s="87"/>
      <c r="UDY66" s="87"/>
      <c r="UDZ66" s="87"/>
      <c r="UEA66" s="87"/>
      <c r="UEB66" s="87"/>
      <c r="UEC66" s="87"/>
      <c r="UED66" s="87"/>
      <c r="UEE66" s="87"/>
      <c r="UEF66" s="87"/>
      <c r="UEG66" s="87"/>
      <c r="UEH66" s="87"/>
      <c r="UEI66" s="87"/>
      <c r="UEJ66" s="87"/>
      <c r="UEK66" s="87"/>
      <c r="UEL66" s="87"/>
      <c r="UEM66" s="87"/>
      <c r="UEN66" s="87"/>
      <c r="UEO66" s="87"/>
      <c r="UEP66" s="87"/>
      <c r="UEQ66" s="87"/>
      <c r="UER66" s="87"/>
      <c r="UES66" s="87"/>
      <c r="UET66" s="87"/>
      <c r="UEU66" s="87"/>
      <c r="UEV66" s="87"/>
      <c r="UEW66" s="87"/>
      <c r="UEX66" s="87"/>
      <c r="UEY66" s="87"/>
      <c r="UEZ66" s="87"/>
      <c r="UFA66" s="87"/>
      <c r="UFB66" s="87"/>
      <c r="UFC66" s="87"/>
      <c r="UFD66" s="87"/>
      <c r="UFE66" s="87"/>
      <c r="UFF66" s="87"/>
      <c r="UFG66" s="87"/>
      <c r="UFH66" s="87"/>
      <c r="UFI66" s="87"/>
      <c r="UFJ66" s="87"/>
      <c r="UFK66" s="87"/>
      <c r="UFL66" s="87"/>
      <c r="UFM66" s="87"/>
      <c r="UFN66" s="87"/>
      <c r="UFO66" s="87"/>
      <c r="UFP66" s="87"/>
      <c r="UFQ66" s="87"/>
      <c r="UFR66" s="87"/>
      <c r="UFS66" s="87"/>
      <c r="UFT66" s="87"/>
      <c r="UFU66" s="87"/>
      <c r="UFV66" s="87"/>
      <c r="UFW66" s="87"/>
      <c r="UFX66" s="87"/>
      <c r="UFY66" s="87"/>
      <c r="UFZ66" s="87"/>
      <c r="UGA66" s="87"/>
      <c r="UGB66" s="87"/>
      <c r="UGC66" s="87"/>
      <c r="UGD66" s="87"/>
      <c r="UGE66" s="87"/>
      <c r="UGF66" s="87"/>
      <c r="UGG66" s="87"/>
      <c r="UGH66" s="87"/>
      <c r="UGI66" s="87"/>
      <c r="UGJ66" s="87"/>
      <c r="UGK66" s="87"/>
      <c r="UGL66" s="87"/>
      <c r="UGM66" s="87"/>
      <c r="UGN66" s="87"/>
      <c r="UGO66" s="87"/>
      <c r="UGP66" s="87"/>
      <c r="UGQ66" s="87"/>
      <c r="UGR66" s="87"/>
      <c r="UGS66" s="87"/>
      <c r="UGT66" s="87"/>
      <c r="UGU66" s="87"/>
      <c r="UGV66" s="87"/>
      <c r="UGW66" s="87"/>
      <c r="UGX66" s="87"/>
      <c r="UGY66" s="87"/>
      <c r="UGZ66" s="87"/>
      <c r="UHA66" s="87"/>
      <c r="UHB66" s="87"/>
      <c r="UHC66" s="87"/>
      <c r="UHD66" s="87"/>
      <c r="UHE66" s="87"/>
      <c r="UHF66" s="87"/>
      <c r="UHG66" s="87"/>
      <c r="UHH66" s="87"/>
      <c r="UHI66" s="87"/>
      <c r="UHJ66" s="87"/>
      <c r="UHK66" s="87"/>
      <c r="UHL66" s="87"/>
      <c r="UHM66" s="87"/>
      <c r="UHN66" s="87"/>
      <c r="UHO66" s="87"/>
      <c r="UHP66" s="87"/>
      <c r="UHQ66" s="87"/>
      <c r="UHR66" s="87"/>
      <c r="UHS66" s="87"/>
      <c r="UHT66" s="87"/>
      <c r="UHU66" s="87"/>
      <c r="UHV66" s="87"/>
      <c r="UHW66" s="87"/>
      <c r="UHX66" s="87"/>
      <c r="UHY66" s="87"/>
      <c r="UHZ66" s="87"/>
      <c r="UIA66" s="87"/>
      <c r="UIB66" s="87"/>
      <c r="UIC66" s="87"/>
      <c r="UID66" s="87"/>
      <c r="UIE66" s="87"/>
      <c r="UIF66" s="87"/>
      <c r="UIG66" s="87"/>
      <c r="UIH66" s="87"/>
      <c r="UII66" s="87"/>
      <c r="UIJ66" s="87"/>
      <c r="UIK66" s="87"/>
      <c r="UIL66" s="87"/>
      <c r="UIM66" s="87"/>
      <c r="UIN66" s="87"/>
      <c r="UIO66" s="87"/>
      <c r="UIP66" s="87"/>
      <c r="UIQ66" s="87"/>
      <c r="UIR66" s="87"/>
      <c r="UIS66" s="87"/>
      <c r="UIT66" s="87"/>
      <c r="UIU66" s="87"/>
      <c r="UIV66" s="87"/>
      <c r="UIW66" s="87"/>
      <c r="UIX66" s="87"/>
      <c r="UIY66" s="87"/>
      <c r="UIZ66" s="87"/>
      <c r="UJA66" s="87"/>
      <c r="UJB66" s="87"/>
      <c r="UJC66" s="87"/>
      <c r="UJD66" s="87"/>
      <c r="UJE66" s="87"/>
      <c r="UJF66" s="87"/>
      <c r="UJG66" s="87"/>
      <c r="UJH66" s="87"/>
      <c r="UJI66" s="87"/>
      <c r="UJJ66" s="87"/>
      <c r="UJK66" s="87"/>
      <c r="UJL66" s="87"/>
      <c r="UJM66" s="87"/>
      <c r="UJN66" s="87"/>
      <c r="UJO66" s="87"/>
      <c r="UJP66" s="87"/>
      <c r="UJQ66" s="87"/>
      <c r="UJR66" s="87"/>
      <c r="UJS66" s="87"/>
      <c r="UJT66" s="87"/>
      <c r="UJU66" s="87"/>
      <c r="UJV66" s="87"/>
      <c r="UJW66" s="87"/>
      <c r="UJX66" s="87"/>
      <c r="UJY66" s="87"/>
      <c r="UJZ66" s="87"/>
      <c r="UKA66" s="87"/>
      <c r="UKB66" s="87"/>
      <c r="UKC66" s="87"/>
      <c r="UKD66" s="87"/>
      <c r="UKE66" s="87"/>
      <c r="UKF66" s="87"/>
      <c r="UKG66" s="87"/>
      <c r="UKH66" s="87"/>
      <c r="UKI66" s="87"/>
      <c r="UKJ66" s="87"/>
      <c r="UKK66" s="87"/>
      <c r="UKL66" s="87"/>
      <c r="UKM66" s="87"/>
      <c r="UKN66" s="87"/>
      <c r="UKO66" s="87"/>
      <c r="UKP66" s="87"/>
      <c r="UKQ66" s="87"/>
      <c r="UKR66" s="87"/>
      <c r="UKS66" s="87"/>
      <c r="UKT66" s="87"/>
      <c r="UKU66" s="87"/>
      <c r="UKV66" s="87"/>
      <c r="UKW66" s="87"/>
      <c r="UKX66" s="87"/>
      <c r="UKY66" s="87"/>
      <c r="UKZ66" s="87"/>
      <c r="ULA66" s="87"/>
      <c r="ULB66" s="87"/>
      <c r="ULC66" s="87"/>
      <c r="ULD66" s="87"/>
      <c r="ULE66" s="87"/>
      <c r="ULF66" s="87"/>
      <c r="ULG66" s="87"/>
      <c r="ULH66" s="87"/>
      <c r="ULI66" s="87"/>
      <c r="ULJ66" s="87"/>
      <c r="ULK66" s="87"/>
      <c r="ULL66" s="87"/>
      <c r="ULM66" s="87"/>
      <c r="ULN66" s="87"/>
      <c r="ULO66" s="87"/>
      <c r="ULP66" s="87"/>
      <c r="ULQ66" s="87"/>
      <c r="ULR66" s="87"/>
      <c r="ULS66" s="87"/>
      <c r="ULT66" s="87"/>
      <c r="ULU66" s="87"/>
      <c r="ULV66" s="87"/>
      <c r="ULW66" s="87"/>
      <c r="ULX66" s="87"/>
      <c r="ULY66" s="87"/>
      <c r="ULZ66" s="87"/>
      <c r="UMA66" s="87"/>
      <c r="UMB66" s="87"/>
      <c r="UMC66" s="87"/>
      <c r="UMD66" s="87"/>
      <c r="UME66" s="87"/>
      <c r="UMF66" s="87"/>
      <c r="UMG66" s="87"/>
      <c r="UMH66" s="87"/>
      <c r="UMI66" s="87"/>
      <c r="UMJ66" s="87"/>
      <c r="UMK66" s="87"/>
      <c r="UML66" s="87"/>
      <c r="UMM66" s="87"/>
      <c r="UMN66" s="87"/>
      <c r="UMO66" s="87"/>
      <c r="UMP66" s="87"/>
      <c r="UMQ66" s="87"/>
      <c r="UMR66" s="87"/>
      <c r="UMS66" s="87"/>
      <c r="UMT66" s="87"/>
      <c r="UMU66" s="87"/>
      <c r="UMV66" s="87"/>
      <c r="UMW66" s="87"/>
      <c r="UMX66" s="87"/>
      <c r="UMY66" s="87"/>
      <c r="UMZ66" s="87"/>
      <c r="UNA66" s="87"/>
      <c r="UNB66" s="87"/>
      <c r="UNC66" s="87"/>
      <c r="UND66" s="87"/>
      <c r="UNE66" s="87"/>
      <c r="UNF66" s="87"/>
      <c r="UNG66" s="87"/>
      <c r="UNH66" s="87"/>
      <c r="UNI66" s="87"/>
      <c r="UNJ66" s="87"/>
      <c r="UNK66" s="87"/>
      <c r="UNL66" s="87"/>
      <c r="UNM66" s="87"/>
      <c r="UNN66" s="87"/>
      <c r="UNO66" s="87"/>
      <c r="UNP66" s="87"/>
      <c r="UNQ66" s="87"/>
      <c r="UNR66" s="87"/>
      <c r="UNS66" s="87"/>
      <c r="UNT66" s="87"/>
      <c r="UNU66" s="87"/>
      <c r="UNV66" s="87"/>
      <c r="UNW66" s="87"/>
      <c r="UNX66" s="87"/>
      <c r="UNY66" s="87"/>
      <c r="UNZ66" s="87"/>
      <c r="UOA66" s="87"/>
      <c r="UOB66" s="87"/>
      <c r="UOC66" s="87"/>
      <c r="UOD66" s="87"/>
      <c r="UOE66" s="87"/>
      <c r="UOF66" s="87"/>
      <c r="UOG66" s="87"/>
      <c r="UOH66" s="87"/>
      <c r="UOI66" s="87"/>
      <c r="UOJ66" s="87"/>
      <c r="UOK66" s="87"/>
      <c r="UOL66" s="87"/>
      <c r="UOM66" s="87"/>
      <c r="UON66" s="87"/>
      <c r="UOO66" s="87"/>
      <c r="UOP66" s="87"/>
      <c r="UOQ66" s="87"/>
      <c r="UOR66" s="87"/>
      <c r="UOS66" s="87"/>
      <c r="UOT66" s="87"/>
      <c r="UOU66" s="87"/>
      <c r="UOV66" s="87"/>
      <c r="UOW66" s="87"/>
      <c r="UOX66" s="87"/>
      <c r="UOY66" s="87"/>
      <c r="UOZ66" s="87"/>
      <c r="UPA66" s="87"/>
      <c r="UPB66" s="87"/>
      <c r="UPC66" s="87"/>
      <c r="UPD66" s="87"/>
      <c r="UPE66" s="87"/>
      <c r="UPF66" s="87"/>
      <c r="UPG66" s="87"/>
      <c r="UPH66" s="87"/>
      <c r="UPI66" s="87"/>
      <c r="UPJ66" s="87"/>
      <c r="UPK66" s="87"/>
      <c r="UPL66" s="87"/>
      <c r="UPM66" s="87"/>
      <c r="UPN66" s="87"/>
      <c r="UPO66" s="87"/>
      <c r="UPP66" s="87"/>
      <c r="UPQ66" s="87"/>
      <c r="UPR66" s="87"/>
      <c r="UPS66" s="87"/>
      <c r="UPT66" s="87"/>
      <c r="UPU66" s="87"/>
      <c r="UPV66" s="87"/>
      <c r="UPW66" s="87"/>
      <c r="UPX66" s="87"/>
      <c r="UPY66" s="87"/>
      <c r="UPZ66" s="87"/>
      <c r="UQA66" s="87"/>
      <c r="UQB66" s="87"/>
      <c r="UQC66" s="87"/>
      <c r="UQD66" s="87"/>
      <c r="UQE66" s="87"/>
      <c r="UQF66" s="87"/>
      <c r="UQG66" s="87"/>
      <c r="UQH66" s="87"/>
      <c r="UQI66" s="87"/>
      <c r="UQJ66" s="87"/>
      <c r="UQK66" s="87"/>
      <c r="UQL66" s="87"/>
      <c r="UQM66" s="87"/>
      <c r="UQN66" s="87"/>
      <c r="UQO66" s="87"/>
      <c r="UQP66" s="87"/>
      <c r="UQQ66" s="87"/>
      <c r="UQR66" s="87"/>
      <c r="UQS66" s="87"/>
      <c r="UQT66" s="87"/>
      <c r="UQU66" s="87"/>
      <c r="UQV66" s="87"/>
      <c r="UQW66" s="87"/>
      <c r="UQX66" s="87"/>
      <c r="UQY66" s="87"/>
      <c r="UQZ66" s="87"/>
      <c r="URA66" s="87"/>
      <c r="URB66" s="87"/>
      <c r="URC66" s="87"/>
      <c r="URD66" s="87"/>
      <c r="URE66" s="87"/>
      <c r="URF66" s="87"/>
      <c r="URG66" s="87"/>
      <c r="URH66" s="87"/>
      <c r="URI66" s="87"/>
      <c r="URJ66" s="87"/>
      <c r="URK66" s="87"/>
      <c r="URL66" s="87"/>
      <c r="URM66" s="87"/>
      <c r="URN66" s="87"/>
      <c r="URO66" s="87"/>
      <c r="URP66" s="87"/>
      <c r="URQ66" s="87"/>
      <c r="URR66" s="87"/>
      <c r="URS66" s="87"/>
      <c r="URT66" s="87"/>
      <c r="URU66" s="87"/>
      <c r="URV66" s="87"/>
      <c r="URW66" s="87"/>
      <c r="URX66" s="87"/>
      <c r="URY66" s="87"/>
      <c r="URZ66" s="87"/>
      <c r="USA66" s="87"/>
      <c r="USB66" s="87"/>
      <c r="USC66" s="87"/>
      <c r="USD66" s="87"/>
      <c r="USE66" s="87"/>
      <c r="USF66" s="87"/>
      <c r="USG66" s="87"/>
      <c r="USH66" s="87"/>
      <c r="USI66" s="87"/>
      <c r="USJ66" s="87"/>
      <c r="USK66" s="87"/>
      <c r="USL66" s="87"/>
      <c r="USM66" s="87"/>
      <c r="USN66" s="87"/>
      <c r="USO66" s="87"/>
      <c r="USP66" s="87"/>
      <c r="USQ66" s="87"/>
      <c r="USR66" s="87"/>
      <c r="USS66" s="87"/>
      <c r="UST66" s="87"/>
      <c r="USU66" s="87"/>
      <c r="USV66" s="87"/>
      <c r="USW66" s="87"/>
      <c r="USX66" s="87"/>
      <c r="USY66" s="87"/>
      <c r="USZ66" s="87"/>
      <c r="UTA66" s="87"/>
      <c r="UTB66" s="87"/>
      <c r="UTC66" s="87"/>
      <c r="UTD66" s="87"/>
      <c r="UTE66" s="87"/>
      <c r="UTF66" s="87"/>
      <c r="UTG66" s="87"/>
      <c r="UTH66" s="87"/>
      <c r="UTI66" s="87"/>
      <c r="UTJ66" s="87"/>
      <c r="UTK66" s="87"/>
      <c r="UTL66" s="87"/>
      <c r="UTM66" s="87"/>
      <c r="UTN66" s="87"/>
      <c r="UTO66" s="87"/>
      <c r="UTP66" s="87"/>
      <c r="UTQ66" s="87"/>
      <c r="UTR66" s="87"/>
      <c r="UTS66" s="87"/>
      <c r="UTT66" s="87"/>
      <c r="UTU66" s="87"/>
      <c r="UTV66" s="87"/>
      <c r="UTW66" s="87"/>
      <c r="UTX66" s="87"/>
      <c r="UTY66" s="87"/>
      <c r="UTZ66" s="87"/>
      <c r="UUA66" s="87"/>
      <c r="UUB66" s="87"/>
      <c r="UUC66" s="87"/>
      <c r="UUD66" s="87"/>
      <c r="UUE66" s="87"/>
      <c r="UUF66" s="87"/>
      <c r="UUG66" s="87"/>
      <c r="UUH66" s="87"/>
      <c r="UUI66" s="87"/>
      <c r="UUJ66" s="87"/>
      <c r="UUK66" s="87"/>
      <c r="UUL66" s="87"/>
      <c r="UUM66" s="87"/>
      <c r="UUN66" s="87"/>
      <c r="UUO66" s="87"/>
      <c r="UUP66" s="87"/>
      <c r="UUQ66" s="87"/>
      <c r="UUR66" s="87"/>
      <c r="UUS66" s="87"/>
      <c r="UUT66" s="87"/>
      <c r="UUU66" s="87"/>
      <c r="UUV66" s="87"/>
      <c r="UUW66" s="87"/>
      <c r="UUX66" s="87"/>
      <c r="UUY66" s="87"/>
      <c r="UUZ66" s="87"/>
      <c r="UVA66" s="87"/>
      <c r="UVB66" s="87"/>
      <c r="UVC66" s="87"/>
      <c r="UVD66" s="87"/>
      <c r="UVE66" s="87"/>
      <c r="UVF66" s="87"/>
      <c r="UVG66" s="87"/>
      <c r="UVH66" s="87"/>
      <c r="UVI66" s="87"/>
      <c r="UVJ66" s="87"/>
      <c r="UVK66" s="87"/>
      <c r="UVL66" s="87"/>
      <c r="UVM66" s="87"/>
      <c r="UVN66" s="87"/>
      <c r="UVO66" s="87"/>
      <c r="UVP66" s="87"/>
      <c r="UVQ66" s="87"/>
      <c r="UVR66" s="87"/>
      <c r="UVS66" s="87"/>
      <c r="UVT66" s="87"/>
      <c r="UVU66" s="87"/>
      <c r="UVV66" s="87"/>
      <c r="UVW66" s="87"/>
      <c r="UVX66" s="87"/>
      <c r="UVY66" s="87"/>
      <c r="UVZ66" s="87"/>
      <c r="UWA66" s="87"/>
      <c r="UWB66" s="87"/>
      <c r="UWC66" s="87"/>
      <c r="UWD66" s="87"/>
      <c r="UWE66" s="87"/>
      <c r="UWF66" s="87"/>
      <c r="UWG66" s="87"/>
      <c r="UWH66" s="87"/>
      <c r="UWI66" s="87"/>
      <c r="UWJ66" s="87"/>
      <c r="UWK66" s="87"/>
      <c r="UWL66" s="87"/>
      <c r="UWM66" s="87"/>
      <c r="UWN66" s="87"/>
      <c r="UWO66" s="87"/>
      <c r="UWP66" s="87"/>
      <c r="UWQ66" s="87"/>
      <c r="UWR66" s="87"/>
      <c r="UWS66" s="87"/>
      <c r="UWT66" s="87"/>
      <c r="UWU66" s="87"/>
      <c r="UWV66" s="87"/>
      <c r="UWW66" s="87"/>
      <c r="UWX66" s="87"/>
      <c r="UWY66" s="87"/>
      <c r="UWZ66" s="87"/>
      <c r="UXA66" s="87"/>
      <c r="UXB66" s="87"/>
      <c r="UXC66" s="87"/>
      <c r="UXD66" s="87"/>
      <c r="UXE66" s="87"/>
      <c r="UXF66" s="87"/>
      <c r="UXG66" s="87"/>
      <c r="UXH66" s="87"/>
      <c r="UXI66" s="87"/>
      <c r="UXJ66" s="87"/>
      <c r="UXK66" s="87"/>
      <c r="UXL66" s="87"/>
      <c r="UXM66" s="87"/>
      <c r="UXN66" s="87"/>
      <c r="UXO66" s="87"/>
      <c r="UXP66" s="87"/>
      <c r="UXQ66" s="87"/>
      <c r="UXR66" s="87"/>
      <c r="UXS66" s="87"/>
      <c r="UXT66" s="87"/>
      <c r="UXU66" s="87"/>
      <c r="UXV66" s="87"/>
      <c r="UXW66" s="87"/>
      <c r="UXX66" s="87"/>
      <c r="UXY66" s="87"/>
      <c r="UXZ66" s="87"/>
      <c r="UYA66" s="87"/>
      <c r="UYB66" s="87"/>
      <c r="UYC66" s="87"/>
      <c r="UYD66" s="87"/>
      <c r="UYE66" s="87"/>
      <c r="UYF66" s="87"/>
      <c r="UYG66" s="87"/>
      <c r="UYH66" s="87"/>
      <c r="UYI66" s="87"/>
      <c r="UYJ66" s="87"/>
      <c r="UYK66" s="87"/>
      <c r="UYL66" s="87"/>
      <c r="UYM66" s="87"/>
      <c r="UYN66" s="87"/>
      <c r="UYO66" s="87"/>
      <c r="UYP66" s="87"/>
      <c r="UYQ66" s="87"/>
      <c r="UYR66" s="87"/>
      <c r="UYS66" s="87"/>
      <c r="UYT66" s="87"/>
      <c r="UYU66" s="87"/>
      <c r="UYV66" s="87"/>
      <c r="UYW66" s="87"/>
      <c r="UYX66" s="87"/>
      <c r="UYY66" s="87"/>
      <c r="UYZ66" s="87"/>
      <c r="UZA66" s="87"/>
      <c r="UZB66" s="87"/>
      <c r="UZC66" s="87"/>
      <c r="UZD66" s="87"/>
      <c r="UZE66" s="87"/>
      <c r="UZF66" s="87"/>
      <c r="UZG66" s="87"/>
      <c r="UZH66" s="87"/>
      <c r="UZI66" s="87"/>
      <c r="UZJ66" s="87"/>
      <c r="UZK66" s="87"/>
      <c r="UZL66" s="87"/>
      <c r="UZM66" s="87"/>
      <c r="UZN66" s="87"/>
      <c r="UZO66" s="87"/>
      <c r="UZP66" s="87"/>
      <c r="UZQ66" s="87"/>
      <c r="UZR66" s="87"/>
      <c r="UZS66" s="87"/>
      <c r="UZT66" s="87"/>
      <c r="UZU66" s="87"/>
      <c r="UZV66" s="87"/>
      <c r="UZW66" s="87"/>
      <c r="UZX66" s="87"/>
      <c r="UZY66" s="87"/>
      <c r="UZZ66" s="87"/>
      <c r="VAA66" s="87"/>
      <c r="VAB66" s="87"/>
      <c r="VAC66" s="87"/>
      <c r="VAD66" s="87"/>
      <c r="VAE66" s="87"/>
      <c r="VAF66" s="87"/>
      <c r="VAG66" s="87"/>
      <c r="VAH66" s="87"/>
      <c r="VAI66" s="87"/>
      <c r="VAJ66" s="87"/>
      <c r="VAK66" s="87"/>
      <c r="VAL66" s="87"/>
      <c r="VAM66" s="87"/>
      <c r="VAN66" s="87"/>
      <c r="VAO66" s="87"/>
      <c r="VAP66" s="87"/>
      <c r="VAQ66" s="87"/>
      <c r="VAR66" s="87"/>
      <c r="VAS66" s="87"/>
      <c r="VAT66" s="87"/>
      <c r="VAU66" s="87"/>
      <c r="VAV66" s="87"/>
      <c r="VAW66" s="87"/>
      <c r="VAX66" s="87"/>
      <c r="VAY66" s="87"/>
      <c r="VAZ66" s="87"/>
      <c r="VBA66" s="87"/>
      <c r="VBB66" s="87"/>
      <c r="VBC66" s="87"/>
      <c r="VBD66" s="87"/>
      <c r="VBE66" s="87"/>
      <c r="VBF66" s="87"/>
      <c r="VBG66" s="87"/>
      <c r="VBH66" s="87"/>
      <c r="VBI66" s="87"/>
      <c r="VBJ66" s="87"/>
      <c r="VBK66" s="87"/>
      <c r="VBL66" s="87"/>
      <c r="VBM66" s="87"/>
      <c r="VBN66" s="87"/>
      <c r="VBO66" s="87"/>
      <c r="VBP66" s="87"/>
      <c r="VBQ66" s="87"/>
      <c r="VBR66" s="87"/>
      <c r="VBS66" s="87"/>
      <c r="VBT66" s="87"/>
      <c r="VBU66" s="87"/>
      <c r="VBV66" s="87"/>
      <c r="VBW66" s="87"/>
      <c r="VBX66" s="87"/>
      <c r="VBY66" s="87"/>
      <c r="VBZ66" s="87"/>
      <c r="VCA66" s="87"/>
      <c r="VCB66" s="87"/>
      <c r="VCC66" s="87"/>
      <c r="VCD66" s="87"/>
      <c r="VCE66" s="87"/>
      <c r="VCF66" s="87"/>
      <c r="VCG66" s="87"/>
      <c r="VCH66" s="87"/>
      <c r="VCI66" s="87"/>
      <c r="VCJ66" s="87"/>
      <c r="VCK66" s="87"/>
      <c r="VCL66" s="87"/>
      <c r="VCM66" s="87"/>
      <c r="VCN66" s="87"/>
      <c r="VCO66" s="87"/>
      <c r="VCP66" s="87"/>
      <c r="VCQ66" s="87"/>
      <c r="VCR66" s="87"/>
      <c r="VCS66" s="87"/>
      <c r="VCT66" s="87"/>
      <c r="VCU66" s="87"/>
      <c r="VCV66" s="87"/>
      <c r="VCW66" s="87"/>
      <c r="VCX66" s="87"/>
      <c r="VCY66" s="87"/>
      <c r="VCZ66" s="87"/>
      <c r="VDA66" s="87"/>
      <c r="VDB66" s="87"/>
      <c r="VDC66" s="87"/>
      <c r="VDD66" s="87"/>
      <c r="VDE66" s="87"/>
      <c r="VDF66" s="87"/>
      <c r="VDG66" s="87"/>
      <c r="VDH66" s="87"/>
      <c r="VDI66" s="87"/>
      <c r="VDJ66" s="87"/>
      <c r="VDK66" s="87"/>
      <c r="VDL66" s="87"/>
      <c r="VDM66" s="87"/>
      <c r="VDN66" s="87"/>
      <c r="VDO66" s="87"/>
      <c r="VDP66" s="87"/>
      <c r="VDQ66" s="87"/>
      <c r="VDR66" s="87"/>
      <c r="VDS66" s="87"/>
      <c r="VDT66" s="87"/>
      <c r="VDU66" s="87"/>
      <c r="VDV66" s="87"/>
      <c r="VDW66" s="87"/>
      <c r="VDX66" s="87"/>
      <c r="VDY66" s="87"/>
      <c r="VDZ66" s="87"/>
      <c r="VEA66" s="87"/>
      <c r="VEB66" s="87"/>
      <c r="VEC66" s="87"/>
      <c r="VED66" s="87"/>
      <c r="VEE66" s="87"/>
      <c r="VEF66" s="87"/>
      <c r="VEG66" s="87"/>
      <c r="VEH66" s="87"/>
      <c r="VEI66" s="87"/>
      <c r="VEJ66" s="87"/>
      <c r="VEK66" s="87"/>
      <c r="VEL66" s="87"/>
      <c r="VEM66" s="87"/>
      <c r="VEN66" s="87"/>
      <c r="VEO66" s="87"/>
      <c r="VEP66" s="87"/>
      <c r="VEQ66" s="87"/>
      <c r="VER66" s="87"/>
      <c r="VES66" s="87"/>
      <c r="VET66" s="87"/>
      <c r="VEU66" s="87"/>
      <c r="VEV66" s="87"/>
      <c r="VEW66" s="87"/>
      <c r="VEX66" s="87"/>
      <c r="VEY66" s="87"/>
      <c r="VEZ66" s="87"/>
      <c r="VFA66" s="87"/>
      <c r="VFB66" s="87"/>
      <c r="VFC66" s="87"/>
      <c r="VFD66" s="87"/>
      <c r="VFE66" s="87"/>
      <c r="VFF66" s="87"/>
      <c r="VFG66" s="87"/>
      <c r="VFH66" s="87"/>
      <c r="VFI66" s="87"/>
      <c r="VFJ66" s="87"/>
      <c r="VFK66" s="87"/>
      <c r="VFL66" s="87"/>
      <c r="VFM66" s="87"/>
      <c r="VFN66" s="87"/>
      <c r="VFO66" s="87"/>
      <c r="VFP66" s="87"/>
      <c r="VFQ66" s="87"/>
      <c r="VFR66" s="87"/>
      <c r="VFS66" s="87"/>
      <c r="VFT66" s="87"/>
      <c r="VFU66" s="87"/>
      <c r="VFV66" s="87"/>
      <c r="VFW66" s="87"/>
      <c r="VFX66" s="87"/>
      <c r="VFY66" s="87"/>
      <c r="VFZ66" s="87"/>
      <c r="VGA66" s="87"/>
      <c r="VGB66" s="87"/>
      <c r="VGC66" s="87"/>
      <c r="VGD66" s="87"/>
      <c r="VGE66" s="87"/>
      <c r="VGF66" s="87"/>
      <c r="VGG66" s="87"/>
      <c r="VGH66" s="87"/>
      <c r="VGI66" s="87"/>
      <c r="VGJ66" s="87"/>
      <c r="VGK66" s="87"/>
      <c r="VGL66" s="87"/>
      <c r="VGM66" s="87"/>
      <c r="VGN66" s="87"/>
      <c r="VGO66" s="87"/>
      <c r="VGP66" s="87"/>
      <c r="VGQ66" s="87"/>
      <c r="VGR66" s="87"/>
      <c r="VGS66" s="87"/>
      <c r="VGT66" s="87"/>
      <c r="VGU66" s="87"/>
      <c r="VGV66" s="87"/>
      <c r="VGW66" s="87"/>
      <c r="VGX66" s="87"/>
      <c r="VGY66" s="87"/>
      <c r="VGZ66" s="87"/>
      <c r="VHA66" s="87"/>
      <c r="VHB66" s="87"/>
      <c r="VHC66" s="87"/>
      <c r="VHD66" s="87"/>
      <c r="VHE66" s="87"/>
      <c r="VHF66" s="87"/>
      <c r="VHG66" s="87"/>
      <c r="VHH66" s="87"/>
      <c r="VHI66" s="87"/>
      <c r="VHJ66" s="87"/>
      <c r="VHK66" s="87"/>
      <c r="VHL66" s="87"/>
      <c r="VHM66" s="87"/>
      <c r="VHN66" s="87"/>
      <c r="VHO66" s="87"/>
      <c r="VHP66" s="87"/>
      <c r="VHQ66" s="87"/>
      <c r="VHR66" s="87"/>
      <c r="VHS66" s="87"/>
      <c r="VHT66" s="87"/>
      <c r="VHU66" s="87"/>
      <c r="VHV66" s="87"/>
      <c r="VHW66" s="87"/>
      <c r="VHX66" s="87"/>
      <c r="VHY66" s="87"/>
      <c r="VHZ66" s="87"/>
      <c r="VIA66" s="87"/>
      <c r="VIB66" s="87"/>
      <c r="VIC66" s="87"/>
      <c r="VID66" s="87"/>
      <c r="VIE66" s="87"/>
      <c r="VIF66" s="87"/>
      <c r="VIG66" s="87"/>
      <c r="VIH66" s="87"/>
      <c r="VII66" s="87"/>
      <c r="VIJ66" s="87"/>
      <c r="VIK66" s="87"/>
      <c r="VIL66" s="87"/>
      <c r="VIM66" s="87"/>
      <c r="VIN66" s="87"/>
      <c r="VIO66" s="87"/>
      <c r="VIP66" s="87"/>
      <c r="VIQ66" s="87"/>
      <c r="VIR66" s="87"/>
      <c r="VIS66" s="87"/>
      <c r="VIT66" s="87"/>
      <c r="VIU66" s="87"/>
      <c r="VIV66" s="87"/>
      <c r="VIW66" s="87"/>
      <c r="VIX66" s="87"/>
      <c r="VIY66" s="87"/>
      <c r="VIZ66" s="87"/>
      <c r="VJA66" s="87"/>
      <c r="VJB66" s="87"/>
      <c r="VJC66" s="87"/>
      <c r="VJD66" s="87"/>
      <c r="VJE66" s="87"/>
      <c r="VJF66" s="87"/>
      <c r="VJG66" s="87"/>
      <c r="VJH66" s="87"/>
      <c r="VJI66" s="87"/>
      <c r="VJJ66" s="87"/>
      <c r="VJK66" s="87"/>
      <c r="VJL66" s="87"/>
      <c r="VJM66" s="87"/>
      <c r="VJN66" s="87"/>
      <c r="VJO66" s="87"/>
      <c r="VJP66" s="87"/>
      <c r="VJQ66" s="87"/>
      <c r="VJR66" s="87"/>
      <c r="VJS66" s="87"/>
      <c r="VJT66" s="87"/>
      <c r="VJU66" s="87"/>
      <c r="VJV66" s="87"/>
      <c r="VJW66" s="87"/>
      <c r="VJX66" s="87"/>
      <c r="VJY66" s="87"/>
      <c r="VJZ66" s="87"/>
      <c r="VKA66" s="87"/>
      <c r="VKB66" s="87"/>
      <c r="VKC66" s="87"/>
      <c r="VKD66" s="87"/>
      <c r="VKE66" s="87"/>
      <c r="VKF66" s="87"/>
      <c r="VKG66" s="87"/>
      <c r="VKH66" s="87"/>
      <c r="VKI66" s="87"/>
      <c r="VKJ66" s="87"/>
      <c r="VKK66" s="87"/>
      <c r="VKL66" s="87"/>
      <c r="VKM66" s="87"/>
      <c r="VKN66" s="87"/>
      <c r="VKO66" s="87"/>
      <c r="VKP66" s="87"/>
      <c r="VKQ66" s="87"/>
      <c r="VKR66" s="87"/>
      <c r="VKS66" s="87"/>
      <c r="VKT66" s="87"/>
      <c r="VKU66" s="87"/>
      <c r="VKV66" s="87"/>
      <c r="VKW66" s="87"/>
      <c r="VKX66" s="87"/>
      <c r="VKY66" s="87"/>
      <c r="VKZ66" s="87"/>
      <c r="VLA66" s="87"/>
      <c r="VLB66" s="87"/>
      <c r="VLC66" s="87"/>
      <c r="VLD66" s="87"/>
      <c r="VLE66" s="87"/>
      <c r="VLF66" s="87"/>
      <c r="VLG66" s="87"/>
      <c r="VLH66" s="87"/>
      <c r="VLI66" s="87"/>
      <c r="VLJ66" s="87"/>
      <c r="VLK66" s="87"/>
      <c r="VLL66" s="87"/>
      <c r="VLM66" s="87"/>
      <c r="VLN66" s="87"/>
      <c r="VLO66" s="87"/>
      <c r="VLP66" s="87"/>
      <c r="VLQ66" s="87"/>
      <c r="VLR66" s="87"/>
      <c r="VLS66" s="87"/>
      <c r="VLT66" s="87"/>
      <c r="VLU66" s="87"/>
      <c r="VLV66" s="87"/>
      <c r="VLW66" s="87"/>
      <c r="VLX66" s="87"/>
      <c r="VLY66" s="87"/>
      <c r="VLZ66" s="87"/>
      <c r="VMA66" s="87"/>
      <c r="VMB66" s="87"/>
      <c r="VMC66" s="87"/>
      <c r="VMD66" s="87"/>
      <c r="VME66" s="87"/>
      <c r="VMF66" s="87"/>
      <c r="VMG66" s="87"/>
      <c r="VMH66" s="87"/>
      <c r="VMI66" s="87"/>
      <c r="VMJ66" s="87"/>
      <c r="VMK66" s="87"/>
      <c r="VML66" s="87"/>
      <c r="VMM66" s="87"/>
      <c r="VMN66" s="87"/>
      <c r="VMO66" s="87"/>
      <c r="VMP66" s="87"/>
      <c r="VMQ66" s="87"/>
      <c r="VMR66" s="87"/>
      <c r="VMS66" s="87"/>
      <c r="VMT66" s="87"/>
      <c r="VMU66" s="87"/>
      <c r="VMV66" s="87"/>
      <c r="VMW66" s="87"/>
      <c r="VMX66" s="87"/>
      <c r="VMY66" s="87"/>
      <c r="VMZ66" s="87"/>
      <c r="VNA66" s="87"/>
      <c r="VNB66" s="87"/>
      <c r="VNC66" s="87"/>
      <c r="VND66" s="87"/>
      <c r="VNE66" s="87"/>
      <c r="VNF66" s="87"/>
      <c r="VNG66" s="87"/>
      <c r="VNH66" s="87"/>
      <c r="VNI66" s="87"/>
      <c r="VNJ66" s="87"/>
      <c r="VNK66" s="87"/>
      <c r="VNL66" s="87"/>
      <c r="VNM66" s="87"/>
      <c r="VNN66" s="87"/>
      <c r="VNO66" s="87"/>
      <c r="VNP66" s="87"/>
      <c r="VNQ66" s="87"/>
      <c r="VNR66" s="87"/>
      <c r="VNS66" s="87"/>
      <c r="VNT66" s="87"/>
      <c r="VNU66" s="87"/>
      <c r="VNV66" s="87"/>
      <c r="VNW66" s="87"/>
      <c r="VNX66" s="87"/>
      <c r="VNY66" s="87"/>
      <c r="VNZ66" s="87"/>
      <c r="VOA66" s="87"/>
      <c r="VOB66" s="87"/>
      <c r="VOC66" s="87"/>
      <c r="VOD66" s="87"/>
      <c r="VOE66" s="87"/>
      <c r="VOF66" s="87"/>
      <c r="VOG66" s="87"/>
      <c r="VOH66" s="87"/>
      <c r="VOI66" s="87"/>
      <c r="VOJ66" s="87"/>
      <c r="VOK66" s="87"/>
      <c r="VOL66" s="87"/>
      <c r="VOM66" s="87"/>
      <c r="VON66" s="87"/>
      <c r="VOO66" s="87"/>
      <c r="VOP66" s="87"/>
      <c r="VOQ66" s="87"/>
      <c r="VOR66" s="87"/>
      <c r="VOS66" s="87"/>
      <c r="VOT66" s="87"/>
      <c r="VOU66" s="87"/>
      <c r="VOV66" s="87"/>
      <c r="VOW66" s="87"/>
      <c r="VOX66" s="87"/>
      <c r="VOY66" s="87"/>
      <c r="VOZ66" s="87"/>
      <c r="VPA66" s="87"/>
      <c r="VPB66" s="87"/>
      <c r="VPC66" s="87"/>
      <c r="VPD66" s="87"/>
      <c r="VPE66" s="87"/>
      <c r="VPF66" s="87"/>
      <c r="VPG66" s="87"/>
      <c r="VPH66" s="87"/>
      <c r="VPI66" s="87"/>
      <c r="VPJ66" s="87"/>
      <c r="VPK66" s="87"/>
      <c r="VPL66" s="87"/>
      <c r="VPM66" s="87"/>
      <c r="VPN66" s="87"/>
      <c r="VPO66" s="87"/>
      <c r="VPP66" s="87"/>
      <c r="VPQ66" s="87"/>
      <c r="VPR66" s="87"/>
      <c r="VPS66" s="87"/>
      <c r="VPT66" s="87"/>
      <c r="VPU66" s="87"/>
      <c r="VPV66" s="87"/>
      <c r="VPW66" s="87"/>
      <c r="VPX66" s="87"/>
      <c r="VPY66" s="87"/>
      <c r="VPZ66" s="87"/>
      <c r="VQA66" s="87"/>
      <c r="VQB66" s="87"/>
      <c r="VQC66" s="87"/>
      <c r="VQD66" s="87"/>
      <c r="VQE66" s="87"/>
      <c r="VQF66" s="87"/>
      <c r="VQG66" s="87"/>
      <c r="VQH66" s="87"/>
      <c r="VQI66" s="87"/>
      <c r="VQJ66" s="87"/>
      <c r="VQK66" s="87"/>
      <c r="VQL66" s="87"/>
      <c r="VQM66" s="87"/>
      <c r="VQN66" s="87"/>
      <c r="VQO66" s="87"/>
      <c r="VQP66" s="87"/>
      <c r="VQQ66" s="87"/>
      <c r="VQR66" s="87"/>
      <c r="VQS66" s="87"/>
      <c r="VQT66" s="87"/>
      <c r="VQU66" s="87"/>
      <c r="VQV66" s="87"/>
      <c r="VQW66" s="87"/>
      <c r="VQX66" s="87"/>
      <c r="VQY66" s="87"/>
      <c r="VQZ66" s="87"/>
      <c r="VRA66" s="87"/>
      <c r="VRB66" s="87"/>
      <c r="VRC66" s="87"/>
      <c r="VRD66" s="87"/>
      <c r="VRE66" s="87"/>
      <c r="VRF66" s="87"/>
      <c r="VRG66" s="87"/>
      <c r="VRH66" s="87"/>
      <c r="VRI66" s="87"/>
      <c r="VRJ66" s="87"/>
      <c r="VRK66" s="87"/>
      <c r="VRL66" s="87"/>
      <c r="VRM66" s="87"/>
      <c r="VRN66" s="87"/>
      <c r="VRO66" s="87"/>
      <c r="VRP66" s="87"/>
      <c r="VRQ66" s="87"/>
      <c r="VRR66" s="87"/>
      <c r="VRS66" s="87"/>
      <c r="VRT66" s="87"/>
      <c r="VRU66" s="87"/>
      <c r="VRV66" s="87"/>
      <c r="VRW66" s="87"/>
      <c r="VRX66" s="87"/>
      <c r="VRY66" s="87"/>
      <c r="VRZ66" s="87"/>
      <c r="VSA66" s="87"/>
      <c r="VSB66" s="87"/>
      <c r="VSC66" s="87"/>
      <c r="VSD66" s="87"/>
      <c r="VSE66" s="87"/>
      <c r="VSF66" s="87"/>
      <c r="VSG66" s="87"/>
      <c r="VSH66" s="87"/>
      <c r="VSI66" s="87"/>
      <c r="VSJ66" s="87"/>
      <c r="VSK66" s="87"/>
      <c r="VSL66" s="87"/>
      <c r="VSM66" s="87"/>
      <c r="VSN66" s="87"/>
      <c r="VSO66" s="87"/>
      <c r="VSP66" s="87"/>
      <c r="VSQ66" s="87"/>
      <c r="VSR66" s="87"/>
      <c r="VSS66" s="87"/>
      <c r="VST66" s="87"/>
      <c r="VSU66" s="87"/>
      <c r="VSV66" s="87"/>
      <c r="VSW66" s="87"/>
      <c r="VSX66" s="87"/>
      <c r="VSY66" s="87"/>
      <c r="VSZ66" s="87"/>
      <c r="VTA66" s="87"/>
      <c r="VTB66" s="87"/>
      <c r="VTC66" s="87"/>
      <c r="VTD66" s="87"/>
      <c r="VTE66" s="87"/>
      <c r="VTF66" s="87"/>
      <c r="VTG66" s="87"/>
      <c r="VTH66" s="87"/>
      <c r="VTI66" s="87"/>
      <c r="VTJ66" s="87"/>
      <c r="VTK66" s="87"/>
      <c r="VTL66" s="87"/>
      <c r="VTM66" s="87"/>
      <c r="VTN66" s="87"/>
      <c r="VTO66" s="87"/>
      <c r="VTP66" s="87"/>
      <c r="VTQ66" s="87"/>
      <c r="VTR66" s="87"/>
      <c r="VTS66" s="87"/>
      <c r="VTT66" s="87"/>
      <c r="VTU66" s="87"/>
      <c r="VTV66" s="87"/>
      <c r="VTW66" s="87"/>
      <c r="VTX66" s="87"/>
      <c r="VTY66" s="87"/>
      <c r="VTZ66" s="87"/>
      <c r="VUA66" s="87"/>
      <c r="VUB66" s="87"/>
      <c r="VUC66" s="87"/>
      <c r="VUD66" s="87"/>
      <c r="VUE66" s="87"/>
      <c r="VUF66" s="87"/>
      <c r="VUG66" s="87"/>
      <c r="VUH66" s="87"/>
      <c r="VUI66" s="87"/>
      <c r="VUJ66" s="87"/>
      <c r="VUK66" s="87"/>
      <c r="VUL66" s="87"/>
      <c r="VUM66" s="87"/>
      <c r="VUN66" s="87"/>
      <c r="VUO66" s="87"/>
      <c r="VUP66" s="87"/>
      <c r="VUQ66" s="87"/>
      <c r="VUR66" s="87"/>
      <c r="VUS66" s="87"/>
      <c r="VUT66" s="87"/>
      <c r="VUU66" s="87"/>
      <c r="VUV66" s="87"/>
      <c r="VUW66" s="87"/>
      <c r="VUX66" s="87"/>
      <c r="VUY66" s="87"/>
      <c r="VUZ66" s="87"/>
      <c r="VVA66" s="87"/>
      <c r="VVB66" s="87"/>
      <c r="VVC66" s="87"/>
      <c r="VVD66" s="87"/>
      <c r="VVE66" s="87"/>
      <c r="VVF66" s="87"/>
      <c r="VVG66" s="87"/>
      <c r="VVH66" s="87"/>
      <c r="VVI66" s="87"/>
      <c r="VVJ66" s="87"/>
      <c r="VVK66" s="87"/>
      <c r="VVL66" s="87"/>
      <c r="VVM66" s="87"/>
      <c r="VVN66" s="87"/>
      <c r="VVO66" s="87"/>
      <c r="VVP66" s="87"/>
      <c r="VVQ66" s="87"/>
      <c r="VVR66" s="87"/>
      <c r="VVS66" s="87"/>
      <c r="VVT66" s="87"/>
      <c r="VVU66" s="87"/>
      <c r="VVV66" s="87"/>
      <c r="VVW66" s="87"/>
      <c r="VVX66" s="87"/>
      <c r="VVY66" s="87"/>
      <c r="VVZ66" s="87"/>
      <c r="VWA66" s="87"/>
      <c r="VWB66" s="87"/>
      <c r="VWC66" s="87"/>
      <c r="VWD66" s="87"/>
      <c r="VWE66" s="87"/>
      <c r="VWF66" s="87"/>
      <c r="VWG66" s="87"/>
      <c r="VWH66" s="87"/>
      <c r="VWI66" s="87"/>
      <c r="VWJ66" s="87"/>
      <c r="VWK66" s="87"/>
      <c r="VWL66" s="87"/>
      <c r="VWM66" s="87"/>
      <c r="VWN66" s="87"/>
      <c r="VWO66" s="87"/>
      <c r="VWP66" s="87"/>
      <c r="VWQ66" s="87"/>
      <c r="VWR66" s="87"/>
      <c r="VWS66" s="87"/>
      <c r="VWT66" s="87"/>
      <c r="VWU66" s="87"/>
      <c r="VWV66" s="87"/>
      <c r="VWW66" s="87"/>
      <c r="VWX66" s="87"/>
      <c r="VWY66" s="87"/>
      <c r="VWZ66" s="87"/>
      <c r="VXA66" s="87"/>
      <c r="VXB66" s="87"/>
      <c r="VXC66" s="87"/>
      <c r="VXD66" s="87"/>
      <c r="VXE66" s="87"/>
      <c r="VXF66" s="87"/>
      <c r="VXG66" s="87"/>
      <c r="VXH66" s="87"/>
      <c r="VXI66" s="87"/>
      <c r="VXJ66" s="87"/>
      <c r="VXK66" s="87"/>
      <c r="VXL66" s="87"/>
      <c r="VXM66" s="87"/>
      <c r="VXN66" s="87"/>
      <c r="VXO66" s="87"/>
      <c r="VXP66" s="87"/>
      <c r="VXQ66" s="87"/>
      <c r="VXR66" s="87"/>
      <c r="VXS66" s="87"/>
      <c r="VXT66" s="87"/>
      <c r="VXU66" s="87"/>
      <c r="VXV66" s="87"/>
      <c r="VXW66" s="87"/>
      <c r="VXX66" s="87"/>
      <c r="VXY66" s="87"/>
      <c r="VXZ66" s="87"/>
      <c r="VYA66" s="87"/>
      <c r="VYB66" s="87"/>
      <c r="VYC66" s="87"/>
      <c r="VYD66" s="87"/>
      <c r="VYE66" s="87"/>
      <c r="VYF66" s="87"/>
      <c r="VYG66" s="87"/>
      <c r="VYH66" s="87"/>
      <c r="VYI66" s="87"/>
      <c r="VYJ66" s="87"/>
      <c r="VYK66" s="87"/>
      <c r="VYL66" s="87"/>
      <c r="VYM66" s="87"/>
      <c r="VYN66" s="87"/>
      <c r="VYO66" s="87"/>
      <c r="VYP66" s="87"/>
      <c r="VYQ66" s="87"/>
      <c r="VYR66" s="87"/>
      <c r="VYS66" s="87"/>
      <c r="VYT66" s="87"/>
      <c r="VYU66" s="87"/>
      <c r="VYV66" s="87"/>
      <c r="VYW66" s="87"/>
      <c r="VYX66" s="87"/>
      <c r="VYY66" s="87"/>
      <c r="VYZ66" s="87"/>
      <c r="VZA66" s="87"/>
      <c r="VZB66" s="87"/>
      <c r="VZC66" s="87"/>
      <c r="VZD66" s="87"/>
      <c r="VZE66" s="87"/>
      <c r="VZF66" s="87"/>
      <c r="VZG66" s="87"/>
      <c r="VZH66" s="87"/>
      <c r="VZI66" s="87"/>
      <c r="VZJ66" s="87"/>
      <c r="VZK66" s="87"/>
      <c r="VZL66" s="87"/>
      <c r="VZM66" s="87"/>
      <c r="VZN66" s="87"/>
      <c r="VZO66" s="87"/>
      <c r="VZP66" s="87"/>
      <c r="VZQ66" s="87"/>
      <c r="VZR66" s="87"/>
      <c r="VZS66" s="87"/>
      <c r="VZT66" s="87"/>
      <c r="VZU66" s="87"/>
      <c r="VZV66" s="87"/>
      <c r="VZW66" s="87"/>
      <c r="VZX66" s="87"/>
      <c r="VZY66" s="87"/>
      <c r="VZZ66" s="87"/>
      <c r="WAA66" s="87"/>
      <c r="WAB66" s="87"/>
      <c r="WAC66" s="87"/>
      <c r="WAD66" s="87"/>
      <c r="WAE66" s="87"/>
      <c r="WAF66" s="87"/>
      <c r="WAG66" s="87"/>
      <c r="WAH66" s="87"/>
      <c r="WAI66" s="87"/>
      <c r="WAJ66" s="87"/>
      <c r="WAK66" s="87"/>
      <c r="WAL66" s="87"/>
      <c r="WAM66" s="87"/>
      <c r="WAN66" s="87"/>
      <c r="WAO66" s="87"/>
      <c r="WAP66" s="87"/>
      <c r="WAQ66" s="87"/>
      <c r="WAR66" s="87"/>
      <c r="WAS66" s="87"/>
      <c r="WAT66" s="87"/>
      <c r="WAU66" s="87"/>
      <c r="WAV66" s="87"/>
      <c r="WAW66" s="87"/>
      <c r="WAX66" s="87"/>
      <c r="WAY66" s="87"/>
      <c r="WAZ66" s="87"/>
      <c r="WBA66" s="87"/>
      <c r="WBB66" s="87"/>
      <c r="WBC66" s="87"/>
      <c r="WBD66" s="87"/>
      <c r="WBE66" s="87"/>
      <c r="WBF66" s="87"/>
      <c r="WBG66" s="87"/>
      <c r="WBH66" s="87"/>
      <c r="WBI66" s="87"/>
      <c r="WBJ66" s="87"/>
      <c r="WBK66" s="87"/>
      <c r="WBL66" s="87"/>
      <c r="WBM66" s="87"/>
      <c r="WBN66" s="87"/>
      <c r="WBO66" s="87"/>
      <c r="WBP66" s="87"/>
      <c r="WBQ66" s="87"/>
      <c r="WBR66" s="87"/>
      <c r="WBS66" s="87"/>
      <c r="WBT66" s="87"/>
      <c r="WBU66" s="87"/>
      <c r="WBV66" s="87"/>
      <c r="WBW66" s="87"/>
      <c r="WBX66" s="87"/>
      <c r="WBY66" s="87"/>
      <c r="WBZ66" s="87"/>
      <c r="WCA66" s="87"/>
      <c r="WCB66" s="87"/>
      <c r="WCC66" s="87"/>
      <c r="WCD66" s="87"/>
      <c r="WCE66" s="87"/>
      <c r="WCF66" s="87"/>
      <c r="WCG66" s="87"/>
      <c r="WCH66" s="87"/>
      <c r="WCI66" s="87"/>
      <c r="WCJ66" s="87"/>
      <c r="WCK66" s="87"/>
      <c r="WCL66" s="87"/>
      <c r="WCM66" s="87"/>
      <c r="WCN66" s="87"/>
      <c r="WCO66" s="87"/>
      <c r="WCP66" s="87"/>
      <c r="WCQ66" s="87"/>
      <c r="WCR66" s="87"/>
      <c r="WCS66" s="87"/>
      <c r="WCT66" s="87"/>
      <c r="WCU66" s="87"/>
      <c r="WCV66" s="87"/>
      <c r="WCW66" s="87"/>
      <c r="WCX66" s="87"/>
      <c r="WCY66" s="87"/>
      <c r="WCZ66" s="87"/>
      <c r="WDA66" s="87"/>
      <c r="WDB66" s="87"/>
      <c r="WDC66" s="87"/>
      <c r="WDD66" s="87"/>
      <c r="WDE66" s="87"/>
      <c r="WDF66" s="87"/>
      <c r="WDG66" s="87"/>
      <c r="WDH66" s="87"/>
      <c r="WDI66" s="87"/>
      <c r="WDJ66" s="87"/>
      <c r="WDK66" s="87"/>
      <c r="WDL66" s="87"/>
      <c r="WDM66" s="87"/>
      <c r="WDN66" s="87"/>
      <c r="WDO66" s="87"/>
      <c r="WDP66" s="87"/>
      <c r="WDQ66" s="87"/>
      <c r="WDR66" s="87"/>
      <c r="WDS66" s="87"/>
      <c r="WDT66" s="87"/>
      <c r="WDU66" s="87"/>
      <c r="WDV66" s="87"/>
      <c r="WDW66" s="87"/>
      <c r="WDX66" s="87"/>
      <c r="WDY66" s="87"/>
      <c r="WDZ66" s="87"/>
      <c r="WEA66" s="87"/>
      <c r="WEB66" s="87"/>
      <c r="WEC66" s="87"/>
      <c r="WED66" s="87"/>
      <c r="WEE66" s="87"/>
      <c r="WEF66" s="87"/>
      <c r="WEG66" s="87"/>
      <c r="WEH66" s="87"/>
      <c r="WEI66" s="87"/>
      <c r="WEJ66" s="87"/>
      <c r="WEK66" s="87"/>
      <c r="WEL66" s="87"/>
      <c r="WEM66" s="87"/>
      <c r="WEN66" s="87"/>
      <c r="WEO66" s="87"/>
      <c r="WEP66" s="87"/>
      <c r="WEQ66" s="87"/>
      <c r="WER66" s="87"/>
      <c r="WES66" s="87"/>
      <c r="WET66" s="87"/>
      <c r="WEU66" s="87"/>
      <c r="WEV66" s="87"/>
      <c r="WEW66" s="87"/>
      <c r="WEX66" s="87"/>
      <c r="WEY66" s="87"/>
      <c r="WEZ66" s="87"/>
      <c r="WFA66" s="87"/>
      <c r="WFB66" s="87"/>
      <c r="WFC66" s="87"/>
      <c r="WFD66" s="87"/>
      <c r="WFE66" s="87"/>
      <c r="WFF66" s="87"/>
      <c r="WFG66" s="87"/>
      <c r="WFH66" s="87"/>
      <c r="WFI66" s="87"/>
      <c r="WFJ66" s="87"/>
      <c r="WFK66" s="87"/>
      <c r="WFL66" s="87"/>
      <c r="WFM66" s="87"/>
      <c r="WFN66" s="87"/>
      <c r="WFO66" s="87"/>
      <c r="WFP66" s="87"/>
      <c r="WFQ66" s="87"/>
      <c r="WFR66" s="87"/>
      <c r="WFS66" s="87"/>
      <c r="WFT66" s="87"/>
      <c r="WFU66" s="87"/>
      <c r="WFV66" s="87"/>
      <c r="WFW66" s="87"/>
      <c r="WFX66" s="87"/>
      <c r="WFY66" s="87"/>
      <c r="WFZ66" s="87"/>
      <c r="WGA66" s="87"/>
      <c r="WGB66" s="87"/>
      <c r="WGC66" s="87"/>
      <c r="WGD66" s="87"/>
      <c r="WGE66" s="87"/>
      <c r="WGF66" s="87"/>
      <c r="WGG66" s="87"/>
      <c r="WGH66" s="87"/>
      <c r="WGI66" s="87"/>
      <c r="WGJ66" s="87"/>
      <c r="WGK66" s="87"/>
      <c r="WGL66" s="87"/>
      <c r="WGM66" s="87"/>
      <c r="WGN66" s="87"/>
      <c r="WGO66" s="87"/>
      <c r="WGP66" s="87"/>
      <c r="WGQ66" s="87"/>
      <c r="WGR66" s="87"/>
      <c r="WGS66" s="87"/>
      <c r="WGT66" s="87"/>
      <c r="WGU66" s="87"/>
      <c r="WGV66" s="87"/>
      <c r="WGW66" s="87"/>
      <c r="WGX66" s="87"/>
      <c r="WGY66" s="87"/>
      <c r="WGZ66" s="87"/>
      <c r="WHA66" s="87"/>
      <c r="WHB66" s="87"/>
      <c r="WHC66" s="87"/>
      <c r="WHD66" s="87"/>
      <c r="WHE66" s="87"/>
      <c r="WHF66" s="87"/>
      <c r="WHG66" s="87"/>
      <c r="WHH66" s="87"/>
      <c r="WHI66" s="87"/>
      <c r="WHJ66" s="87"/>
      <c r="WHK66" s="87"/>
      <c r="WHL66" s="87"/>
      <c r="WHM66" s="87"/>
      <c r="WHN66" s="87"/>
      <c r="WHO66" s="87"/>
      <c r="WHP66" s="87"/>
      <c r="WHQ66" s="87"/>
      <c r="WHR66" s="87"/>
      <c r="WHS66" s="87"/>
      <c r="WHT66" s="87"/>
      <c r="WHU66" s="87"/>
      <c r="WHV66" s="87"/>
      <c r="WHW66" s="87"/>
      <c r="WHX66" s="87"/>
      <c r="WHY66" s="87"/>
      <c r="WHZ66" s="87"/>
      <c r="WIA66" s="87"/>
      <c r="WIB66" s="87"/>
      <c r="WIC66" s="87"/>
      <c r="WID66" s="87"/>
      <c r="WIE66" s="87"/>
      <c r="WIF66" s="87"/>
      <c r="WIG66" s="87"/>
      <c r="WIH66" s="87"/>
      <c r="WII66" s="87"/>
      <c r="WIJ66" s="87"/>
      <c r="WIK66" s="87"/>
      <c r="WIL66" s="87"/>
      <c r="WIM66" s="87"/>
      <c r="WIN66" s="87"/>
      <c r="WIO66" s="87"/>
      <c r="WIP66" s="87"/>
      <c r="WIQ66" s="87"/>
      <c r="WIR66" s="87"/>
      <c r="WIS66" s="87"/>
      <c r="WIT66" s="87"/>
      <c r="WIU66" s="87"/>
      <c r="WIV66" s="87"/>
      <c r="WIW66" s="87"/>
      <c r="WIX66" s="87"/>
      <c r="WIY66" s="87"/>
      <c r="WIZ66" s="87"/>
      <c r="WJA66" s="87"/>
      <c r="WJB66" s="87"/>
      <c r="WJC66" s="87"/>
      <c r="WJD66" s="87"/>
      <c r="WJE66" s="87"/>
      <c r="WJF66" s="87"/>
      <c r="WJG66" s="87"/>
      <c r="WJH66" s="87"/>
      <c r="WJI66" s="87"/>
      <c r="WJJ66" s="87"/>
      <c r="WJK66" s="87"/>
      <c r="WJL66" s="87"/>
      <c r="WJM66" s="87"/>
      <c r="WJN66" s="87"/>
      <c r="WJO66" s="87"/>
      <c r="WJP66" s="87"/>
      <c r="WJQ66" s="87"/>
      <c r="WJR66" s="87"/>
      <c r="WJS66" s="87"/>
      <c r="WJT66" s="87"/>
      <c r="WJU66" s="87"/>
      <c r="WJV66" s="87"/>
      <c r="WJW66" s="87"/>
      <c r="WJX66" s="87"/>
      <c r="WJY66" s="87"/>
      <c r="WJZ66" s="87"/>
      <c r="WKA66" s="87"/>
      <c r="WKB66" s="87"/>
      <c r="WKC66" s="87"/>
      <c r="WKD66" s="87"/>
      <c r="WKE66" s="87"/>
      <c r="WKF66" s="87"/>
      <c r="WKG66" s="87"/>
      <c r="WKH66" s="87"/>
      <c r="WKI66" s="87"/>
      <c r="WKJ66" s="87"/>
      <c r="WKK66" s="87"/>
      <c r="WKL66" s="87"/>
      <c r="WKM66" s="87"/>
      <c r="WKN66" s="87"/>
      <c r="WKO66" s="87"/>
      <c r="WKP66" s="87"/>
      <c r="WKQ66" s="87"/>
      <c r="WKR66" s="87"/>
      <c r="WKS66" s="87"/>
      <c r="WKT66" s="87"/>
      <c r="WKU66" s="87"/>
      <c r="WKV66" s="87"/>
      <c r="WKW66" s="87"/>
      <c r="WKX66" s="87"/>
      <c r="WKY66" s="87"/>
      <c r="WKZ66" s="87"/>
      <c r="WLA66" s="87"/>
      <c r="WLB66" s="87"/>
      <c r="WLC66" s="87"/>
      <c r="WLD66" s="87"/>
      <c r="WLE66" s="87"/>
      <c r="WLF66" s="87"/>
      <c r="WLG66" s="87"/>
      <c r="WLH66" s="87"/>
      <c r="WLI66" s="87"/>
      <c r="WLJ66" s="87"/>
      <c r="WLK66" s="87"/>
      <c r="WLL66" s="87"/>
      <c r="WLM66" s="87"/>
      <c r="WLN66" s="87"/>
      <c r="WLO66" s="87"/>
      <c r="WLP66" s="87"/>
      <c r="WLQ66" s="87"/>
      <c r="WLR66" s="87"/>
      <c r="WLS66" s="87"/>
      <c r="WLT66" s="87"/>
      <c r="WLU66" s="87"/>
      <c r="WLV66" s="87"/>
      <c r="WLW66" s="87"/>
      <c r="WLX66" s="87"/>
      <c r="WLY66" s="87"/>
      <c r="WLZ66" s="87"/>
      <c r="WMA66" s="87"/>
      <c r="WMB66" s="87"/>
      <c r="WMC66" s="87"/>
      <c r="WMD66" s="87"/>
      <c r="WME66" s="87"/>
      <c r="WMF66" s="87"/>
      <c r="WMG66" s="87"/>
      <c r="WMH66" s="87"/>
      <c r="WMI66" s="87"/>
      <c r="WMJ66" s="87"/>
      <c r="WMK66" s="87"/>
      <c r="WML66" s="87"/>
      <c r="WMM66" s="87"/>
      <c r="WMN66" s="87"/>
      <c r="WMO66" s="87"/>
      <c r="WMP66" s="87"/>
      <c r="WMQ66" s="87"/>
      <c r="WMR66" s="87"/>
      <c r="WMS66" s="87"/>
      <c r="WMT66" s="87"/>
      <c r="WMU66" s="87"/>
      <c r="WMV66" s="87"/>
      <c r="WMW66" s="87"/>
      <c r="WMX66" s="87"/>
      <c r="WMY66" s="87"/>
      <c r="WMZ66" s="87"/>
      <c r="WNA66" s="87"/>
      <c r="WNB66" s="87"/>
      <c r="WNC66" s="87"/>
      <c r="WND66" s="87"/>
      <c r="WNE66" s="87"/>
      <c r="WNF66" s="87"/>
      <c r="WNG66" s="87"/>
      <c r="WNH66" s="87"/>
      <c r="WNI66" s="87"/>
      <c r="WNJ66" s="87"/>
      <c r="WNK66" s="87"/>
      <c r="WNL66" s="87"/>
      <c r="WNM66" s="87"/>
      <c r="WNN66" s="87"/>
      <c r="WNO66" s="87"/>
      <c r="WNP66" s="87"/>
      <c r="WNQ66" s="87"/>
      <c r="WNR66" s="87"/>
      <c r="WNS66" s="87"/>
      <c r="WNT66" s="87"/>
      <c r="WNU66" s="87"/>
      <c r="WNV66" s="87"/>
      <c r="WNW66" s="87"/>
      <c r="WNX66" s="87"/>
      <c r="WNY66" s="87"/>
      <c r="WNZ66" s="87"/>
      <c r="WOA66" s="87"/>
      <c r="WOB66" s="87"/>
      <c r="WOC66" s="87"/>
      <c r="WOD66" s="87"/>
      <c r="WOE66" s="87"/>
      <c r="WOF66" s="87"/>
      <c r="WOG66" s="87"/>
      <c r="WOH66" s="87"/>
      <c r="WOI66" s="87"/>
      <c r="WOJ66" s="87"/>
      <c r="WOK66" s="87"/>
      <c r="WOL66" s="87"/>
      <c r="WOM66" s="87"/>
      <c r="WON66" s="87"/>
      <c r="WOO66" s="87"/>
      <c r="WOP66" s="87"/>
      <c r="WOQ66" s="87"/>
      <c r="WOR66" s="87"/>
      <c r="WOS66" s="87"/>
      <c r="WOT66" s="87"/>
      <c r="WOU66" s="87"/>
      <c r="WOV66" s="87"/>
      <c r="WOW66" s="87"/>
      <c r="WOX66" s="87"/>
      <c r="WOY66" s="87"/>
      <c r="WOZ66" s="87"/>
      <c r="WPA66" s="87"/>
      <c r="WPB66" s="87"/>
      <c r="WPC66" s="87"/>
      <c r="WPD66" s="87"/>
      <c r="WPE66" s="87"/>
      <c r="WPF66" s="87"/>
      <c r="WPG66" s="87"/>
      <c r="WPH66" s="87"/>
      <c r="WPI66" s="87"/>
      <c r="WPJ66" s="87"/>
      <c r="WPK66" s="87"/>
      <c r="WPL66" s="87"/>
      <c r="WPM66" s="87"/>
      <c r="WPN66" s="87"/>
      <c r="WPO66" s="87"/>
      <c r="WPP66" s="87"/>
      <c r="WPQ66" s="87"/>
      <c r="WPR66" s="87"/>
      <c r="WPS66" s="87"/>
      <c r="WPT66" s="87"/>
      <c r="WPU66" s="87"/>
      <c r="WPV66" s="87"/>
      <c r="WPW66" s="87"/>
      <c r="WPX66" s="87"/>
      <c r="WPY66" s="87"/>
      <c r="WPZ66" s="87"/>
      <c r="WQA66" s="87"/>
      <c r="WQB66" s="87"/>
      <c r="WQC66" s="87"/>
      <c r="WQD66" s="87"/>
      <c r="WQE66" s="87"/>
      <c r="WQF66" s="87"/>
      <c r="WQG66" s="87"/>
      <c r="WQH66" s="87"/>
      <c r="WQI66" s="87"/>
      <c r="WQJ66" s="87"/>
      <c r="WQK66" s="87"/>
      <c r="WQL66" s="87"/>
      <c r="WQM66" s="87"/>
      <c r="WQN66" s="87"/>
      <c r="WQO66" s="87"/>
      <c r="WQP66" s="87"/>
      <c r="WQQ66" s="87"/>
      <c r="WQR66" s="87"/>
      <c r="WQS66" s="87"/>
      <c r="WQT66" s="87"/>
      <c r="WQU66" s="87"/>
      <c r="WQV66" s="87"/>
      <c r="WQW66" s="87"/>
      <c r="WQX66" s="87"/>
      <c r="WQY66" s="87"/>
      <c r="WQZ66" s="87"/>
      <c r="WRA66" s="87"/>
      <c r="WRB66" s="87"/>
      <c r="WRC66" s="87"/>
      <c r="WRD66" s="87"/>
      <c r="WRE66" s="87"/>
      <c r="WRF66" s="87"/>
      <c r="WRG66" s="87"/>
      <c r="WRH66" s="87"/>
      <c r="WRI66" s="87"/>
      <c r="WRJ66" s="87"/>
      <c r="WRK66" s="87"/>
      <c r="WRL66" s="87"/>
      <c r="WRM66" s="87"/>
      <c r="WRN66" s="87"/>
      <c r="WRO66" s="87"/>
      <c r="WRP66" s="87"/>
      <c r="WRQ66" s="87"/>
      <c r="WRR66" s="87"/>
      <c r="WRS66" s="87"/>
      <c r="WRT66" s="87"/>
      <c r="WRU66" s="87"/>
      <c r="WRV66" s="87"/>
      <c r="WRW66" s="87"/>
      <c r="WRX66" s="87"/>
      <c r="WRY66" s="87"/>
      <c r="WRZ66" s="87"/>
      <c r="WSA66" s="87"/>
      <c r="WSB66" s="87"/>
      <c r="WSC66" s="87"/>
      <c r="WSD66" s="87"/>
      <c r="WSE66" s="87"/>
      <c r="WSF66" s="87"/>
      <c r="WSG66" s="87"/>
      <c r="WSH66" s="87"/>
      <c r="WSI66" s="87"/>
      <c r="WSJ66" s="87"/>
      <c r="WSK66" s="87"/>
      <c r="WSL66" s="87"/>
      <c r="WSM66" s="87"/>
      <c r="WSN66" s="87"/>
      <c r="WSO66" s="87"/>
      <c r="WSP66" s="87"/>
      <c r="WSQ66" s="87"/>
      <c r="WSR66" s="87"/>
      <c r="WSS66" s="87"/>
      <c r="WST66" s="87"/>
      <c r="WSU66" s="87"/>
      <c r="WSV66" s="87"/>
      <c r="WSW66" s="87"/>
      <c r="WSX66" s="87"/>
      <c r="WSY66" s="87"/>
      <c r="WSZ66" s="87"/>
      <c r="WTA66" s="87"/>
      <c r="WTB66" s="87"/>
      <c r="WTC66" s="87"/>
      <c r="WTD66" s="87"/>
      <c r="WTE66" s="87"/>
      <c r="WTF66" s="87"/>
      <c r="WTG66" s="87"/>
      <c r="WTH66" s="87"/>
      <c r="WTI66" s="87"/>
      <c r="WTJ66" s="87"/>
      <c r="WTK66" s="87"/>
      <c r="WTL66" s="87"/>
      <c r="WTM66" s="87"/>
      <c r="WTN66" s="87"/>
      <c r="WTO66" s="87"/>
      <c r="WTP66" s="87"/>
      <c r="WTQ66" s="87"/>
      <c r="WTR66" s="87"/>
      <c r="WTS66" s="87"/>
      <c r="WTT66" s="87"/>
      <c r="WTU66" s="87"/>
      <c r="WTV66" s="87"/>
      <c r="WTW66" s="87"/>
      <c r="WTX66" s="87"/>
      <c r="WTY66" s="87"/>
      <c r="WTZ66" s="87"/>
      <c r="WUA66" s="87"/>
      <c r="WUB66" s="87"/>
      <c r="WUC66" s="87"/>
      <c r="WUD66" s="87"/>
      <c r="WUE66" s="87"/>
      <c r="WUF66" s="87"/>
      <c r="WUG66" s="87"/>
      <c r="WUH66" s="87"/>
      <c r="WUI66" s="87"/>
      <c r="WUJ66" s="87"/>
      <c r="WUK66" s="87"/>
      <c r="WUL66" s="87"/>
      <c r="WUM66" s="87"/>
      <c r="WUN66" s="87"/>
      <c r="WUO66" s="87"/>
      <c r="WUP66" s="87"/>
      <c r="WUQ66" s="87"/>
      <c r="WUR66" s="87"/>
      <c r="WUS66" s="87"/>
      <c r="WUT66" s="87"/>
      <c r="WUU66" s="87"/>
      <c r="WUV66" s="87"/>
      <c r="WUW66" s="87"/>
      <c r="WUX66" s="87"/>
      <c r="WUY66" s="87"/>
      <c r="WUZ66" s="87"/>
      <c r="WVA66" s="87"/>
      <c r="WVB66" s="87"/>
      <c r="WVC66" s="87"/>
      <c r="WVD66" s="87"/>
      <c r="WVE66" s="87"/>
      <c r="WVF66" s="87"/>
      <c r="WVG66" s="87"/>
      <c r="WVH66" s="87"/>
      <c r="WVI66" s="87"/>
      <c r="WVJ66" s="87"/>
      <c r="WVK66" s="87"/>
      <c r="WVL66" s="87"/>
      <c r="WVM66" s="87"/>
      <c r="WVN66" s="87"/>
      <c r="WVO66" s="87"/>
      <c r="WVP66" s="87"/>
      <c r="WVQ66" s="87"/>
      <c r="WVR66" s="87"/>
      <c r="WVS66" s="87"/>
      <c r="WVT66" s="87"/>
      <c r="WVU66" s="87"/>
      <c r="WVV66" s="87"/>
      <c r="WVW66" s="87"/>
      <c r="WVX66" s="87"/>
      <c r="WVY66" s="87"/>
      <c r="WVZ66" s="87"/>
      <c r="WWA66" s="87"/>
      <c r="WWB66" s="87"/>
      <c r="WWC66" s="87"/>
      <c r="WWD66" s="87"/>
      <c r="WWE66" s="87"/>
      <c r="WWF66" s="87"/>
      <c r="WWG66" s="87"/>
      <c r="WWH66" s="87"/>
      <c r="WWI66" s="87"/>
      <c r="WWJ66" s="87"/>
      <c r="WWK66" s="87"/>
      <c r="WWL66" s="87"/>
      <c r="WWM66" s="87"/>
      <c r="WWN66" s="87"/>
      <c r="WWO66" s="87"/>
      <c r="WWP66" s="87"/>
      <c r="WWQ66" s="87"/>
      <c r="WWR66" s="87"/>
      <c r="WWS66" s="87"/>
      <c r="WWT66" s="87"/>
      <c r="WWU66" s="87"/>
      <c r="WWV66" s="87"/>
      <c r="WWW66" s="87"/>
      <c r="WWX66" s="87"/>
      <c r="WWY66" s="87"/>
      <c r="WWZ66" s="87"/>
      <c r="WXA66" s="87"/>
      <c r="WXB66" s="87"/>
      <c r="WXC66" s="87"/>
      <c r="WXD66" s="87"/>
      <c r="WXE66" s="87"/>
      <c r="WXF66" s="87"/>
      <c r="WXG66" s="87"/>
      <c r="WXH66" s="87"/>
      <c r="WXI66" s="87"/>
      <c r="WXJ66" s="87"/>
      <c r="WXK66" s="87"/>
      <c r="WXL66" s="87"/>
      <c r="WXM66" s="87"/>
      <c r="WXN66" s="87"/>
      <c r="WXO66" s="87"/>
      <c r="WXP66" s="87"/>
      <c r="WXQ66" s="87"/>
      <c r="WXR66" s="87"/>
      <c r="WXS66" s="87"/>
      <c r="WXT66" s="87"/>
      <c r="WXU66" s="87"/>
      <c r="WXV66" s="87"/>
      <c r="WXW66" s="87"/>
      <c r="WXX66" s="87"/>
      <c r="WXY66" s="87"/>
      <c r="WXZ66" s="87"/>
      <c r="WYA66" s="87"/>
      <c r="WYB66" s="87"/>
      <c r="WYC66" s="87"/>
      <c r="WYD66" s="87"/>
      <c r="WYE66" s="87"/>
      <c r="WYF66" s="87"/>
      <c r="WYG66" s="87"/>
      <c r="WYH66" s="87"/>
      <c r="WYI66" s="87"/>
      <c r="WYJ66" s="87"/>
      <c r="WYK66" s="87"/>
      <c r="WYL66" s="87"/>
      <c r="WYM66" s="87"/>
      <c r="WYN66" s="87"/>
      <c r="WYO66" s="87"/>
      <c r="WYP66" s="87"/>
      <c r="WYQ66" s="87"/>
      <c r="WYR66" s="87"/>
      <c r="WYS66" s="87"/>
      <c r="WYT66" s="87"/>
      <c r="WYU66" s="87"/>
      <c r="WYV66" s="87"/>
      <c r="WYW66" s="87"/>
      <c r="WYX66" s="87"/>
      <c r="WYY66" s="87"/>
      <c r="WYZ66" s="87"/>
      <c r="WZA66" s="87"/>
      <c r="WZB66" s="87"/>
      <c r="WZC66" s="87"/>
      <c r="WZD66" s="87"/>
      <c r="WZE66" s="87"/>
      <c r="WZF66" s="87"/>
      <c r="WZG66" s="87"/>
      <c r="WZH66" s="87"/>
      <c r="WZI66" s="87"/>
      <c r="WZJ66" s="87"/>
      <c r="WZK66" s="87"/>
      <c r="WZL66" s="87"/>
      <c r="WZM66" s="87"/>
      <c r="WZN66" s="87"/>
      <c r="WZO66" s="87"/>
      <c r="WZP66" s="87"/>
      <c r="WZQ66" s="87"/>
      <c r="WZR66" s="87"/>
      <c r="WZS66" s="87"/>
      <c r="WZT66" s="87"/>
      <c r="WZU66" s="87"/>
      <c r="WZV66" s="87"/>
      <c r="WZW66" s="87"/>
      <c r="WZX66" s="87"/>
      <c r="WZY66" s="87"/>
      <c r="WZZ66" s="87"/>
      <c r="XAA66" s="87"/>
      <c r="XAB66" s="87"/>
      <c r="XAC66" s="87"/>
      <c r="XAD66" s="87"/>
      <c r="XAE66" s="87"/>
      <c r="XAF66" s="87"/>
      <c r="XAG66" s="87"/>
      <c r="XAH66" s="87"/>
      <c r="XAI66" s="87"/>
      <c r="XAJ66" s="87"/>
      <c r="XAK66" s="87"/>
      <c r="XAL66" s="87"/>
      <c r="XAM66" s="87"/>
      <c r="XAN66" s="87"/>
      <c r="XAO66" s="87"/>
      <c r="XAP66" s="87"/>
      <c r="XAQ66" s="87"/>
      <c r="XAR66" s="87"/>
      <c r="XAS66" s="87"/>
      <c r="XAT66" s="87"/>
      <c r="XAU66" s="87"/>
      <c r="XAV66" s="87"/>
      <c r="XAW66" s="87"/>
      <c r="XAX66" s="87"/>
      <c r="XAY66" s="87"/>
      <c r="XAZ66" s="87"/>
      <c r="XBA66" s="87"/>
      <c r="XBB66" s="87"/>
      <c r="XBC66" s="87"/>
      <c r="XBD66" s="87"/>
      <c r="XBE66" s="87"/>
      <c r="XBF66" s="87"/>
      <c r="XBG66" s="87"/>
      <c r="XBH66" s="87"/>
      <c r="XBI66" s="87"/>
      <c r="XBJ66" s="87"/>
      <c r="XBK66" s="87"/>
      <c r="XBL66" s="87"/>
      <c r="XBM66" s="87"/>
      <c r="XBN66" s="87"/>
      <c r="XBO66" s="87"/>
      <c r="XBP66" s="87"/>
      <c r="XBQ66" s="87"/>
      <c r="XBR66" s="87"/>
      <c r="XBS66" s="87"/>
      <c r="XBT66" s="87"/>
      <c r="XBU66" s="87"/>
      <c r="XBV66" s="87"/>
      <c r="XBW66" s="87"/>
      <c r="XBX66" s="87"/>
      <c r="XBY66" s="87"/>
      <c r="XBZ66" s="87"/>
      <c r="XCA66" s="87"/>
      <c r="XCB66" s="87"/>
      <c r="XCC66" s="87"/>
      <c r="XCD66" s="87"/>
      <c r="XCE66" s="87"/>
      <c r="XCF66" s="87"/>
      <c r="XCG66" s="87"/>
      <c r="XCH66" s="87"/>
      <c r="XCI66" s="87"/>
      <c r="XCJ66" s="87"/>
      <c r="XCK66" s="87"/>
      <c r="XCL66" s="87"/>
      <c r="XCM66" s="87"/>
      <c r="XCN66" s="87"/>
      <c r="XCO66" s="87"/>
      <c r="XCP66" s="87"/>
      <c r="XCQ66" s="87"/>
      <c r="XCR66" s="87"/>
      <c r="XCS66" s="87"/>
      <c r="XCT66" s="87"/>
      <c r="XCU66" s="87"/>
      <c r="XCV66" s="87"/>
      <c r="XCW66" s="87"/>
      <c r="XCX66" s="87"/>
      <c r="XCY66" s="87"/>
      <c r="XCZ66" s="87"/>
      <c r="XDA66" s="87"/>
      <c r="XDB66" s="87"/>
      <c r="XDC66" s="87"/>
      <c r="XDD66" s="87"/>
      <c r="XDE66" s="87"/>
      <c r="XDF66" s="87"/>
      <c r="XDG66" s="87"/>
      <c r="XDH66" s="87"/>
      <c r="XDI66" s="87"/>
      <c r="XDJ66" s="87"/>
      <c r="XDK66" s="87"/>
      <c r="XDL66" s="87"/>
      <c r="XDM66" s="87"/>
      <c r="XDN66" s="87"/>
      <c r="XDO66" s="87"/>
      <c r="XDP66" s="87"/>
      <c r="XDQ66" s="87"/>
      <c r="XDR66" s="87"/>
      <c r="XDS66" s="87"/>
      <c r="XDT66" s="87"/>
      <c r="XDU66" s="87"/>
      <c r="XDV66" s="87"/>
      <c r="XDW66" s="87"/>
      <c r="XDX66" s="87"/>
      <c r="XDY66" s="87"/>
      <c r="XDZ66" s="87"/>
      <c r="XEA66" s="87"/>
      <c r="XEB66" s="87"/>
      <c r="XEC66" s="87"/>
      <c r="XED66" s="87"/>
      <c r="XEE66" s="87"/>
      <c r="XEF66" s="87"/>
      <c r="XEG66" s="87"/>
      <c r="XEH66" s="87"/>
      <c r="XEI66" s="87"/>
      <c r="XEJ66" s="87"/>
      <c r="XEK66" s="87"/>
      <c r="XEL66" s="87"/>
      <c r="XEM66" s="87"/>
      <c r="XEN66" s="87"/>
      <c r="XEO66" s="87"/>
      <c r="XEP66" s="87"/>
      <c r="XEQ66" s="87"/>
      <c r="XER66" s="87"/>
      <c r="XES66" s="87"/>
      <c r="XET66" s="87"/>
      <c r="XEU66" s="87"/>
      <c r="XEV66" s="87"/>
      <c r="XEW66" s="87"/>
    </row>
    <row r="67" spans="1:16377" ht="15" x14ac:dyDescent="0.3">
      <c r="A67" s="89"/>
      <c r="B67" s="89"/>
      <c r="C67" s="87"/>
      <c r="D67" s="105"/>
      <c r="E67" s="87"/>
      <c r="F67" s="87"/>
      <c r="G67" s="87"/>
      <c r="H67" s="87"/>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c r="AY67" s="87"/>
      <c r="AZ67" s="87"/>
      <c r="BA67" s="87"/>
      <c r="BB67" s="87"/>
      <c r="BC67" s="87"/>
      <c r="BD67" s="87"/>
      <c r="BE67" s="87"/>
      <c r="BF67" s="87"/>
      <c r="BG67" s="87"/>
      <c r="BH67" s="87"/>
      <c r="BI67" s="87"/>
      <c r="BJ67" s="87"/>
      <c r="BK67" s="87"/>
      <c r="BL67" s="87"/>
      <c r="BM67" s="87"/>
      <c r="BN67" s="87"/>
      <c r="BO67" s="87"/>
      <c r="BP67" s="87"/>
      <c r="BQ67" s="87"/>
      <c r="BR67" s="87"/>
      <c r="BS67" s="87"/>
      <c r="BT67" s="87"/>
      <c r="BU67" s="87"/>
      <c r="BV67" s="87"/>
      <c r="BW67" s="87"/>
      <c r="BX67" s="87"/>
      <c r="BY67" s="87"/>
      <c r="BZ67" s="87"/>
      <c r="CA67" s="87"/>
      <c r="CB67" s="87"/>
      <c r="CC67" s="87"/>
      <c r="CD67" s="87"/>
      <c r="CE67" s="87"/>
      <c r="CF67" s="87"/>
      <c r="CG67" s="87"/>
      <c r="CH67" s="87"/>
      <c r="CI67" s="87"/>
      <c r="CJ67" s="87"/>
      <c r="CK67" s="87"/>
      <c r="CL67" s="87"/>
      <c r="CM67" s="87"/>
      <c r="CN67" s="87"/>
      <c r="CO67" s="87"/>
      <c r="CP67" s="87"/>
      <c r="CQ67" s="87"/>
      <c r="CR67" s="87"/>
      <c r="CS67" s="87"/>
      <c r="CT67" s="87"/>
      <c r="CU67" s="87"/>
      <c r="CV67" s="87"/>
      <c r="CW67" s="87"/>
      <c r="CX67" s="87"/>
      <c r="CY67" s="87"/>
      <c r="CZ67" s="87"/>
      <c r="DA67" s="87"/>
      <c r="DB67" s="87"/>
      <c r="DC67" s="87"/>
      <c r="DD67" s="87"/>
      <c r="DE67" s="87"/>
      <c r="DF67" s="87"/>
      <c r="DG67" s="87"/>
      <c r="DH67" s="87"/>
      <c r="DI67" s="87"/>
      <c r="DJ67" s="87"/>
      <c r="DK67" s="87"/>
      <c r="DL67" s="87"/>
      <c r="DM67" s="87"/>
      <c r="DN67" s="87"/>
      <c r="DO67" s="87"/>
      <c r="DP67" s="87"/>
      <c r="DQ67" s="87"/>
      <c r="DR67" s="87"/>
      <c r="DS67" s="87"/>
      <c r="DT67" s="87"/>
      <c r="DU67" s="87"/>
      <c r="DV67" s="87"/>
      <c r="DW67" s="87"/>
      <c r="DX67" s="87"/>
      <c r="DY67" s="87"/>
      <c r="DZ67" s="87"/>
      <c r="EA67" s="87"/>
      <c r="EB67" s="87"/>
      <c r="EC67" s="87"/>
      <c r="ED67" s="87"/>
      <c r="EE67" s="87"/>
      <c r="EF67" s="87"/>
      <c r="EG67" s="87"/>
      <c r="EH67" s="87"/>
      <c r="EI67" s="87"/>
      <c r="EJ67" s="87"/>
      <c r="EK67" s="87"/>
      <c r="EL67" s="87"/>
      <c r="EM67" s="87"/>
      <c r="EN67" s="87"/>
      <c r="EO67" s="87"/>
      <c r="EP67" s="87"/>
      <c r="EQ67" s="87"/>
      <c r="ER67" s="87"/>
      <c r="ES67" s="87"/>
      <c r="ET67" s="87"/>
      <c r="EU67" s="87"/>
      <c r="EV67" s="87"/>
      <c r="EW67" s="87"/>
      <c r="EX67" s="87"/>
      <c r="EY67" s="87"/>
      <c r="EZ67" s="87"/>
      <c r="FA67" s="87"/>
      <c r="FB67" s="87"/>
      <c r="FC67" s="87"/>
      <c r="FD67" s="87"/>
      <c r="FE67" s="87"/>
      <c r="FF67" s="87"/>
      <c r="FG67" s="87"/>
      <c r="FH67" s="87"/>
      <c r="FI67" s="87"/>
      <c r="FJ67" s="87"/>
      <c r="FK67" s="87"/>
      <c r="FL67" s="87"/>
      <c r="FM67" s="87"/>
      <c r="FN67" s="87"/>
      <c r="FO67" s="87"/>
      <c r="FP67" s="87"/>
      <c r="FQ67" s="87"/>
      <c r="FR67" s="87"/>
      <c r="FS67" s="87"/>
      <c r="FT67" s="87"/>
      <c r="FU67" s="87"/>
      <c r="FV67" s="87"/>
      <c r="FW67" s="87"/>
      <c r="FX67" s="87"/>
      <c r="FY67" s="87"/>
      <c r="FZ67" s="87"/>
      <c r="GA67" s="87"/>
      <c r="GB67" s="87"/>
      <c r="GC67" s="87"/>
      <c r="GD67" s="87"/>
      <c r="GE67" s="87"/>
      <c r="GF67" s="87"/>
      <c r="GG67" s="87"/>
      <c r="GH67" s="87"/>
      <c r="GI67" s="87"/>
      <c r="GJ67" s="87"/>
      <c r="GK67" s="87"/>
      <c r="GL67" s="87"/>
      <c r="GM67" s="87"/>
      <c r="GN67" s="87"/>
      <c r="GO67" s="87"/>
      <c r="GP67" s="87"/>
      <c r="GQ67" s="87"/>
      <c r="GR67" s="87"/>
      <c r="GS67" s="87"/>
      <c r="GT67" s="87"/>
      <c r="GU67" s="87"/>
      <c r="GV67" s="87"/>
      <c r="GW67" s="87"/>
      <c r="GX67" s="87"/>
      <c r="GY67" s="87"/>
      <c r="GZ67" s="87"/>
      <c r="HA67" s="87"/>
      <c r="HB67" s="87"/>
      <c r="HC67" s="87"/>
      <c r="HD67" s="87"/>
      <c r="HE67" s="87"/>
      <c r="HF67" s="87"/>
      <c r="HG67" s="87"/>
      <c r="HH67" s="87"/>
      <c r="HI67" s="87"/>
      <c r="HJ67" s="87"/>
      <c r="HK67" s="87"/>
      <c r="HL67" s="87"/>
      <c r="HM67" s="87"/>
      <c r="HN67" s="87"/>
      <c r="HO67" s="87"/>
      <c r="HP67" s="87"/>
      <c r="HQ67" s="87"/>
      <c r="HR67" s="87"/>
      <c r="HS67" s="87"/>
      <c r="HT67" s="87"/>
      <c r="HU67" s="87"/>
      <c r="HV67" s="87"/>
      <c r="HW67" s="87"/>
      <c r="HX67" s="87"/>
      <c r="HY67" s="87"/>
      <c r="HZ67" s="87"/>
      <c r="IA67" s="87"/>
      <c r="IB67" s="87"/>
      <c r="IC67" s="87"/>
      <c r="ID67" s="87"/>
      <c r="IE67" s="87"/>
      <c r="IF67" s="87"/>
      <c r="IG67" s="87"/>
      <c r="IH67" s="87"/>
      <c r="II67" s="87"/>
      <c r="IJ67" s="87"/>
      <c r="IK67" s="87"/>
      <c r="IL67" s="87"/>
      <c r="IM67" s="87"/>
      <c r="IN67" s="87"/>
      <c r="IO67" s="87"/>
      <c r="IP67" s="87"/>
      <c r="IQ67" s="87"/>
      <c r="IR67" s="87"/>
      <c r="IS67" s="87"/>
      <c r="IT67" s="87"/>
      <c r="IU67" s="87"/>
      <c r="IV67" s="87"/>
      <c r="IW67" s="87"/>
      <c r="IX67" s="87"/>
      <c r="IY67" s="87"/>
      <c r="IZ67" s="87"/>
      <c r="JA67" s="87"/>
      <c r="JB67" s="87"/>
      <c r="JC67" s="87"/>
      <c r="JD67" s="87"/>
      <c r="JE67" s="87"/>
      <c r="JF67" s="87"/>
      <c r="JG67" s="87"/>
      <c r="JH67" s="87"/>
      <c r="JI67" s="87"/>
      <c r="JJ67" s="87"/>
      <c r="JK67" s="87"/>
      <c r="JL67" s="87"/>
      <c r="JM67" s="87"/>
      <c r="JN67" s="87"/>
      <c r="JO67" s="87"/>
      <c r="JP67" s="87"/>
      <c r="JQ67" s="87"/>
      <c r="JR67" s="87"/>
      <c r="JS67" s="87"/>
      <c r="JT67" s="87"/>
      <c r="JU67" s="87"/>
      <c r="JV67" s="87"/>
      <c r="JW67" s="87"/>
      <c r="JX67" s="87"/>
      <c r="JY67" s="87"/>
      <c r="JZ67" s="87"/>
      <c r="KA67" s="87"/>
      <c r="KB67" s="87"/>
      <c r="KC67" s="87"/>
      <c r="KD67" s="87"/>
      <c r="KE67" s="87"/>
      <c r="KF67" s="87"/>
      <c r="KG67" s="87"/>
      <c r="KH67" s="87"/>
      <c r="KI67" s="87"/>
      <c r="KJ67" s="87"/>
      <c r="KK67" s="87"/>
      <c r="KL67" s="87"/>
      <c r="KM67" s="87"/>
      <c r="KN67" s="87"/>
      <c r="KO67" s="87"/>
      <c r="KP67" s="87"/>
      <c r="KQ67" s="87"/>
      <c r="KR67" s="87"/>
      <c r="KS67" s="87"/>
      <c r="KT67" s="87"/>
      <c r="KU67" s="87"/>
      <c r="KV67" s="87"/>
      <c r="KW67" s="87"/>
      <c r="KX67" s="87"/>
      <c r="KY67" s="87"/>
      <c r="KZ67" s="87"/>
      <c r="LA67" s="87"/>
      <c r="LB67" s="87"/>
      <c r="LC67" s="87"/>
      <c r="LD67" s="87"/>
      <c r="LE67" s="87"/>
      <c r="LF67" s="87"/>
      <c r="LG67" s="87"/>
      <c r="LH67" s="87"/>
      <c r="LI67" s="87"/>
      <c r="LJ67" s="87"/>
      <c r="LK67" s="87"/>
      <c r="LL67" s="87"/>
      <c r="LM67" s="87"/>
      <c r="LN67" s="87"/>
      <c r="LO67" s="87"/>
      <c r="LP67" s="87"/>
      <c r="LQ67" s="87"/>
      <c r="LR67" s="87"/>
      <c r="LS67" s="87"/>
      <c r="LT67" s="87"/>
      <c r="LU67" s="87"/>
      <c r="LV67" s="87"/>
      <c r="LW67" s="87"/>
      <c r="LX67" s="87"/>
      <c r="LY67" s="87"/>
      <c r="LZ67" s="87"/>
      <c r="MA67" s="87"/>
      <c r="MB67" s="87"/>
      <c r="MC67" s="87"/>
      <c r="MD67" s="87"/>
      <c r="ME67" s="87"/>
      <c r="MF67" s="87"/>
      <c r="MG67" s="87"/>
      <c r="MH67" s="87"/>
      <c r="MI67" s="87"/>
      <c r="MJ67" s="87"/>
      <c r="MK67" s="87"/>
      <c r="ML67" s="87"/>
      <c r="MM67" s="87"/>
      <c r="MN67" s="87"/>
      <c r="MO67" s="87"/>
      <c r="MP67" s="87"/>
      <c r="MQ67" s="87"/>
      <c r="MR67" s="87"/>
      <c r="MS67" s="87"/>
      <c r="MT67" s="87"/>
      <c r="MU67" s="87"/>
      <c r="MV67" s="87"/>
      <c r="MW67" s="87"/>
      <c r="MX67" s="87"/>
      <c r="MY67" s="87"/>
      <c r="MZ67" s="87"/>
      <c r="NA67" s="87"/>
      <c r="NB67" s="87"/>
      <c r="NC67" s="87"/>
      <c r="ND67" s="87"/>
      <c r="NE67" s="87"/>
      <c r="NF67" s="87"/>
      <c r="NG67" s="87"/>
      <c r="NH67" s="87"/>
      <c r="NI67" s="87"/>
      <c r="NJ67" s="87"/>
      <c r="NK67" s="87"/>
      <c r="NL67" s="87"/>
      <c r="NM67" s="87"/>
      <c r="NN67" s="87"/>
      <c r="NO67" s="87"/>
      <c r="NP67" s="87"/>
      <c r="NQ67" s="87"/>
      <c r="NR67" s="87"/>
      <c r="NS67" s="87"/>
      <c r="NT67" s="87"/>
      <c r="NU67" s="87"/>
      <c r="NV67" s="87"/>
      <c r="NW67" s="87"/>
      <c r="NX67" s="87"/>
      <c r="NY67" s="87"/>
      <c r="NZ67" s="87"/>
      <c r="OA67" s="87"/>
      <c r="OB67" s="87"/>
      <c r="OC67" s="87"/>
      <c r="OD67" s="87"/>
      <c r="OE67" s="87"/>
      <c r="OF67" s="87"/>
      <c r="OG67" s="87"/>
      <c r="OH67" s="87"/>
      <c r="OI67" s="87"/>
      <c r="OJ67" s="87"/>
      <c r="OK67" s="87"/>
      <c r="OL67" s="87"/>
      <c r="OM67" s="87"/>
      <c r="ON67" s="87"/>
      <c r="OO67" s="87"/>
      <c r="OP67" s="87"/>
      <c r="OQ67" s="87"/>
      <c r="OR67" s="87"/>
      <c r="OS67" s="87"/>
      <c r="OT67" s="87"/>
      <c r="OU67" s="87"/>
      <c r="OV67" s="87"/>
      <c r="OW67" s="87"/>
      <c r="OX67" s="87"/>
      <c r="OY67" s="87"/>
      <c r="OZ67" s="87"/>
      <c r="PA67" s="87"/>
      <c r="PB67" s="87"/>
      <c r="PC67" s="87"/>
      <c r="PD67" s="87"/>
      <c r="PE67" s="87"/>
      <c r="PF67" s="87"/>
      <c r="PG67" s="87"/>
      <c r="PH67" s="87"/>
      <c r="PI67" s="87"/>
      <c r="PJ67" s="87"/>
      <c r="PK67" s="87"/>
      <c r="PL67" s="87"/>
      <c r="PM67" s="87"/>
      <c r="PN67" s="87"/>
      <c r="PO67" s="87"/>
      <c r="PP67" s="87"/>
      <c r="PQ67" s="87"/>
      <c r="PR67" s="87"/>
      <c r="PS67" s="87"/>
      <c r="PT67" s="87"/>
      <c r="PU67" s="87"/>
      <c r="PV67" s="87"/>
      <c r="PW67" s="87"/>
      <c r="PX67" s="87"/>
      <c r="PY67" s="87"/>
      <c r="PZ67" s="87"/>
      <c r="QA67" s="87"/>
      <c r="QB67" s="87"/>
      <c r="QC67" s="87"/>
      <c r="QD67" s="87"/>
      <c r="QE67" s="87"/>
      <c r="QF67" s="87"/>
      <c r="QG67" s="87"/>
      <c r="QH67" s="87"/>
      <c r="QI67" s="87"/>
      <c r="QJ67" s="87"/>
      <c r="QK67" s="87"/>
      <c r="QL67" s="87"/>
      <c r="QM67" s="87"/>
      <c r="QN67" s="87"/>
      <c r="QO67" s="87"/>
      <c r="QP67" s="87"/>
      <c r="QQ67" s="87"/>
      <c r="QR67" s="87"/>
      <c r="QS67" s="87"/>
      <c r="QT67" s="87"/>
      <c r="QU67" s="87"/>
      <c r="QV67" s="87"/>
      <c r="QW67" s="87"/>
      <c r="QX67" s="87"/>
      <c r="QY67" s="87"/>
      <c r="QZ67" s="87"/>
      <c r="RA67" s="87"/>
      <c r="RB67" s="87"/>
      <c r="RC67" s="87"/>
      <c r="RD67" s="87"/>
      <c r="RE67" s="87"/>
      <c r="RF67" s="87"/>
      <c r="RG67" s="87"/>
      <c r="RH67" s="87"/>
      <c r="RI67" s="87"/>
      <c r="RJ67" s="87"/>
      <c r="RK67" s="87"/>
      <c r="RL67" s="87"/>
      <c r="RM67" s="87"/>
      <c r="RN67" s="87"/>
      <c r="RO67" s="87"/>
      <c r="RP67" s="87"/>
      <c r="RQ67" s="87"/>
      <c r="RR67" s="87"/>
      <c r="RS67" s="87"/>
      <c r="RT67" s="87"/>
      <c r="RU67" s="87"/>
      <c r="RV67" s="87"/>
      <c r="RW67" s="87"/>
      <c r="RX67" s="87"/>
      <c r="RY67" s="87"/>
      <c r="RZ67" s="87"/>
      <c r="SA67" s="87"/>
      <c r="SB67" s="87"/>
      <c r="SC67" s="87"/>
      <c r="SD67" s="87"/>
      <c r="SE67" s="87"/>
      <c r="SF67" s="87"/>
      <c r="SG67" s="87"/>
      <c r="SH67" s="87"/>
      <c r="SI67" s="87"/>
      <c r="SJ67" s="87"/>
      <c r="SK67" s="87"/>
      <c r="SL67" s="87"/>
      <c r="SM67" s="87"/>
      <c r="SN67" s="87"/>
      <c r="SO67" s="87"/>
      <c r="SP67" s="87"/>
      <c r="SQ67" s="87"/>
      <c r="SR67" s="87"/>
      <c r="SS67" s="87"/>
      <c r="ST67" s="87"/>
      <c r="SU67" s="87"/>
      <c r="SV67" s="87"/>
      <c r="SW67" s="87"/>
      <c r="SX67" s="87"/>
      <c r="SY67" s="87"/>
      <c r="SZ67" s="87"/>
      <c r="TA67" s="87"/>
      <c r="TB67" s="87"/>
      <c r="TC67" s="87"/>
      <c r="TD67" s="87"/>
      <c r="TE67" s="87"/>
      <c r="TF67" s="87"/>
      <c r="TG67" s="87"/>
      <c r="TH67" s="87"/>
      <c r="TI67" s="87"/>
      <c r="TJ67" s="87"/>
      <c r="TK67" s="87"/>
      <c r="TL67" s="87"/>
      <c r="TM67" s="87"/>
      <c r="TN67" s="87"/>
      <c r="TO67" s="87"/>
      <c r="TP67" s="87"/>
      <c r="TQ67" s="87"/>
      <c r="TR67" s="87"/>
      <c r="TS67" s="87"/>
      <c r="TT67" s="87"/>
      <c r="TU67" s="87"/>
      <c r="TV67" s="87"/>
      <c r="TW67" s="87"/>
      <c r="TX67" s="87"/>
      <c r="TY67" s="87"/>
      <c r="TZ67" s="87"/>
      <c r="UA67" s="87"/>
      <c r="UB67" s="87"/>
      <c r="UC67" s="87"/>
      <c r="UD67" s="87"/>
      <c r="UE67" s="87"/>
      <c r="UF67" s="87"/>
      <c r="UG67" s="87"/>
      <c r="UH67" s="87"/>
      <c r="UI67" s="87"/>
      <c r="UJ67" s="87"/>
      <c r="UK67" s="87"/>
      <c r="UL67" s="87"/>
      <c r="UM67" s="87"/>
      <c r="UN67" s="87"/>
      <c r="UO67" s="87"/>
      <c r="UP67" s="87"/>
      <c r="UQ67" s="87"/>
      <c r="UR67" s="87"/>
      <c r="US67" s="87"/>
      <c r="UT67" s="87"/>
      <c r="UU67" s="87"/>
      <c r="UV67" s="87"/>
      <c r="UW67" s="87"/>
      <c r="UX67" s="87"/>
      <c r="UY67" s="87"/>
      <c r="UZ67" s="87"/>
      <c r="VA67" s="87"/>
      <c r="VB67" s="87"/>
      <c r="VC67" s="87"/>
      <c r="VD67" s="87"/>
      <c r="VE67" s="87"/>
      <c r="VF67" s="87"/>
      <c r="VG67" s="87"/>
      <c r="VH67" s="87"/>
      <c r="VI67" s="87"/>
      <c r="VJ67" s="87"/>
      <c r="VK67" s="87"/>
      <c r="VL67" s="87"/>
      <c r="VM67" s="87"/>
      <c r="VN67" s="87"/>
      <c r="VO67" s="87"/>
      <c r="VP67" s="87"/>
      <c r="VQ67" s="87"/>
      <c r="VR67" s="87"/>
      <c r="VS67" s="87"/>
      <c r="VT67" s="87"/>
      <c r="VU67" s="87"/>
      <c r="VV67" s="87"/>
      <c r="VW67" s="87"/>
      <c r="VX67" s="87"/>
      <c r="VY67" s="87"/>
      <c r="VZ67" s="87"/>
      <c r="WA67" s="87"/>
      <c r="WB67" s="87"/>
      <c r="WC67" s="87"/>
      <c r="WD67" s="87"/>
      <c r="WE67" s="87"/>
      <c r="WF67" s="87"/>
      <c r="WG67" s="87"/>
      <c r="WH67" s="87"/>
      <c r="WI67" s="87"/>
      <c r="WJ67" s="87"/>
      <c r="WK67" s="87"/>
      <c r="WL67" s="87"/>
      <c r="WM67" s="87"/>
      <c r="WN67" s="87"/>
      <c r="WO67" s="87"/>
      <c r="WP67" s="87"/>
      <c r="WQ67" s="87"/>
      <c r="WR67" s="87"/>
      <c r="WS67" s="87"/>
      <c r="WT67" s="87"/>
      <c r="WU67" s="87"/>
      <c r="WV67" s="87"/>
      <c r="WW67" s="87"/>
      <c r="WX67" s="87"/>
      <c r="WY67" s="87"/>
      <c r="WZ67" s="87"/>
      <c r="XA67" s="87"/>
      <c r="XB67" s="87"/>
      <c r="XC67" s="87"/>
      <c r="XD67" s="87"/>
      <c r="XE67" s="87"/>
      <c r="XF67" s="87"/>
      <c r="XG67" s="87"/>
      <c r="XH67" s="87"/>
      <c r="XI67" s="87"/>
      <c r="XJ67" s="87"/>
      <c r="XK67" s="87"/>
      <c r="XL67" s="87"/>
      <c r="XM67" s="87"/>
      <c r="XN67" s="87"/>
      <c r="XO67" s="87"/>
      <c r="XP67" s="87"/>
      <c r="XQ67" s="87"/>
      <c r="XR67" s="87"/>
      <c r="XS67" s="87"/>
      <c r="XT67" s="87"/>
      <c r="XU67" s="87"/>
      <c r="XV67" s="87"/>
      <c r="XW67" s="87"/>
      <c r="XX67" s="87"/>
      <c r="XY67" s="87"/>
      <c r="XZ67" s="87"/>
      <c r="YA67" s="87"/>
      <c r="YB67" s="87"/>
      <c r="YC67" s="87"/>
      <c r="YD67" s="87"/>
      <c r="YE67" s="87"/>
      <c r="YF67" s="87"/>
      <c r="YG67" s="87"/>
      <c r="YH67" s="87"/>
      <c r="YI67" s="87"/>
      <c r="YJ67" s="87"/>
      <c r="YK67" s="87"/>
      <c r="YL67" s="87"/>
      <c r="YM67" s="87"/>
      <c r="YN67" s="87"/>
      <c r="YO67" s="87"/>
      <c r="YP67" s="87"/>
      <c r="YQ67" s="87"/>
      <c r="YR67" s="87"/>
      <c r="YS67" s="87"/>
      <c r="YT67" s="87"/>
      <c r="YU67" s="87"/>
      <c r="YV67" s="87"/>
      <c r="YW67" s="87"/>
      <c r="YX67" s="87"/>
      <c r="YY67" s="87"/>
      <c r="YZ67" s="87"/>
      <c r="ZA67" s="87"/>
      <c r="ZB67" s="87"/>
      <c r="ZC67" s="87"/>
      <c r="ZD67" s="87"/>
      <c r="ZE67" s="87"/>
      <c r="ZF67" s="87"/>
      <c r="ZG67" s="87"/>
      <c r="ZH67" s="87"/>
      <c r="ZI67" s="87"/>
      <c r="ZJ67" s="87"/>
      <c r="ZK67" s="87"/>
      <c r="ZL67" s="87"/>
      <c r="ZM67" s="87"/>
      <c r="ZN67" s="87"/>
      <c r="ZO67" s="87"/>
      <c r="ZP67" s="87"/>
      <c r="ZQ67" s="87"/>
      <c r="ZR67" s="87"/>
      <c r="ZS67" s="87"/>
      <c r="ZT67" s="87"/>
      <c r="ZU67" s="87"/>
      <c r="ZV67" s="87"/>
      <c r="ZW67" s="87"/>
      <c r="ZX67" s="87"/>
      <c r="ZY67" s="87"/>
      <c r="ZZ67" s="87"/>
      <c r="AAA67" s="87"/>
      <c r="AAB67" s="87"/>
      <c r="AAC67" s="87"/>
      <c r="AAD67" s="87"/>
      <c r="AAE67" s="87"/>
      <c r="AAF67" s="87"/>
      <c r="AAG67" s="87"/>
      <c r="AAH67" s="87"/>
      <c r="AAI67" s="87"/>
      <c r="AAJ67" s="87"/>
      <c r="AAK67" s="87"/>
      <c r="AAL67" s="87"/>
      <c r="AAM67" s="87"/>
      <c r="AAN67" s="87"/>
      <c r="AAO67" s="87"/>
      <c r="AAP67" s="87"/>
      <c r="AAQ67" s="87"/>
      <c r="AAR67" s="87"/>
      <c r="AAS67" s="87"/>
      <c r="AAT67" s="87"/>
      <c r="AAU67" s="87"/>
      <c r="AAV67" s="87"/>
      <c r="AAW67" s="87"/>
      <c r="AAX67" s="87"/>
      <c r="AAY67" s="87"/>
      <c r="AAZ67" s="87"/>
      <c r="ABA67" s="87"/>
      <c r="ABB67" s="87"/>
      <c r="ABC67" s="87"/>
      <c r="ABD67" s="87"/>
      <c r="ABE67" s="87"/>
      <c r="ABF67" s="87"/>
      <c r="ABG67" s="87"/>
      <c r="ABH67" s="87"/>
      <c r="ABI67" s="87"/>
      <c r="ABJ67" s="87"/>
      <c r="ABK67" s="87"/>
      <c r="ABL67" s="87"/>
      <c r="ABM67" s="87"/>
      <c r="ABN67" s="87"/>
      <c r="ABO67" s="87"/>
      <c r="ABP67" s="87"/>
      <c r="ABQ67" s="87"/>
      <c r="ABR67" s="87"/>
      <c r="ABS67" s="87"/>
      <c r="ABT67" s="87"/>
      <c r="ABU67" s="87"/>
      <c r="ABV67" s="87"/>
      <c r="ABW67" s="87"/>
      <c r="ABX67" s="87"/>
      <c r="ABY67" s="87"/>
      <c r="ABZ67" s="87"/>
      <c r="ACA67" s="87"/>
      <c r="ACB67" s="87"/>
      <c r="ACC67" s="87"/>
      <c r="ACD67" s="87"/>
      <c r="ACE67" s="87"/>
      <c r="ACF67" s="87"/>
      <c r="ACG67" s="87"/>
      <c r="ACH67" s="87"/>
      <c r="ACI67" s="87"/>
      <c r="ACJ67" s="87"/>
      <c r="ACK67" s="87"/>
      <c r="ACL67" s="87"/>
      <c r="ACM67" s="87"/>
      <c r="ACN67" s="87"/>
      <c r="ACO67" s="87"/>
      <c r="ACP67" s="87"/>
      <c r="ACQ67" s="87"/>
      <c r="ACR67" s="87"/>
      <c r="ACS67" s="87"/>
      <c r="ACT67" s="87"/>
      <c r="ACU67" s="87"/>
      <c r="ACV67" s="87"/>
      <c r="ACW67" s="87"/>
      <c r="ACX67" s="87"/>
      <c r="ACY67" s="87"/>
      <c r="ACZ67" s="87"/>
      <c r="ADA67" s="87"/>
      <c r="ADB67" s="87"/>
      <c r="ADC67" s="87"/>
      <c r="ADD67" s="87"/>
      <c r="ADE67" s="87"/>
      <c r="ADF67" s="87"/>
      <c r="ADG67" s="87"/>
      <c r="ADH67" s="87"/>
      <c r="ADI67" s="87"/>
      <c r="ADJ67" s="87"/>
      <c r="ADK67" s="87"/>
      <c r="ADL67" s="87"/>
      <c r="ADM67" s="87"/>
      <c r="ADN67" s="87"/>
      <c r="ADO67" s="87"/>
      <c r="ADP67" s="87"/>
      <c r="ADQ67" s="87"/>
      <c r="ADR67" s="87"/>
      <c r="ADS67" s="87"/>
      <c r="ADT67" s="87"/>
      <c r="ADU67" s="87"/>
      <c r="ADV67" s="87"/>
      <c r="ADW67" s="87"/>
      <c r="ADX67" s="87"/>
      <c r="ADY67" s="87"/>
      <c r="ADZ67" s="87"/>
      <c r="AEA67" s="87"/>
      <c r="AEB67" s="87"/>
      <c r="AEC67" s="87"/>
      <c r="AED67" s="87"/>
      <c r="AEE67" s="87"/>
      <c r="AEF67" s="87"/>
      <c r="AEG67" s="87"/>
      <c r="AEH67" s="87"/>
      <c r="AEI67" s="87"/>
      <c r="AEJ67" s="87"/>
      <c r="AEK67" s="87"/>
      <c r="AEL67" s="87"/>
      <c r="AEM67" s="87"/>
      <c r="AEN67" s="87"/>
      <c r="AEO67" s="87"/>
      <c r="AEP67" s="87"/>
      <c r="AEQ67" s="87"/>
      <c r="AER67" s="87"/>
      <c r="AES67" s="87"/>
      <c r="AET67" s="87"/>
      <c r="AEU67" s="87"/>
      <c r="AEV67" s="87"/>
      <c r="AEW67" s="87"/>
      <c r="AEX67" s="87"/>
      <c r="AEY67" s="87"/>
      <c r="AEZ67" s="87"/>
      <c r="AFA67" s="87"/>
      <c r="AFB67" s="87"/>
      <c r="AFC67" s="87"/>
      <c r="AFD67" s="87"/>
      <c r="AFE67" s="87"/>
      <c r="AFF67" s="87"/>
      <c r="AFG67" s="87"/>
      <c r="AFH67" s="87"/>
      <c r="AFI67" s="87"/>
      <c r="AFJ67" s="87"/>
      <c r="AFK67" s="87"/>
      <c r="AFL67" s="87"/>
      <c r="AFM67" s="87"/>
      <c r="AFN67" s="87"/>
      <c r="AFO67" s="87"/>
      <c r="AFP67" s="87"/>
      <c r="AFQ67" s="87"/>
      <c r="AFR67" s="87"/>
      <c r="AFS67" s="87"/>
      <c r="AFT67" s="87"/>
      <c r="AFU67" s="87"/>
      <c r="AFV67" s="87"/>
      <c r="AFW67" s="87"/>
      <c r="AFX67" s="87"/>
      <c r="AFY67" s="87"/>
      <c r="AFZ67" s="87"/>
      <c r="AGA67" s="87"/>
      <c r="AGB67" s="87"/>
      <c r="AGC67" s="87"/>
      <c r="AGD67" s="87"/>
      <c r="AGE67" s="87"/>
      <c r="AGF67" s="87"/>
      <c r="AGG67" s="87"/>
      <c r="AGH67" s="87"/>
      <c r="AGI67" s="87"/>
      <c r="AGJ67" s="87"/>
      <c r="AGK67" s="87"/>
      <c r="AGL67" s="87"/>
      <c r="AGM67" s="87"/>
      <c r="AGN67" s="87"/>
      <c r="AGO67" s="87"/>
      <c r="AGP67" s="87"/>
      <c r="AGQ67" s="87"/>
      <c r="AGR67" s="87"/>
      <c r="AGS67" s="87"/>
      <c r="AGT67" s="87"/>
      <c r="AGU67" s="87"/>
      <c r="AGV67" s="87"/>
      <c r="AGW67" s="87"/>
      <c r="AGX67" s="87"/>
      <c r="AGY67" s="87"/>
      <c r="AGZ67" s="87"/>
      <c r="AHA67" s="87"/>
      <c r="AHB67" s="87"/>
      <c r="AHC67" s="87"/>
      <c r="AHD67" s="87"/>
      <c r="AHE67" s="87"/>
      <c r="AHF67" s="87"/>
      <c r="AHG67" s="87"/>
      <c r="AHH67" s="87"/>
      <c r="AHI67" s="87"/>
      <c r="AHJ67" s="87"/>
      <c r="AHK67" s="87"/>
      <c r="AHL67" s="87"/>
      <c r="AHM67" s="87"/>
      <c r="AHN67" s="87"/>
      <c r="AHO67" s="87"/>
      <c r="AHP67" s="87"/>
      <c r="AHQ67" s="87"/>
      <c r="AHR67" s="87"/>
      <c r="AHS67" s="87"/>
      <c r="AHT67" s="87"/>
      <c r="AHU67" s="87"/>
      <c r="AHV67" s="87"/>
      <c r="AHW67" s="87"/>
      <c r="AHX67" s="87"/>
      <c r="AHY67" s="87"/>
      <c r="AHZ67" s="87"/>
      <c r="AIA67" s="87"/>
      <c r="AIB67" s="87"/>
      <c r="AIC67" s="87"/>
      <c r="AID67" s="87"/>
      <c r="AIE67" s="87"/>
      <c r="AIF67" s="87"/>
      <c r="AIG67" s="87"/>
      <c r="AIH67" s="87"/>
      <c r="AII67" s="87"/>
      <c r="AIJ67" s="87"/>
      <c r="AIK67" s="87"/>
      <c r="AIL67" s="87"/>
      <c r="AIM67" s="87"/>
      <c r="AIN67" s="87"/>
      <c r="AIO67" s="87"/>
      <c r="AIP67" s="87"/>
      <c r="AIQ67" s="87"/>
      <c r="AIR67" s="87"/>
      <c r="AIS67" s="87"/>
      <c r="AIT67" s="87"/>
      <c r="AIU67" s="87"/>
      <c r="AIV67" s="87"/>
      <c r="AIW67" s="87"/>
      <c r="AIX67" s="87"/>
      <c r="AIY67" s="87"/>
      <c r="AIZ67" s="87"/>
      <c r="AJA67" s="87"/>
      <c r="AJB67" s="87"/>
      <c r="AJC67" s="87"/>
      <c r="AJD67" s="87"/>
      <c r="AJE67" s="87"/>
      <c r="AJF67" s="87"/>
      <c r="AJG67" s="87"/>
      <c r="AJH67" s="87"/>
      <c r="AJI67" s="87"/>
      <c r="AJJ67" s="87"/>
      <c r="AJK67" s="87"/>
      <c r="AJL67" s="87"/>
      <c r="AJM67" s="87"/>
      <c r="AJN67" s="87"/>
      <c r="AJO67" s="87"/>
      <c r="AJP67" s="87"/>
      <c r="AJQ67" s="87"/>
      <c r="AJR67" s="87"/>
      <c r="AJS67" s="87"/>
      <c r="AJT67" s="87"/>
      <c r="AJU67" s="87"/>
      <c r="AJV67" s="87"/>
      <c r="AJW67" s="87"/>
      <c r="AJX67" s="87"/>
      <c r="AJY67" s="87"/>
      <c r="AJZ67" s="87"/>
      <c r="AKA67" s="87"/>
      <c r="AKB67" s="87"/>
      <c r="AKC67" s="87"/>
      <c r="AKD67" s="87"/>
      <c r="AKE67" s="87"/>
      <c r="AKF67" s="87"/>
      <c r="AKG67" s="87"/>
      <c r="AKH67" s="87"/>
      <c r="AKI67" s="87"/>
      <c r="AKJ67" s="87"/>
      <c r="AKK67" s="87"/>
      <c r="AKL67" s="87"/>
      <c r="AKM67" s="87"/>
      <c r="AKN67" s="87"/>
      <c r="AKO67" s="87"/>
      <c r="AKP67" s="87"/>
      <c r="AKQ67" s="87"/>
      <c r="AKR67" s="87"/>
      <c r="AKS67" s="87"/>
      <c r="AKT67" s="87"/>
      <c r="AKU67" s="87"/>
      <c r="AKV67" s="87"/>
      <c r="AKW67" s="87"/>
      <c r="AKX67" s="87"/>
      <c r="AKY67" s="87"/>
      <c r="AKZ67" s="87"/>
      <c r="ALA67" s="87"/>
      <c r="ALB67" s="87"/>
      <c r="ALC67" s="87"/>
      <c r="ALD67" s="87"/>
      <c r="ALE67" s="87"/>
      <c r="ALF67" s="87"/>
      <c r="ALG67" s="87"/>
      <c r="ALH67" s="87"/>
      <c r="ALI67" s="87"/>
      <c r="ALJ67" s="87"/>
      <c r="ALK67" s="87"/>
      <c r="ALL67" s="87"/>
      <c r="ALM67" s="87"/>
      <c r="ALN67" s="87"/>
      <c r="ALO67" s="87"/>
      <c r="ALP67" s="87"/>
      <c r="ALQ67" s="87"/>
      <c r="ALR67" s="87"/>
      <c r="ALS67" s="87"/>
      <c r="ALT67" s="87"/>
      <c r="ALU67" s="87"/>
      <c r="ALV67" s="87"/>
      <c r="ALW67" s="87"/>
      <c r="ALX67" s="87"/>
      <c r="ALY67" s="87"/>
      <c r="ALZ67" s="87"/>
      <c r="AMA67" s="87"/>
      <c r="AMB67" s="87"/>
      <c r="AMC67" s="87"/>
      <c r="AMD67" s="87"/>
      <c r="AME67" s="87"/>
      <c r="AMF67" s="87"/>
      <c r="AMG67" s="87"/>
      <c r="AMH67" s="87"/>
      <c r="AMI67" s="87"/>
      <c r="AMJ67" s="87"/>
      <c r="AMK67" s="87"/>
      <c r="AML67" s="87"/>
      <c r="AMM67" s="87"/>
      <c r="AMN67" s="87"/>
      <c r="AMO67" s="87"/>
      <c r="AMP67" s="87"/>
      <c r="AMQ67" s="87"/>
      <c r="AMR67" s="87"/>
      <c r="AMS67" s="87"/>
      <c r="AMT67" s="87"/>
      <c r="AMU67" s="87"/>
      <c r="AMV67" s="87"/>
      <c r="AMW67" s="87"/>
      <c r="AMX67" s="87"/>
      <c r="AMY67" s="87"/>
      <c r="AMZ67" s="87"/>
      <c r="ANA67" s="87"/>
      <c r="ANB67" s="87"/>
      <c r="ANC67" s="87"/>
      <c r="AND67" s="87"/>
      <c r="ANE67" s="87"/>
      <c r="ANF67" s="87"/>
      <c r="ANG67" s="87"/>
      <c r="ANH67" s="87"/>
      <c r="ANI67" s="87"/>
      <c r="ANJ67" s="87"/>
      <c r="ANK67" s="87"/>
      <c r="ANL67" s="87"/>
      <c r="ANM67" s="87"/>
      <c r="ANN67" s="87"/>
      <c r="ANO67" s="87"/>
      <c r="ANP67" s="87"/>
      <c r="ANQ67" s="87"/>
      <c r="ANR67" s="87"/>
      <c r="ANS67" s="87"/>
      <c r="ANT67" s="87"/>
      <c r="ANU67" s="87"/>
      <c r="ANV67" s="87"/>
      <c r="ANW67" s="87"/>
      <c r="ANX67" s="87"/>
      <c r="ANY67" s="87"/>
      <c r="ANZ67" s="87"/>
      <c r="AOA67" s="87"/>
      <c r="AOB67" s="87"/>
      <c r="AOC67" s="87"/>
      <c r="AOD67" s="87"/>
      <c r="AOE67" s="87"/>
      <c r="AOF67" s="87"/>
      <c r="AOG67" s="87"/>
      <c r="AOH67" s="87"/>
      <c r="AOI67" s="87"/>
      <c r="AOJ67" s="87"/>
      <c r="AOK67" s="87"/>
      <c r="AOL67" s="87"/>
      <c r="AOM67" s="87"/>
      <c r="AON67" s="87"/>
      <c r="AOO67" s="87"/>
      <c r="AOP67" s="87"/>
      <c r="AOQ67" s="87"/>
      <c r="AOR67" s="87"/>
      <c r="AOS67" s="87"/>
      <c r="AOT67" s="87"/>
      <c r="AOU67" s="87"/>
      <c r="AOV67" s="87"/>
      <c r="AOW67" s="87"/>
      <c r="AOX67" s="87"/>
      <c r="AOY67" s="87"/>
      <c r="AOZ67" s="87"/>
      <c r="APA67" s="87"/>
      <c r="APB67" s="87"/>
      <c r="APC67" s="87"/>
      <c r="APD67" s="87"/>
      <c r="APE67" s="87"/>
      <c r="APF67" s="87"/>
      <c r="APG67" s="87"/>
      <c r="APH67" s="87"/>
      <c r="API67" s="87"/>
      <c r="APJ67" s="87"/>
      <c r="APK67" s="87"/>
      <c r="APL67" s="87"/>
      <c r="APM67" s="87"/>
      <c r="APN67" s="87"/>
      <c r="APO67" s="87"/>
      <c r="APP67" s="87"/>
      <c r="APQ67" s="87"/>
      <c r="APR67" s="87"/>
      <c r="APS67" s="87"/>
      <c r="APT67" s="87"/>
      <c r="APU67" s="87"/>
      <c r="APV67" s="87"/>
      <c r="APW67" s="87"/>
      <c r="APX67" s="87"/>
      <c r="APY67" s="87"/>
      <c r="APZ67" s="87"/>
      <c r="AQA67" s="87"/>
      <c r="AQB67" s="87"/>
      <c r="AQC67" s="87"/>
      <c r="AQD67" s="87"/>
      <c r="AQE67" s="87"/>
      <c r="AQF67" s="87"/>
      <c r="AQG67" s="87"/>
      <c r="AQH67" s="87"/>
      <c r="AQI67" s="87"/>
      <c r="AQJ67" s="87"/>
      <c r="AQK67" s="87"/>
      <c r="AQL67" s="87"/>
      <c r="AQM67" s="87"/>
      <c r="AQN67" s="87"/>
      <c r="AQO67" s="87"/>
      <c r="AQP67" s="87"/>
      <c r="AQQ67" s="87"/>
      <c r="AQR67" s="87"/>
      <c r="AQS67" s="87"/>
      <c r="AQT67" s="87"/>
      <c r="AQU67" s="87"/>
      <c r="AQV67" s="87"/>
      <c r="AQW67" s="87"/>
      <c r="AQX67" s="87"/>
      <c r="AQY67" s="87"/>
      <c r="AQZ67" s="87"/>
      <c r="ARA67" s="87"/>
      <c r="ARB67" s="87"/>
      <c r="ARC67" s="87"/>
      <c r="ARD67" s="87"/>
      <c r="ARE67" s="87"/>
      <c r="ARF67" s="87"/>
      <c r="ARG67" s="87"/>
      <c r="ARH67" s="87"/>
      <c r="ARI67" s="87"/>
      <c r="ARJ67" s="87"/>
      <c r="ARK67" s="87"/>
      <c r="ARL67" s="87"/>
      <c r="ARM67" s="87"/>
      <c r="ARN67" s="87"/>
      <c r="ARO67" s="87"/>
      <c r="ARP67" s="87"/>
      <c r="ARQ67" s="87"/>
      <c r="ARR67" s="87"/>
      <c r="ARS67" s="87"/>
      <c r="ART67" s="87"/>
      <c r="ARU67" s="87"/>
      <c r="ARV67" s="87"/>
      <c r="ARW67" s="87"/>
      <c r="ARX67" s="87"/>
      <c r="ARY67" s="87"/>
      <c r="ARZ67" s="87"/>
      <c r="ASA67" s="87"/>
      <c r="ASB67" s="87"/>
      <c r="ASC67" s="87"/>
      <c r="ASD67" s="87"/>
      <c r="ASE67" s="87"/>
      <c r="ASF67" s="87"/>
      <c r="ASG67" s="87"/>
      <c r="ASH67" s="87"/>
      <c r="ASI67" s="87"/>
      <c r="ASJ67" s="87"/>
      <c r="ASK67" s="87"/>
      <c r="ASL67" s="87"/>
      <c r="ASM67" s="87"/>
      <c r="ASN67" s="87"/>
      <c r="ASO67" s="87"/>
      <c r="ASP67" s="87"/>
      <c r="ASQ67" s="87"/>
      <c r="ASR67" s="87"/>
      <c r="ASS67" s="87"/>
      <c r="AST67" s="87"/>
      <c r="ASU67" s="87"/>
      <c r="ASV67" s="87"/>
      <c r="ASW67" s="87"/>
      <c r="ASX67" s="87"/>
      <c r="ASY67" s="87"/>
      <c r="ASZ67" s="87"/>
      <c r="ATA67" s="87"/>
      <c r="ATB67" s="87"/>
      <c r="ATC67" s="87"/>
      <c r="ATD67" s="87"/>
      <c r="ATE67" s="87"/>
      <c r="ATF67" s="87"/>
      <c r="ATG67" s="87"/>
      <c r="ATH67" s="87"/>
      <c r="ATI67" s="87"/>
      <c r="ATJ67" s="87"/>
      <c r="ATK67" s="87"/>
      <c r="ATL67" s="87"/>
      <c r="ATM67" s="87"/>
      <c r="ATN67" s="87"/>
      <c r="ATO67" s="87"/>
      <c r="ATP67" s="87"/>
      <c r="ATQ67" s="87"/>
      <c r="ATR67" s="87"/>
      <c r="ATS67" s="87"/>
      <c r="ATT67" s="87"/>
      <c r="ATU67" s="87"/>
      <c r="ATV67" s="87"/>
      <c r="ATW67" s="87"/>
      <c r="ATX67" s="87"/>
      <c r="ATY67" s="87"/>
      <c r="ATZ67" s="87"/>
      <c r="AUA67" s="87"/>
      <c r="AUB67" s="87"/>
      <c r="AUC67" s="87"/>
      <c r="AUD67" s="87"/>
      <c r="AUE67" s="87"/>
      <c r="AUF67" s="87"/>
      <c r="AUG67" s="87"/>
      <c r="AUH67" s="87"/>
      <c r="AUI67" s="87"/>
      <c r="AUJ67" s="87"/>
      <c r="AUK67" s="87"/>
      <c r="AUL67" s="87"/>
      <c r="AUM67" s="87"/>
      <c r="AUN67" s="87"/>
      <c r="AUO67" s="87"/>
      <c r="AUP67" s="87"/>
      <c r="AUQ67" s="87"/>
      <c r="AUR67" s="87"/>
      <c r="AUS67" s="87"/>
      <c r="AUT67" s="87"/>
      <c r="AUU67" s="87"/>
      <c r="AUV67" s="87"/>
      <c r="AUW67" s="87"/>
      <c r="AUX67" s="87"/>
      <c r="AUY67" s="87"/>
      <c r="AUZ67" s="87"/>
      <c r="AVA67" s="87"/>
      <c r="AVB67" s="87"/>
      <c r="AVC67" s="87"/>
      <c r="AVD67" s="87"/>
      <c r="AVE67" s="87"/>
      <c r="AVF67" s="87"/>
      <c r="AVG67" s="87"/>
      <c r="AVH67" s="87"/>
      <c r="AVI67" s="87"/>
      <c r="AVJ67" s="87"/>
      <c r="AVK67" s="87"/>
      <c r="AVL67" s="87"/>
      <c r="AVM67" s="87"/>
      <c r="AVN67" s="87"/>
      <c r="AVO67" s="87"/>
      <c r="AVP67" s="87"/>
      <c r="AVQ67" s="87"/>
      <c r="AVR67" s="87"/>
      <c r="AVS67" s="87"/>
      <c r="AVT67" s="87"/>
      <c r="AVU67" s="87"/>
      <c r="AVV67" s="87"/>
      <c r="AVW67" s="87"/>
      <c r="AVX67" s="87"/>
      <c r="AVY67" s="87"/>
      <c r="AVZ67" s="87"/>
      <c r="AWA67" s="87"/>
      <c r="AWB67" s="87"/>
      <c r="AWC67" s="87"/>
      <c r="AWD67" s="87"/>
      <c r="AWE67" s="87"/>
      <c r="AWF67" s="87"/>
      <c r="AWG67" s="87"/>
      <c r="AWH67" s="87"/>
      <c r="AWI67" s="87"/>
      <c r="AWJ67" s="87"/>
      <c r="AWK67" s="87"/>
      <c r="AWL67" s="87"/>
      <c r="AWM67" s="87"/>
      <c r="AWN67" s="87"/>
      <c r="AWO67" s="87"/>
      <c r="AWP67" s="87"/>
      <c r="AWQ67" s="87"/>
      <c r="AWR67" s="87"/>
      <c r="AWS67" s="87"/>
      <c r="AWT67" s="87"/>
      <c r="AWU67" s="87"/>
      <c r="AWV67" s="87"/>
      <c r="AWW67" s="87"/>
      <c r="AWX67" s="87"/>
      <c r="AWY67" s="87"/>
      <c r="AWZ67" s="87"/>
      <c r="AXA67" s="87"/>
      <c r="AXB67" s="87"/>
      <c r="AXC67" s="87"/>
      <c r="AXD67" s="87"/>
      <c r="AXE67" s="87"/>
      <c r="AXF67" s="87"/>
      <c r="AXG67" s="87"/>
      <c r="AXH67" s="87"/>
      <c r="AXI67" s="87"/>
      <c r="AXJ67" s="87"/>
      <c r="AXK67" s="87"/>
      <c r="AXL67" s="87"/>
      <c r="AXM67" s="87"/>
      <c r="AXN67" s="87"/>
      <c r="AXO67" s="87"/>
      <c r="AXP67" s="87"/>
      <c r="AXQ67" s="87"/>
      <c r="AXR67" s="87"/>
      <c r="AXS67" s="87"/>
      <c r="AXT67" s="87"/>
      <c r="AXU67" s="87"/>
      <c r="AXV67" s="87"/>
      <c r="AXW67" s="87"/>
      <c r="AXX67" s="87"/>
      <c r="AXY67" s="87"/>
      <c r="AXZ67" s="87"/>
      <c r="AYA67" s="87"/>
      <c r="AYB67" s="87"/>
      <c r="AYC67" s="87"/>
      <c r="AYD67" s="87"/>
      <c r="AYE67" s="87"/>
      <c r="AYF67" s="87"/>
      <c r="AYG67" s="87"/>
      <c r="AYH67" s="87"/>
      <c r="AYI67" s="87"/>
      <c r="AYJ67" s="87"/>
      <c r="AYK67" s="87"/>
      <c r="AYL67" s="87"/>
      <c r="AYM67" s="87"/>
      <c r="AYN67" s="87"/>
      <c r="AYO67" s="87"/>
      <c r="AYP67" s="87"/>
      <c r="AYQ67" s="87"/>
      <c r="AYR67" s="87"/>
      <c r="AYS67" s="87"/>
      <c r="AYT67" s="87"/>
      <c r="AYU67" s="87"/>
      <c r="AYV67" s="87"/>
      <c r="AYW67" s="87"/>
      <c r="AYX67" s="87"/>
      <c r="AYY67" s="87"/>
      <c r="AYZ67" s="87"/>
      <c r="AZA67" s="87"/>
      <c r="AZB67" s="87"/>
      <c r="AZC67" s="87"/>
      <c r="AZD67" s="87"/>
      <c r="AZE67" s="87"/>
      <c r="AZF67" s="87"/>
      <c r="AZG67" s="87"/>
      <c r="AZH67" s="87"/>
      <c r="AZI67" s="87"/>
      <c r="AZJ67" s="87"/>
      <c r="AZK67" s="87"/>
      <c r="AZL67" s="87"/>
      <c r="AZM67" s="87"/>
      <c r="AZN67" s="87"/>
      <c r="AZO67" s="87"/>
      <c r="AZP67" s="87"/>
      <c r="AZQ67" s="87"/>
      <c r="AZR67" s="87"/>
      <c r="AZS67" s="87"/>
      <c r="AZT67" s="87"/>
      <c r="AZU67" s="87"/>
      <c r="AZV67" s="87"/>
      <c r="AZW67" s="87"/>
      <c r="AZX67" s="87"/>
      <c r="AZY67" s="87"/>
      <c r="AZZ67" s="87"/>
      <c r="BAA67" s="87"/>
      <c r="BAB67" s="87"/>
      <c r="BAC67" s="87"/>
      <c r="BAD67" s="87"/>
      <c r="BAE67" s="87"/>
      <c r="BAF67" s="87"/>
      <c r="BAG67" s="87"/>
      <c r="BAH67" s="87"/>
      <c r="BAI67" s="87"/>
      <c r="BAJ67" s="87"/>
      <c r="BAK67" s="87"/>
      <c r="BAL67" s="87"/>
      <c r="BAM67" s="87"/>
      <c r="BAN67" s="87"/>
      <c r="BAO67" s="87"/>
      <c r="BAP67" s="87"/>
      <c r="BAQ67" s="87"/>
      <c r="BAR67" s="87"/>
      <c r="BAS67" s="87"/>
      <c r="BAT67" s="87"/>
      <c r="BAU67" s="87"/>
      <c r="BAV67" s="87"/>
      <c r="BAW67" s="87"/>
      <c r="BAX67" s="87"/>
      <c r="BAY67" s="87"/>
      <c r="BAZ67" s="87"/>
      <c r="BBA67" s="87"/>
      <c r="BBB67" s="87"/>
      <c r="BBC67" s="87"/>
      <c r="BBD67" s="87"/>
      <c r="BBE67" s="87"/>
      <c r="BBF67" s="87"/>
      <c r="BBG67" s="87"/>
      <c r="BBH67" s="87"/>
      <c r="BBI67" s="87"/>
      <c r="BBJ67" s="87"/>
      <c r="BBK67" s="87"/>
      <c r="BBL67" s="87"/>
      <c r="BBM67" s="87"/>
      <c r="BBN67" s="87"/>
      <c r="BBO67" s="87"/>
      <c r="BBP67" s="87"/>
      <c r="BBQ67" s="87"/>
      <c r="BBR67" s="87"/>
      <c r="BBS67" s="87"/>
      <c r="BBT67" s="87"/>
      <c r="BBU67" s="87"/>
      <c r="BBV67" s="87"/>
      <c r="BBW67" s="87"/>
      <c r="BBX67" s="87"/>
      <c r="BBY67" s="87"/>
      <c r="BBZ67" s="87"/>
      <c r="BCA67" s="87"/>
      <c r="BCB67" s="87"/>
      <c r="BCC67" s="87"/>
      <c r="BCD67" s="87"/>
      <c r="BCE67" s="87"/>
      <c r="BCF67" s="87"/>
      <c r="BCG67" s="87"/>
      <c r="BCH67" s="87"/>
      <c r="BCI67" s="87"/>
      <c r="BCJ67" s="87"/>
      <c r="BCK67" s="87"/>
      <c r="BCL67" s="87"/>
      <c r="BCM67" s="87"/>
      <c r="BCN67" s="87"/>
      <c r="BCO67" s="87"/>
      <c r="BCP67" s="87"/>
      <c r="BCQ67" s="87"/>
      <c r="BCR67" s="87"/>
      <c r="BCS67" s="87"/>
      <c r="BCT67" s="87"/>
      <c r="BCU67" s="87"/>
      <c r="BCV67" s="87"/>
      <c r="BCW67" s="87"/>
      <c r="BCX67" s="87"/>
      <c r="BCY67" s="87"/>
      <c r="BCZ67" s="87"/>
      <c r="BDA67" s="87"/>
      <c r="BDB67" s="87"/>
      <c r="BDC67" s="87"/>
      <c r="BDD67" s="87"/>
      <c r="BDE67" s="87"/>
      <c r="BDF67" s="87"/>
      <c r="BDG67" s="87"/>
      <c r="BDH67" s="87"/>
      <c r="BDI67" s="87"/>
      <c r="BDJ67" s="87"/>
      <c r="BDK67" s="87"/>
      <c r="BDL67" s="87"/>
      <c r="BDM67" s="87"/>
      <c r="BDN67" s="87"/>
      <c r="BDO67" s="87"/>
      <c r="BDP67" s="87"/>
      <c r="BDQ67" s="87"/>
      <c r="BDR67" s="87"/>
      <c r="BDS67" s="87"/>
      <c r="BDT67" s="87"/>
      <c r="BDU67" s="87"/>
      <c r="BDV67" s="87"/>
      <c r="BDW67" s="87"/>
      <c r="BDX67" s="87"/>
      <c r="BDY67" s="87"/>
      <c r="BDZ67" s="87"/>
      <c r="BEA67" s="87"/>
      <c r="BEB67" s="87"/>
      <c r="BEC67" s="87"/>
      <c r="BED67" s="87"/>
      <c r="BEE67" s="87"/>
      <c r="BEF67" s="87"/>
      <c r="BEG67" s="87"/>
      <c r="BEH67" s="87"/>
      <c r="BEI67" s="87"/>
      <c r="BEJ67" s="87"/>
      <c r="BEK67" s="87"/>
      <c r="BEL67" s="87"/>
      <c r="BEM67" s="87"/>
      <c r="BEN67" s="87"/>
      <c r="BEO67" s="87"/>
      <c r="BEP67" s="87"/>
      <c r="BEQ67" s="87"/>
      <c r="BER67" s="87"/>
      <c r="BES67" s="87"/>
      <c r="BET67" s="87"/>
      <c r="BEU67" s="87"/>
      <c r="BEV67" s="87"/>
      <c r="BEW67" s="87"/>
      <c r="BEX67" s="87"/>
      <c r="BEY67" s="87"/>
      <c r="BEZ67" s="87"/>
      <c r="BFA67" s="87"/>
      <c r="BFB67" s="87"/>
      <c r="BFC67" s="87"/>
      <c r="BFD67" s="87"/>
      <c r="BFE67" s="87"/>
      <c r="BFF67" s="87"/>
      <c r="BFG67" s="87"/>
      <c r="BFH67" s="87"/>
      <c r="BFI67" s="87"/>
      <c r="BFJ67" s="87"/>
      <c r="BFK67" s="87"/>
      <c r="BFL67" s="87"/>
      <c r="BFM67" s="87"/>
      <c r="BFN67" s="87"/>
      <c r="BFO67" s="87"/>
      <c r="BFP67" s="87"/>
      <c r="BFQ67" s="87"/>
      <c r="BFR67" s="87"/>
      <c r="BFS67" s="87"/>
      <c r="BFT67" s="87"/>
      <c r="BFU67" s="87"/>
      <c r="BFV67" s="87"/>
      <c r="BFW67" s="87"/>
      <c r="BFX67" s="87"/>
      <c r="BFY67" s="87"/>
      <c r="BFZ67" s="87"/>
      <c r="BGA67" s="87"/>
      <c r="BGB67" s="87"/>
      <c r="BGC67" s="87"/>
      <c r="BGD67" s="87"/>
      <c r="BGE67" s="87"/>
      <c r="BGF67" s="87"/>
      <c r="BGG67" s="87"/>
      <c r="BGH67" s="87"/>
      <c r="BGI67" s="87"/>
      <c r="BGJ67" s="87"/>
      <c r="BGK67" s="87"/>
      <c r="BGL67" s="87"/>
      <c r="BGM67" s="87"/>
      <c r="BGN67" s="87"/>
      <c r="BGO67" s="87"/>
      <c r="BGP67" s="87"/>
      <c r="BGQ67" s="87"/>
      <c r="BGR67" s="87"/>
      <c r="BGS67" s="87"/>
      <c r="BGT67" s="87"/>
      <c r="BGU67" s="87"/>
      <c r="BGV67" s="87"/>
      <c r="BGW67" s="87"/>
      <c r="BGX67" s="87"/>
      <c r="BGY67" s="87"/>
      <c r="BGZ67" s="87"/>
      <c r="BHA67" s="87"/>
      <c r="BHB67" s="87"/>
      <c r="BHC67" s="87"/>
      <c r="BHD67" s="87"/>
      <c r="BHE67" s="87"/>
      <c r="BHF67" s="87"/>
      <c r="BHG67" s="87"/>
      <c r="BHH67" s="87"/>
      <c r="BHI67" s="87"/>
      <c r="BHJ67" s="87"/>
      <c r="BHK67" s="87"/>
      <c r="BHL67" s="87"/>
      <c r="BHM67" s="87"/>
      <c r="BHN67" s="87"/>
      <c r="BHO67" s="87"/>
      <c r="BHP67" s="87"/>
      <c r="BHQ67" s="87"/>
      <c r="BHR67" s="87"/>
      <c r="BHS67" s="87"/>
      <c r="BHT67" s="87"/>
      <c r="BHU67" s="87"/>
      <c r="BHV67" s="87"/>
      <c r="BHW67" s="87"/>
      <c r="BHX67" s="87"/>
      <c r="BHY67" s="87"/>
      <c r="BHZ67" s="87"/>
      <c r="BIA67" s="87"/>
      <c r="BIB67" s="87"/>
      <c r="BIC67" s="87"/>
      <c r="BID67" s="87"/>
      <c r="BIE67" s="87"/>
      <c r="BIF67" s="87"/>
      <c r="BIG67" s="87"/>
      <c r="BIH67" s="87"/>
      <c r="BII67" s="87"/>
      <c r="BIJ67" s="87"/>
      <c r="BIK67" s="87"/>
      <c r="BIL67" s="87"/>
      <c r="BIM67" s="87"/>
      <c r="BIN67" s="87"/>
      <c r="BIO67" s="87"/>
      <c r="BIP67" s="87"/>
      <c r="BIQ67" s="87"/>
      <c r="BIR67" s="87"/>
      <c r="BIS67" s="87"/>
      <c r="BIT67" s="87"/>
      <c r="BIU67" s="87"/>
      <c r="BIV67" s="87"/>
      <c r="BIW67" s="87"/>
      <c r="BIX67" s="87"/>
      <c r="BIY67" s="87"/>
      <c r="BIZ67" s="87"/>
      <c r="BJA67" s="87"/>
      <c r="BJB67" s="87"/>
      <c r="BJC67" s="87"/>
      <c r="BJD67" s="87"/>
      <c r="BJE67" s="87"/>
      <c r="BJF67" s="87"/>
      <c r="BJG67" s="87"/>
      <c r="BJH67" s="87"/>
      <c r="BJI67" s="87"/>
      <c r="BJJ67" s="87"/>
      <c r="BJK67" s="87"/>
      <c r="BJL67" s="87"/>
      <c r="BJM67" s="87"/>
      <c r="BJN67" s="87"/>
      <c r="BJO67" s="87"/>
      <c r="BJP67" s="87"/>
      <c r="BJQ67" s="87"/>
      <c r="BJR67" s="87"/>
      <c r="BJS67" s="87"/>
      <c r="BJT67" s="87"/>
      <c r="BJU67" s="87"/>
      <c r="BJV67" s="87"/>
      <c r="BJW67" s="87"/>
      <c r="BJX67" s="87"/>
      <c r="BJY67" s="87"/>
      <c r="BJZ67" s="87"/>
      <c r="BKA67" s="87"/>
      <c r="BKB67" s="87"/>
      <c r="BKC67" s="87"/>
      <c r="BKD67" s="87"/>
      <c r="BKE67" s="87"/>
      <c r="BKF67" s="87"/>
      <c r="BKG67" s="87"/>
      <c r="BKH67" s="87"/>
      <c r="BKI67" s="87"/>
      <c r="BKJ67" s="87"/>
      <c r="BKK67" s="87"/>
      <c r="BKL67" s="87"/>
      <c r="BKM67" s="87"/>
      <c r="BKN67" s="87"/>
      <c r="BKO67" s="87"/>
      <c r="BKP67" s="87"/>
      <c r="BKQ67" s="87"/>
      <c r="BKR67" s="87"/>
      <c r="BKS67" s="87"/>
      <c r="BKT67" s="87"/>
      <c r="BKU67" s="87"/>
      <c r="BKV67" s="87"/>
      <c r="BKW67" s="87"/>
      <c r="BKX67" s="87"/>
      <c r="BKY67" s="87"/>
      <c r="BKZ67" s="87"/>
      <c r="BLA67" s="87"/>
      <c r="BLB67" s="87"/>
      <c r="BLC67" s="87"/>
      <c r="BLD67" s="87"/>
      <c r="BLE67" s="87"/>
      <c r="BLF67" s="87"/>
      <c r="BLG67" s="87"/>
      <c r="BLH67" s="87"/>
      <c r="BLI67" s="87"/>
      <c r="BLJ67" s="87"/>
      <c r="BLK67" s="87"/>
      <c r="BLL67" s="87"/>
      <c r="BLM67" s="87"/>
      <c r="BLN67" s="87"/>
      <c r="BLO67" s="87"/>
      <c r="BLP67" s="87"/>
      <c r="BLQ67" s="87"/>
      <c r="BLR67" s="87"/>
      <c r="BLS67" s="87"/>
      <c r="BLT67" s="87"/>
      <c r="BLU67" s="87"/>
      <c r="BLV67" s="87"/>
      <c r="BLW67" s="87"/>
      <c r="BLX67" s="87"/>
      <c r="BLY67" s="87"/>
      <c r="BLZ67" s="87"/>
      <c r="BMA67" s="87"/>
      <c r="BMB67" s="87"/>
      <c r="BMC67" s="87"/>
      <c r="BMD67" s="87"/>
      <c r="BME67" s="87"/>
      <c r="BMF67" s="87"/>
      <c r="BMG67" s="87"/>
      <c r="BMH67" s="87"/>
      <c r="BMI67" s="87"/>
      <c r="BMJ67" s="87"/>
      <c r="BMK67" s="87"/>
      <c r="BML67" s="87"/>
      <c r="BMM67" s="87"/>
      <c r="BMN67" s="87"/>
      <c r="BMO67" s="87"/>
      <c r="BMP67" s="87"/>
      <c r="BMQ67" s="87"/>
      <c r="BMR67" s="87"/>
      <c r="BMS67" s="87"/>
      <c r="BMT67" s="87"/>
      <c r="BMU67" s="87"/>
      <c r="BMV67" s="87"/>
      <c r="BMW67" s="87"/>
      <c r="BMX67" s="87"/>
      <c r="BMY67" s="87"/>
      <c r="BMZ67" s="87"/>
      <c r="BNA67" s="87"/>
      <c r="BNB67" s="87"/>
      <c r="BNC67" s="87"/>
      <c r="BND67" s="87"/>
      <c r="BNE67" s="87"/>
      <c r="BNF67" s="87"/>
      <c r="BNG67" s="87"/>
      <c r="BNH67" s="87"/>
      <c r="BNI67" s="87"/>
      <c r="BNJ67" s="87"/>
      <c r="BNK67" s="87"/>
      <c r="BNL67" s="87"/>
      <c r="BNM67" s="87"/>
      <c r="BNN67" s="87"/>
      <c r="BNO67" s="87"/>
      <c r="BNP67" s="87"/>
      <c r="BNQ67" s="87"/>
      <c r="BNR67" s="87"/>
      <c r="BNS67" s="87"/>
      <c r="BNT67" s="87"/>
      <c r="BNU67" s="87"/>
      <c r="BNV67" s="87"/>
      <c r="BNW67" s="87"/>
      <c r="BNX67" s="87"/>
      <c r="BNY67" s="87"/>
      <c r="BNZ67" s="87"/>
      <c r="BOA67" s="87"/>
      <c r="BOB67" s="87"/>
      <c r="BOC67" s="87"/>
      <c r="BOD67" s="87"/>
      <c r="BOE67" s="87"/>
      <c r="BOF67" s="87"/>
      <c r="BOG67" s="87"/>
      <c r="BOH67" s="87"/>
      <c r="BOI67" s="87"/>
      <c r="BOJ67" s="87"/>
      <c r="BOK67" s="87"/>
      <c r="BOL67" s="87"/>
      <c r="BOM67" s="87"/>
      <c r="BON67" s="87"/>
      <c r="BOO67" s="87"/>
      <c r="BOP67" s="87"/>
      <c r="BOQ67" s="87"/>
      <c r="BOR67" s="87"/>
      <c r="BOS67" s="87"/>
      <c r="BOT67" s="87"/>
      <c r="BOU67" s="87"/>
      <c r="BOV67" s="87"/>
      <c r="BOW67" s="87"/>
      <c r="BOX67" s="87"/>
      <c r="BOY67" s="87"/>
      <c r="BOZ67" s="87"/>
      <c r="BPA67" s="87"/>
      <c r="BPB67" s="87"/>
      <c r="BPC67" s="87"/>
      <c r="BPD67" s="87"/>
      <c r="BPE67" s="87"/>
      <c r="BPF67" s="87"/>
      <c r="BPG67" s="87"/>
      <c r="BPH67" s="87"/>
      <c r="BPI67" s="87"/>
      <c r="BPJ67" s="87"/>
      <c r="BPK67" s="87"/>
      <c r="BPL67" s="87"/>
      <c r="BPM67" s="87"/>
      <c r="BPN67" s="87"/>
      <c r="BPO67" s="87"/>
      <c r="BPP67" s="87"/>
      <c r="BPQ67" s="87"/>
      <c r="BPR67" s="87"/>
      <c r="BPS67" s="87"/>
      <c r="BPT67" s="87"/>
      <c r="BPU67" s="87"/>
      <c r="BPV67" s="87"/>
      <c r="BPW67" s="87"/>
      <c r="BPX67" s="87"/>
      <c r="BPY67" s="87"/>
      <c r="BPZ67" s="87"/>
      <c r="BQA67" s="87"/>
      <c r="BQB67" s="87"/>
      <c r="BQC67" s="87"/>
      <c r="BQD67" s="87"/>
      <c r="BQE67" s="87"/>
      <c r="BQF67" s="87"/>
      <c r="BQG67" s="87"/>
      <c r="BQH67" s="87"/>
      <c r="BQI67" s="87"/>
      <c r="BQJ67" s="87"/>
      <c r="BQK67" s="87"/>
      <c r="BQL67" s="87"/>
      <c r="BQM67" s="87"/>
      <c r="BQN67" s="87"/>
      <c r="BQO67" s="87"/>
      <c r="BQP67" s="87"/>
      <c r="BQQ67" s="87"/>
      <c r="BQR67" s="87"/>
      <c r="BQS67" s="87"/>
      <c r="BQT67" s="87"/>
      <c r="BQU67" s="87"/>
      <c r="BQV67" s="87"/>
      <c r="BQW67" s="87"/>
      <c r="BQX67" s="87"/>
      <c r="BQY67" s="87"/>
      <c r="BQZ67" s="87"/>
      <c r="BRA67" s="87"/>
      <c r="BRB67" s="87"/>
      <c r="BRC67" s="87"/>
      <c r="BRD67" s="87"/>
      <c r="BRE67" s="87"/>
      <c r="BRF67" s="87"/>
      <c r="BRG67" s="87"/>
      <c r="BRH67" s="87"/>
      <c r="BRI67" s="87"/>
      <c r="BRJ67" s="87"/>
      <c r="BRK67" s="87"/>
      <c r="BRL67" s="87"/>
      <c r="BRM67" s="87"/>
      <c r="BRN67" s="87"/>
      <c r="BRO67" s="87"/>
      <c r="BRP67" s="87"/>
      <c r="BRQ67" s="87"/>
      <c r="BRR67" s="87"/>
      <c r="BRS67" s="87"/>
      <c r="BRT67" s="87"/>
      <c r="BRU67" s="87"/>
      <c r="BRV67" s="87"/>
      <c r="BRW67" s="87"/>
      <c r="BRX67" s="87"/>
      <c r="BRY67" s="87"/>
      <c r="BRZ67" s="87"/>
      <c r="BSA67" s="87"/>
      <c r="BSB67" s="87"/>
      <c r="BSC67" s="87"/>
      <c r="BSD67" s="87"/>
      <c r="BSE67" s="87"/>
      <c r="BSF67" s="87"/>
      <c r="BSG67" s="87"/>
      <c r="BSH67" s="87"/>
      <c r="BSI67" s="87"/>
      <c r="BSJ67" s="87"/>
      <c r="BSK67" s="87"/>
      <c r="BSL67" s="87"/>
      <c r="BSM67" s="87"/>
      <c r="BSN67" s="87"/>
      <c r="BSO67" s="87"/>
      <c r="BSP67" s="87"/>
      <c r="BSQ67" s="87"/>
      <c r="BSR67" s="87"/>
      <c r="BSS67" s="87"/>
      <c r="BST67" s="87"/>
      <c r="BSU67" s="87"/>
      <c r="BSV67" s="87"/>
      <c r="BSW67" s="87"/>
      <c r="BSX67" s="87"/>
      <c r="BSY67" s="87"/>
      <c r="BSZ67" s="87"/>
      <c r="BTA67" s="87"/>
      <c r="BTB67" s="87"/>
      <c r="BTC67" s="87"/>
      <c r="BTD67" s="87"/>
      <c r="BTE67" s="87"/>
      <c r="BTF67" s="87"/>
      <c r="BTG67" s="87"/>
      <c r="BTH67" s="87"/>
      <c r="BTI67" s="87"/>
      <c r="BTJ67" s="87"/>
      <c r="BTK67" s="87"/>
      <c r="BTL67" s="87"/>
      <c r="BTM67" s="87"/>
      <c r="BTN67" s="87"/>
      <c r="BTO67" s="87"/>
      <c r="BTP67" s="87"/>
      <c r="BTQ67" s="87"/>
      <c r="BTR67" s="87"/>
      <c r="BTS67" s="87"/>
      <c r="BTT67" s="87"/>
      <c r="BTU67" s="87"/>
      <c r="BTV67" s="87"/>
      <c r="BTW67" s="87"/>
      <c r="BTX67" s="87"/>
      <c r="BTY67" s="87"/>
      <c r="BTZ67" s="87"/>
      <c r="BUA67" s="87"/>
      <c r="BUB67" s="87"/>
      <c r="BUC67" s="87"/>
      <c r="BUD67" s="87"/>
      <c r="BUE67" s="87"/>
      <c r="BUF67" s="87"/>
      <c r="BUG67" s="87"/>
      <c r="BUH67" s="87"/>
      <c r="BUI67" s="87"/>
      <c r="BUJ67" s="87"/>
      <c r="BUK67" s="87"/>
      <c r="BUL67" s="87"/>
      <c r="BUM67" s="87"/>
      <c r="BUN67" s="87"/>
      <c r="BUO67" s="87"/>
      <c r="BUP67" s="87"/>
      <c r="BUQ67" s="87"/>
      <c r="BUR67" s="87"/>
      <c r="BUS67" s="87"/>
      <c r="BUT67" s="87"/>
      <c r="BUU67" s="87"/>
      <c r="BUV67" s="87"/>
      <c r="BUW67" s="87"/>
      <c r="BUX67" s="87"/>
      <c r="BUY67" s="87"/>
      <c r="BUZ67" s="87"/>
      <c r="BVA67" s="87"/>
      <c r="BVB67" s="87"/>
      <c r="BVC67" s="87"/>
      <c r="BVD67" s="87"/>
      <c r="BVE67" s="87"/>
      <c r="BVF67" s="87"/>
      <c r="BVG67" s="87"/>
      <c r="BVH67" s="87"/>
      <c r="BVI67" s="87"/>
      <c r="BVJ67" s="87"/>
      <c r="BVK67" s="87"/>
      <c r="BVL67" s="87"/>
      <c r="BVM67" s="87"/>
      <c r="BVN67" s="87"/>
      <c r="BVO67" s="87"/>
      <c r="BVP67" s="87"/>
      <c r="BVQ67" s="87"/>
      <c r="BVR67" s="87"/>
      <c r="BVS67" s="87"/>
      <c r="BVT67" s="87"/>
      <c r="BVU67" s="87"/>
      <c r="BVV67" s="87"/>
      <c r="BVW67" s="87"/>
      <c r="BVX67" s="87"/>
      <c r="BVY67" s="87"/>
      <c r="BVZ67" s="87"/>
      <c r="BWA67" s="87"/>
      <c r="BWB67" s="87"/>
      <c r="BWC67" s="87"/>
      <c r="BWD67" s="87"/>
      <c r="BWE67" s="87"/>
      <c r="BWF67" s="87"/>
      <c r="BWG67" s="87"/>
      <c r="BWH67" s="87"/>
      <c r="BWI67" s="87"/>
      <c r="BWJ67" s="87"/>
      <c r="BWK67" s="87"/>
      <c r="BWL67" s="87"/>
      <c r="BWM67" s="87"/>
      <c r="BWN67" s="87"/>
      <c r="BWO67" s="87"/>
      <c r="BWP67" s="87"/>
      <c r="BWQ67" s="87"/>
      <c r="BWR67" s="87"/>
      <c r="BWS67" s="87"/>
      <c r="BWT67" s="87"/>
      <c r="BWU67" s="87"/>
      <c r="BWV67" s="87"/>
      <c r="BWW67" s="87"/>
      <c r="BWX67" s="87"/>
      <c r="BWY67" s="87"/>
      <c r="BWZ67" s="87"/>
      <c r="BXA67" s="87"/>
      <c r="BXB67" s="87"/>
      <c r="BXC67" s="87"/>
      <c r="BXD67" s="87"/>
      <c r="BXE67" s="87"/>
      <c r="BXF67" s="87"/>
      <c r="BXG67" s="87"/>
      <c r="BXH67" s="87"/>
      <c r="BXI67" s="87"/>
      <c r="BXJ67" s="87"/>
      <c r="BXK67" s="87"/>
      <c r="BXL67" s="87"/>
      <c r="BXM67" s="87"/>
      <c r="BXN67" s="87"/>
      <c r="BXO67" s="87"/>
      <c r="BXP67" s="87"/>
      <c r="BXQ67" s="87"/>
      <c r="BXR67" s="87"/>
      <c r="BXS67" s="87"/>
      <c r="BXT67" s="87"/>
      <c r="BXU67" s="87"/>
      <c r="BXV67" s="87"/>
      <c r="BXW67" s="87"/>
      <c r="BXX67" s="87"/>
      <c r="BXY67" s="87"/>
      <c r="BXZ67" s="87"/>
      <c r="BYA67" s="87"/>
      <c r="BYB67" s="87"/>
      <c r="BYC67" s="87"/>
      <c r="BYD67" s="87"/>
      <c r="BYE67" s="87"/>
      <c r="BYF67" s="87"/>
      <c r="BYG67" s="87"/>
      <c r="BYH67" s="87"/>
      <c r="BYI67" s="87"/>
      <c r="BYJ67" s="87"/>
      <c r="BYK67" s="87"/>
      <c r="BYL67" s="87"/>
      <c r="BYM67" s="87"/>
      <c r="BYN67" s="87"/>
      <c r="BYO67" s="87"/>
      <c r="BYP67" s="87"/>
      <c r="BYQ67" s="87"/>
      <c r="BYR67" s="87"/>
      <c r="BYS67" s="87"/>
      <c r="BYT67" s="87"/>
      <c r="BYU67" s="87"/>
      <c r="BYV67" s="87"/>
      <c r="BYW67" s="87"/>
      <c r="BYX67" s="87"/>
      <c r="BYY67" s="87"/>
      <c r="BYZ67" s="87"/>
      <c r="BZA67" s="87"/>
      <c r="BZB67" s="87"/>
      <c r="BZC67" s="87"/>
      <c r="BZD67" s="87"/>
      <c r="BZE67" s="87"/>
      <c r="BZF67" s="87"/>
      <c r="BZG67" s="87"/>
      <c r="BZH67" s="87"/>
      <c r="BZI67" s="87"/>
      <c r="BZJ67" s="87"/>
      <c r="BZK67" s="87"/>
      <c r="BZL67" s="87"/>
      <c r="BZM67" s="87"/>
      <c r="BZN67" s="87"/>
      <c r="BZO67" s="87"/>
      <c r="BZP67" s="87"/>
      <c r="BZQ67" s="87"/>
      <c r="BZR67" s="87"/>
      <c r="BZS67" s="87"/>
      <c r="BZT67" s="87"/>
      <c r="BZU67" s="87"/>
      <c r="BZV67" s="87"/>
      <c r="BZW67" s="87"/>
      <c r="BZX67" s="87"/>
      <c r="BZY67" s="87"/>
      <c r="BZZ67" s="87"/>
      <c r="CAA67" s="87"/>
      <c r="CAB67" s="87"/>
      <c r="CAC67" s="87"/>
      <c r="CAD67" s="87"/>
      <c r="CAE67" s="87"/>
      <c r="CAF67" s="87"/>
      <c r="CAG67" s="87"/>
      <c r="CAH67" s="87"/>
      <c r="CAI67" s="87"/>
      <c r="CAJ67" s="87"/>
      <c r="CAK67" s="87"/>
      <c r="CAL67" s="87"/>
      <c r="CAM67" s="87"/>
      <c r="CAN67" s="87"/>
      <c r="CAO67" s="87"/>
      <c r="CAP67" s="87"/>
      <c r="CAQ67" s="87"/>
      <c r="CAR67" s="87"/>
      <c r="CAS67" s="87"/>
      <c r="CAT67" s="87"/>
      <c r="CAU67" s="87"/>
      <c r="CAV67" s="87"/>
      <c r="CAW67" s="87"/>
      <c r="CAX67" s="87"/>
      <c r="CAY67" s="87"/>
      <c r="CAZ67" s="87"/>
      <c r="CBA67" s="87"/>
      <c r="CBB67" s="87"/>
      <c r="CBC67" s="87"/>
      <c r="CBD67" s="87"/>
      <c r="CBE67" s="87"/>
      <c r="CBF67" s="87"/>
      <c r="CBG67" s="87"/>
      <c r="CBH67" s="87"/>
      <c r="CBI67" s="87"/>
      <c r="CBJ67" s="87"/>
      <c r="CBK67" s="87"/>
      <c r="CBL67" s="87"/>
      <c r="CBM67" s="87"/>
      <c r="CBN67" s="87"/>
      <c r="CBO67" s="87"/>
      <c r="CBP67" s="87"/>
      <c r="CBQ67" s="87"/>
      <c r="CBR67" s="87"/>
      <c r="CBS67" s="87"/>
      <c r="CBT67" s="87"/>
      <c r="CBU67" s="87"/>
      <c r="CBV67" s="87"/>
      <c r="CBW67" s="87"/>
      <c r="CBX67" s="87"/>
      <c r="CBY67" s="87"/>
      <c r="CBZ67" s="87"/>
      <c r="CCA67" s="87"/>
      <c r="CCB67" s="87"/>
      <c r="CCC67" s="87"/>
      <c r="CCD67" s="87"/>
      <c r="CCE67" s="87"/>
      <c r="CCF67" s="87"/>
      <c r="CCG67" s="87"/>
      <c r="CCH67" s="87"/>
      <c r="CCI67" s="87"/>
      <c r="CCJ67" s="87"/>
      <c r="CCK67" s="87"/>
      <c r="CCL67" s="87"/>
      <c r="CCM67" s="87"/>
      <c r="CCN67" s="87"/>
      <c r="CCO67" s="87"/>
      <c r="CCP67" s="87"/>
      <c r="CCQ67" s="87"/>
      <c r="CCR67" s="87"/>
      <c r="CCS67" s="87"/>
      <c r="CCT67" s="87"/>
      <c r="CCU67" s="87"/>
      <c r="CCV67" s="87"/>
      <c r="CCW67" s="87"/>
      <c r="CCX67" s="87"/>
      <c r="CCY67" s="87"/>
      <c r="CCZ67" s="87"/>
      <c r="CDA67" s="87"/>
      <c r="CDB67" s="87"/>
      <c r="CDC67" s="87"/>
      <c r="CDD67" s="87"/>
      <c r="CDE67" s="87"/>
      <c r="CDF67" s="87"/>
      <c r="CDG67" s="87"/>
      <c r="CDH67" s="87"/>
      <c r="CDI67" s="87"/>
      <c r="CDJ67" s="87"/>
      <c r="CDK67" s="87"/>
      <c r="CDL67" s="87"/>
      <c r="CDM67" s="87"/>
      <c r="CDN67" s="87"/>
      <c r="CDO67" s="87"/>
      <c r="CDP67" s="87"/>
      <c r="CDQ67" s="87"/>
      <c r="CDR67" s="87"/>
      <c r="CDS67" s="87"/>
      <c r="CDT67" s="87"/>
      <c r="CDU67" s="87"/>
      <c r="CDV67" s="87"/>
      <c r="CDW67" s="87"/>
      <c r="CDX67" s="87"/>
      <c r="CDY67" s="87"/>
      <c r="CDZ67" s="87"/>
      <c r="CEA67" s="87"/>
      <c r="CEB67" s="87"/>
      <c r="CEC67" s="87"/>
      <c r="CED67" s="87"/>
      <c r="CEE67" s="87"/>
      <c r="CEF67" s="87"/>
      <c r="CEG67" s="87"/>
      <c r="CEH67" s="87"/>
      <c r="CEI67" s="87"/>
      <c r="CEJ67" s="87"/>
      <c r="CEK67" s="87"/>
      <c r="CEL67" s="87"/>
      <c r="CEM67" s="87"/>
      <c r="CEN67" s="87"/>
      <c r="CEO67" s="87"/>
      <c r="CEP67" s="87"/>
      <c r="CEQ67" s="87"/>
      <c r="CER67" s="87"/>
      <c r="CES67" s="87"/>
      <c r="CET67" s="87"/>
      <c r="CEU67" s="87"/>
      <c r="CEV67" s="87"/>
      <c r="CEW67" s="87"/>
      <c r="CEX67" s="87"/>
      <c r="CEY67" s="87"/>
      <c r="CEZ67" s="87"/>
      <c r="CFA67" s="87"/>
      <c r="CFB67" s="87"/>
      <c r="CFC67" s="87"/>
      <c r="CFD67" s="87"/>
      <c r="CFE67" s="87"/>
      <c r="CFF67" s="87"/>
      <c r="CFG67" s="87"/>
      <c r="CFH67" s="87"/>
      <c r="CFI67" s="87"/>
      <c r="CFJ67" s="87"/>
      <c r="CFK67" s="87"/>
      <c r="CFL67" s="87"/>
      <c r="CFM67" s="87"/>
      <c r="CFN67" s="87"/>
      <c r="CFO67" s="87"/>
      <c r="CFP67" s="87"/>
      <c r="CFQ67" s="87"/>
      <c r="CFR67" s="87"/>
      <c r="CFS67" s="87"/>
      <c r="CFT67" s="87"/>
      <c r="CFU67" s="87"/>
      <c r="CFV67" s="87"/>
      <c r="CFW67" s="87"/>
      <c r="CFX67" s="87"/>
      <c r="CFY67" s="87"/>
      <c r="CFZ67" s="87"/>
      <c r="CGA67" s="87"/>
      <c r="CGB67" s="87"/>
      <c r="CGC67" s="87"/>
      <c r="CGD67" s="87"/>
      <c r="CGE67" s="87"/>
      <c r="CGF67" s="87"/>
      <c r="CGG67" s="87"/>
      <c r="CGH67" s="87"/>
      <c r="CGI67" s="87"/>
      <c r="CGJ67" s="87"/>
      <c r="CGK67" s="87"/>
      <c r="CGL67" s="87"/>
      <c r="CGM67" s="87"/>
      <c r="CGN67" s="87"/>
      <c r="CGO67" s="87"/>
      <c r="CGP67" s="87"/>
      <c r="CGQ67" s="87"/>
      <c r="CGR67" s="87"/>
      <c r="CGS67" s="87"/>
      <c r="CGT67" s="87"/>
      <c r="CGU67" s="87"/>
      <c r="CGV67" s="87"/>
      <c r="CGW67" s="87"/>
      <c r="CGX67" s="87"/>
      <c r="CGY67" s="87"/>
      <c r="CGZ67" s="87"/>
      <c r="CHA67" s="87"/>
      <c r="CHB67" s="87"/>
      <c r="CHC67" s="87"/>
      <c r="CHD67" s="87"/>
      <c r="CHE67" s="87"/>
      <c r="CHF67" s="87"/>
      <c r="CHG67" s="87"/>
      <c r="CHH67" s="87"/>
      <c r="CHI67" s="87"/>
      <c r="CHJ67" s="87"/>
      <c r="CHK67" s="87"/>
      <c r="CHL67" s="87"/>
      <c r="CHM67" s="87"/>
      <c r="CHN67" s="87"/>
      <c r="CHO67" s="87"/>
      <c r="CHP67" s="87"/>
      <c r="CHQ67" s="87"/>
      <c r="CHR67" s="87"/>
      <c r="CHS67" s="87"/>
      <c r="CHT67" s="87"/>
      <c r="CHU67" s="87"/>
      <c r="CHV67" s="87"/>
      <c r="CHW67" s="87"/>
      <c r="CHX67" s="87"/>
      <c r="CHY67" s="87"/>
      <c r="CHZ67" s="87"/>
      <c r="CIA67" s="87"/>
      <c r="CIB67" s="87"/>
      <c r="CIC67" s="87"/>
      <c r="CID67" s="87"/>
      <c r="CIE67" s="87"/>
      <c r="CIF67" s="87"/>
      <c r="CIG67" s="87"/>
      <c r="CIH67" s="87"/>
      <c r="CII67" s="87"/>
      <c r="CIJ67" s="87"/>
      <c r="CIK67" s="87"/>
      <c r="CIL67" s="87"/>
      <c r="CIM67" s="87"/>
      <c r="CIN67" s="87"/>
      <c r="CIO67" s="87"/>
      <c r="CIP67" s="87"/>
      <c r="CIQ67" s="87"/>
      <c r="CIR67" s="87"/>
      <c r="CIS67" s="87"/>
      <c r="CIT67" s="87"/>
      <c r="CIU67" s="87"/>
      <c r="CIV67" s="87"/>
      <c r="CIW67" s="87"/>
      <c r="CIX67" s="87"/>
      <c r="CIY67" s="87"/>
      <c r="CIZ67" s="87"/>
      <c r="CJA67" s="87"/>
      <c r="CJB67" s="87"/>
      <c r="CJC67" s="87"/>
      <c r="CJD67" s="87"/>
      <c r="CJE67" s="87"/>
      <c r="CJF67" s="87"/>
      <c r="CJG67" s="87"/>
      <c r="CJH67" s="87"/>
      <c r="CJI67" s="87"/>
      <c r="CJJ67" s="87"/>
      <c r="CJK67" s="87"/>
      <c r="CJL67" s="87"/>
      <c r="CJM67" s="87"/>
      <c r="CJN67" s="87"/>
      <c r="CJO67" s="87"/>
      <c r="CJP67" s="87"/>
      <c r="CJQ67" s="87"/>
      <c r="CJR67" s="87"/>
      <c r="CJS67" s="87"/>
      <c r="CJT67" s="87"/>
      <c r="CJU67" s="87"/>
      <c r="CJV67" s="87"/>
      <c r="CJW67" s="87"/>
      <c r="CJX67" s="87"/>
      <c r="CJY67" s="87"/>
      <c r="CJZ67" s="87"/>
      <c r="CKA67" s="87"/>
      <c r="CKB67" s="87"/>
      <c r="CKC67" s="87"/>
      <c r="CKD67" s="87"/>
      <c r="CKE67" s="87"/>
      <c r="CKF67" s="87"/>
      <c r="CKG67" s="87"/>
      <c r="CKH67" s="87"/>
      <c r="CKI67" s="87"/>
      <c r="CKJ67" s="87"/>
      <c r="CKK67" s="87"/>
      <c r="CKL67" s="87"/>
      <c r="CKM67" s="87"/>
      <c r="CKN67" s="87"/>
      <c r="CKO67" s="87"/>
      <c r="CKP67" s="87"/>
      <c r="CKQ67" s="87"/>
      <c r="CKR67" s="87"/>
      <c r="CKS67" s="87"/>
      <c r="CKT67" s="87"/>
      <c r="CKU67" s="87"/>
      <c r="CKV67" s="87"/>
      <c r="CKW67" s="87"/>
      <c r="CKX67" s="87"/>
      <c r="CKY67" s="87"/>
      <c r="CKZ67" s="87"/>
      <c r="CLA67" s="87"/>
      <c r="CLB67" s="87"/>
      <c r="CLC67" s="87"/>
      <c r="CLD67" s="87"/>
      <c r="CLE67" s="87"/>
      <c r="CLF67" s="87"/>
      <c r="CLG67" s="87"/>
      <c r="CLH67" s="87"/>
      <c r="CLI67" s="87"/>
      <c r="CLJ67" s="87"/>
      <c r="CLK67" s="87"/>
      <c r="CLL67" s="87"/>
      <c r="CLM67" s="87"/>
      <c r="CLN67" s="87"/>
      <c r="CLO67" s="87"/>
      <c r="CLP67" s="87"/>
      <c r="CLQ67" s="87"/>
      <c r="CLR67" s="87"/>
      <c r="CLS67" s="87"/>
      <c r="CLT67" s="87"/>
      <c r="CLU67" s="87"/>
      <c r="CLV67" s="87"/>
      <c r="CLW67" s="87"/>
      <c r="CLX67" s="87"/>
      <c r="CLY67" s="87"/>
      <c r="CLZ67" s="87"/>
      <c r="CMA67" s="87"/>
      <c r="CMB67" s="87"/>
      <c r="CMC67" s="87"/>
      <c r="CMD67" s="87"/>
      <c r="CME67" s="87"/>
      <c r="CMF67" s="87"/>
      <c r="CMG67" s="87"/>
      <c r="CMH67" s="87"/>
      <c r="CMI67" s="87"/>
      <c r="CMJ67" s="87"/>
      <c r="CMK67" s="87"/>
      <c r="CML67" s="87"/>
      <c r="CMM67" s="87"/>
      <c r="CMN67" s="87"/>
      <c r="CMO67" s="87"/>
      <c r="CMP67" s="87"/>
      <c r="CMQ67" s="87"/>
      <c r="CMR67" s="87"/>
      <c r="CMS67" s="87"/>
      <c r="CMT67" s="87"/>
      <c r="CMU67" s="87"/>
      <c r="CMV67" s="87"/>
      <c r="CMW67" s="87"/>
      <c r="CMX67" s="87"/>
      <c r="CMY67" s="87"/>
      <c r="CMZ67" s="87"/>
      <c r="CNA67" s="87"/>
      <c r="CNB67" s="87"/>
      <c r="CNC67" s="87"/>
      <c r="CND67" s="87"/>
      <c r="CNE67" s="87"/>
      <c r="CNF67" s="87"/>
      <c r="CNG67" s="87"/>
      <c r="CNH67" s="87"/>
      <c r="CNI67" s="87"/>
      <c r="CNJ67" s="87"/>
      <c r="CNK67" s="87"/>
      <c r="CNL67" s="87"/>
      <c r="CNM67" s="87"/>
      <c r="CNN67" s="87"/>
      <c r="CNO67" s="87"/>
      <c r="CNP67" s="87"/>
      <c r="CNQ67" s="87"/>
      <c r="CNR67" s="87"/>
      <c r="CNS67" s="87"/>
      <c r="CNT67" s="87"/>
      <c r="CNU67" s="87"/>
      <c r="CNV67" s="87"/>
      <c r="CNW67" s="87"/>
      <c r="CNX67" s="87"/>
      <c r="CNY67" s="87"/>
      <c r="CNZ67" s="87"/>
      <c r="COA67" s="87"/>
      <c r="COB67" s="87"/>
      <c r="COC67" s="87"/>
      <c r="COD67" s="87"/>
      <c r="COE67" s="87"/>
      <c r="COF67" s="87"/>
      <c r="COG67" s="87"/>
      <c r="COH67" s="87"/>
      <c r="COI67" s="87"/>
      <c r="COJ67" s="87"/>
      <c r="COK67" s="87"/>
      <c r="COL67" s="87"/>
      <c r="COM67" s="87"/>
      <c r="CON67" s="87"/>
      <c r="COO67" s="87"/>
      <c r="COP67" s="87"/>
      <c r="COQ67" s="87"/>
      <c r="COR67" s="87"/>
      <c r="COS67" s="87"/>
      <c r="COT67" s="87"/>
      <c r="COU67" s="87"/>
      <c r="COV67" s="87"/>
      <c r="COW67" s="87"/>
      <c r="COX67" s="87"/>
      <c r="COY67" s="87"/>
      <c r="COZ67" s="87"/>
      <c r="CPA67" s="87"/>
      <c r="CPB67" s="87"/>
      <c r="CPC67" s="87"/>
      <c r="CPD67" s="87"/>
      <c r="CPE67" s="87"/>
      <c r="CPF67" s="87"/>
      <c r="CPG67" s="87"/>
      <c r="CPH67" s="87"/>
      <c r="CPI67" s="87"/>
      <c r="CPJ67" s="87"/>
      <c r="CPK67" s="87"/>
      <c r="CPL67" s="87"/>
      <c r="CPM67" s="87"/>
      <c r="CPN67" s="87"/>
      <c r="CPO67" s="87"/>
      <c r="CPP67" s="87"/>
      <c r="CPQ67" s="87"/>
      <c r="CPR67" s="87"/>
      <c r="CPS67" s="87"/>
      <c r="CPT67" s="87"/>
      <c r="CPU67" s="87"/>
      <c r="CPV67" s="87"/>
      <c r="CPW67" s="87"/>
      <c r="CPX67" s="87"/>
      <c r="CPY67" s="87"/>
      <c r="CPZ67" s="87"/>
      <c r="CQA67" s="87"/>
      <c r="CQB67" s="87"/>
      <c r="CQC67" s="87"/>
      <c r="CQD67" s="87"/>
      <c r="CQE67" s="87"/>
      <c r="CQF67" s="87"/>
      <c r="CQG67" s="87"/>
      <c r="CQH67" s="87"/>
      <c r="CQI67" s="87"/>
      <c r="CQJ67" s="87"/>
      <c r="CQK67" s="87"/>
      <c r="CQL67" s="87"/>
      <c r="CQM67" s="87"/>
      <c r="CQN67" s="87"/>
      <c r="CQO67" s="87"/>
      <c r="CQP67" s="87"/>
      <c r="CQQ67" s="87"/>
      <c r="CQR67" s="87"/>
      <c r="CQS67" s="87"/>
      <c r="CQT67" s="87"/>
      <c r="CQU67" s="87"/>
      <c r="CQV67" s="87"/>
      <c r="CQW67" s="87"/>
      <c r="CQX67" s="87"/>
      <c r="CQY67" s="87"/>
      <c r="CQZ67" s="87"/>
      <c r="CRA67" s="87"/>
      <c r="CRB67" s="87"/>
      <c r="CRC67" s="87"/>
      <c r="CRD67" s="87"/>
      <c r="CRE67" s="87"/>
      <c r="CRF67" s="87"/>
      <c r="CRG67" s="87"/>
      <c r="CRH67" s="87"/>
      <c r="CRI67" s="87"/>
      <c r="CRJ67" s="87"/>
      <c r="CRK67" s="87"/>
      <c r="CRL67" s="87"/>
      <c r="CRM67" s="87"/>
      <c r="CRN67" s="87"/>
      <c r="CRO67" s="87"/>
      <c r="CRP67" s="87"/>
      <c r="CRQ67" s="87"/>
      <c r="CRR67" s="87"/>
      <c r="CRS67" s="87"/>
      <c r="CRT67" s="87"/>
      <c r="CRU67" s="87"/>
      <c r="CRV67" s="87"/>
      <c r="CRW67" s="87"/>
      <c r="CRX67" s="87"/>
      <c r="CRY67" s="87"/>
      <c r="CRZ67" s="87"/>
      <c r="CSA67" s="87"/>
      <c r="CSB67" s="87"/>
      <c r="CSC67" s="87"/>
      <c r="CSD67" s="87"/>
      <c r="CSE67" s="87"/>
      <c r="CSF67" s="87"/>
      <c r="CSG67" s="87"/>
      <c r="CSH67" s="87"/>
      <c r="CSI67" s="87"/>
      <c r="CSJ67" s="87"/>
      <c r="CSK67" s="87"/>
      <c r="CSL67" s="87"/>
      <c r="CSM67" s="87"/>
      <c r="CSN67" s="87"/>
      <c r="CSO67" s="87"/>
      <c r="CSP67" s="87"/>
      <c r="CSQ67" s="87"/>
      <c r="CSR67" s="87"/>
      <c r="CSS67" s="87"/>
      <c r="CST67" s="87"/>
      <c r="CSU67" s="87"/>
      <c r="CSV67" s="87"/>
      <c r="CSW67" s="87"/>
      <c r="CSX67" s="87"/>
      <c r="CSY67" s="87"/>
      <c r="CSZ67" s="87"/>
      <c r="CTA67" s="87"/>
      <c r="CTB67" s="87"/>
      <c r="CTC67" s="87"/>
      <c r="CTD67" s="87"/>
      <c r="CTE67" s="87"/>
      <c r="CTF67" s="87"/>
      <c r="CTG67" s="87"/>
      <c r="CTH67" s="87"/>
      <c r="CTI67" s="87"/>
      <c r="CTJ67" s="87"/>
      <c r="CTK67" s="87"/>
      <c r="CTL67" s="87"/>
      <c r="CTM67" s="87"/>
      <c r="CTN67" s="87"/>
      <c r="CTO67" s="87"/>
      <c r="CTP67" s="87"/>
      <c r="CTQ67" s="87"/>
      <c r="CTR67" s="87"/>
      <c r="CTS67" s="87"/>
      <c r="CTT67" s="87"/>
      <c r="CTU67" s="87"/>
      <c r="CTV67" s="87"/>
      <c r="CTW67" s="87"/>
      <c r="CTX67" s="87"/>
      <c r="CTY67" s="87"/>
      <c r="CTZ67" s="87"/>
      <c r="CUA67" s="87"/>
      <c r="CUB67" s="87"/>
      <c r="CUC67" s="87"/>
      <c r="CUD67" s="87"/>
      <c r="CUE67" s="87"/>
      <c r="CUF67" s="87"/>
      <c r="CUG67" s="87"/>
      <c r="CUH67" s="87"/>
      <c r="CUI67" s="87"/>
      <c r="CUJ67" s="87"/>
      <c r="CUK67" s="87"/>
      <c r="CUL67" s="87"/>
      <c r="CUM67" s="87"/>
      <c r="CUN67" s="87"/>
      <c r="CUO67" s="87"/>
      <c r="CUP67" s="87"/>
      <c r="CUQ67" s="87"/>
      <c r="CUR67" s="87"/>
      <c r="CUS67" s="87"/>
      <c r="CUT67" s="87"/>
      <c r="CUU67" s="87"/>
      <c r="CUV67" s="87"/>
      <c r="CUW67" s="87"/>
      <c r="CUX67" s="87"/>
      <c r="CUY67" s="87"/>
      <c r="CUZ67" s="87"/>
      <c r="CVA67" s="87"/>
      <c r="CVB67" s="87"/>
      <c r="CVC67" s="87"/>
      <c r="CVD67" s="87"/>
      <c r="CVE67" s="87"/>
      <c r="CVF67" s="87"/>
      <c r="CVG67" s="87"/>
      <c r="CVH67" s="87"/>
      <c r="CVI67" s="87"/>
      <c r="CVJ67" s="87"/>
      <c r="CVK67" s="87"/>
      <c r="CVL67" s="87"/>
      <c r="CVM67" s="87"/>
      <c r="CVN67" s="87"/>
      <c r="CVO67" s="87"/>
      <c r="CVP67" s="87"/>
      <c r="CVQ67" s="87"/>
      <c r="CVR67" s="87"/>
      <c r="CVS67" s="87"/>
      <c r="CVT67" s="87"/>
      <c r="CVU67" s="87"/>
      <c r="CVV67" s="87"/>
      <c r="CVW67" s="87"/>
      <c r="CVX67" s="87"/>
      <c r="CVY67" s="87"/>
      <c r="CVZ67" s="87"/>
      <c r="CWA67" s="87"/>
      <c r="CWB67" s="87"/>
      <c r="CWC67" s="87"/>
      <c r="CWD67" s="87"/>
      <c r="CWE67" s="87"/>
      <c r="CWF67" s="87"/>
      <c r="CWG67" s="87"/>
      <c r="CWH67" s="87"/>
      <c r="CWI67" s="87"/>
      <c r="CWJ67" s="87"/>
      <c r="CWK67" s="87"/>
      <c r="CWL67" s="87"/>
      <c r="CWM67" s="87"/>
      <c r="CWN67" s="87"/>
      <c r="CWO67" s="87"/>
      <c r="CWP67" s="87"/>
      <c r="CWQ67" s="87"/>
      <c r="CWR67" s="87"/>
      <c r="CWS67" s="87"/>
      <c r="CWT67" s="87"/>
      <c r="CWU67" s="87"/>
      <c r="CWV67" s="87"/>
      <c r="CWW67" s="87"/>
      <c r="CWX67" s="87"/>
      <c r="CWY67" s="87"/>
      <c r="CWZ67" s="87"/>
      <c r="CXA67" s="87"/>
      <c r="CXB67" s="87"/>
      <c r="CXC67" s="87"/>
      <c r="CXD67" s="87"/>
      <c r="CXE67" s="87"/>
      <c r="CXF67" s="87"/>
      <c r="CXG67" s="87"/>
      <c r="CXH67" s="87"/>
      <c r="CXI67" s="87"/>
      <c r="CXJ67" s="87"/>
      <c r="CXK67" s="87"/>
      <c r="CXL67" s="87"/>
      <c r="CXM67" s="87"/>
      <c r="CXN67" s="87"/>
      <c r="CXO67" s="87"/>
      <c r="CXP67" s="87"/>
      <c r="CXQ67" s="87"/>
      <c r="CXR67" s="87"/>
      <c r="CXS67" s="87"/>
      <c r="CXT67" s="87"/>
      <c r="CXU67" s="87"/>
      <c r="CXV67" s="87"/>
      <c r="CXW67" s="87"/>
      <c r="CXX67" s="87"/>
      <c r="CXY67" s="87"/>
      <c r="CXZ67" s="87"/>
      <c r="CYA67" s="87"/>
      <c r="CYB67" s="87"/>
      <c r="CYC67" s="87"/>
      <c r="CYD67" s="87"/>
      <c r="CYE67" s="87"/>
      <c r="CYF67" s="87"/>
      <c r="CYG67" s="87"/>
      <c r="CYH67" s="87"/>
      <c r="CYI67" s="87"/>
      <c r="CYJ67" s="87"/>
      <c r="CYK67" s="87"/>
      <c r="CYL67" s="87"/>
      <c r="CYM67" s="87"/>
      <c r="CYN67" s="87"/>
      <c r="CYO67" s="87"/>
      <c r="CYP67" s="87"/>
      <c r="CYQ67" s="87"/>
      <c r="CYR67" s="87"/>
      <c r="CYS67" s="87"/>
      <c r="CYT67" s="87"/>
      <c r="CYU67" s="87"/>
      <c r="CYV67" s="87"/>
      <c r="CYW67" s="87"/>
      <c r="CYX67" s="87"/>
      <c r="CYY67" s="87"/>
      <c r="CYZ67" s="87"/>
      <c r="CZA67" s="87"/>
      <c r="CZB67" s="87"/>
      <c r="CZC67" s="87"/>
      <c r="CZD67" s="87"/>
      <c r="CZE67" s="87"/>
      <c r="CZF67" s="87"/>
      <c r="CZG67" s="87"/>
      <c r="CZH67" s="87"/>
      <c r="CZI67" s="87"/>
      <c r="CZJ67" s="87"/>
      <c r="CZK67" s="87"/>
      <c r="CZL67" s="87"/>
      <c r="CZM67" s="87"/>
      <c r="CZN67" s="87"/>
      <c r="CZO67" s="87"/>
      <c r="CZP67" s="87"/>
      <c r="CZQ67" s="87"/>
      <c r="CZR67" s="87"/>
      <c r="CZS67" s="87"/>
      <c r="CZT67" s="87"/>
      <c r="CZU67" s="87"/>
      <c r="CZV67" s="87"/>
      <c r="CZW67" s="87"/>
      <c r="CZX67" s="87"/>
      <c r="CZY67" s="87"/>
      <c r="CZZ67" s="87"/>
      <c r="DAA67" s="87"/>
      <c r="DAB67" s="87"/>
      <c r="DAC67" s="87"/>
      <c r="DAD67" s="87"/>
      <c r="DAE67" s="87"/>
      <c r="DAF67" s="87"/>
      <c r="DAG67" s="87"/>
      <c r="DAH67" s="87"/>
      <c r="DAI67" s="87"/>
      <c r="DAJ67" s="87"/>
      <c r="DAK67" s="87"/>
      <c r="DAL67" s="87"/>
      <c r="DAM67" s="87"/>
      <c r="DAN67" s="87"/>
      <c r="DAO67" s="87"/>
      <c r="DAP67" s="87"/>
      <c r="DAQ67" s="87"/>
      <c r="DAR67" s="87"/>
      <c r="DAS67" s="87"/>
      <c r="DAT67" s="87"/>
      <c r="DAU67" s="87"/>
      <c r="DAV67" s="87"/>
      <c r="DAW67" s="87"/>
      <c r="DAX67" s="87"/>
      <c r="DAY67" s="87"/>
      <c r="DAZ67" s="87"/>
      <c r="DBA67" s="87"/>
      <c r="DBB67" s="87"/>
      <c r="DBC67" s="87"/>
      <c r="DBD67" s="87"/>
      <c r="DBE67" s="87"/>
      <c r="DBF67" s="87"/>
      <c r="DBG67" s="87"/>
      <c r="DBH67" s="87"/>
      <c r="DBI67" s="87"/>
      <c r="DBJ67" s="87"/>
      <c r="DBK67" s="87"/>
      <c r="DBL67" s="87"/>
      <c r="DBM67" s="87"/>
      <c r="DBN67" s="87"/>
      <c r="DBO67" s="87"/>
      <c r="DBP67" s="87"/>
      <c r="DBQ67" s="87"/>
      <c r="DBR67" s="87"/>
      <c r="DBS67" s="87"/>
      <c r="DBT67" s="87"/>
      <c r="DBU67" s="87"/>
      <c r="DBV67" s="87"/>
      <c r="DBW67" s="87"/>
      <c r="DBX67" s="87"/>
      <c r="DBY67" s="87"/>
      <c r="DBZ67" s="87"/>
      <c r="DCA67" s="87"/>
      <c r="DCB67" s="87"/>
      <c r="DCC67" s="87"/>
      <c r="DCD67" s="87"/>
      <c r="DCE67" s="87"/>
      <c r="DCF67" s="87"/>
      <c r="DCG67" s="87"/>
      <c r="DCH67" s="87"/>
      <c r="DCI67" s="87"/>
      <c r="DCJ67" s="87"/>
      <c r="DCK67" s="87"/>
      <c r="DCL67" s="87"/>
      <c r="DCM67" s="87"/>
      <c r="DCN67" s="87"/>
      <c r="DCO67" s="87"/>
      <c r="DCP67" s="87"/>
      <c r="DCQ67" s="87"/>
      <c r="DCR67" s="87"/>
      <c r="DCS67" s="87"/>
      <c r="DCT67" s="87"/>
      <c r="DCU67" s="87"/>
      <c r="DCV67" s="87"/>
      <c r="DCW67" s="87"/>
      <c r="DCX67" s="87"/>
      <c r="DCY67" s="87"/>
      <c r="DCZ67" s="87"/>
      <c r="DDA67" s="87"/>
      <c r="DDB67" s="87"/>
      <c r="DDC67" s="87"/>
      <c r="DDD67" s="87"/>
      <c r="DDE67" s="87"/>
      <c r="DDF67" s="87"/>
      <c r="DDG67" s="87"/>
      <c r="DDH67" s="87"/>
      <c r="DDI67" s="87"/>
      <c r="DDJ67" s="87"/>
      <c r="DDK67" s="87"/>
      <c r="DDL67" s="87"/>
      <c r="DDM67" s="87"/>
      <c r="DDN67" s="87"/>
      <c r="DDO67" s="87"/>
      <c r="DDP67" s="87"/>
      <c r="DDQ67" s="87"/>
      <c r="DDR67" s="87"/>
      <c r="DDS67" s="87"/>
      <c r="DDT67" s="87"/>
      <c r="DDU67" s="87"/>
      <c r="DDV67" s="87"/>
      <c r="DDW67" s="87"/>
      <c r="DDX67" s="87"/>
      <c r="DDY67" s="87"/>
      <c r="DDZ67" s="87"/>
      <c r="DEA67" s="87"/>
      <c r="DEB67" s="87"/>
      <c r="DEC67" s="87"/>
      <c r="DED67" s="87"/>
      <c r="DEE67" s="87"/>
      <c r="DEF67" s="87"/>
      <c r="DEG67" s="87"/>
      <c r="DEH67" s="87"/>
      <c r="DEI67" s="87"/>
      <c r="DEJ67" s="87"/>
      <c r="DEK67" s="87"/>
      <c r="DEL67" s="87"/>
      <c r="DEM67" s="87"/>
      <c r="DEN67" s="87"/>
      <c r="DEO67" s="87"/>
      <c r="DEP67" s="87"/>
      <c r="DEQ67" s="87"/>
      <c r="DER67" s="87"/>
      <c r="DES67" s="87"/>
      <c r="DET67" s="87"/>
      <c r="DEU67" s="87"/>
      <c r="DEV67" s="87"/>
      <c r="DEW67" s="87"/>
      <c r="DEX67" s="87"/>
      <c r="DEY67" s="87"/>
      <c r="DEZ67" s="87"/>
      <c r="DFA67" s="87"/>
      <c r="DFB67" s="87"/>
      <c r="DFC67" s="87"/>
      <c r="DFD67" s="87"/>
      <c r="DFE67" s="87"/>
      <c r="DFF67" s="87"/>
      <c r="DFG67" s="87"/>
      <c r="DFH67" s="87"/>
      <c r="DFI67" s="87"/>
      <c r="DFJ67" s="87"/>
      <c r="DFK67" s="87"/>
      <c r="DFL67" s="87"/>
      <c r="DFM67" s="87"/>
      <c r="DFN67" s="87"/>
      <c r="DFO67" s="87"/>
      <c r="DFP67" s="87"/>
      <c r="DFQ67" s="87"/>
      <c r="DFR67" s="87"/>
      <c r="DFS67" s="87"/>
      <c r="DFT67" s="87"/>
      <c r="DFU67" s="87"/>
      <c r="DFV67" s="87"/>
      <c r="DFW67" s="87"/>
      <c r="DFX67" s="87"/>
      <c r="DFY67" s="87"/>
      <c r="DFZ67" s="87"/>
      <c r="DGA67" s="87"/>
      <c r="DGB67" s="87"/>
      <c r="DGC67" s="87"/>
      <c r="DGD67" s="87"/>
      <c r="DGE67" s="87"/>
      <c r="DGF67" s="87"/>
      <c r="DGG67" s="87"/>
      <c r="DGH67" s="87"/>
      <c r="DGI67" s="87"/>
      <c r="DGJ67" s="87"/>
      <c r="DGK67" s="87"/>
      <c r="DGL67" s="87"/>
      <c r="DGM67" s="87"/>
      <c r="DGN67" s="87"/>
      <c r="DGO67" s="87"/>
      <c r="DGP67" s="87"/>
      <c r="DGQ67" s="87"/>
      <c r="DGR67" s="87"/>
      <c r="DGS67" s="87"/>
      <c r="DGT67" s="87"/>
      <c r="DGU67" s="87"/>
      <c r="DGV67" s="87"/>
      <c r="DGW67" s="87"/>
      <c r="DGX67" s="87"/>
      <c r="DGY67" s="87"/>
      <c r="DGZ67" s="87"/>
      <c r="DHA67" s="87"/>
      <c r="DHB67" s="87"/>
      <c r="DHC67" s="87"/>
      <c r="DHD67" s="87"/>
      <c r="DHE67" s="87"/>
      <c r="DHF67" s="87"/>
      <c r="DHG67" s="87"/>
      <c r="DHH67" s="87"/>
      <c r="DHI67" s="87"/>
      <c r="DHJ67" s="87"/>
      <c r="DHK67" s="87"/>
      <c r="DHL67" s="87"/>
      <c r="DHM67" s="87"/>
      <c r="DHN67" s="87"/>
      <c r="DHO67" s="87"/>
      <c r="DHP67" s="87"/>
      <c r="DHQ67" s="87"/>
      <c r="DHR67" s="87"/>
      <c r="DHS67" s="87"/>
      <c r="DHT67" s="87"/>
      <c r="DHU67" s="87"/>
      <c r="DHV67" s="87"/>
      <c r="DHW67" s="87"/>
      <c r="DHX67" s="87"/>
      <c r="DHY67" s="87"/>
      <c r="DHZ67" s="87"/>
      <c r="DIA67" s="87"/>
      <c r="DIB67" s="87"/>
      <c r="DIC67" s="87"/>
      <c r="DID67" s="87"/>
      <c r="DIE67" s="87"/>
      <c r="DIF67" s="87"/>
      <c r="DIG67" s="87"/>
      <c r="DIH67" s="87"/>
      <c r="DII67" s="87"/>
      <c r="DIJ67" s="87"/>
      <c r="DIK67" s="87"/>
      <c r="DIL67" s="87"/>
      <c r="DIM67" s="87"/>
      <c r="DIN67" s="87"/>
      <c r="DIO67" s="87"/>
      <c r="DIP67" s="87"/>
      <c r="DIQ67" s="87"/>
      <c r="DIR67" s="87"/>
      <c r="DIS67" s="87"/>
      <c r="DIT67" s="87"/>
      <c r="DIU67" s="87"/>
      <c r="DIV67" s="87"/>
      <c r="DIW67" s="87"/>
      <c r="DIX67" s="87"/>
      <c r="DIY67" s="87"/>
      <c r="DIZ67" s="87"/>
      <c r="DJA67" s="87"/>
      <c r="DJB67" s="87"/>
      <c r="DJC67" s="87"/>
      <c r="DJD67" s="87"/>
      <c r="DJE67" s="87"/>
      <c r="DJF67" s="87"/>
      <c r="DJG67" s="87"/>
      <c r="DJH67" s="87"/>
      <c r="DJI67" s="87"/>
      <c r="DJJ67" s="87"/>
      <c r="DJK67" s="87"/>
      <c r="DJL67" s="87"/>
      <c r="DJM67" s="87"/>
      <c r="DJN67" s="87"/>
      <c r="DJO67" s="87"/>
      <c r="DJP67" s="87"/>
      <c r="DJQ67" s="87"/>
      <c r="DJR67" s="87"/>
      <c r="DJS67" s="87"/>
      <c r="DJT67" s="87"/>
      <c r="DJU67" s="87"/>
      <c r="DJV67" s="87"/>
      <c r="DJW67" s="87"/>
      <c r="DJX67" s="87"/>
      <c r="DJY67" s="87"/>
      <c r="DJZ67" s="87"/>
      <c r="DKA67" s="87"/>
      <c r="DKB67" s="87"/>
      <c r="DKC67" s="87"/>
      <c r="DKD67" s="87"/>
      <c r="DKE67" s="87"/>
      <c r="DKF67" s="87"/>
      <c r="DKG67" s="87"/>
      <c r="DKH67" s="87"/>
      <c r="DKI67" s="87"/>
      <c r="DKJ67" s="87"/>
      <c r="DKK67" s="87"/>
      <c r="DKL67" s="87"/>
      <c r="DKM67" s="87"/>
      <c r="DKN67" s="87"/>
      <c r="DKO67" s="87"/>
      <c r="DKP67" s="87"/>
      <c r="DKQ67" s="87"/>
      <c r="DKR67" s="87"/>
      <c r="DKS67" s="87"/>
      <c r="DKT67" s="87"/>
      <c r="DKU67" s="87"/>
      <c r="DKV67" s="87"/>
      <c r="DKW67" s="87"/>
      <c r="DKX67" s="87"/>
      <c r="DKY67" s="87"/>
      <c r="DKZ67" s="87"/>
      <c r="DLA67" s="87"/>
      <c r="DLB67" s="87"/>
      <c r="DLC67" s="87"/>
      <c r="DLD67" s="87"/>
      <c r="DLE67" s="87"/>
      <c r="DLF67" s="87"/>
      <c r="DLG67" s="87"/>
      <c r="DLH67" s="87"/>
      <c r="DLI67" s="87"/>
      <c r="DLJ67" s="87"/>
      <c r="DLK67" s="87"/>
      <c r="DLL67" s="87"/>
      <c r="DLM67" s="87"/>
      <c r="DLN67" s="87"/>
      <c r="DLO67" s="87"/>
      <c r="DLP67" s="87"/>
      <c r="DLQ67" s="87"/>
      <c r="DLR67" s="87"/>
      <c r="DLS67" s="87"/>
      <c r="DLT67" s="87"/>
      <c r="DLU67" s="87"/>
      <c r="DLV67" s="87"/>
      <c r="DLW67" s="87"/>
      <c r="DLX67" s="87"/>
      <c r="DLY67" s="87"/>
      <c r="DLZ67" s="87"/>
      <c r="DMA67" s="87"/>
      <c r="DMB67" s="87"/>
      <c r="DMC67" s="87"/>
      <c r="DMD67" s="87"/>
      <c r="DME67" s="87"/>
      <c r="DMF67" s="87"/>
      <c r="DMG67" s="87"/>
      <c r="DMH67" s="87"/>
      <c r="DMI67" s="87"/>
      <c r="DMJ67" s="87"/>
      <c r="DMK67" s="87"/>
      <c r="DML67" s="87"/>
      <c r="DMM67" s="87"/>
      <c r="DMN67" s="87"/>
      <c r="DMO67" s="87"/>
      <c r="DMP67" s="87"/>
      <c r="DMQ67" s="87"/>
      <c r="DMR67" s="87"/>
      <c r="DMS67" s="87"/>
      <c r="DMT67" s="87"/>
      <c r="DMU67" s="87"/>
      <c r="DMV67" s="87"/>
      <c r="DMW67" s="87"/>
      <c r="DMX67" s="87"/>
      <c r="DMY67" s="87"/>
      <c r="DMZ67" s="87"/>
      <c r="DNA67" s="87"/>
      <c r="DNB67" s="87"/>
      <c r="DNC67" s="87"/>
      <c r="DND67" s="87"/>
      <c r="DNE67" s="87"/>
      <c r="DNF67" s="87"/>
      <c r="DNG67" s="87"/>
      <c r="DNH67" s="87"/>
      <c r="DNI67" s="87"/>
      <c r="DNJ67" s="87"/>
      <c r="DNK67" s="87"/>
      <c r="DNL67" s="87"/>
      <c r="DNM67" s="87"/>
      <c r="DNN67" s="87"/>
      <c r="DNO67" s="87"/>
      <c r="DNP67" s="87"/>
      <c r="DNQ67" s="87"/>
      <c r="DNR67" s="87"/>
      <c r="DNS67" s="87"/>
      <c r="DNT67" s="87"/>
      <c r="DNU67" s="87"/>
      <c r="DNV67" s="87"/>
      <c r="DNW67" s="87"/>
      <c r="DNX67" s="87"/>
      <c r="DNY67" s="87"/>
      <c r="DNZ67" s="87"/>
      <c r="DOA67" s="87"/>
      <c r="DOB67" s="87"/>
      <c r="DOC67" s="87"/>
      <c r="DOD67" s="87"/>
      <c r="DOE67" s="87"/>
      <c r="DOF67" s="87"/>
      <c r="DOG67" s="87"/>
      <c r="DOH67" s="87"/>
      <c r="DOI67" s="87"/>
      <c r="DOJ67" s="87"/>
      <c r="DOK67" s="87"/>
      <c r="DOL67" s="87"/>
      <c r="DOM67" s="87"/>
      <c r="DON67" s="87"/>
      <c r="DOO67" s="87"/>
      <c r="DOP67" s="87"/>
      <c r="DOQ67" s="87"/>
      <c r="DOR67" s="87"/>
      <c r="DOS67" s="87"/>
      <c r="DOT67" s="87"/>
      <c r="DOU67" s="87"/>
      <c r="DOV67" s="87"/>
      <c r="DOW67" s="87"/>
      <c r="DOX67" s="87"/>
      <c r="DOY67" s="87"/>
      <c r="DOZ67" s="87"/>
      <c r="DPA67" s="87"/>
      <c r="DPB67" s="87"/>
      <c r="DPC67" s="87"/>
      <c r="DPD67" s="87"/>
      <c r="DPE67" s="87"/>
      <c r="DPF67" s="87"/>
      <c r="DPG67" s="87"/>
      <c r="DPH67" s="87"/>
      <c r="DPI67" s="87"/>
      <c r="DPJ67" s="87"/>
      <c r="DPK67" s="87"/>
      <c r="DPL67" s="87"/>
      <c r="DPM67" s="87"/>
      <c r="DPN67" s="87"/>
      <c r="DPO67" s="87"/>
      <c r="DPP67" s="87"/>
      <c r="DPQ67" s="87"/>
      <c r="DPR67" s="87"/>
      <c r="DPS67" s="87"/>
      <c r="DPT67" s="87"/>
      <c r="DPU67" s="87"/>
      <c r="DPV67" s="87"/>
      <c r="DPW67" s="87"/>
      <c r="DPX67" s="87"/>
      <c r="DPY67" s="87"/>
      <c r="DPZ67" s="87"/>
      <c r="DQA67" s="87"/>
      <c r="DQB67" s="87"/>
      <c r="DQC67" s="87"/>
      <c r="DQD67" s="87"/>
      <c r="DQE67" s="87"/>
      <c r="DQF67" s="87"/>
      <c r="DQG67" s="87"/>
      <c r="DQH67" s="87"/>
      <c r="DQI67" s="87"/>
      <c r="DQJ67" s="87"/>
      <c r="DQK67" s="87"/>
      <c r="DQL67" s="87"/>
      <c r="DQM67" s="87"/>
      <c r="DQN67" s="87"/>
      <c r="DQO67" s="87"/>
      <c r="DQP67" s="87"/>
      <c r="DQQ67" s="87"/>
      <c r="DQR67" s="87"/>
      <c r="DQS67" s="87"/>
      <c r="DQT67" s="87"/>
      <c r="DQU67" s="87"/>
      <c r="DQV67" s="87"/>
      <c r="DQW67" s="87"/>
      <c r="DQX67" s="87"/>
      <c r="DQY67" s="87"/>
      <c r="DQZ67" s="87"/>
      <c r="DRA67" s="87"/>
      <c r="DRB67" s="87"/>
      <c r="DRC67" s="87"/>
      <c r="DRD67" s="87"/>
      <c r="DRE67" s="87"/>
      <c r="DRF67" s="87"/>
      <c r="DRG67" s="87"/>
      <c r="DRH67" s="87"/>
      <c r="DRI67" s="87"/>
      <c r="DRJ67" s="87"/>
      <c r="DRK67" s="87"/>
      <c r="DRL67" s="87"/>
      <c r="DRM67" s="87"/>
      <c r="DRN67" s="87"/>
      <c r="DRO67" s="87"/>
      <c r="DRP67" s="87"/>
      <c r="DRQ67" s="87"/>
      <c r="DRR67" s="87"/>
      <c r="DRS67" s="87"/>
      <c r="DRT67" s="87"/>
      <c r="DRU67" s="87"/>
      <c r="DRV67" s="87"/>
      <c r="DRW67" s="87"/>
      <c r="DRX67" s="87"/>
      <c r="DRY67" s="87"/>
      <c r="DRZ67" s="87"/>
      <c r="DSA67" s="87"/>
      <c r="DSB67" s="87"/>
      <c r="DSC67" s="87"/>
      <c r="DSD67" s="87"/>
      <c r="DSE67" s="87"/>
      <c r="DSF67" s="87"/>
      <c r="DSG67" s="87"/>
      <c r="DSH67" s="87"/>
      <c r="DSI67" s="87"/>
      <c r="DSJ67" s="87"/>
      <c r="DSK67" s="87"/>
      <c r="DSL67" s="87"/>
      <c r="DSM67" s="87"/>
      <c r="DSN67" s="87"/>
      <c r="DSO67" s="87"/>
      <c r="DSP67" s="87"/>
      <c r="DSQ67" s="87"/>
      <c r="DSR67" s="87"/>
      <c r="DSS67" s="87"/>
      <c r="DST67" s="87"/>
      <c r="DSU67" s="87"/>
      <c r="DSV67" s="87"/>
      <c r="DSW67" s="87"/>
      <c r="DSX67" s="87"/>
      <c r="DSY67" s="87"/>
      <c r="DSZ67" s="87"/>
      <c r="DTA67" s="87"/>
      <c r="DTB67" s="87"/>
      <c r="DTC67" s="87"/>
      <c r="DTD67" s="87"/>
      <c r="DTE67" s="87"/>
      <c r="DTF67" s="87"/>
      <c r="DTG67" s="87"/>
      <c r="DTH67" s="87"/>
      <c r="DTI67" s="87"/>
      <c r="DTJ67" s="87"/>
      <c r="DTK67" s="87"/>
      <c r="DTL67" s="87"/>
      <c r="DTM67" s="87"/>
      <c r="DTN67" s="87"/>
      <c r="DTO67" s="87"/>
      <c r="DTP67" s="87"/>
      <c r="DTQ67" s="87"/>
      <c r="DTR67" s="87"/>
      <c r="DTS67" s="87"/>
      <c r="DTT67" s="87"/>
      <c r="DTU67" s="87"/>
      <c r="DTV67" s="87"/>
      <c r="DTW67" s="87"/>
      <c r="DTX67" s="87"/>
      <c r="DTY67" s="87"/>
      <c r="DTZ67" s="87"/>
      <c r="DUA67" s="87"/>
      <c r="DUB67" s="87"/>
      <c r="DUC67" s="87"/>
      <c r="DUD67" s="87"/>
      <c r="DUE67" s="87"/>
      <c r="DUF67" s="87"/>
      <c r="DUG67" s="87"/>
      <c r="DUH67" s="87"/>
      <c r="DUI67" s="87"/>
      <c r="DUJ67" s="87"/>
      <c r="DUK67" s="87"/>
      <c r="DUL67" s="87"/>
      <c r="DUM67" s="87"/>
      <c r="DUN67" s="87"/>
      <c r="DUO67" s="87"/>
      <c r="DUP67" s="87"/>
      <c r="DUQ67" s="87"/>
      <c r="DUR67" s="87"/>
      <c r="DUS67" s="87"/>
      <c r="DUT67" s="87"/>
      <c r="DUU67" s="87"/>
      <c r="DUV67" s="87"/>
      <c r="DUW67" s="87"/>
      <c r="DUX67" s="87"/>
      <c r="DUY67" s="87"/>
      <c r="DUZ67" s="87"/>
      <c r="DVA67" s="87"/>
      <c r="DVB67" s="87"/>
      <c r="DVC67" s="87"/>
      <c r="DVD67" s="87"/>
      <c r="DVE67" s="87"/>
      <c r="DVF67" s="87"/>
      <c r="DVG67" s="87"/>
      <c r="DVH67" s="87"/>
      <c r="DVI67" s="87"/>
      <c r="DVJ67" s="87"/>
      <c r="DVK67" s="87"/>
      <c r="DVL67" s="87"/>
      <c r="DVM67" s="87"/>
      <c r="DVN67" s="87"/>
      <c r="DVO67" s="87"/>
      <c r="DVP67" s="87"/>
      <c r="DVQ67" s="87"/>
      <c r="DVR67" s="87"/>
      <c r="DVS67" s="87"/>
      <c r="DVT67" s="87"/>
      <c r="DVU67" s="87"/>
      <c r="DVV67" s="87"/>
      <c r="DVW67" s="87"/>
      <c r="DVX67" s="87"/>
      <c r="DVY67" s="87"/>
      <c r="DVZ67" s="87"/>
      <c r="DWA67" s="87"/>
      <c r="DWB67" s="87"/>
      <c r="DWC67" s="87"/>
      <c r="DWD67" s="87"/>
      <c r="DWE67" s="87"/>
      <c r="DWF67" s="87"/>
      <c r="DWG67" s="87"/>
      <c r="DWH67" s="87"/>
      <c r="DWI67" s="87"/>
      <c r="DWJ67" s="87"/>
      <c r="DWK67" s="87"/>
      <c r="DWL67" s="87"/>
      <c r="DWM67" s="87"/>
      <c r="DWN67" s="87"/>
      <c r="DWO67" s="87"/>
      <c r="DWP67" s="87"/>
      <c r="DWQ67" s="87"/>
      <c r="DWR67" s="87"/>
      <c r="DWS67" s="87"/>
      <c r="DWT67" s="87"/>
      <c r="DWU67" s="87"/>
      <c r="DWV67" s="87"/>
      <c r="DWW67" s="87"/>
      <c r="DWX67" s="87"/>
      <c r="DWY67" s="87"/>
      <c r="DWZ67" s="87"/>
      <c r="DXA67" s="87"/>
      <c r="DXB67" s="87"/>
      <c r="DXC67" s="87"/>
      <c r="DXD67" s="87"/>
      <c r="DXE67" s="87"/>
      <c r="DXF67" s="87"/>
      <c r="DXG67" s="87"/>
      <c r="DXH67" s="87"/>
      <c r="DXI67" s="87"/>
      <c r="DXJ67" s="87"/>
      <c r="DXK67" s="87"/>
      <c r="DXL67" s="87"/>
      <c r="DXM67" s="87"/>
      <c r="DXN67" s="87"/>
      <c r="DXO67" s="87"/>
      <c r="DXP67" s="87"/>
      <c r="DXQ67" s="87"/>
      <c r="DXR67" s="87"/>
      <c r="DXS67" s="87"/>
      <c r="DXT67" s="87"/>
      <c r="DXU67" s="87"/>
      <c r="DXV67" s="87"/>
      <c r="DXW67" s="87"/>
      <c r="DXX67" s="87"/>
      <c r="DXY67" s="87"/>
      <c r="DXZ67" s="87"/>
      <c r="DYA67" s="87"/>
      <c r="DYB67" s="87"/>
      <c r="DYC67" s="87"/>
      <c r="DYD67" s="87"/>
      <c r="DYE67" s="87"/>
      <c r="DYF67" s="87"/>
      <c r="DYG67" s="87"/>
      <c r="DYH67" s="87"/>
      <c r="DYI67" s="87"/>
      <c r="DYJ67" s="87"/>
      <c r="DYK67" s="87"/>
      <c r="DYL67" s="87"/>
      <c r="DYM67" s="87"/>
      <c r="DYN67" s="87"/>
      <c r="DYO67" s="87"/>
      <c r="DYP67" s="87"/>
      <c r="DYQ67" s="87"/>
      <c r="DYR67" s="87"/>
      <c r="DYS67" s="87"/>
      <c r="DYT67" s="87"/>
      <c r="DYU67" s="87"/>
      <c r="DYV67" s="87"/>
      <c r="DYW67" s="87"/>
      <c r="DYX67" s="87"/>
      <c r="DYY67" s="87"/>
      <c r="DYZ67" s="87"/>
      <c r="DZA67" s="87"/>
      <c r="DZB67" s="87"/>
      <c r="DZC67" s="87"/>
      <c r="DZD67" s="87"/>
      <c r="DZE67" s="87"/>
      <c r="DZF67" s="87"/>
      <c r="DZG67" s="87"/>
      <c r="DZH67" s="87"/>
      <c r="DZI67" s="87"/>
      <c r="DZJ67" s="87"/>
      <c r="DZK67" s="87"/>
      <c r="DZL67" s="87"/>
      <c r="DZM67" s="87"/>
      <c r="DZN67" s="87"/>
      <c r="DZO67" s="87"/>
      <c r="DZP67" s="87"/>
      <c r="DZQ67" s="87"/>
      <c r="DZR67" s="87"/>
      <c r="DZS67" s="87"/>
      <c r="DZT67" s="87"/>
      <c r="DZU67" s="87"/>
      <c r="DZV67" s="87"/>
      <c r="DZW67" s="87"/>
      <c r="DZX67" s="87"/>
      <c r="DZY67" s="87"/>
      <c r="DZZ67" s="87"/>
      <c r="EAA67" s="87"/>
      <c r="EAB67" s="87"/>
      <c r="EAC67" s="87"/>
      <c r="EAD67" s="87"/>
      <c r="EAE67" s="87"/>
      <c r="EAF67" s="87"/>
      <c r="EAG67" s="87"/>
      <c r="EAH67" s="87"/>
      <c r="EAI67" s="87"/>
      <c r="EAJ67" s="87"/>
      <c r="EAK67" s="87"/>
      <c r="EAL67" s="87"/>
      <c r="EAM67" s="87"/>
      <c r="EAN67" s="87"/>
      <c r="EAO67" s="87"/>
      <c r="EAP67" s="87"/>
      <c r="EAQ67" s="87"/>
      <c r="EAR67" s="87"/>
      <c r="EAS67" s="87"/>
      <c r="EAT67" s="87"/>
      <c r="EAU67" s="87"/>
      <c r="EAV67" s="87"/>
      <c r="EAW67" s="87"/>
      <c r="EAX67" s="87"/>
      <c r="EAY67" s="87"/>
      <c r="EAZ67" s="87"/>
      <c r="EBA67" s="87"/>
      <c r="EBB67" s="87"/>
      <c r="EBC67" s="87"/>
      <c r="EBD67" s="87"/>
      <c r="EBE67" s="87"/>
      <c r="EBF67" s="87"/>
      <c r="EBG67" s="87"/>
      <c r="EBH67" s="87"/>
      <c r="EBI67" s="87"/>
      <c r="EBJ67" s="87"/>
      <c r="EBK67" s="87"/>
      <c r="EBL67" s="87"/>
      <c r="EBM67" s="87"/>
      <c r="EBN67" s="87"/>
      <c r="EBO67" s="87"/>
      <c r="EBP67" s="87"/>
      <c r="EBQ67" s="87"/>
      <c r="EBR67" s="87"/>
      <c r="EBS67" s="87"/>
      <c r="EBT67" s="87"/>
      <c r="EBU67" s="87"/>
      <c r="EBV67" s="87"/>
      <c r="EBW67" s="87"/>
      <c r="EBX67" s="87"/>
      <c r="EBY67" s="87"/>
      <c r="EBZ67" s="87"/>
      <c r="ECA67" s="87"/>
      <c r="ECB67" s="87"/>
      <c r="ECC67" s="87"/>
      <c r="ECD67" s="87"/>
      <c r="ECE67" s="87"/>
      <c r="ECF67" s="87"/>
      <c r="ECG67" s="87"/>
      <c r="ECH67" s="87"/>
      <c r="ECI67" s="87"/>
      <c r="ECJ67" s="87"/>
      <c r="ECK67" s="87"/>
      <c r="ECL67" s="87"/>
      <c r="ECM67" s="87"/>
      <c r="ECN67" s="87"/>
      <c r="ECO67" s="87"/>
      <c r="ECP67" s="87"/>
      <c r="ECQ67" s="87"/>
      <c r="ECR67" s="87"/>
      <c r="ECS67" s="87"/>
      <c r="ECT67" s="87"/>
      <c r="ECU67" s="87"/>
      <c r="ECV67" s="87"/>
      <c r="ECW67" s="87"/>
      <c r="ECX67" s="87"/>
      <c r="ECY67" s="87"/>
      <c r="ECZ67" s="87"/>
      <c r="EDA67" s="87"/>
      <c r="EDB67" s="87"/>
      <c r="EDC67" s="87"/>
      <c r="EDD67" s="87"/>
      <c r="EDE67" s="87"/>
      <c r="EDF67" s="87"/>
      <c r="EDG67" s="87"/>
      <c r="EDH67" s="87"/>
      <c r="EDI67" s="87"/>
      <c r="EDJ67" s="87"/>
      <c r="EDK67" s="87"/>
      <c r="EDL67" s="87"/>
      <c r="EDM67" s="87"/>
      <c r="EDN67" s="87"/>
      <c r="EDO67" s="87"/>
      <c r="EDP67" s="87"/>
      <c r="EDQ67" s="87"/>
      <c r="EDR67" s="87"/>
      <c r="EDS67" s="87"/>
      <c r="EDT67" s="87"/>
      <c r="EDU67" s="87"/>
      <c r="EDV67" s="87"/>
      <c r="EDW67" s="87"/>
      <c r="EDX67" s="87"/>
      <c r="EDY67" s="87"/>
      <c r="EDZ67" s="87"/>
      <c r="EEA67" s="87"/>
      <c r="EEB67" s="87"/>
      <c r="EEC67" s="87"/>
      <c r="EED67" s="87"/>
      <c r="EEE67" s="87"/>
      <c r="EEF67" s="87"/>
      <c r="EEG67" s="87"/>
      <c r="EEH67" s="87"/>
      <c r="EEI67" s="87"/>
      <c r="EEJ67" s="87"/>
      <c r="EEK67" s="87"/>
      <c r="EEL67" s="87"/>
      <c r="EEM67" s="87"/>
      <c r="EEN67" s="87"/>
      <c r="EEO67" s="87"/>
      <c r="EEP67" s="87"/>
      <c r="EEQ67" s="87"/>
      <c r="EER67" s="87"/>
      <c r="EES67" s="87"/>
      <c r="EET67" s="87"/>
      <c r="EEU67" s="87"/>
      <c r="EEV67" s="87"/>
      <c r="EEW67" s="87"/>
      <c r="EEX67" s="87"/>
      <c r="EEY67" s="87"/>
      <c r="EEZ67" s="87"/>
      <c r="EFA67" s="87"/>
      <c r="EFB67" s="87"/>
      <c r="EFC67" s="87"/>
      <c r="EFD67" s="87"/>
      <c r="EFE67" s="87"/>
      <c r="EFF67" s="87"/>
      <c r="EFG67" s="87"/>
      <c r="EFH67" s="87"/>
      <c r="EFI67" s="87"/>
      <c r="EFJ67" s="87"/>
      <c r="EFK67" s="87"/>
      <c r="EFL67" s="87"/>
      <c r="EFM67" s="87"/>
      <c r="EFN67" s="87"/>
      <c r="EFO67" s="87"/>
      <c r="EFP67" s="87"/>
      <c r="EFQ67" s="87"/>
      <c r="EFR67" s="87"/>
      <c r="EFS67" s="87"/>
      <c r="EFT67" s="87"/>
      <c r="EFU67" s="87"/>
      <c r="EFV67" s="87"/>
      <c r="EFW67" s="87"/>
      <c r="EFX67" s="87"/>
      <c r="EFY67" s="87"/>
      <c r="EFZ67" s="87"/>
      <c r="EGA67" s="87"/>
      <c r="EGB67" s="87"/>
      <c r="EGC67" s="87"/>
      <c r="EGD67" s="87"/>
      <c r="EGE67" s="87"/>
      <c r="EGF67" s="87"/>
      <c r="EGG67" s="87"/>
      <c r="EGH67" s="87"/>
      <c r="EGI67" s="87"/>
      <c r="EGJ67" s="87"/>
      <c r="EGK67" s="87"/>
      <c r="EGL67" s="87"/>
      <c r="EGM67" s="87"/>
      <c r="EGN67" s="87"/>
      <c r="EGO67" s="87"/>
      <c r="EGP67" s="87"/>
      <c r="EGQ67" s="87"/>
      <c r="EGR67" s="87"/>
      <c r="EGS67" s="87"/>
      <c r="EGT67" s="87"/>
      <c r="EGU67" s="87"/>
      <c r="EGV67" s="87"/>
      <c r="EGW67" s="87"/>
      <c r="EGX67" s="87"/>
      <c r="EGY67" s="87"/>
      <c r="EGZ67" s="87"/>
      <c r="EHA67" s="87"/>
      <c r="EHB67" s="87"/>
      <c r="EHC67" s="87"/>
      <c r="EHD67" s="87"/>
      <c r="EHE67" s="87"/>
      <c r="EHF67" s="87"/>
      <c r="EHG67" s="87"/>
      <c r="EHH67" s="87"/>
      <c r="EHI67" s="87"/>
      <c r="EHJ67" s="87"/>
      <c r="EHK67" s="87"/>
      <c r="EHL67" s="87"/>
      <c r="EHM67" s="87"/>
      <c r="EHN67" s="87"/>
      <c r="EHO67" s="87"/>
      <c r="EHP67" s="87"/>
      <c r="EHQ67" s="87"/>
      <c r="EHR67" s="87"/>
      <c r="EHS67" s="87"/>
      <c r="EHT67" s="87"/>
      <c r="EHU67" s="87"/>
      <c r="EHV67" s="87"/>
      <c r="EHW67" s="87"/>
      <c r="EHX67" s="87"/>
      <c r="EHY67" s="87"/>
      <c r="EHZ67" s="87"/>
      <c r="EIA67" s="87"/>
      <c r="EIB67" s="87"/>
      <c r="EIC67" s="87"/>
      <c r="EID67" s="87"/>
      <c r="EIE67" s="87"/>
      <c r="EIF67" s="87"/>
      <c r="EIG67" s="87"/>
      <c r="EIH67" s="87"/>
      <c r="EII67" s="87"/>
      <c r="EIJ67" s="87"/>
      <c r="EIK67" s="87"/>
      <c r="EIL67" s="87"/>
      <c r="EIM67" s="87"/>
      <c r="EIN67" s="87"/>
      <c r="EIO67" s="87"/>
      <c r="EIP67" s="87"/>
      <c r="EIQ67" s="87"/>
      <c r="EIR67" s="87"/>
      <c r="EIS67" s="87"/>
      <c r="EIT67" s="87"/>
      <c r="EIU67" s="87"/>
      <c r="EIV67" s="87"/>
      <c r="EIW67" s="87"/>
      <c r="EIX67" s="87"/>
      <c r="EIY67" s="87"/>
      <c r="EIZ67" s="87"/>
      <c r="EJA67" s="87"/>
      <c r="EJB67" s="87"/>
      <c r="EJC67" s="87"/>
      <c r="EJD67" s="87"/>
      <c r="EJE67" s="87"/>
      <c r="EJF67" s="87"/>
      <c r="EJG67" s="87"/>
      <c r="EJH67" s="87"/>
      <c r="EJI67" s="87"/>
      <c r="EJJ67" s="87"/>
      <c r="EJK67" s="87"/>
      <c r="EJL67" s="87"/>
      <c r="EJM67" s="87"/>
      <c r="EJN67" s="87"/>
      <c r="EJO67" s="87"/>
      <c r="EJP67" s="87"/>
      <c r="EJQ67" s="87"/>
      <c r="EJR67" s="87"/>
      <c r="EJS67" s="87"/>
      <c r="EJT67" s="87"/>
      <c r="EJU67" s="87"/>
      <c r="EJV67" s="87"/>
      <c r="EJW67" s="87"/>
      <c r="EJX67" s="87"/>
      <c r="EJY67" s="87"/>
      <c r="EJZ67" s="87"/>
      <c r="EKA67" s="87"/>
      <c r="EKB67" s="87"/>
      <c r="EKC67" s="87"/>
      <c r="EKD67" s="87"/>
      <c r="EKE67" s="87"/>
      <c r="EKF67" s="87"/>
      <c r="EKG67" s="87"/>
      <c r="EKH67" s="87"/>
      <c r="EKI67" s="87"/>
      <c r="EKJ67" s="87"/>
      <c r="EKK67" s="87"/>
      <c r="EKL67" s="87"/>
      <c r="EKM67" s="87"/>
      <c r="EKN67" s="87"/>
      <c r="EKO67" s="87"/>
      <c r="EKP67" s="87"/>
      <c r="EKQ67" s="87"/>
      <c r="EKR67" s="87"/>
      <c r="EKS67" s="87"/>
      <c r="EKT67" s="87"/>
      <c r="EKU67" s="87"/>
      <c r="EKV67" s="87"/>
      <c r="EKW67" s="87"/>
      <c r="EKX67" s="87"/>
      <c r="EKY67" s="87"/>
      <c r="EKZ67" s="87"/>
      <c r="ELA67" s="87"/>
      <c r="ELB67" s="87"/>
      <c r="ELC67" s="87"/>
      <c r="ELD67" s="87"/>
      <c r="ELE67" s="87"/>
      <c r="ELF67" s="87"/>
      <c r="ELG67" s="87"/>
      <c r="ELH67" s="87"/>
      <c r="ELI67" s="87"/>
      <c r="ELJ67" s="87"/>
      <c r="ELK67" s="87"/>
      <c r="ELL67" s="87"/>
      <c r="ELM67" s="87"/>
      <c r="ELN67" s="87"/>
      <c r="ELO67" s="87"/>
      <c r="ELP67" s="87"/>
      <c r="ELQ67" s="87"/>
      <c r="ELR67" s="87"/>
      <c r="ELS67" s="87"/>
      <c r="ELT67" s="87"/>
      <c r="ELU67" s="87"/>
      <c r="ELV67" s="87"/>
      <c r="ELW67" s="87"/>
      <c r="ELX67" s="87"/>
      <c r="ELY67" s="87"/>
      <c r="ELZ67" s="87"/>
      <c r="EMA67" s="87"/>
      <c r="EMB67" s="87"/>
      <c r="EMC67" s="87"/>
      <c r="EMD67" s="87"/>
      <c r="EME67" s="87"/>
      <c r="EMF67" s="87"/>
      <c r="EMG67" s="87"/>
      <c r="EMH67" s="87"/>
      <c r="EMI67" s="87"/>
      <c r="EMJ67" s="87"/>
      <c r="EMK67" s="87"/>
      <c r="EML67" s="87"/>
      <c r="EMM67" s="87"/>
      <c r="EMN67" s="87"/>
      <c r="EMO67" s="87"/>
      <c r="EMP67" s="87"/>
      <c r="EMQ67" s="87"/>
      <c r="EMR67" s="87"/>
      <c r="EMS67" s="87"/>
      <c r="EMT67" s="87"/>
      <c r="EMU67" s="87"/>
      <c r="EMV67" s="87"/>
      <c r="EMW67" s="87"/>
      <c r="EMX67" s="87"/>
      <c r="EMY67" s="87"/>
      <c r="EMZ67" s="87"/>
      <c r="ENA67" s="87"/>
      <c r="ENB67" s="87"/>
      <c r="ENC67" s="87"/>
      <c r="END67" s="87"/>
      <c r="ENE67" s="87"/>
      <c r="ENF67" s="87"/>
      <c r="ENG67" s="87"/>
      <c r="ENH67" s="87"/>
      <c r="ENI67" s="87"/>
      <c r="ENJ67" s="87"/>
      <c r="ENK67" s="87"/>
      <c r="ENL67" s="87"/>
      <c r="ENM67" s="87"/>
      <c r="ENN67" s="87"/>
      <c r="ENO67" s="87"/>
      <c r="ENP67" s="87"/>
      <c r="ENQ67" s="87"/>
      <c r="ENR67" s="87"/>
      <c r="ENS67" s="87"/>
      <c r="ENT67" s="87"/>
      <c r="ENU67" s="87"/>
      <c r="ENV67" s="87"/>
      <c r="ENW67" s="87"/>
      <c r="ENX67" s="87"/>
      <c r="ENY67" s="87"/>
      <c r="ENZ67" s="87"/>
      <c r="EOA67" s="87"/>
      <c r="EOB67" s="87"/>
      <c r="EOC67" s="87"/>
      <c r="EOD67" s="87"/>
      <c r="EOE67" s="87"/>
      <c r="EOF67" s="87"/>
      <c r="EOG67" s="87"/>
      <c r="EOH67" s="87"/>
      <c r="EOI67" s="87"/>
      <c r="EOJ67" s="87"/>
      <c r="EOK67" s="87"/>
      <c r="EOL67" s="87"/>
      <c r="EOM67" s="87"/>
      <c r="EON67" s="87"/>
      <c r="EOO67" s="87"/>
      <c r="EOP67" s="87"/>
      <c r="EOQ67" s="87"/>
      <c r="EOR67" s="87"/>
      <c r="EOS67" s="87"/>
      <c r="EOT67" s="87"/>
      <c r="EOU67" s="87"/>
      <c r="EOV67" s="87"/>
      <c r="EOW67" s="87"/>
      <c r="EOX67" s="87"/>
      <c r="EOY67" s="87"/>
      <c r="EOZ67" s="87"/>
      <c r="EPA67" s="87"/>
      <c r="EPB67" s="87"/>
      <c r="EPC67" s="87"/>
      <c r="EPD67" s="87"/>
      <c r="EPE67" s="87"/>
      <c r="EPF67" s="87"/>
      <c r="EPG67" s="87"/>
      <c r="EPH67" s="87"/>
      <c r="EPI67" s="87"/>
      <c r="EPJ67" s="87"/>
      <c r="EPK67" s="87"/>
      <c r="EPL67" s="87"/>
      <c r="EPM67" s="87"/>
      <c r="EPN67" s="87"/>
      <c r="EPO67" s="87"/>
      <c r="EPP67" s="87"/>
      <c r="EPQ67" s="87"/>
      <c r="EPR67" s="87"/>
      <c r="EPS67" s="87"/>
      <c r="EPT67" s="87"/>
      <c r="EPU67" s="87"/>
      <c r="EPV67" s="87"/>
      <c r="EPW67" s="87"/>
      <c r="EPX67" s="87"/>
      <c r="EPY67" s="87"/>
      <c r="EPZ67" s="87"/>
      <c r="EQA67" s="87"/>
      <c r="EQB67" s="87"/>
      <c r="EQC67" s="87"/>
      <c r="EQD67" s="87"/>
      <c r="EQE67" s="87"/>
      <c r="EQF67" s="87"/>
      <c r="EQG67" s="87"/>
      <c r="EQH67" s="87"/>
      <c r="EQI67" s="87"/>
      <c r="EQJ67" s="87"/>
      <c r="EQK67" s="87"/>
      <c r="EQL67" s="87"/>
      <c r="EQM67" s="87"/>
      <c r="EQN67" s="87"/>
      <c r="EQO67" s="87"/>
      <c r="EQP67" s="87"/>
      <c r="EQQ67" s="87"/>
      <c r="EQR67" s="87"/>
      <c r="EQS67" s="87"/>
      <c r="EQT67" s="87"/>
      <c r="EQU67" s="87"/>
      <c r="EQV67" s="87"/>
      <c r="EQW67" s="87"/>
      <c r="EQX67" s="87"/>
      <c r="EQY67" s="87"/>
      <c r="EQZ67" s="87"/>
      <c r="ERA67" s="87"/>
      <c r="ERB67" s="87"/>
      <c r="ERC67" s="87"/>
      <c r="ERD67" s="87"/>
      <c r="ERE67" s="87"/>
      <c r="ERF67" s="87"/>
      <c r="ERG67" s="87"/>
      <c r="ERH67" s="87"/>
      <c r="ERI67" s="87"/>
      <c r="ERJ67" s="87"/>
      <c r="ERK67" s="87"/>
      <c r="ERL67" s="87"/>
      <c r="ERM67" s="87"/>
      <c r="ERN67" s="87"/>
      <c r="ERO67" s="87"/>
      <c r="ERP67" s="87"/>
      <c r="ERQ67" s="87"/>
      <c r="ERR67" s="87"/>
      <c r="ERS67" s="87"/>
      <c r="ERT67" s="87"/>
      <c r="ERU67" s="87"/>
      <c r="ERV67" s="87"/>
      <c r="ERW67" s="87"/>
      <c r="ERX67" s="87"/>
      <c r="ERY67" s="87"/>
      <c r="ERZ67" s="87"/>
      <c r="ESA67" s="87"/>
      <c r="ESB67" s="87"/>
      <c r="ESC67" s="87"/>
      <c r="ESD67" s="87"/>
      <c r="ESE67" s="87"/>
      <c r="ESF67" s="87"/>
      <c r="ESG67" s="87"/>
      <c r="ESH67" s="87"/>
      <c r="ESI67" s="87"/>
      <c r="ESJ67" s="87"/>
      <c r="ESK67" s="87"/>
      <c r="ESL67" s="87"/>
      <c r="ESM67" s="87"/>
      <c r="ESN67" s="87"/>
      <c r="ESO67" s="87"/>
      <c r="ESP67" s="87"/>
      <c r="ESQ67" s="87"/>
      <c r="ESR67" s="87"/>
      <c r="ESS67" s="87"/>
      <c r="EST67" s="87"/>
      <c r="ESU67" s="87"/>
      <c r="ESV67" s="87"/>
      <c r="ESW67" s="87"/>
      <c r="ESX67" s="87"/>
      <c r="ESY67" s="87"/>
      <c r="ESZ67" s="87"/>
      <c r="ETA67" s="87"/>
      <c r="ETB67" s="87"/>
      <c r="ETC67" s="87"/>
      <c r="ETD67" s="87"/>
      <c r="ETE67" s="87"/>
      <c r="ETF67" s="87"/>
      <c r="ETG67" s="87"/>
      <c r="ETH67" s="87"/>
      <c r="ETI67" s="87"/>
      <c r="ETJ67" s="87"/>
      <c r="ETK67" s="87"/>
      <c r="ETL67" s="87"/>
      <c r="ETM67" s="87"/>
      <c r="ETN67" s="87"/>
      <c r="ETO67" s="87"/>
      <c r="ETP67" s="87"/>
      <c r="ETQ67" s="87"/>
      <c r="ETR67" s="87"/>
      <c r="ETS67" s="87"/>
      <c r="ETT67" s="87"/>
      <c r="ETU67" s="87"/>
      <c r="ETV67" s="87"/>
      <c r="ETW67" s="87"/>
      <c r="ETX67" s="87"/>
      <c r="ETY67" s="87"/>
      <c r="ETZ67" s="87"/>
      <c r="EUA67" s="87"/>
      <c r="EUB67" s="87"/>
      <c r="EUC67" s="87"/>
      <c r="EUD67" s="87"/>
      <c r="EUE67" s="87"/>
      <c r="EUF67" s="87"/>
      <c r="EUG67" s="87"/>
      <c r="EUH67" s="87"/>
      <c r="EUI67" s="87"/>
      <c r="EUJ67" s="87"/>
      <c r="EUK67" s="87"/>
      <c r="EUL67" s="87"/>
      <c r="EUM67" s="87"/>
      <c r="EUN67" s="87"/>
      <c r="EUO67" s="87"/>
      <c r="EUP67" s="87"/>
      <c r="EUQ67" s="87"/>
      <c r="EUR67" s="87"/>
      <c r="EUS67" s="87"/>
      <c r="EUT67" s="87"/>
      <c r="EUU67" s="87"/>
      <c r="EUV67" s="87"/>
      <c r="EUW67" s="87"/>
      <c r="EUX67" s="87"/>
      <c r="EUY67" s="87"/>
      <c r="EUZ67" s="87"/>
      <c r="EVA67" s="87"/>
      <c r="EVB67" s="87"/>
      <c r="EVC67" s="87"/>
      <c r="EVD67" s="87"/>
      <c r="EVE67" s="87"/>
      <c r="EVF67" s="87"/>
      <c r="EVG67" s="87"/>
      <c r="EVH67" s="87"/>
      <c r="EVI67" s="87"/>
      <c r="EVJ67" s="87"/>
      <c r="EVK67" s="87"/>
      <c r="EVL67" s="87"/>
      <c r="EVM67" s="87"/>
      <c r="EVN67" s="87"/>
      <c r="EVO67" s="87"/>
      <c r="EVP67" s="87"/>
      <c r="EVQ67" s="87"/>
      <c r="EVR67" s="87"/>
      <c r="EVS67" s="87"/>
      <c r="EVT67" s="87"/>
      <c r="EVU67" s="87"/>
      <c r="EVV67" s="87"/>
      <c r="EVW67" s="87"/>
      <c r="EVX67" s="87"/>
      <c r="EVY67" s="87"/>
      <c r="EVZ67" s="87"/>
      <c r="EWA67" s="87"/>
      <c r="EWB67" s="87"/>
      <c r="EWC67" s="87"/>
      <c r="EWD67" s="87"/>
      <c r="EWE67" s="87"/>
      <c r="EWF67" s="87"/>
      <c r="EWG67" s="87"/>
      <c r="EWH67" s="87"/>
      <c r="EWI67" s="87"/>
      <c r="EWJ67" s="87"/>
      <c r="EWK67" s="87"/>
      <c r="EWL67" s="87"/>
      <c r="EWM67" s="87"/>
      <c r="EWN67" s="87"/>
      <c r="EWO67" s="87"/>
      <c r="EWP67" s="87"/>
      <c r="EWQ67" s="87"/>
      <c r="EWR67" s="87"/>
      <c r="EWS67" s="87"/>
      <c r="EWT67" s="87"/>
      <c r="EWU67" s="87"/>
      <c r="EWV67" s="87"/>
      <c r="EWW67" s="87"/>
      <c r="EWX67" s="87"/>
      <c r="EWY67" s="87"/>
      <c r="EWZ67" s="87"/>
      <c r="EXA67" s="87"/>
      <c r="EXB67" s="87"/>
      <c r="EXC67" s="87"/>
      <c r="EXD67" s="87"/>
      <c r="EXE67" s="87"/>
      <c r="EXF67" s="87"/>
      <c r="EXG67" s="87"/>
      <c r="EXH67" s="87"/>
      <c r="EXI67" s="87"/>
      <c r="EXJ67" s="87"/>
      <c r="EXK67" s="87"/>
      <c r="EXL67" s="87"/>
      <c r="EXM67" s="87"/>
      <c r="EXN67" s="87"/>
      <c r="EXO67" s="87"/>
      <c r="EXP67" s="87"/>
      <c r="EXQ67" s="87"/>
      <c r="EXR67" s="87"/>
      <c r="EXS67" s="87"/>
      <c r="EXT67" s="87"/>
      <c r="EXU67" s="87"/>
      <c r="EXV67" s="87"/>
      <c r="EXW67" s="87"/>
      <c r="EXX67" s="87"/>
      <c r="EXY67" s="87"/>
      <c r="EXZ67" s="87"/>
      <c r="EYA67" s="87"/>
      <c r="EYB67" s="87"/>
      <c r="EYC67" s="87"/>
      <c r="EYD67" s="87"/>
      <c r="EYE67" s="87"/>
      <c r="EYF67" s="87"/>
      <c r="EYG67" s="87"/>
      <c r="EYH67" s="87"/>
      <c r="EYI67" s="87"/>
      <c r="EYJ67" s="87"/>
      <c r="EYK67" s="87"/>
      <c r="EYL67" s="87"/>
      <c r="EYM67" s="87"/>
      <c r="EYN67" s="87"/>
      <c r="EYO67" s="87"/>
      <c r="EYP67" s="87"/>
      <c r="EYQ67" s="87"/>
      <c r="EYR67" s="87"/>
      <c r="EYS67" s="87"/>
      <c r="EYT67" s="87"/>
      <c r="EYU67" s="87"/>
      <c r="EYV67" s="87"/>
      <c r="EYW67" s="87"/>
      <c r="EYX67" s="87"/>
      <c r="EYY67" s="87"/>
      <c r="EYZ67" s="87"/>
      <c r="EZA67" s="87"/>
      <c r="EZB67" s="87"/>
      <c r="EZC67" s="87"/>
      <c r="EZD67" s="87"/>
      <c r="EZE67" s="87"/>
      <c r="EZF67" s="87"/>
      <c r="EZG67" s="87"/>
      <c r="EZH67" s="87"/>
      <c r="EZI67" s="87"/>
      <c r="EZJ67" s="87"/>
      <c r="EZK67" s="87"/>
      <c r="EZL67" s="87"/>
      <c r="EZM67" s="87"/>
      <c r="EZN67" s="87"/>
      <c r="EZO67" s="87"/>
      <c r="EZP67" s="87"/>
      <c r="EZQ67" s="87"/>
      <c r="EZR67" s="87"/>
      <c r="EZS67" s="87"/>
      <c r="EZT67" s="87"/>
      <c r="EZU67" s="87"/>
      <c r="EZV67" s="87"/>
      <c r="EZW67" s="87"/>
      <c r="EZX67" s="87"/>
      <c r="EZY67" s="87"/>
      <c r="EZZ67" s="87"/>
      <c r="FAA67" s="87"/>
      <c r="FAB67" s="87"/>
      <c r="FAC67" s="87"/>
      <c r="FAD67" s="87"/>
      <c r="FAE67" s="87"/>
      <c r="FAF67" s="87"/>
      <c r="FAG67" s="87"/>
      <c r="FAH67" s="87"/>
      <c r="FAI67" s="87"/>
      <c r="FAJ67" s="87"/>
      <c r="FAK67" s="87"/>
      <c r="FAL67" s="87"/>
      <c r="FAM67" s="87"/>
      <c r="FAN67" s="87"/>
      <c r="FAO67" s="87"/>
      <c r="FAP67" s="87"/>
      <c r="FAQ67" s="87"/>
      <c r="FAR67" s="87"/>
      <c r="FAS67" s="87"/>
      <c r="FAT67" s="87"/>
      <c r="FAU67" s="87"/>
      <c r="FAV67" s="87"/>
      <c r="FAW67" s="87"/>
      <c r="FAX67" s="87"/>
      <c r="FAY67" s="87"/>
      <c r="FAZ67" s="87"/>
      <c r="FBA67" s="87"/>
      <c r="FBB67" s="87"/>
      <c r="FBC67" s="87"/>
      <c r="FBD67" s="87"/>
      <c r="FBE67" s="87"/>
      <c r="FBF67" s="87"/>
      <c r="FBG67" s="87"/>
      <c r="FBH67" s="87"/>
      <c r="FBI67" s="87"/>
      <c r="FBJ67" s="87"/>
      <c r="FBK67" s="87"/>
      <c r="FBL67" s="87"/>
      <c r="FBM67" s="87"/>
      <c r="FBN67" s="87"/>
      <c r="FBO67" s="87"/>
      <c r="FBP67" s="87"/>
      <c r="FBQ67" s="87"/>
      <c r="FBR67" s="87"/>
      <c r="FBS67" s="87"/>
      <c r="FBT67" s="87"/>
      <c r="FBU67" s="87"/>
      <c r="FBV67" s="87"/>
      <c r="FBW67" s="87"/>
      <c r="FBX67" s="87"/>
      <c r="FBY67" s="87"/>
      <c r="FBZ67" s="87"/>
      <c r="FCA67" s="87"/>
      <c r="FCB67" s="87"/>
      <c r="FCC67" s="87"/>
      <c r="FCD67" s="87"/>
      <c r="FCE67" s="87"/>
      <c r="FCF67" s="87"/>
      <c r="FCG67" s="87"/>
      <c r="FCH67" s="87"/>
      <c r="FCI67" s="87"/>
      <c r="FCJ67" s="87"/>
      <c r="FCK67" s="87"/>
      <c r="FCL67" s="87"/>
      <c r="FCM67" s="87"/>
      <c r="FCN67" s="87"/>
      <c r="FCO67" s="87"/>
      <c r="FCP67" s="87"/>
      <c r="FCQ67" s="87"/>
      <c r="FCR67" s="87"/>
      <c r="FCS67" s="87"/>
      <c r="FCT67" s="87"/>
      <c r="FCU67" s="87"/>
      <c r="FCV67" s="87"/>
      <c r="FCW67" s="87"/>
      <c r="FCX67" s="87"/>
      <c r="FCY67" s="87"/>
      <c r="FCZ67" s="87"/>
      <c r="FDA67" s="87"/>
      <c r="FDB67" s="87"/>
      <c r="FDC67" s="87"/>
      <c r="FDD67" s="87"/>
      <c r="FDE67" s="87"/>
      <c r="FDF67" s="87"/>
      <c r="FDG67" s="87"/>
      <c r="FDH67" s="87"/>
      <c r="FDI67" s="87"/>
      <c r="FDJ67" s="87"/>
      <c r="FDK67" s="87"/>
      <c r="FDL67" s="87"/>
      <c r="FDM67" s="87"/>
      <c r="FDN67" s="87"/>
      <c r="FDO67" s="87"/>
      <c r="FDP67" s="87"/>
      <c r="FDQ67" s="87"/>
      <c r="FDR67" s="87"/>
      <c r="FDS67" s="87"/>
      <c r="FDT67" s="87"/>
      <c r="FDU67" s="87"/>
      <c r="FDV67" s="87"/>
      <c r="FDW67" s="87"/>
      <c r="FDX67" s="87"/>
      <c r="FDY67" s="87"/>
      <c r="FDZ67" s="87"/>
      <c r="FEA67" s="87"/>
      <c r="FEB67" s="87"/>
      <c r="FEC67" s="87"/>
      <c r="FED67" s="87"/>
      <c r="FEE67" s="87"/>
      <c r="FEF67" s="87"/>
      <c r="FEG67" s="87"/>
      <c r="FEH67" s="87"/>
      <c r="FEI67" s="87"/>
      <c r="FEJ67" s="87"/>
      <c r="FEK67" s="87"/>
      <c r="FEL67" s="87"/>
      <c r="FEM67" s="87"/>
      <c r="FEN67" s="87"/>
      <c r="FEO67" s="87"/>
      <c r="FEP67" s="87"/>
      <c r="FEQ67" s="87"/>
      <c r="FER67" s="87"/>
      <c r="FES67" s="87"/>
      <c r="FET67" s="87"/>
      <c r="FEU67" s="87"/>
      <c r="FEV67" s="87"/>
      <c r="FEW67" s="87"/>
      <c r="FEX67" s="87"/>
      <c r="FEY67" s="87"/>
      <c r="FEZ67" s="87"/>
      <c r="FFA67" s="87"/>
      <c r="FFB67" s="87"/>
      <c r="FFC67" s="87"/>
      <c r="FFD67" s="87"/>
      <c r="FFE67" s="87"/>
      <c r="FFF67" s="87"/>
      <c r="FFG67" s="87"/>
      <c r="FFH67" s="87"/>
      <c r="FFI67" s="87"/>
      <c r="FFJ67" s="87"/>
      <c r="FFK67" s="87"/>
      <c r="FFL67" s="87"/>
      <c r="FFM67" s="87"/>
      <c r="FFN67" s="87"/>
      <c r="FFO67" s="87"/>
      <c r="FFP67" s="87"/>
      <c r="FFQ67" s="87"/>
      <c r="FFR67" s="87"/>
      <c r="FFS67" s="87"/>
      <c r="FFT67" s="87"/>
      <c r="FFU67" s="87"/>
      <c r="FFV67" s="87"/>
      <c r="FFW67" s="87"/>
      <c r="FFX67" s="87"/>
      <c r="FFY67" s="87"/>
      <c r="FFZ67" s="87"/>
      <c r="FGA67" s="87"/>
      <c r="FGB67" s="87"/>
      <c r="FGC67" s="87"/>
      <c r="FGD67" s="87"/>
      <c r="FGE67" s="87"/>
      <c r="FGF67" s="87"/>
      <c r="FGG67" s="87"/>
      <c r="FGH67" s="87"/>
      <c r="FGI67" s="87"/>
      <c r="FGJ67" s="87"/>
      <c r="FGK67" s="87"/>
      <c r="FGL67" s="87"/>
      <c r="FGM67" s="87"/>
      <c r="FGN67" s="87"/>
      <c r="FGO67" s="87"/>
      <c r="FGP67" s="87"/>
      <c r="FGQ67" s="87"/>
      <c r="FGR67" s="87"/>
      <c r="FGS67" s="87"/>
      <c r="FGT67" s="87"/>
      <c r="FGU67" s="87"/>
      <c r="FGV67" s="87"/>
      <c r="FGW67" s="87"/>
      <c r="FGX67" s="87"/>
      <c r="FGY67" s="87"/>
      <c r="FGZ67" s="87"/>
      <c r="FHA67" s="87"/>
      <c r="FHB67" s="87"/>
      <c r="FHC67" s="87"/>
      <c r="FHD67" s="87"/>
      <c r="FHE67" s="87"/>
      <c r="FHF67" s="87"/>
      <c r="FHG67" s="87"/>
      <c r="FHH67" s="87"/>
      <c r="FHI67" s="87"/>
      <c r="FHJ67" s="87"/>
      <c r="FHK67" s="87"/>
      <c r="FHL67" s="87"/>
      <c r="FHM67" s="87"/>
      <c r="FHN67" s="87"/>
      <c r="FHO67" s="87"/>
      <c r="FHP67" s="87"/>
      <c r="FHQ67" s="87"/>
      <c r="FHR67" s="87"/>
      <c r="FHS67" s="87"/>
      <c r="FHT67" s="87"/>
      <c r="FHU67" s="87"/>
      <c r="FHV67" s="87"/>
      <c r="FHW67" s="87"/>
      <c r="FHX67" s="87"/>
      <c r="FHY67" s="87"/>
      <c r="FHZ67" s="87"/>
      <c r="FIA67" s="87"/>
      <c r="FIB67" s="87"/>
      <c r="FIC67" s="87"/>
      <c r="FID67" s="87"/>
      <c r="FIE67" s="87"/>
      <c r="FIF67" s="87"/>
      <c r="FIG67" s="87"/>
      <c r="FIH67" s="87"/>
      <c r="FII67" s="87"/>
      <c r="FIJ67" s="87"/>
      <c r="FIK67" s="87"/>
      <c r="FIL67" s="87"/>
      <c r="FIM67" s="87"/>
      <c r="FIN67" s="87"/>
      <c r="FIO67" s="87"/>
      <c r="FIP67" s="87"/>
      <c r="FIQ67" s="87"/>
      <c r="FIR67" s="87"/>
      <c r="FIS67" s="87"/>
      <c r="FIT67" s="87"/>
      <c r="FIU67" s="87"/>
      <c r="FIV67" s="87"/>
      <c r="FIW67" s="87"/>
      <c r="FIX67" s="87"/>
      <c r="FIY67" s="87"/>
      <c r="FIZ67" s="87"/>
      <c r="FJA67" s="87"/>
      <c r="FJB67" s="87"/>
      <c r="FJC67" s="87"/>
      <c r="FJD67" s="87"/>
      <c r="FJE67" s="87"/>
      <c r="FJF67" s="87"/>
      <c r="FJG67" s="87"/>
      <c r="FJH67" s="87"/>
      <c r="FJI67" s="87"/>
      <c r="FJJ67" s="87"/>
      <c r="FJK67" s="87"/>
      <c r="FJL67" s="87"/>
      <c r="FJM67" s="87"/>
      <c r="FJN67" s="87"/>
      <c r="FJO67" s="87"/>
      <c r="FJP67" s="87"/>
      <c r="FJQ67" s="87"/>
      <c r="FJR67" s="87"/>
      <c r="FJS67" s="87"/>
      <c r="FJT67" s="87"/>
      <c r="FJU67" s="87"/>
      <c r="FJV67" s="87"/>
      <c r="FJW67" s="87"/>
      <c r="FJX67" s="87"/>
      <c r="FJY67" s="87"/>
      <c r="FJZ67" s="87"/>
      <c r="FKA67" s="87"/>
      <c r="FKB67" s="87"/>
      <c r="FKC67" s="87"/>
      <c r="FKD67" s="87"/>
      <c r="FKE67" s="87"/>
      <c r="FKF67" s="87"/>
      <c r="FKG67" s="87"/>
      <c r="FKH67" s="87"/>
      <c r="FKI67" s="87"/>
      <c r="FKJ67" s="87"/>
      <c r="FKK67" s="87"/>
      <c r="FKL67" s="87"/>
      <c r="FKM67" s="87"/>
      <c r="FKN67" s="87"/>
      <c r="FKO67" s="87"/>
      <c r="FKP67" s="87"/>
      <c r="FKQ67" s="87"/>
      <c r="FKR67" s="87"/>
      <c r="FKS67" s="87"/>
      <c r="FKT67" s="87"/>
      <c r="FKU67" s="87"/>
      <c r="FKV67" s="87"/>
      <c r="FKW67" s="87"/>
      <c r="FKX67" s="87"/>
      <c r="FKY67" s="87"/>
      <c r="FKZ67" s="87"/>
      <c r="FLA67" s="87"/>
      <c r="FLB67" s="87"/>
      <c r="FLC67" s="87"/>
      <c r="FLD67" s="87"/>
      <c r="FLE67" s="87"/>
      <c r="FLF67" s="87"/>
      <c r="FLG67" s="87"/>
      <c r="FLH67" s="87"/>
      <c r="FLI67" s="87"/>
      <c r="FLJ67" s="87"/>
      <c r="FLK67" s="87"/>
      <c r="FLL67" s="87"/>
      <c r="FLM67" s="87"/>
      <c r="FLN67" s="87"/>
      <c r="FLO67" s="87"/>
      <c r="FLP67" s="87"/>
      <c r="FLQ67" s="87"/>
      <c r="FLR67" s="87"/>
      <c r="FLS67" s="87"/>
      <c r="FLT67" s="87"/>
      <c r="FLU67" s="87"/>
      <c r="FLV67" s="87"/>
      <c r="FLW67" s="87"/>
      <c r="FLX67" s="87"/>
      <c r="FLY67" s="87"/>
      <c r="FLZ67" s="87"/>
      <c r="FMA67" s="87"/>
      <c r="FMB67" s="87"/>
      <c r="FMC67" s="87"/>
      <c r="FMD67" s="87"/>
      <c r="FME67" s="87"/>
      <c r="FMF67" s="87"/>
      <c r="FMG67" s="87"/>
      <c r="FMH67" s="87"/>
      <c r="FMI67" s="87"/>
      <c r="FMJ67" s="87"/>
      <c r="FMK67" s="87"/>
      <c r="FML67" s="87"/>
      <c r="FMM67" s="87"/>
      <c r="FMN67" s="87"/>
      <c r="FMO67" s="87"/>
      <c r="FMP67" s="87"/>
      <c r="FMQ67" s="87"/>
      <c r="FMR67" s="87"/>
      <c r="FMS67" s="87"/>
      <c r="FMT67" s="87"/>
      <c r="FMU67" s="87"/>
      <c r="FMV67" s="87"/>
      <c r="FMW67" s="87"/>
      <c r="FMX67" s="87"/>
      <c r="FMY67" s="87"/>
      <c r="FMZ67" s="87"/>
      <c r="FNA67" s="87"/>
      <c r="FNB67" s="87"/>
      <c r="FNC67" s="87"/>
      <c r="FND67" s="87"/>
      <c r="FNE67" s="87"/>
      <c r="FNF67" s="87"/>
      <c r="FNG67" s="87"/>
      <c r="FNH67" s="87"/>
      <c r="FNI67" s="87"/>
      <c r="FNJ67" s="87"/>
      <c r="FNK67" s="87"/>
      <c r="FNL67" s="87"/>
      <c r="FNM67" s="87"/>
      <c r="FNN67" s="87"/>
      <c r="FNO67" s="87"/>
      <c r="FNP67" s="87"/>
      <c r="FNQ67" s="87"/>
      <c r="FNR67" s="87"/>
      <c r="FNS67" s="87"/>
      <c r="FNT67" s="87"/>
      <c r="FNU67" s="87"/>
      <c r="FNV67" s="87"/>
      <c r="FNW67" s="87"/>
      <c r="FNX67" s="87"/>
      <c r="FNY67" s="87"/>
      <c r="FNZ67" s="87"/>
      <c r="FOA67" s="87"/>
      <c r="FOB67" s="87"/>
      <c r="FOC67" s="87"/>
      <c r="FOD67" s="87"/>
      <c r="FOE67" s="87"/>
      <c r="FOF67" s="87"/>
      <c r="FOG67" s="87"/>
      <c r="FOH67" s="87"/>
      <c r="FOI67" s="87"/>
      <c r="FOJ67" s="87"/>
      <c r="FOK67" s="87"/>
      <c r="FOL67" s="87"/>
      <c r="FOM67" s="87"/>
      <c r="FON67" s="87"/>
      <c r="FOO67" s="87"/>
      <c r="FOP67" s="87"/>
      <c r="FOQ67" s="87"/>
      <c r="FOR67" s="87"/>
      <c r="FOS67" s="87"/>
      <c r="FOT67" s="87"/>
      <c r="FOU67" s="87"/>
      <c r="FOV67" s="87"/>
      <c r="FOW67" s="87"/>
      <c r="FOX67" s="87"/>
      <c r="FOY67" s="87"/>
      <c r="FOZ67" s="87"/>
      <c r="FPA67" s="87"/>
      <c r="FPB67" s="87"/>
      <c r="FPC67" s="87"/>
      <c r="FPD67" s="87"/>
      <c r="FPE67" s="87"/>
      <c r="FPF67" s="87"/>
      <c r="FPG67" s="87"/>
      <c r="FPH67" s="87"/>
      <c r="FPI67" s="87"/>
      <c r="FPJ67" s="87"/>
      <c r="FPK67" s="87"/>
      <c r="FPL67" s="87"/>
      <c r="FPM67" s="87"/>
      <c r="FPN67" s="87"/>
      <c r="FPO67" s="87"/>
      <c r="FPP67" s="87"/>
      <c r="FPQ67" s="87"/>
      <c r="FPR67" s="87"/>
      <c r="FPS67" s="87"/>
      <c r="FPT67" s="87"/>
      <c r="FPU67" s="87"/>
      <c r="FPV67" s="87"/>
      <c r="FPW67" s="87"/>
      <c r="FPX67" s="87"/>
      <c r="FPY67" s="87"/>
      <c r="FPZ67" s="87"/>
      <c r="FQA67" s="87"/>
      <c r="FQB67" s="87"/>
      <c r="FQC67" s="87"/>
      <c r="FQD67" s="87"/>
      <c r="FQE67" s="87"/>
      <c r="FQF67" s="87"/>
      <c r="FQG67" s="87"/>
      <c r="FQH67" s="87"/>
      <c r="FQI67" s="87"/>
      <c r="FQJ67" s="87"/>
      <c r="FQK67" s="87"/>
      <c r="FQL67" s="87"/>
      <c r="FQM67" s="87"/>
      <c r="FQN67" s="87"/>
      <c r="FQO67" s="87"/>
      <c r="FQP67" s="87"/>
      <c r="FQQ67" s="87"/>
      <c r="FQR67" s="87"/>
      <c r="FQS67" s="87"/>
      <c r="FQT67" s="87"/>
      <c r="FQU67" s="87"/>
      <c r="FQV67" s="87"/>
      <c r="FQW67" s="87"/>
      <c r="FQX67" s="87"/>
      <c r="FQY67" s="87"/>
      <c r="FQZ67" s="87"/>
      <c r="FRA67" s="87"/>
      <c r="FRB67" s="87"/>
      <c r="FRC67" s="87"/>
      <c r="FRD67" s="87"/>
      <c r="FRE67" s="87"/>
      <c r="FRF67" s="87"/>
      <c r="FRG67" s="87"/>
      <c r="FRH67" s="87"/>
      <c r="FRI67" s="87"/>
      <c r="FRJ67" s="87"/>
      <c r="FRK67" s="87"/>
      <c r="FRL67" s="87"/>
      <c r="FRM67" s="87"/>
      <c r="FRN67" s="87"/>
      <c r="FRO67" s="87"/>
      <c r="FRP67" s="87"/>
      <c r="FRQ67" s="87"/>
      <c r="FRR67" s="87"/>
      <c r="FRS67" s="87"/>
      <c r="FRT67" s="87"/>
      <c r="FRU67" s="87"/>
      <c r="FRV67" s="87"/>
      <c r="FRW67" s="87"/>
      <c r="FRX67" s="87"/>
      <c r="FRY67" s="87"/>
      <c r="FRZ67" s="87"/>
      <c r="FSA67" s="87"/>
      <c r="FSB67" s="87"/>
      <c r="FSC67" s="87"/>
      <c r="FSD67" s="87"/>
      <c r="FSE67" s="87"/>
      <c r="FSF67" s="87"/>
      <c r="FSG67" s="87"/>
      <c r="FSH67" s="87"/>
      <c r="FSI67" s="87"/>
      <c r="FSJ67" s="87"/>
      <c r="FSK67" s="87"/>
      <c r="FSL67" s="87"/>
      <c r="FSM67" s="87"/>
      <c r="FSN67" s="87"/>
      <c r="FSO67" s="87"/>
      <c r="FSP67" s="87"/>
      <c r="FSQ67" s="87"/>
      <c r="FSR67" s="87"/>
      <c r="FSS67" s="87"/>
      <c r="FST67" s="87"/>
      <c r="FSU67" s="87"/>
      <c r="FSV67" s="87"/>
      <c r="FSW67" s="87"/>
      <c r="FSX67" s="87"/>
      <c r="FSY67" s="87"/>
      <c r="FSZ67" s="87"/>
      <c r="FTA67" s="87"/>
      <c r="FTB67" s="87"/>
      <c r="FTC67" s="87"/>
      <c r="FTD67" s="87"/>
      <c r="FTE67" s="87"/>
      <c r="FTF67" s="87"/>
      <c r="FTG67" s="87"/>
      <c r="FTH67" s="87"/>
      <c r="FTI67" s="87"/>
      <c r="FTJ67" s="87"/>
      <c r="FTK67" s="87"/>
      <c r="FTL67" s="87"/>
      <c r="FTM67" s="87"/>
      <c r="FTN67" s="87"/>
      <c r="FTO67" s="87"/>
      <c r="FTP67" s="87"/>
      <c r="FTQ67" s="87"/>
      <c r="FTR67" s="87"/>
      <c r="FTS67" s="87"/>
      <c r="FTT67" s="87"/>
      <c r="FTU67" s="87"/>
      <c r="FTV67" s="87"/>
      <c r="FTW67" s="87"/>
      <c r="FTX67" s="87"/>
      <c r="FTY67" s="87"/>
      <c r="FTZ67" s="87"/>
      <c r="FUA67" s="87"/>
      <c r="FUB67" s="87"/>
      <c r="FUC67" s="87"/>
      <c r="FUD67" s="87"/>
      <c r="FUE67" s="87"/>
      <c r="FUF67" s="87"/>
      <c r="FUG67" s="87"/>
      <c r="FUH67" s="87"/>
      <c r="FUI67" s="87"/>
      <c r="FUJ67" s="87"/>
      <c r="FUK67" s="87"/>
      <c r="FUL67" s="87"/>
      <c r="FUM67" s="87"/>
      <c r="FUN67" s="87"/>
      <c r="FUO67" s="87"/>
      <c r="FUP67" s="87"/>
      <c r="FUQ67" s="87"/>
      <c r="FUR67" s="87"/>
      <c r="FUS67" s="87"/>
      <c r="FUT67" s="87"/>
      <c r="FUU67" s="87"/>
      <c r="FUV67" s="87"/>
      <c r="FUW67" s="87"/>
      <c r="FUX67" s="87"/>
      <c r="FUY67" s="87"/>
      <c r="FUZ67" s="87"/>
      <c r="FVA67" s="87"/>
      <c r="FVB67" s="87"/>
      <c r="FVC67" s="87"/>
      <c r="FVD67" s="87"/>
      <c r="FVE67" s="87"/>
      <c r="FVF67" s="87"/>
      <c r="FVG67" s="87"/>
      <c r="FVH67" s="87"/>
      <c r="FVI67" s="87"/>
      <c r="FVJ67" s="87"/>
      <c r="FVK67" s="87"/>
      <c r="FVL67" s="87"/>
      <c r="FVM67" s="87"/>
      <c r="FVN67" s="87"/>
      <c r="FVO67" s="87"/>
      <c r="FVP67" s="87"/>
      <c r="FVQ67" s="87"/>
      <c r="FVR67" s="87"/>
      <c r="FVS67" s="87"/>
      <c r="FVT67" s="87"/>
      <c r="FVU67" s="87"/>
      <c r="FVV67" s="87"/>
      <c r="FVW67" s="87"/>
      <c r="FVX67" s="87"/>
      <c r="FVY67" s="87"/>
      <c r="FVZ67" s="87"/>
      <c r="FWA67" s="87"/>
      <c r="FWB67" s="87"/>
      <c r="FWC67" s="87"/>
      <c r="FWD67" s="87"/>
      <c r="FWE67" s="87"/>
      <c r="FWF67" s="87"/>
      <c r="FWG67" s="87"/>
      <c r="FWH67" s="87"/>
      <c r="FWI67" s="87"/>
      <c r="FWJ67" s="87"/>
      <c r="FWK67" s="87"/>
      <c r="FWL67" s="87"/>
      <c r="FWM67" s="87"/>
      <c r="FWN67" s="87"/>
      <c r="FWO67" s="87"/>
      <c r="FWP67" s="87"/>
      <c r="FWQ67" s="87"/>
      <c r="FWR67" s="87"/>
      <c r="FWS67" s="87"/>
      <c r="FWT67" s="87"/>
      <c r="FWU67" s="87"/>
      <c r="FWV67" s="87"/>
      <c r="FWW67" s="87"/>
      <c r="FWX67" s="87"/>
      <c r="FWY67" s="87"/>
      <c r="FWZ67" s="87"/>
      <c r="FXA67" s="87"/>
      <c r="FXB67" s="87"/>
      <c r="FXC67" s="87"/>
      <c r="FXD67" s="87"/>
      <c r="FXE67" s="87"/>
      <c r="FXF67" s="87"/>
      <c r="FXG67" s="87"/>
      <c r="FXH67" s="87"/>
      <c r="FXI67" s="87"/>
      <c r="FXJ67" s="87"/>
      <c r="FXK67" s="87"/>
      <c r="FXL67" s="87"/>
      <c r="FXM67" s="87"/>
      <c r="FXN67" s="87"/>
      <c r="FXO67" s="87"/>
      <c r="FXP67" s="87"/>
      <c r="FXQ67" s="87"/>
      <c r="FXR67" s="87"/>
      <c r="FXS67" s="87"/>
      <c r="FXT67" s="87"/>
      <c r="FXU67" s="87"/>
      <c r="FXV67" s="87"/>
      <c r="FXW67" s="87"/>
      <c r="FXX67" s="87"/>
      <c r="FXY67" s="87"/>
      <c r="FXZ67" s="87"/>
      <c r="FYA67" s="87"/>
      <c r="FYB67" s="87"/>
      <c r="FYC67" s="87"/>
      <c r="FYD67" s="87"/>
      <c r="FYE67" s="87"/>
      <c r="FYF67" s="87"/>
      <c r="FYG67" s="87"/>
      <c r="FYH67" s="87"/>
      <c r="FYI67" s="87"/>
      <c r="FYJ67" s="87"/>
      <c r="FYK67" s="87"/>
      <c r="FYL67" s="87"/>
      <c r="FYM67" s="87"/>
      <c r="FYN67" s="87"/>
      <c r="FYO67" s="87"/>
      <c r="FYP67" s="87"/>
      <c r="FYQ67" s="87"/>
      <c r="FYR67" s="87"/>
      <c r="FYS67" s="87"/>
      <c r="FYT67" s="87"/>
      <c r="FYU67" s="87"/>
      <c r="FYV67" s="87"/>
      <c r="FYW67" s="87"/>
      <c r="FYX67" s="87"/>
      <c r="FYY67" s="87"/>
      <c r="FYZ67" s="87"/>
      <c r="FZA67" s="87"/>
      <c r="FZB67" s="87"/>
      <c r="FZC67" s="87"/>
      <c r="FZD67" s="87"/>
      <c r="FZE67" s="87"/>
      <c r="FZF67" s="87"/>
      <c r="FZG67" s="87"/>
      <c r="FZH67" s="87"/>
      <c r="FZI67" s="87"/>
      <c r="FZJ67" s="87"/>
      <c r="FZK67" s="87"/>
      <c r="FZL67" s="87"/>
      <c r="FZM67" s="87"/>
      <c r="FZN67" s="87"/>
      <c r="FZO67" s="87"/>
      <c r="FZP67" s="87"/>
      <c r="FZQ67" s="87"/>
      <c r="FZR67" s="87"/>
      <c r="FZS67" s="87"/>
      <c r="FZT67" s="87"/>
      <c r="FZU67" s="87"/>
      <c r="FZV67" s="87"/>
      <c r="FZW67" s="87"/>
      <c r="FZX67" s="87"/>
      <c r="FZY67" s="87"/>
      <c r="FZZ67" s="87"/>
      <c r="GAA67" s="87"/>
      <c r="GAB67" s="87"/>
      <c r="GAC67" s="87"/>
      <c r="GAD67" s="87"/>
      <c r="GAE67" s="87"/>
      <c r="GAF67" s="87"/>
      <c r="GAG67" s="87"/>
      <c r="GAH67" s="87"/>
      <c r="GAI67" s="87"/>
      <c r="GAJ67" s="87"/>
      <c r="GAK67" s="87"/>
      <c r="GAL67" s="87"/>
      <c r="GAM67" s="87"/>
      <c r="GAN67" s="87"/>
      <c r="GAO67" s="87"/>
      <c r="GAP67" s="87"/>
      <c r="GAQ67" s="87"/>
      <c r="GAR67" s="87"/>
      <c r="GAS67" s="87"/>
      <c r="GAT67" s="87"/>
      <c r="GAU67" s="87"/>
      <c r="GAV67" s="87"/>
      <c r="GAW67" s="87"/>
      <c r="GAX67" s="87"/>
      <c r="GAY67" s="87"/>
      <c r="GAZ67" s="87"/>
      <c r="GBA67" s="87"/>
      <c r="GBB67" s="87"/>
      <c r="GBC67" s="87"/>
      <c r="GBD67" s="87"/>
      <c r="GBE67" s="87"/>
      <c r="GBF67" s="87"/>
      <c r="GBG67" s="87"/>
      <c r="GBH67" s="87"/>
      <c r="GBI67" s="87"/>
      <c r="GBJ67" s="87"/>
      <c r="GBK67" s="87"/>
      <c r="GBL67" s="87"/>
      <c r="GBM67" s="87"/>
      <c r="GBN67" s="87"/>
      <c r="GBO67" s="87"/>
      <c r="GBP67" s="87"/>
      <c r="GBQ67" s="87"/>
      <c r="GBR67" s="87"/>
      <c r="GBS67" s="87"/>
      <c r="GBT67" s="87"/>
      <c r="GBU67" s="87"/>
      <c r="GBV67" s="87"/>
      <c r="GBW67" s="87"/>
      <c r="GBX67" s="87"/>
      <c r="GBY67" s="87"/>
      <c r="GBZ67" s="87"/>
      <c r="GCA67" s="87"/>
      <c r="GCB67" s="87"/>
      <c r="GCC67" s="87"/>
      <c r="GCD67" s="87"/>
      <c r="GCE67" s="87"/>
      <c r="GCF67" s="87"/>
      <c r="GCG67" s="87"/>
      <c r="GCH67" s="87"/>
      <c r="GCI67" s="87"/>
      <c r="GCJ67" s="87"/>
      <c r="GCK67" s="87"/>
      <c r="GCL67" s="87"/>
      <c r="GCM67" s="87"/>
      <c r="GCN67" s="87"/>
      <c r="GCO67" s="87"/>
      <c r="GCP67" s="87"/>
      <c r="GCQ67" s="87"/>
      <c r="GCR67" s="87"/>
      <c r="GCS67" s="87"/>
      <c r="GCT67" s="87"/>
      <c r="GCU67" s="87"/>
      <c r="GCV67" s="87"/>
      <c r="GCW67" s="87"/>
      <c r="GCX67" s="87"/>
      <c r="GCY67" s="87"/>
      <c r="GCZ67" s="87"/>
      <c r="GDA67" s="87"/>
      <c r="GDB67" s="87"/>
      <c r="GDC67" s="87"/>
      <c r="GDD67" s="87"/>
      <c r="GDE67" s="87"/>
      <c r="GDF67" s="87"/>
      <c r="GDG67" s="87"/>
      <c r="GDH67" s="87"/>
      <c r="GDI67" s="87"/>
      <c r="GDJ67" s="87"/>
      <c r="GDK67" s="87"/>
      <c r="GDL67" s="87"/>
      <c r="GDM67" s="87"/>
      <c r="GDN67" s="87"/>
      <c r="GDO67" s="87"/>
      <c r="GDP67" s="87"/>
      <c r="GDQ67" s="87"/>
      <c r="GDR67" s="87"/>
      <c r="GDS67" s="87"/>
      <c r="GDT67" s="87"/>
      <c r="GDU67" s="87"/>
      <c r="GDV67" s="87"/>
      <c r="GDW67" s="87"/>
      <c r="GDX67" s="87"/>
      <c r="GDY67" s="87"/>
      <c r="GDZ67" s="87"/>
      <c r="GEA67" s="87"/>
      <c r="GEB67" s="87"/>
      <c r="GEC67" s="87"/>
      <c r="GED67" s="87"/>
      <c r="GEE67" s="87"/>
      <c r="GEF67" s="87"/>
      <c r="GEG67" s="87"/>
      <c r="GEH67" s="87"/>
      <c r="GEI67" s="87"/>
      <c r="GEJ67" s="87"/>
      <c r="GEK67" s="87"/>
      <c r="GEL67" s="87"/>
      <c r="GEM67" s="87"/>
      <c r="GEN67" s="87"/>
      <c r="GEO67" s="87"/>
      <c r="GEP67" s="87"/>
      <c r="GEQ67" s="87"/>
      <c r="GER67" s="87"/>
      <c r="GES67" s="87"/>
      <c r="GET67" s="87"/>
      <c r="GEU67" s="87"/>
      <c r="GEV67" s="87"/>
      <c r="GEW67" s="87"/>
      <c r="GEX67" s="87"/>
      <c r="GEY67" s="87"/>
      <c r="GEZ67" s="87"/>
      <c r="GFA67" s="87"/>
      <c r="GFB67" s="87"/>
      <c r="GFC67" s="87"/>
      <c r="GFD67" s="87"/>
      <c r="GFE67" s="87"/>
      <c r="GFF67" s="87"/>
      <c r="GFG67" s="87"/>
      <c r="GFH67" s="87"/>
      <c r="GFI67" s="87"/>
      <c r="GFJ67" s="87"/>
      <c r="GFK67" s="87"/>
      <c r="GFL67" s="87"/>
      <c r="GFM67" s="87"/>
      <c r="GFN67" s="87"/>
      <c r="GFO67" s="87"/>
      <c r="GFP67" s="87"/>
      <c r="GFQ67" s="87"/>
      <c r="GFR67" s="87"/>
      <c r="GFS67" s="87"/>
      <c r="GFT67" s="87"/>
      <c r="GFU67" s="87"/>
      <c r="GFV67" s="87"/>
      <c r="GFW67" s="87"/>
      <c r="GFX67" s="87"/>
      <c r="GFY67" s="87"/>
      <c r="GFZ67" s="87"/>
      <c r="GGA67" s="87"/>
      <c r="GGB67" s="87"/>
      <c r="GGC67" s="87"/>
      <c r="GGD67" s="87"/>
      <c r="GGE67" s="87"/>
      <c r="GGF67" s="87"/>
      <c r="GGG67" s="87"/>
      <c r="GGH67" s="87"/>
      <c r="GGI67" s="87"/>
      <c r="GGJ67" s="87"/>
      <c r="GGK67" s="87"/>
      <c r="GGL67" s="87"/>
      <c r="GGM67" s="87"/>
      <c r="GGN67" s="87"/>
      <c r="GGO67" s="87"/>
      <c r="GGP67" s="87"/>
      <c r="GGQ67" s="87"/>
      <c r="GGR67" s="87"/>
      <c r="GGS67" s="87"/>
      <c r="GGT67" s="87"/>
      <c r="GGU67" s="87"/>
      <c r="GGV67" s="87"/>
      <c r="GGW67" s="87"/>
      <c r="GGX67" s="87"/>
      <c r="GGY67" s="87"/>
      <c r="GGZ67" s="87"/>
      <c r="GHA67" s="87"/>
      <c r="GHB67" s="87"/>
      <c r="GHC67" s="87"/>
      <c r="GHD67" s="87"/>
      <c r="GHE67" s="87"/>
      <c r="GHF67" s="87"/>
      <c r="GHG67" s="87"/>
      <c r="GHH67" s="87"/>
      <c r="GHI67" s="87"/>
      <c r="GHJ67" s="87"/>
      <c r="GHK67" s="87"/>
      <c r="GHL67" s="87"/>
      <c r="GHM67" s="87"/>
      <c r="GHN67" s="87"/>
      <c r="GHO67" s="87"/>
      <c r="GHP67" s="87"/>
      <c r="GHQ67" s="87"/>
      <c r="GHR67" s="87"/>
      <c r="GHS67" s="87"/>
      <c r="GHT67" s="87"/>
      <c r="GHU67" s="87"/>
      <c r="GHV67" s="87"/>
      <c r="GHW67" s="87"/>
      <c r="GHX67" s="87"/>
      <c r="GHY67" s="87"/>
      <c r="GHZ67" s="87"/>
      <c r="GIA67" s="87"/>
      <c r="GIB67" s="87"/>
      <c r="GIC67" s="87"/>
      <c r="GID67" s="87"/>
      <c r="GIE67" s="87"/>
      <c r="GIF67" s="87"/>
      <c r="GIG67" s="87"/>
      <c r="GIH67" s="87"/>
      <c r="GII67" s="87"/>
      <c r="GIJ67" s="87"/>
      <c r="GIK67" s="87"/>
      <c r="GIL67" s="87"/>
      <c r="GIM67" s="87"/>
      <c r="GIN67" s="87"/>
      <c r="GIO67" s="87"/>
      <c r="GIP67" s="87"/>
      <c r="GIQ67" s="87"/>
      <c r="GIR67" s="87"/>
      <c r="GIS67" s="87"/>
      <c r="GIT67" s="87"/>
      <c r="GIU67" s="87"/>
      <c r="GIV67" s="87"/>
      <c r="GIW67" s="87"/>
      <c r="GIX67" s="87"/>
      <c r="GIY67" s="87"/>
      <c r="GIZ67" s="87"/>
      <c r="GJA67" s="87"/>
      <c r="GJB67" s="87"/>
      <c r="GJC67" s="87"/>
      <c r="GJD67" s="87"/>
      <c r="GJE67" s="87"/>
      <c r="GJF67" s="87"/>
      <c r="GJG67" s="87"/>
      <c r="GJH67" s="87"/>
      <c r="GJI67" s="87"/>
      <c r="GJJ67" s="87"/>
      <c r="GJK67" s="87"/>
      <c r="GJL67" s="87"/>
      <c r="GJM67" s="87"/>
      <c r="GJN67" s="87"/>
      <c r="GJO67" s="87"/>
      <c r="GJP67" s="87"/>
      <c r="GJQ67" s="87"/>
      <c r="GJR67" s="87"/>
      <c r="GJS67" s="87"/>
      <c r="GJT67" s="87"/>
      <c r="GJU67" s="87"/>
      <c r="GJV67" s="87"/>
      <c r="GJW67" s="87"/>
      <c r="GJX67" s="87"/>
      <c r="GJY67" s="87"/>
      <c r="GJZ67" s="87"/>
      <c r="GKA67" s="87"/>
      <c r="GKB67" s="87"/>
      <c r="GKC67" s="87"/>
      <c r="GKD67" s="87"/>
      <c r="GKE67" s="87"/>
      <c r="GKF67" s="87"/>
      <c r="GKG67" s="87"/>
      <c r="GKH67" s="87"/>
      <c r="GKI67" s="87"/>
      <c r="GKJ67" s="87"/>
      <c r="GKK67" s="87"/>
      <c r="GKL67" s="87"/>
      <c r="GKM67" s="87"/>
      <c r="GKN67" s="87"/>
      <c r="GKO67" s="87"/>
      <c r="GKP67" s="87"/>
      <c r="GKQ67" s="87"/>
      <c r="GKR67" s="87"/>
      <c r="GKS67" s="87"/>
      <c r="GKT67" s="87"/>
      <c r="GKU67" s="87"/>
      <c r="GKV67" s="87"/>
      <c r="GKW67" s="87"/>
      <c r="GKX67" s="87"/>
      <c r="GKY67" s="87"/>
      <c r="GKZ67" s="87"/>
      <c r="GLA67" s="87"/>
      <c r="GLB67" s="87"/>
      <c r="GLC67" s="87"/>
      <c r="GLD67" s="87"/>
      <c r="GLE67" s="87"/>
      <c r="GLF67" s="87"/>
      <c r="GLG67" s="87"/>
      <c r="GLH67" s="87"/>
      <c r="GLI67" s="87"/>
      <c r="GLJ67" s="87"/>
      <c r="GLK67" s="87"/>
      <c r="GLL67" s="87"/>
      <c r="GLM67" s="87"/>
      <c r="GLN67" s="87"/>
      <c r="GLO67" s="87"/>
      <c r="GLP67" s="87"/>
      <c r="GLQ67" s="87"/>
      <c r="GLR67" s="87"/>
      <c r="GLS67" s="87"/>
      <c r="GLT67" s="87"/>
      <c r="GLU67" s="87"/>
      <c r="GLV67" s="87"/>
      <c r="GLW67" s="87"/>
      <c r="GLX67" s="87"/>
      <c r="GLY67" s="87"/>
      <c r="GLZ67" s="87"/>
      <c r="GMA67" s="87"/>
      <c r="GMB67" s="87"/>
      <c r="GMC67" s="87"/>
      <c r="GMD67" s="87"/>
      <c r="GME67" s="87"/>
      <c r="GMF67" s="87"/>
      <c r="GMG67" s="87"/>
      <c r="GMH67" s="87"/>
      <c r="GMI67" s="87"/>
      <c r="GMJ67" s="87"/>
      <c r="GMK67" s="87"/>
      <c r="GML67" s="87"/>
      <c r="GMM67" s="87"/>
      <c r="GMN67" s="87"/>
      <c r="GMO67" s="87"/>
      <c r="GMP67" s="87"/>
      <c r="GMQ67" s="87"/>
      <c r="GMR67" s="87"/>
      <c r="GMS67" s="87"/>
      <c r="GMT67" s="87"/>
      <c r="GMU67" s="87"/>
      <c r="GMV67" s="87"/>
      <c r="GMW67" s="87"/>
      <c r="GMX67" s="87"/>
      <c r="GMY67" s="87"/>
      <c r="GMZ67" s="87"/>
      <c r="GNA67" s="87"/>
      <c r="GNB67" s="87"/>
      <c r="GNC67" s="87"/>
      <c r="GND67" s="87"/>
      <c r="GNE67" s="87"/>
      <c r="GNF67" s="87"/>
      <c r="GNG67" s="87"/>
      <c r="GNH67" s="87"/>
      <c r="GNI67" s="87"/>
      <c r="GNJ67" s="87"/>
      <c r="GNK67" s="87"/>
      <c r="GNL67" s="87"/>
      <c r="GNM67" s="87"/>
      <c r="GNN67" s="87"/>
      <c r="GNO67" s="87"/>
      <c r="GNP67" s="87"/>
      <c r="GNQ67" s="87"/>
      <c r="GNR67" s="87"/>
      <c r="GNS67" s="87"/>
      <c r="GNT67" s="87"/>
      <c r="GNU67" s="87"/>
      <c r="GNV67" s="87"/>
      <c r="GNW67" s="87"/>
      <c r="GNX67" s="87"/>
      <c r="GNY67" s="87"/>
      <c r="GNZ67" s="87"/>
      <c r="GOA67" s="87"/>
      <c r="GOB67" s="87"/>
      <c r="GOC67" s="87"/>
      <c r="GOD67" s="87"/>
      <c r="GOE67" s="87"/>
      <c r="GOF67" s="87"/>
      <c r="GOG67" s="87"/>
      <c r="GOH67" s="87"/>
      <c r="GOI67" s="87"/>
      <c r="GOJ67" s="87"/>
      <c r="GOK67" s="87"/>
      <c r="GOL67" s="87"/>
      <c r="GOM67" s="87"/>
      <c r="GON67" s="87"/>
      <c r="GOO67" s="87"/>
      <c r="GOP67" s="87"/>
      <c r="GOQ67" s="87"/>
      <c r="GOR67" s="87"/>
      <c r="GOS67" s="87"/>
      <c r="GOT67" s="87"/>
      <c r="GOU67" s="87"/>
      <c r="GOV67" s="87"/>
      <c r="GOW67" s="87"/>
      <c r="GOX67" s="87"/>
      <c r="GOY67" s="87"/>
      <c r="GOZ67" s="87"/>
      <c r="GPA67" s="87"/>
      <c r="GPB67" s="87"/>
      <c r="GPC67" s="87"/>
      <c r="GPD67" s="87"/>
      <c r="GPE67" s="87"/>
      <c r="GPF67" s="87"/>
      <c r="GPG67" s="87"/>
      <c r="GPH67" s="87"/>
      <c r="GPI67" s="87"/>
      <c r="GPJ67" s="87"/>
      <c r="GPK67" s="87"/>
      <c r="GPL67" s="87"/>
      <c r="GPM67" s="87"/>
      <c r="GPN67" s="87"/>
      <c r="GPO67" s="87"/>
      <c r="GPP67" s="87"/>
      <c r="GPQ67" s="87"/>
      <c r="GPR67" s="87"/>
      <c r="GPS67" s="87"/>
      <c r="GPT67" s="87"/>
      <c r="GPU67" s="87"/>
      <c r="GPV67" s="87"/>
      <c r="GPW67" s="87"/>
      <c r="GPX67" s="87"/>
      <c r="GPY67" s="87"/>
      <c r="GPZ67" s="87"/>
      <c r="GQA67" s="87"/>
      <c r="GQB67" s="87"/>
      <c r="GQC67" s="87"/>
      <c r="GQD67" s="87"/>
      <c r="GQE67" s="87"/>
      <c r="GQF67" s="87"/>
      <c r="GQG67" s="87"/>
      <c r="GQH67" s="87"/>
      <c r="GQI67" s="87"/>
      <c r="GQJ67" s="87"/>
      <c r="GQK67" s="87"/>
      <c r="GQL67" s="87"/>
      <c r="GQM67" s="87"/>
      <c r="GQN67" s="87"/>
      <c r="GQO67" s="87"/>
      <c r="GQP67" s="87"/>
      <c r="GQQ67" s="87"/>
      <c r="GQR67" s="87"/>
      <c r="GQS67" s="87"/>
      <c r="GQT67" s="87"/>
      <c r="GQU67" s="87"/>
      <c r="GQV67" s="87"/>
      <c r="GQW67" s="87"/>
      <c r="GQX67" s="87"/>
      <c r="GQY67" s="87"/>
      <c r="GQZ67" s="87"/>
      <c r="GRA67" s="87"/>
      <c r="GRB67" s="87"/>
      <c r="GRC67" s="87"/>
      <c r="GRD67" s="87"/>
      <c r="GRE67" s="87"/>
      <c r="GRF67" s="87"/>
      <c r="GRG67" s="87"/>
      <c r="GRH67" s="87"/>
      <c r="GRI67" s="87"/>
      <c r="GRJ67" s="87"/>
      <c r="GRK67" s="87"/>
      <c r="GRL67" s="87"/>
      <c r="GRM67" s="87"/>
      <c r="GRN67" s="87"/>
      <c r="GRO67" s="87"/>
      <c r="GRP67" s="87"/>
      <c r="GRQ67" s="87"/>
      <c r="GRR67" s="87"/>
      <c r="GRS67" s="87"/>
      <c r="GRT67" s="87"/>
      <c r="GRU67" s="87"/>
      <c r="GRV67" s="87"/>
      <c r="GRW67" s="87"/>
      <c r="GRX67" s="87"/>
      <c r="GRY67" s="87"/>
      <c r="GRZ67" s="87"/>
      <c r="GSA67" s="87"/>
      <c r="GSB67" s="87"/>
      <c r="GSC67" s="87"/>
      <c r="GSD67" s="87"/>
      <c r="GSE67" s="87"/>
      <c r="GSF67" s="87"/>
      <c r="GSG67" s="87"/>
      <c r="GSH67" s="87"/>
      <c r="GSI67" s="87"/>
      <c r="GSJ67" s="87"/>
      <c r="GSK67" s="87"/>
      <c r="GSL67" s="87"/>
      <c r="GSM67" s="87"/>
      <c r="GSN67" s="87"/>
      <c r="GSO67" s="87"/>
      <c r="GSP67" s="87"/>
      <c r="GSQ67" s="87"/>
      <c r="GSR67" s="87"/>
      <c r="GSS67" s="87"/>
      <c r="GST67" s="87"/>
      <c r="GSU67" s="87"/>
      <c r="GSV67" s="87"/>
      <c r="GSW67" s="87"/>
      <c r="GSX67" s="87"/>
      <c r="GSY67" s="87"/>
      <c r="GSZ67" s="87"/>
      <c r="GTA67" s="87"/>
      <c r="GTB67" s="87"/>
      <c r="GTC67" s="87"/>
      <c r="GTD67" s="87"/>
      <c r="GTE67" s="87"/>
      <c r="GTF67" s="87"/>
      <c r="GTG67" s="87"/>
      <c r="GTH67" s="87"/>
      <c r="GTI67" s="87"/>
      <c r="GTJ67" s="87"/>
      <c r="GTK67" s="87"/>
      <c r="GTL67" s="87"/>
      <c r="GTM67" s="87"/>
      <c r="GTN67" s="87"/>
      <c r="GTO67" s="87"/>
      <c r="GTP67" s="87"/>
      <c r="GTQ67" s="87"/>
      <c r="GTR67" s="87"/>
      <c r="GTS67" s="87"/>
      <c r="GTT67" s="87"/>
      <c r="GTU67" s="87"/>
      <c r="GTV67" s="87"/>
      <c r="GTW67" s="87"/>
      <c r="GTX67" s="87"/>
      <c r="GTY67" s="87"/>
      <c r="GTZ67" s="87"/>
      <c r="GUA67" s="87"/>
      <c r="GUB67" s="87"/>
      <c r="GUC67" s="87"/>
      <c r="GUD67" s="87"/>
      <c r="GUE67" s="87"/>
      <c r="GUF67" s="87"/>
      <c r="GUG67" s="87"/>
      <c r="GUH67" s="87"/>
      <c r="GUI67" s="87"/>
      <c r="GUJ67" s="87"/>
      <c r="GUK67" s="87"/>
      <c r="GUL67" s="87"/>
      <c r="GUM67" s="87"/>
      <c r="GUN67" s="87"/>
      <c r="GUO67" s="87"/>
      <c r="GUP67" s="87"/>
      <c r="GUQ67" s="87"/>
      <c r="GUR67" s="87"/>
      <c r="GUS67" s="87"/>
      <c r="GUT67" s="87"/>
      <c r="GUU67" s="87"/>
      <c r="GUV67" s="87"/>
      <c r="GUW67" s="87"/>
      <c r="GUX67" s="87"/>
      <c r="GUY67" s="87"/>
      <c r="GUZ67" s="87"/>
      <c r="GVA67" s="87"/>
      <c r="GVB67" s="87"/>
      <c r="GVC67" s="87"/>
      <c r="GVD67" s="87"/>
      <c r="GVE67" s="87"/>
      <c r="GVF67" s="87"/>
      <c r="GVG67" s="87"/>
      <c r="GVH67" s="87"/>
      <c r="GVI67" s="87"/>
      <c r="GVJ67" s="87"/>
      <c r="GVK67" s="87"/>
      <c r="GVL67" s="87"/>
      <c r="GVM67" s="87"/>
      <c r="GVN67" s="87"/>
      <c r="GVO67" s="87"/>
      <c r="GVP67" s="87"/>
      <c r="GVQ67" s="87"/>
      <c r="GVR67" s="87"/>
      <c r="GVS67" s="87"/>
      <c r="GVT67" s="87"/>
      <c r="GVU67" s="87"/>
      <c r="GVV67" s="87"/>
      <c r="GVW67" s="87"/>
      <c r="GVX67" s="87"/>
      <c r="GVY67" s="87"/>
      <c r="GVZ67" s="87"/>
      <c r="GWA67" s="87"/>
      <c r="GWB67" s="87"/>
      <c r="GWC67" s="87"/>
      <c r="GWD67" s="87"/>
      <c r="GWE67" s="87"/>
      <c r="GWF67" s="87"/>
      <c r="GWG67" s="87"/>
      <c r="GWH67" s="87"/>
      <c r="GWI67" s="87"/>
      <c r="GWJ67" s="87"/>
      <c r="GWK67" s="87"/>
      <c r="GWL67" s="87"/>
      <c r="GWM67" s="87"/>
      <c r="GWN67" s="87"/>
      <c r="GWO67" s="87"/>
      <c r="GWP67" s="87"/>
      <c r="GWQ67" s="87"/>
      <c r="GWR67" s="87"/>
      <c r="GWS67" s="87"/>
      <c r="GWT67" s="87"/>
      <c r="GWU67" s="87"/>
      <c r="GWV67" s="87"/>
      <c r="GWW67" s="87"/>
      <c r="GWX67" s="87"/>
      <c r="GWY67" s="87"/>
      <c r="GWZ67" s="87"/>
      <c r="GXA67" s="87"/>
      <c r="GXB67" s="87"/>
      <c r="GXC67" s="87"/>
      <c r="GXD67" s="87"/>
      <c r="GXE67" s="87"/>
      <c r="GXF67" s="87"/>
      <c r="GXG67" s="87"/>
      <c r="GXH67" s="87"/>
      <c r="GXI67" s="87"/>
      <c r="GXJ67" s="87"/>
      <c r="GXK67" s="87"/>
      <c r="GXL67" s="87"/>
      <c r="GXM67" s="87"/>
      <c r="GXN67" s="87"/>
      <c r="GXO67" s="87"/>
      <c r="GXP67" s="87"/>
      <c r="GXQ67" s="87"/>
      <c r="GXR67" s="87"/>
      <c r="GXS67" s="87"/>
      <c r="GXT67" s="87"/>
      <c r="GXU67" s="87"/>
      <c r="GXV67" s="87"/>
      <c r="GXW67" s="87"/>
      <c r="GXX67" s="87"/>
      <c r="GXY67" s="87"/>
      <c r="GXZ67" s="87"/>
      <c r="GYA67" s="87"/>
      <c r="GYB67" s="87"/>
      <c r="GYC67" s="87"/>
      <c r="GYD67" s="87"/>
      <c r="GYE67" s="87"/>
      <c r="GYF67" s="87"/>
      <c r="GYG67" s="87"/>
      <c r="GYH67" s="87"/>
      <c r="GYI67" s="87"/>
      <c r="GYJ67" s="87"/>
      <c r="GYK67" s="87"/>
      <c r="GYL67" s="87"/>
      <c r="GYM67" s="87"/>
      <c r="GYN67" s="87"/>
      <c r="GYO67" s="87"/>
      <c r="GYP67" s="87"/>
      <c r="GYQ67" s="87"/>
      <c r="GYR67" s="87"/>
      <c r="GYS67" s="87"/>
      <c r="GYT67" s="87"/>
      <c r="GYU67" s="87"/>
      <c r="GYV67" s="87"/>
      <c r="GYW67" s="87"/>
      <c r="GYX67" s="87"/>
      <c r="GYY67" s="87"/>
      <c r="GYZ67" s="87"/>
      <c r="GZA67" s="87"/>
      <c r="GZB67" s="87"/>
      <c r="GZC67" s="87"/>
      <c r="GZD67" s="87"/>
      <c r="GZE67" s="87"/>
      <c r="GZF67" s="87"/>
      <c r="GZG67" s="87"/>
      <c r="GZH67" s="87"/>
      <c r="GZI67" s="87"/>
      <c r="GZJ67" s="87"/>
      <c r="GZK67" s="87"/>
      <c r="GZL67" s="87"/>
      <c r="GZM67" s="87"/>
      <c r="GZN67" s="87"/>
      <c r="GZO67" s="87"/>
      <c r="GZP67" s="87"/>
      <c r="GZQ67" s="87"/>
      <c r="GZR67" s="87"/>
      <c r="GZS67" s="87"/>
      <c r="GZT67" s="87"/>
      <c r="GZU67" s="87"/>
      <c r="GZV67" s="87"/>
      <c r="GZW67" s="87"/>
      <c r="GZX67" s="87"/>
      <c r="GZY67" s="87"/>
      <c r="GZZ67" s="87"/>
      <c r="HAA67" s="87"/>
      <c r="HAB67" s="87"/>
      <c r="HAC67" s="87"/>
      <c r="HAD67" s="87"/>
      <c r="HAE67" s="87"/>
      <c r="HAF67" s="87"/>
      <c r="HAG67" s="87"/>
      <c r="HAH67" s="87"/>
      <c r="HAI67" s="87"/>
      <c r="HAJ67" s="87"/>
      <c r="HAK67" s="87"/>
      <c r="HAL67" s="87"/>
      <c r="HAM67" s="87"/>
      <c r="HAN67" s="87"/>
      <c r="HAO67" s="87"/>
      <c r="HAP67" s="87"/>
      <c r="HAQ67" s="87"/>
      <c r="HAR67" s="87"/>
      <c r="HAS67" s="87"/>
      <c r="HAT67" s="87"/>
      <c r="HAU67" s="87"/>
      <c r="HAV67" s="87"/>
      <c r="HAW67" s="87"/>
      <c r="HAX67" s="87"/>
      <c r="HAY67" s="87"/>
      <c r="HAZ67" s="87"/>
      <c r="HBA67" s="87"/>
      <c r="HBB67" s="87"/>
      <c r="HBC67" s="87"/>
      <c r="HBD67" s="87"/>
      <c r="HBE67" s="87"/>
      <c r="HBF67" s="87"/>
      <c r="HBG67" s="87"/>
      <c r="HBH67" s="87"/>
      <c r="HBI67" s="87"/>
      <c r="HBJ67" s="87"/>
      <c r="HBK67" s="87"/>
      <c r="HBL67" s="87"/>
      <c r="HBM67" s="87"/>
      <c r="HBN67" s="87"/>
      <c r="HBO67" s="87"/>
      <c r="HBP67" s="87"/>
      <c r="HBQ67" s="87"/>
      <c r="HBR67" s="87"/>
      <c r="HBS67" s="87"/>
      <c r="HBT67" s="87"/>
      <c r="HBU67" s="87"/>
      <c r="HBV67" s="87"/>
      <c r="HBW67" s="87"/>
      <c r="HBX67" s="87"/>
      <c r="HBY67" s="87"/>
      <c r="HBZ67" s="87"/>
      <c r="HCA67" s="87"/>
      <c r="HCB67" s="87"/>
      <c r="HCC67" s="87"/>
      <c r="HCD67" s="87"/>
      <c r="HCE67" s="87"/>
      <c r="HCF67" s="87"/>
      <c r="HCG67" s="87"/>
      <c r="HCH67" s="87"/>
      <c r="HCI67" s="87"/>
      <c r="HCJ67" s="87"/>
      <c r="HCK67" s="87"/>
      <c r="HCL67" s="87"/>
      <c r="HCM67" s="87"/>
      <c r="HCN67" s="87"/>
      <c r="HCO67" s="87"/>
      <c r="HCP67" s="87"/>
      <c r="HCQ67" s="87"/>
      <c r="HCR67" s="87"/>
      <c r="HCS67" s="87"/>
      <c r="HCT67" s="87"/>
      <c r="HCU67" s="87"/>
      <c r="HCV67" s="87"/>
      <c r="HCW67" s="87"/>
      <c r="HCX67" s="87"/>
      <c r="HCY67" s="87"/>
      <c r="HCZ67" s="87"/>
      <c r="HDA67" s="87"/>
      <c r="HDB67" s="87"/>
      <c r="HDC67" s="87"/>
      <c r="HDD67" s="87"/>
      <c r="HDE67" s="87"/>
      <c r="HDF67" s="87"/>
      <c r="HDG67" s="87"/>
      <c r="HDH67" s="87"/>
      <c r="HDI67" s="87"/>
      <c r="HDJ67" s="87"/>
      <c r="HDK67" s="87"/>
      <c r="HDL67" s="87"/>
      <c r="HDM67" s="87"/>
      <c r="HDN67" s="87"/>
      <c r="HDO67" s="87"/>
      <c r="HDP67" s="87"/>
      <c r="HDQ67" s="87"/>
      <c r="HDR67" s="87"/>
      <c r="HDS67" s="87"/>
      <c r="HDT67" s="87"/>
      <c r="HDU67" s="87"/>
      <c r="HDV67" s="87"/>
      <c r="HDW67" s="87"/>
      <c r="HDX67" s="87"/>
      <c r="HDY67" s="87"/>
      <c r="HDZ67" s="87"/>
      <c r="HEA67" s="87"/>
      <c r="HEB67" s="87"/>
      <c r="HEC67" s="87"/>
      <c r="HED67" s="87"/>
      <c r="HEE67" s="87"/>
      <c r="HEF67" s="87"/>
      <c r="HEG67" s="87"/>
      <c r="HEH67" s="87"/>
      <c r="HEI67" s="87"/>
      <c r="HEJ67" s="87"/>
      <c r="HEK67" s="87"/>
      <c r="HEL67" s="87"/>
      <c r="HEM67" s="87"/>
      <c r="HEN67" s="87"/>
      <c r="HEO67" s="87"/>
      <c r="HEP67" s="87"/>
      <c r="HEQ67" s="87"/>
      <c r="HER67" s="87"/>
      <c r="HES67" s="87"/>
      <c r="HET67" s="87"/>
      <c r="HEU67" s="87"/>
      <c r="HEV67" s="87"/>
      <c r="HEW67" s="87"/>
      <c r="HEX67" s="87"/>
      <c r="HEY67" s="87"/>
      <c r="HEZ67" s="87"/>
      <c r="HFA67" s="87"/>
      <c r="HFB67" s="87"/>
      <c r="HFC67" s="87"/>
      <c r="HFD67" s="87"/>
      <c r="HFE67" s="87"/>
      <c r="HFF67" s="87"/>
      <c r="HFG67" s="87"/>
      <c r="HFH67" s="87"/>
      <c r="HFI67" s="87"/>
      <c r="HFJ67" s="87"/>
      <c r="HFK67" s="87"/>
      <c r="HFL67" s="87"/>
      <c r="HFM67" s="87"/>
      <c r="HFN67" s="87"/>
      <c r="HFO67" s="87"/>
      <c r="HFP67" s="87"/>
      <c r="HFQ67" s="87"/>
      <c r="HFR67" s="87"/>
      <c r="HFS67" s="87"/>
      <c r="HFT67" s="87"/>
      <c r="HFU67" s="87"/>
      <c r="HFV67" s="87"/>
      <c r="HFW67" s="87"/>
      <c r="HFX67" s="87"/>
      <c r="HFY67" s="87"/>
      <c r="HFZ67" s="87"/>
      <c r="HGA67" s="87"/>
      <c r="HGB67" s="87"/>
      <c r="HGC67" s="87"/>
      <c r="HGD67" s="87"/>
      <c r="HGE67" s="87"/>
      <c r="HGF67" s="87"/>
      <c r="HGG67" s="87"/>
      <c r="HGH67" s="87"/>
      <c r="HGI67" s="87"/>
      <c r="HGJ67" s="87"/>
      <c r="HGK67" s="87"/>
      <c r="HGL67" s="87"/>
      <c r="HGM67" s="87"/>
      <c r="HGN67" s="87"/>
      <c r="HGO67" s="87"/>
      <c r="HGP67" s="87"/>
      <c r="HGQ67" s="87"/>
      <c r="HGR67" s="87"/>
      <c r="HGS67" s="87"/>
      <c r="HGT67" s="87"/>
      <c r="HGU67" s="87"/>
      <c r="HGV67" s="87"/>
      <c r="HGW67" s="87"/>
      <c r="HGX67" s="87"/>
      <c r="HGY67" s="87"/>
      <c r="HGZ67" s="87"/>
      <c r="HHA67" s="87"/>
      <c r="HHB67" s="87"/>
      <c r="HHC67" s="87"/>
      <c r="HHD67" s="87"/>
      <c r="HHE67" s="87"/>
      <c r="HHF67" s="87"/>
      <c r="HHG67" s="87"/>
      <c r="HHH67" s="87"/>
      <c r="HHI67" s="87"/>
      <c r="HHJ67" s="87"/>
      <c r="HHK67" s="87"/>
      <c r="HHL67" s="87"/>
      <c r="HHM67" s="87"/>
      <c r="HHN67" s="87"/>
      <c r="HHO67" s="87"/>
      <c r="HHP67" s="87"/>
      <c r="HHQ67" s="87"/>
      <c r="HHR67" s="87"/>
      <c r="HHS67" s="87"/>
      <c r="HHT67" s="87"/>
      <c r="HHU67" s="87"/>
      <c r="HHV67" s="87"/>
      <c r="HHW67" s="87"/>
      <c r="HHX67" s="87"/>
      <c r="HHY67" s="87"/>
      <c r="HHZ67" s="87"/>
      <c r="HIA67" s="87"/>
      <c r="HIB67" s="87"/>
      <c r="HIC67" s="87"/>
      <c r="HID67" s="87"/>
      <c r="HIE67" s="87"/>
      <c r="HIF67" s="87"/>
      <c r="HIG67" s="87"/>
      <c r="HIH67" s="87"/>
      <c r="HII67" s="87"/>
      <c r="HIJ67" s="87"/>
      <c r="HIK67" s="87"/>
      <c r="HIL67" s="87"/>
      <c r="HIM67" s="87"/>
      <c r="HIN67" s="87"/>
      <c r="HIO67" s="87"/>
      <c r="HIP67" s="87"/>
      <c r="HIQ67" s="87"/>
      <c r="HIR67" s="87"/>
      <c r="HIS67" s="87"/>
      <c r="HIT67" s="87"/>
      <c r="HIU67" s="87"/>
      <c r="HIV67" s="87"/>
      <c r="HIW67" s="87"/>
      <c r="HIX67" s="87"/>
      <c r="HIY67" s="87"/>
      <c r="HIZ67" s="87"/>
      <c r="HJA67" s="87"/>
      <c r="HJB67" s="87"/>
      <c r="HJC67" s="87"/>
      <c r="HJD67" s="87"/>
      <c r="HJE67" s="87"/>
      <c r="HJF67" s="87"/>
      <c r="HJG67" s="87"/>
      <c r="HJH67" s="87"/>
      <c r="HJI67" s="87"/>
      <c r="HJJ67" s="87"/>
      <c r="HJK67" s="87"/>
      <c r="HJL67" s="87"/>
      <c r="HJM67" s="87"/>
      <c r="HJN67" s="87"/>
      <c r="HJO67" s="87"/>
      <c r="HJP67" s="87"/>
      <c r="HJQ67" s="87"/>
      <c r="HJR67" s="87"/>
      <c r="HJS67" s="87"/>
      <c r="HJT67" s="87"/>
      <c r="HJU67" s="87"/>
      <c r="HJV67" s="87"/>
      <c r="HJW67" s="87"/>
      <c r="HJX67" s="87"/>
      <c r="HJY67" s="87"/>
      <c r="HJZ67" s="87"/>
      <c r="HKA67" s="87"/>
      <c r="HKB67" s="87"/>
      <c r="HKC67" s="87"/>
      <c r="HKD67" s="87"/>
      <c r="HKE67" s="87"/>
      <c r="HKF67" s="87"/>
      <c r="HKG67" s="87"/>
      <c r="HKH67" s="87"/>
      <c r="HKI67" s="87"/>
      <c r="HKJ67" s="87"/>
      <c r="HKK67" s="87"/>
      <c r="HKL67" s="87"/>
      <c r="HKM67" s="87"/>
      <c r="HKN67" s="87"/>
      <c r="HKO67" s="87"/>
      <c r="HKP67" s="87"/>
      <c r="HKQ67" s="87"/>
      <c r="HKR67" s="87"/>
      <c r="HKS67" s="87"/>
      <c r="HKT67" s="87"/>
      <c r="HKU67" s="87"/>
      <c r="HKV67" s="87"/>
      <c r="HKW67" s="87"/>
      <c r="HKX67" s="87"/>
      <c r="HKY67" s="87"/>
      <c r="HKZ67" s="87"/>
      <c r="HLA67" s="87"/>
      <c r="HLB67" s="87"/>
      <c r="HLC67" s="87"/>
      <c r="HLD67" s="87"/>
      <c r="HLE67" s="87"/>
      <c r="HLF67" s="87"/>
      <c r="HLG67" s="87"/>
      <c r="HLH67" s="87"/>
      <c r="HLI67" s="87"/>
      <c r="HLJ67" s="87"/>
      <c r="HLK67" s="87"/>
      <c r="HLL67" s="87"/>
      <c r="HLM67" s="87"/>
      <c r="HLN67" s="87"/>
      <c r="HLO67" s="87"/>
      <c r="HLP67" s="87"/>
      <c r="HLQ67" s="87"/>
      <c r="HLR67" s="87"/>
      <c r="HLS67" s="87"/>
      <c r="HLT67" s="87"/>
      <c r="HLU67" s="87"/>
      <c r="HLV67" s="87"/>
      <c r="HLW67" s="87"/>
      <c r="HLX67" s="87"/>
      <c r="HLY67" s="87"/>
      <c r="HLZ67" s="87"/>
      <c r="HMA67" s="87"/>
      <c r="HMB67" s="87"/>
      <c r="HMC67" s="87"/>
      <c r="HMD67" s="87"/>
      <c r="HME67" s="87"/>
      <c r="HMF67" s="87"/>
      <c r="HMG67" s="87"/>
      <c r="HMH67" s="87"/>
      <c r="HMI67" s="87"/>
      <c r="HMJ67" s="87"/>
      <c r="HMK67" s="87"/>
      <c r="HML67" s="87"/>
      <c r="HMM67" s="87"/>
      <c r="HMN67" s="87"/>
      <c r="HMO67" s="87"/>
      <c r="HMP67" s="87"/>
      <c r="HMQ67" s="87"/>
      <c r="HMR67" s="87"/>
      <c r="HMS67" s="87"/>
      <c r="HMT67" s="87"/>
      <c r="HMU67" s="87"/>
      <c r="HMV67" s="87"/>
      <c r="HMW67" s="87"/>
      <c r="HMX67" s="87"/>
      <c r="HMY67" s="87"/>
      <c r="HMZ67" s="87"/>
      <c r="HNA67" s="87"/>
      <c r="HNB67" s="87"/>
      <c r="HNC67" s="87"/>
      <c r="HND67" s="87"/>
      <c r="HNE67" s="87"/>
      <c r="HNF67" s="87"/>
      <c r="HNG67" s="87"/>
      <c r="HNH67" s="87"/>
      <c r="HNI67" s="87"/>
      <c r="HNJ67" s="87"/>
      <c r="HNK67" s="87"/>
      <c r="HNL67" s="87"/>
      <c r="HNM67" s="87"/>
      <c r="HNN67" s="87"/>
      <c r="HNO67" s="87"/>
      <c r="HNP67" s="87"/>
      <c r="HNQ67" s="87"/>
      <c r="HNR67" s="87"/>
      <c r="HNS67" s="87"/>
      <c r="HNT67" s="87"/>
      <c r="HNU67" s="87"/>
      <c r="HNV67" s="87"/>
      <c r="HNW67" s="87"/>
      <c r="HNX67" s="87"/>
      <c r="HNY67" s="87"/>
      <c r="HNZ67" s="87"/>
      <c r="HOA67" s="87"/>
      <c r="HOB67" s="87"/>
      <c r="HOC67" s="87"/>
      <c r="HOD67" s="87"/>
      <c r="HOE67" s="87"/>
      <c r="HOF67" s="87"/>
      <c r="HOG67" s="87"/>
      <c r="HOH67" s="87"/>
      <c r="HOI67" s="87"/>
      <c r="HOJ67" s="87"/>
      <c r="HOK67" s="87"/>
      <c r="HOL67" s="87"/>
      <c r="HOM67" s="87"/>
      <c r="HON67" s="87"/>
      <c r="HOO67" s="87"/>
      <c r="HOP67" s="87"/>
      <c r="HOQ67" s="87"/>
      <c r="HOR67" s="87"/>
      <c r="HOS67" s="87"/>
      <c r="HOT67" s="87"/>
      <c r="HOU67" s="87"/>
      <c r="HOV67" s="87"/>
      <c r="HOW67" s="87"/>
      <c r="HOX67" s="87"/>
      <c r="HOY67" s="87"/>
      <c r="HOZ67" s="87"/>
      <c r="HPA67" s="87"/>
      <c r="HPB67" s="87"/>
      <c r="HPC67" s="87"/>
      <c r="HPD67" s="87"/>
      <c r="HPE67" s="87"/>
      <c r="HPF67" s="87"/>
      <c r="HPG67" s="87"/>
      <c r="HPH67" s="87"/>
      <c r="HPI67" s="87"/>
      <c r="HPJ67" s="87"/>
      <c r="HPK67" s="87"/>
      <c r="HPL67" s="87"/>
      <c r="HPM67" s="87"/>
      <c r="HPN67" s="87"/>
      <c r="HPO67" s="87"/>
      <c r="HPP67" s="87"/>
      <c r="HPQ67" s="87"/>
      <c r="HPR67" s="87"/>
      <c r="HPS67" s="87"/>
      <c r="HPT67" s="87"/>
      <c r="HPU67" s="87"/>
      <c r="HPV67" s="87"/>
      <c r="HPW67" s="87"/>
      <c r="HPX67" s="87"/>
      <c r="HPY67" s="87"/>
      <c r="HPZ67" s="87"/>
      <c r="HQA67" s="87"/>
      <c r="HQB67" s="87"/>
      <c r="HQC67" s="87"/>
      <c r="HQD67" s="87"/>
      <c r="HQE67" s="87"/>
      <c r="HQF67" s="87"/>
      <c r="HQG67" s="87"/>
      <c r="HQH67" s="87"/>
      <c r="HQI67" s="87"/>
      <c r="HQJ67" s="87"/>
      <c r="HQK67" s="87"/>
      <c r="HQL67" s="87"/>
      <c r="HQM67" s="87"/>
      <c r="HQN67" s="87"/>
      <c r="HQO67" s="87"/>
      <c r="HQP67" s="87"/>
      <c r="HQQ67" s="87"/>
      <c r="HQR67" s="87"/>
      <c r="HQS67" s="87"/>
      <c r="HQT67" s="87"/>
      <c r="HQU67" s="87"/>
      <c r="HQV67" s="87"/>
      <c r="HQW67" s="87"/>
      <c r="HQX67" s="87"/>
      <c r="HQY67" s="87"/>
      <c r="HQZ67" s="87"/>
      <c r="HRA67" s="87"/>
      <c r="HRB67" s="87"/>
      <c r="HRC67" s="87"/>
      <c r="HRD67" s="87"/>
      <c r="HRE67" s="87"/>
      <c r="HRF67" s="87"/>
      <c r="HRG67" s="87"/>
      <c r="HRH67" s="87"/>
      <c r="HRI67" s="87"/>
      <c r="HRJ67" s="87"/>
      <c r="HRK67" s="87"/>
      <c r="HRL67" s="87"/>
      <c r="HRM67" s="87"/>
      <c r="HRN67" s="87"/>
      <c r="HRO67" s="87"/>
      <c r="HRP67" s="87"/>
      <c r="HRQ67" s="87"/>
      <c r="HRR67" s="87"/>
      <c r="HRS67" s="87"/>
      <c r="HRT67" s="87"/>
      <c r="HRU67" s="87"/>
      <c r="HRV67" s="87"/>
      <c r="HRW67" s="87"/>
      <c r="HRX67" s="87"/>
      <c r="HRY67" s="87"/>
      <c r="HRZ67" s="87"/>
      <c r="HSA67" s="87"/>
      <c r="HSB67" s="87"/>
      <c r="HSC67" s="87"/>
      <c r="HSD67" s="87"/>
      <c r="HSE67" s="87"/>
      <c r="HSF67" s="87"/>
      <c r="HSG67" s="87"/>
      <c r="HSH67" s="87"/>
      <c r="HSI67" s="87"/>
      <c r="HSJ67" s="87"/>
      <c r="HSK67" s="87"/>
      <c r="HSL67" s="87"/>
      <c r="HSM67" s="87"/>
      <c r="HSN67" s="87"/>
      <c r="HSO67" s="87"/>
      <c r="HSP67" s="87"/>
      <c r="HSQ67" s="87"/>
      <c r="HSR67" s="87"/>
      <c r="HSS67" s="87"/>
      <c r="HST67" s="87"/>
      <c r="HSU67" s="87"/>
      <c r="HSV67" s="87"/>
      <c r="HSW67" s="87"/>
      <c r="HSX67" s="87"/>
      <c r="HSY67" s="87"/>
      <c r="HSZ67" s="87"/>
      <c r="HTA67" s="87"/>
      <c r="HTB67" s="87"/>
      <c r="HTC67" s="87"/>
      <c r="HTD67" s="87"/>
      <c r="HTE67" s="87"/>
      <c r="HTF67" s="87"/>
      <c r="HTG67" s="87"/>
      <c r="HTH67" s="87"/>
      <c r="HTI67" s="87"/>
      <c r="HTJ67" s="87"/>
      <c r="HTK67" s="87"/>
      <c r="HTL67" s="87"/>
      <c r="HTM67" s="87"/>
      <c r="HTN67" s="87"/>
      <c r="HTO67" s="87"/>
      <c r="HTP67" s="87"/>
      <c r="HTQ67" s="87"/>
      <c r="HTR67" s="87"/>
      <c r="HTS67" s="87"/>
      <c r="HTT67" s="87"/>
      <c r="HTU67" s="87"/>
      <c r="HTV67" s="87"/>
      <c r="HTW67" s="87"/>
      <c r="HTX67" s="87"/>
      <c r="HTY67" s="87"/>
      <c r="HTZ67" s="87"/>
      <c r="HUA67" s="87"/>
      <c r="HUB67" s="87"/>
      <c r="HUC67" s="87"/>
      <c r="HUD67" s="87"/>
      <c r="HUE67" s="87"/>
      <c r="HUF67" s="87"/>
      <c r="HUG67" s="87"/>
      <c r="HUH67" s="87"/>
      <c r="HUI67" s="87"/>
      <c r="HUJ67" s="87"/>
      <c r="HUK67" s="87"/>
      <c r="HUL67" s="87"/>
      <c r="HUM67" s="87"/>
      <c r="HUN67" s="87"/>
      <c r="HUO67" s="87"/>
      <c r="HUP67" s="87"/>
      <c r="HUQ67" s="87"/>
      <c r="HUR67" s="87"/>
      <c r="HUS67" s="87"/>
      <c r="HUT67" s="87"/>
      <c r="HUU67" s="87"/>
      <c r="HUV67" s="87"/>
      <c r="HUW67" s="87"/>
      <c r="HUX67" s="87"/>
      <c r="HUY67" s="87"/>
      <c r="HUZ67" s="87"/>
      <c r="HVA67" s="87"/>
      <c r="HVB67" s="87"/>
      <c r="HVC67" s="87"/>
      <c r="HVD67" s="87"/>
      <c r="HVE67" s="87"/>
      <c r="HVF67" s="87"/>
      <c r="HVG67" s="87"/>
      <c r="HVH67" s="87"/>
      <c r="HVI67" s="87"/>
      <c r="HVJ67" s="87"/>
      <c r="HVK67" s="87"/>
      <c r="HVL67" s="87"/>
      <c r="HVM67" s="87"/>
      <c r="HVN67" s="87"/>
      <c r="HVO67" s="87"/>
      <c r="HVP67" s="87"/>
      <c r="HVQ67" s="87"/>
      <c r="HVR67" s="87"/>
      <c r="HVS67" s="87"/>
      <c r="HVT67" s="87"/>
      <c r="HVU67" s="87"/>
      <c r="HVV67" s="87"/>
      <c r="HVW67" s="87"/>
      <c r="HVX67" s="87"/>
      <c r="HVY67" s="87"/>
      <c r="HVZ67" s="87"/>
      <c r="HWA67" s="87"/>
      <c r="HWB67" s="87"/>
      <c r="HWC67" s="87"/>
      <c r="HWD67" s="87"/>
      <c r="HWE67" s="87"/>
      <c r="HWF67" s="87"/>
      <c r="HWG67" s="87"/>
      <c r="HWH67" s="87"/>
      <c r="HWI67" s="87"/>
      <c r="HWJ67" s="87"/>
      <c r="HWK67" s="87"/>
      <c r="HWL67" s="87"/>
      <c r="HWM67" s="87"/>
      <c r="HWN67" s="87"/>
      <c r="HWO67" s="87"/>
      <c r="HWP67" s="87"/>
      <c r="HWQ67" s="87"/>
      <c r="HWR67" s="87"/>
      <c r="HWS67" s="87"/>
      <c r="HWT67" s="87"/>
      <c r="HWU67" s="87"/>
      <c r="HWV67" s="87"/>
      <c r="HWW67" s="87"/>
      <c r="HWX67" s="87"/>
      <c r="HWY67" s="87"/>
      <c r="HWZ67" s="87"/>
      <c r="HXA67" s="87"/>
      <c r="HXB67" s="87"/>
      <c r="HXC67" s="87"/>
      <c r="HXD67" s="87"/>
      <c r="HXE67" s="87"/>
      <c r="HXF67" s="87"/>
      <c r="HXG67" s="87"/>
      <c r="HXH67" s="87"/>
      <c r="HXI67" s="87"/>
      <c r="HXJ67" s="87"/>
      <c r="HXK67" s="87"/>
      <c r="HXL67" s="87"/>
      <c r="HXM67" s="87"/>
      <c r="HXN67" s="87"/>
      <c r="HXO67" s="87"/>
      <c r="HXP67" s="87"/>
      <c r="HXQ67" s="87"/>
      <c r="HXR67" s="87"/>
      <c r="HXS67" s="87"/>
      <c r="HXT67" s="87"/>
      <c r="HXU67" s="87"/>
      <c r="HXV67" s="87"/>
      <c r="HXW67" s="87"/>
      <c r="HXX67" s="87"/>
      <c r="HXY67" s="87"/>
      <c r="HXZ67" s="87"/>
      <c r="HYA67" s="87"/>
      <c r="HYB67" s="87"/>
      <c r="HYC67" s="87"/>
      <c r="HYD67" s="87"/>
      <c r="HYE67" s="87"/>
      <c r="HYF67" s="87"/>
      <c r="HYG67" s="87"/>
      <c r="HYH67" s="87"/>
      <c r="HYI67" s="87"/>
      <c r="HYJ67" s="87"/>
      <c r="HYK67" s="87"/>
      <c r="HYL67" s="87"/>
      <c r="HYM67" s="87"/>
      <c r="HYN67" s="87"/>
      <c r="HYO67" s="87"/>
      <c r="HYP67" s="87"/>
      <c r="HYQ67" s="87"/>
      <c r="HYR67" s="87"/>
      <c r="HYS67" s="87"/>
      <c r="HYT67" s="87"/>
      <c r="HYU67" s="87"/>
      <c r="HYV67" s="87"/>
      <c r="HYW67" s="87"/>
      <c r="HYX67" s="87"/>
      <c r="HYY67" s="87"/>
      <c r="HYZ67" s="87"/>
      <c r="HZA67" s="87"/>
      <c r="HZB67" s="87"/>
      <c r="HZC67" s="87"/>
      <c r="HZD67" s="87"/>
      <c r="HZE67" s="87"/>
      <c r="HZF67" s="87"/>
      <c r="HZG67" s="87"/>
      <c r="HZH67" s="87"/>
      <c r="HZI67" s="87"/>
      <c r="HZJ67" s="87"/>
      <c r="HZK67" s="87"/>
      <c r="HZL67" s="87"/>
      <c r="HZM67" s="87"/>
      <c r="HZN67" s="87"/>
      <c r="HZO67" s="87"/>
      <c r="HZP67" s="87"/>
      <c r="HZQ67" s="87"/>
      <c r="HZR67" s="87"/>
      <c r="HZS67" s="87"/>
      <c r="HZT67" s="87"/>
      <c r="HZU67" s="87"/>
      <c r="HZV67" s="87"/>
      <c r="HZW67" s="87"/>
      <c r="HZX67" s="87"/>
      <c r="HZY67" s="87"/>
      <c r="HZZ67" s="87"/>
      <c r="IAA67" s="87"/>
      <c r="IAB67" s="87"/>
      <c r="IAC67" s="87"/>
      <c r="IAD67" s="87"/>
      <c r="IAE67" s="87"/>
      <c r="IAF67" s="87"/>
      <c r="IAG67" s="87"/>
      <c r="IAH67" s="87"/>
      <c r="IAI67" s="87"/>
      <c r="IAJ67" s="87"/>
      <c r="IAK67" s="87"/>
      <c r="IAL67" s="87"/>
      <c r="IAM67" s="87"/>
      <c r="IAN67" s="87"/>
      <c r="IAO67" s="87"/>
      <c r="IAP67" s="87"/>
      <c r="IAQ67" s="87"/>
      <c r="IAR67" s="87"/>
      <c r="IAS67" s="87"/>
      <c r="IAT67" s="87"/>
      <c r="IAU67" s="87"/>
      <c r="IAV67" s="87"/>
      <c r="IAW67" s="87"/>
      <c r="IAX67" s="87"/>
      <c r="IAY67" s="87"/>
      <c r="IAZ67" s="87"/>
      <c r="IBA67" s="87"/>
      <c r="IBB67" s="87"/>
      <c r="IBC67" s="87"/>
      <c r="IBD67" s="87"/>
      <c r="IBE67" s="87"/>
      <c r="IBF67" s="87"/>
      <c r="IBG67" s="87"/>
      <c r="IBH67" s="87"/>
      <c r="IBI67" s="87"/>
      <c r="IBJ67" s="87"/>
      <c r="IBK67" s="87"/>
      <c r="IBL67" s="87"/>
      <c r="IBM67" s="87"/>
      <c r="IBN67" s="87"/>
      <c r="IBO67" s="87"/>
      <c r="IBP67" s="87"/>
      <c r="IBQ67" s="87"/>
      <c r="IBR67" s="87"/>
      <c r="IBS67" s="87"/>
      <c r="IBT67" s="87"/>
      <c r="IBU67" s="87"/>
      <c r="IBV67" s="87"/>
      <c r="IBW67" s="87"/>
      <c r="IBX67" s="87"/>
      <c r="IBY67" s="87"/>
      <c r="IBZ67" s="87"/>
      <c r="ICA67" s="87"/>
      <c r="ICB67" s="87"/>
      <c r="ICC67" s="87"/>
      <c r="ICD67" s="87"/>
      <c r="ICE67" s="87"/>
      <c r="ICF67" s="87"/>
      <c r="ICG67" s="87"/>
      <c r="ICH67" s="87"/>
      <c r="ICI67" s="87"/>
      <c r="ICJ67" s="87"/>
      <c r="ICK67" s="87"/>
      <c r="ICL67" s="87"/>
      <c r="ICM67" s="87"/>
      <c r="ICN67" s="87"/>
      <c r="ICO67" s="87"/>
      <c r="ICP67" s="87"/>
      <c r="ICQ67" s="87"/>
      <c r="ICR67" s="87"/>
      <c r="ICS67" s="87"/>
      <c r="ICT67" s="87"/>
      <c r="ICU67" s="87"/>
      <c r="ICV67" s="87"/>
      <c r="ICW67" s="87"/>
      <c r="ICX67" s="87"/>
      <c r="ICY67" s="87"/>
      <c r="ICZ67" s="87"/>
      <c r="IDA67" s="87"/>
      <c r="IDB67" s="87"/>
      <c r="IDC67" s="87"/>
      <c r="IDD67" s="87"/>
      <c r="IDE67" s="87"/>
      <c r="IDF67" s="87"/>
      <c r="IDG67" s="87"/>
      <c r="IDH67" s="87"/>
      <c r="IDI67" s="87"/>
      <c r="IDJ67" s="87"/>
      <c r="IDK67" s="87"/>
      <c r="IDL67" s="87"/>
      <c r="IDM67" s="87"/>
      <c r="IDN67" s="87"/>
      <c r="IDO67" s="87"/>
      <c r="IDP67" s="87"/>
      <c r="IDQ67" s="87"/>
      <c r="IDR67" s="87"/>
      <c r="IDS67" s="87"/>
      <c r="IDT67" s="87"/>
      <c r="IDU67" s="87"/>
      <c r="IDV67" s="87"/>
      <c r="IDW67" s="87"/>
      <c r="IDX67" s="87"/>
      <c r="IDY67" s="87"/>
      <c r="IDZ67" s="87"/>
      <c r="IEA67" s="87"/>
      <c r="IEB67" s="87"/>
      <c r="IEC67" s="87"/>
      <c r="IED67" s="87"/>
      <c r="IEE67" s="87"/>
      <c r="IEF67" s="87"/>
      <c r="IEG67" s="87"/>
      <c r="IEH67" s="87"/>
      <c r="IEI67" s="87"/>
      <c r="IEJ67" s="87"/>
      <c r="IEK67" s="87"/>
      <c r="IEL67" s="87"/>
      <c r="IEM67" s="87"/>
      <c r="IEN67" s="87"/>
      <c r="IEO67" s="87"/>
      <c r="IEP67" s="87"/>
      <c r="IEQ67" s="87"/>
      <c r="IER67" s="87"/>
      <c r="IES67" s="87"/>
      <c r="IET67" s="87"/>
      <c r="IEU67" s="87"/>
      <c r="IEV67" s="87"/>
      <c r="IEW67" s="87"/>
      <c r="IEX67" s="87"/>
      <c r="IEY67" s="87"/>
      <c r="IEZ67" s="87"/>
      <c r="IFA67" s="87"/>
      <c r="IFB67" s="87"/>
      <c r="IFC67" s="87"/>
      <c r="IFD67" s="87"/>
      <c r="IFE67" s="87"/>
      <c r="IFF67" s="87"/>
      <c r="IFG67" s="87"/>
      <c r="IFH67" s="87"/>
      <c r="IFI67" s="87"/>
      <c r="IFJ67" s="87"/>
      <c r="IFK67" s="87"/>
      <c r="IFL67" s="87"/>
      <c r="IFM67" s="87"/>
      <c r="IFN67" s="87"/>
      <c r="IFO67" s="87"/>
      <c r="IFP67" s="87"/>
      <c r="IFQ67" s="87"/>
      <c r="IFR67" s="87"/>
      <c r="IFS67" s="87"/>
      <c r="IFT67" s="87"/>
      <c r="IFU67" s="87"/>
      <c r="IFV67" s="87"/>
      <c r="IFW67" s="87"/>
      <c r="IFX67" s="87"/>
      <c r="IFY67" s="87"/>
      <c r="IFZ67" s="87"/>
      <c r="IGA67" s="87"/>
      <c r="IGB67" s="87"/>
      <c r="IGC67" s="87"/>
      <c r="IGD67" s="87"/>
      <c r="IGE67" s="87"/>
      <c r="IGF67" s="87"/>
      <c r="IGG67" s="87"/>
      <c r="IGH67" s="87"/>
      <c r="IGI67" s="87"/>
      <c r="IGJ67" s="87"/>
      <c r="IGK67" s="87"/>
      <c r="IGL67" s="87"/>
      <c r="IGM67" s="87"/>
      <c r="IGN67" s="87"/>
      <c r="IGO67" s="87"/>
      <c r="IGP67" s="87"/>
      <c r="IGQ67" s="87"/>
      <c r="IGR67" s="87"/>
      <c r="IGS67" s="87"/>
      <c r="IGT67" s="87"/>
      <c r="IGU67" s="87"/>
      <c r="IGV67" s="87"/>
      <c r="IGW67" s="87"/>
      <c r="IGX67" s="87"/>
      <c r="IGY67" s="87"/>
      <c r="IGZ67" s="87"/>
      <c r="IHA67" s="87"/>
      <c r="IHB67" s="87"/>
      <c r="IHC67" s="87"/>
      <c r="IHD67" s="87"/>
      <c r="IHE67" s="87"/>
      <c r="IHF67" s="87"/>
      <c r="IHG67" s="87"/>
      <c r="IHH67" s="87"/>
      <c r="IHI67" s="87"/>
      <c r="IHJ67" s="87"/>
      <c r="IHK67" s="87"/>
      <c r="IHL67" s="87"/>
      <c r="IHM67" s="87"/>
      <c r="IHN67" s="87"/>
      <c r="IHO67" s="87"/>
      <c r="IHP67" s="87"/>
      <c r="IHQ67" s="87"/>
      <c r="IHR67" s="87"/>
      <c r="IHS67" s="87"/>
      <c r="IHT67" s="87"/>
      <c r="IHU67" s="87"/>
      <c r="IHV67" s="87"/>
      <c r="IHW67" s="87"/>
      <c r="IHX67" s="87"/>
      <c r="IHY67" s="87"/>
      <c r="IHZ67" s="87"/>
      <c r="IIA67" s="87"/>
      <c r="IIB67" s="87"/>
      <c r="IIC67" s="87"/>
      <c r="IID67" s="87"/>
      <c r="IIE67" s="87"/>
      <c r="IIF67" s="87"/>
      <c r="IIG67" s="87"/>
      <c r="IIH67" s="87"/>
      <c r="III67" s="87"/>
      <c r="IIJ67" s="87"/>
      <c r="IIK67" s="87"/>
      <c r="IIL67" s="87"/>
      <c r="IIM67" s="87"/>
      <c r="IIN67" s="87"/>
      <c r="IIO67" s="87"/>
      <c r="IIP67" s="87"/>
      <c r="IIQ67" s="87"/>
      <c r="IIR67" s="87"/>
      <c r="IIS67" s="87"/>
      <c r="IIT67" s="87"/>
      <c r="IIU67" s="87"/>
      <c r="IIV67" s="87"/>
      <c r="IIW67" s="87"/>
      <c r="IIX67" s="87"/>
      <c r="IIY67" s="87"/>
      <c r="IIZ67" s="87"/>
      <c r="IJA67" s="87"/>
      <c r="IJB67" s="87"/>
      <c r="IJC67" s="87"/>
      <c r="IJD67" s="87"/>
      <c r="IJE67" s="87"/>
      <c r="IJF67" s="87"/>
      <c r="IJG67" s="87"/>
      <c r="IJH67" s="87"/>
      <c r="IJI67" s="87"/>
      <c r="IJJ67" s="87"/>
      <c r="IJK67" s="87"/>
      <c r="IJL67" s="87"/>
      <c r="IJM67" s="87"/>
      <c r="IJN67" s="87"/>
      <c r="IJO67" s="87"/>
      <c r="IJP67" s="87"/>
      <c r="IJQ67" s="87"/>
      <c r="IJR67" s="87"/>
      <c r="IJS67" s="87"/>
      <c r="IJT67" s="87"/>
      <c r="IJU67" s="87"/>
      <c r="IJV67" s="87"/>
      <c r="IJW67" s="87"/>
      <c r="IJX67" s="87"/>
      <c r="IJY67" s="87"/>
      <c r="IJZ67" s="87"/>
      <c r="IKA67" s="87"/>
      <c r="IKB67" s="87"/>
      <c r="IKC67" s="87"/>
      <c r="IKD67" s="87"/>
      <c r="IKE67" s="87"/>
      <c r="IKF67" s="87"/>
      <c r="IKG67" s="87"/>
      <c r="IKH67" s="87"/>
      <c r="IKI67" s="87"/>
      <c r="IKJ67" s="87"/>
      <c r="IKK67" s="87"/>
      <c r="IKL67" s="87"/>
      <c r="IKM67" s="87"/>
      <c r="IKN67" s="87"/>
      <c r="IKO67" s="87"/>
      <c r="IKP67" s="87"/>
      <c r="IKQ67" s="87"/>
      <c r="IKR67" s="87"/>
      <c r="IKS67" s="87"/>
      <c r="IKT67" s="87"/>
      <c r="IKU67" s="87"/>
      <c r="IKV67" s="87"/>
      <c r="IKW67" s="87"/>
      <c r="IKX67" s="87"/>
      <c r="IKY67" s="87"/>
      <c r="IKZ67" s="87"/>
      <c r="ILA67" s="87"/>
      <c r="ILB67" s="87"/>
      <c r="ILC67" s="87"/>
      <c r="ILD67" s="87"/>
      <c r="ILE67" s="87"/>
      <c r="ILF67" s="87"/>
      <c r="ILG67" s="87"/>
      <c r="ILH67" s="87"/>
      <c r="ILI67" s="87"/>
      <c r="ILJ67" s="87"/>
      <c r="ILK67" s="87"/>
      <c r="ILL67" s="87"/>
      <c r="ILM67" s="87"/>
      <c r="ILN67" s="87"/>
      <c r="ILO67" s="87"/>
      <c r="ILP67" s="87"/>
      <c r="ILQ67" s="87"/>
      <c r="ILR67" s="87"/>
      <c r="ILS67" s="87"/>
      <c r="ILT67" s="87"/>
      <c r="ILU67" s="87"/>
      <c r="ILV67" s="87"/>
      <c r="ILW67" s="87"/>
      <c r="ILX67" s="87"/>
      <c r="ILY67" s="87"/>
      <c r="ILZ67" s="87"/>
      <c r="IMA67" s="87"/>
      <c r="IMB67" s="87"/>
      <c r="IMC67" s="87"/>
      <c r="IMD67" s="87"/>
      <c r="IME67" s="87"/>
      <c r="IMF67" s="87"/>
      <c r="IMG67" s="87"/>
      <c r="IMH67" s="87"/>
      <c r="IMI67" s="87"/>
      <c r="IMJ67" s="87"/>
      <c r="IMK67" s="87"/>
      <c r="IML67" s="87"/>
      <c r="IMM67" s="87"/>
      <c r="IMN67" s="87"/>
      <c r="IMO67" s="87"/>
      <c r="IMP67" s="87"/>
      <c r="IMQ67" s="87"/>
      <c r="IMR67" s="87"/>
      <c r="IMS67" s="87"/>
      <c r="IMT67" s="87"/>
      <c r="IMU67" s="87"/>
      <c r="IMV67" s="87"/>
      <c r="IMW67" s="87"/>
      <c r="IMX67" s="87"/>
      <c r="IMY67" s="87"/>
      <c r="IMZ67" s="87"/>
      <c r="INA67" s="87"/>
      <c r="INB67" s="87"/>
      <c r="INC67" s="87"/>
      <c r="IND67" s="87"/>
      <c r="INE67" s="87"/>
      <c r="INF67" s="87"/>
      <c r="ING67" s="87"/>
      <c r="INH67" s="87"/>
      <c r="INI67" s="87"/>
      <c r="INJ67" s="87"/>
      <c r="INK67" s="87"/>
      <c r="INL67" s="87"/>
      <c r="INM67" s="87"/>
      <c r="INN67" s="87"/>
      <c r="INO67" s="87"/>
      <c r="INP67" s="87"/>
      <c r="INQ67" s="87"/>
      <c r="INR67" s="87"/>
      <c r="INS67" s="87"/>
      <c r="INT67" s="87"/>
      <c r="INU67" s="87"/>
      <c r="INV67" s="87"/>
      <c r="INW67" s="87"/>
      <c r="INX67" s="87"/>
      <c r="INY67" s="87"/>
      <c r="INZ67" s="87"/>
      <c r="IOA67" s="87"/>
      <c r="IOB67" s="87"/>
      <c r="IOC67" s="87"/>
      <c r="IOD67" s="87"/>
      <c r="IOE67" s="87"/>
      <c r="IOF67" s="87"/>
      <c r="IOG67" s="87"/>
      <c r="IOH67" s="87"/>
      <c r="IOI67" s="87"/>
      <c r="IOJ67" s="87"/>
      <c r="IOK67" s="87"/>
      <c r="IOL67" s="87"/>
      <c r="IOM67" s="87"/>
      <c r="ION67" s="87"/>
      <c r="IOO67" s="87"/>
      <c r="IOP67" s="87"/>
      <c r="IOQ67" s="87"/>
      <c r="IOR67" s="87"/>
      <c r="IOS67" s="87"/>
      <c r="IOT67" s="87"/>
      <c r="IOU67" s="87"/>
      <c r="IOV67" s="87"/>
      <c r="IOW67" s="87"/>
      <c r="IOX67" s="87"/>
      <c r="IOY67" s="87"/>
      <c r="IOZ67" s="87"/>
      <c r="IPA67" s="87"/>
      <c r="IPB67" s="87"/>
      <c r="IPC67" s="87"/>
      <c r="IPD67" s="87"/>
      <c r="IPE67" s="87"/>
      <c r="IPF67" s="87"/>
      <c r="IPG67" s="87"/>
      <c r="IPH67" s="87"/>
      <c r="IPI67" s="87"/>
      <c r="IPJ67" s="87"/>
      <c r="IPK67" s="87"/>
      <c r="IPL67" s="87"/>
      <c r="IPM67" s="87"/>
      <c r="IPN67" s="87"/>
      <c r="IPO67" s="87"/>
      <c r="IPP67" s="87"/>
      <c r="IPQ67" s="87"/>
      <c r="IPR67" s="87"/>
      <c r="IPS67" s="87"/>
      <c r="IPT67" s="87"/>
      <c r="IPU67" s="87"/>
      <c r="IPV67" s="87"/>
      <c r="IPW67" s="87"/>
      <c r="IPX67" s="87"/>
      <c r="IPY67" s="87"/>
      <c r="IPZ67" s="87"/>
      <c r="IQA67" s="87"/>
      <c r="IQB67" s="87"/>
      <c r="IQC67" s="87"/>
      <c r="IQD67" s="87"/>
      <c r="IQE67" s="87"/>
      <c r="IQF67" s="87"/>
      <c r="IQG67" s="87"/>
      <c r="IQH67" s="87"/>
      <c r="IQI67" s="87"/>
      <c r="IQJ67" s="87"/>
      <c r="IQK67" s="87"/>
      <c r="IQL67" s="87"/>
      <c r="IQM67" s="87"/>
      <c r="IQN67" s="87"/>
      <c r="IQO67" s="87"/>
      <c r="IQP67" s="87"/>
      <c r="IQQ67" s="87"/>
      <c r="IQR67" s="87"/>
      <c r="IQS67" s="87"/>
      <c r="IQT67" s="87"/>
      <c r="IQU67" s="87"/>
      <c r="IQV67" s="87"/>
      <c r="IQW67" s="87"/>
      <c r="IQX67" s="87"/>
      <c r="IQY67" s="87"/>
      <c r="IQZ67" s="87"/>
      <c r="IRA67" s="87"/>
      <c r="IRB67" s="87"/>
      <c r="IRC67" s="87"/>
      <c r="IRD67" s="87"/>
      <c r="IRE67" s="87"/>
      <c r="IRF67" s="87"/>
      <c r="IRG67" s="87"/>
      <c r="IRH67" s="87"/>
      <c r="IRI67" s="87"/>
      <c r="IRJ67" s="87"/>
      <c r="IRK67" s="87"/>
      <c r="IRL67" s="87"/>
      <c r="IRM67" s="87"/>
      <c r="IRN67" s="87"/>
      <c r="IRO67" s="87"/>
      <c r="IRP67" s="87"/>
      <c r="IRQ67" s="87"/>
      <c r="IRR67" s="87"/>
      <c r="IRS67" s="87"/>
      <c r="IRT67" s="87"/>
      <c r="IRU67" s="87"/>
      <c r="IRV67" s="87"/>
      <c r="IRW67" s="87"/>
      <c r="IRX67" s="87"/>
      <c r="IRY67" s="87"/>
      <c r="IRZ67" s="87"/>
      <c r="ISA67" s="87"/>
      <c r="ISB67" s="87"/>
      <c r="ISC67" s="87"/>
      <c r="ISD67" s="87"/>
      <c r="ISE67" s="87"/>
      <c r="ISF67" s="87"/>
      <c r="ISG67" s="87"/>
      <c r="ISH67" s="87"/>
      <c r="ISI67" s="87"/>
      <c r="ISJ67" s="87"/>
      <c r="ISK67" s="87"/>
      <c r="ISL67" s="87"/>
      <c r="ISM67" s="87"/>
      <c r="ISN67" s="87"/>
      <c r="ISO67" s="87"/>
      <c r="ISP67" s="87"/>
      <c r="ISQ67" s="87"/>
      <c r="ISR67" s="87"/>
      <c r="ISS67" s="87"/>
      <c r="IST67" s="87"/>
      <c r="ISU67" s="87"/>
      <c r="ISV67" s="87"/>
      <c r="ISW67" s="87"/>
      <c r="ISX67" s="87"/>
      <c r="ISY67" s="87"/>
      <c r="ISZ67" s="87"/>
      <c r="ITA67" s="87"/>
      <c r="ITB67" s="87"/>
      <c r="ITC67" s="87"/>
      <c r="ITD67" s="87"/>
      <c r="ITE67" s="87"/>
      <c r="ITF67" s="87"/>
      <c r="ITG67" s="87"/>
      <c r="ITH67" s="87"/>
      <c r="ITI67" s="87"/>
      <c r="ITJ67" s="87"/>
      <c r="ITK67" s="87"/>
      <c r="ITL67" s="87"/>
      <c r="ITM67" s="87"/>
      <c r="ITN67" s="87"/>
      <c r="ITO67" s="87"/>
      <c r="ITP67" s="87"/>
      <c r="ITQ67" s="87"/>
      <c r="ITR67" s="87"/>
      <c r="ITS67" s="87"/>
      <c r="ITT67" s="87"/>
      <c r="ITU67" s="87"/>
      <c r="ITV67" s="87"/>
      <c r="ITW67" s="87"/>
      <c r="ITX67" s="87"/>
      <c r="ITY67" s="87"/>
      <c r="ITZ67" s="87"/>
      <c r="IUA67" s="87"/>
      <c r="IUB67" s="87"/>
      <c r="IUC67" s="87"/>
      <c r="IUD67" s="87"/>
      <c r="IUE67" s="87"/>
      <c r="IUF67" s="87"/>
      <c r="IUG67" s="87"/>
      <c r="IUH67" s="87"/>
      <c r="IUI67" s="87"/>
      <c r="IUJ67" s="87"/>
      <c r="IUK67" s="87"/>
      <c r="IUL67" s="87"/>
      <c r="IUM67" s="87"/>
      <c r="IUN67" s="87"/>
      <c r="IUO67" s="87"/>
      <c r="IUP67" s="87"/>
      <c r="IUQ67" s="87"/>
      <c r="IUR67" s="87"/>
      <c r="IUS67" s="87"/>
      <c r="IUT67" s="87"/>
      <c r="IUU67" s="87"/>
      <c r="IUV67" s="87"/>
      <c r="IUW67" s="87"/>
      <c r="IUX67" s="87"/>
      <c r="IUY67" s="87"/>
      <c r="IUZ67" s="87"/>
      <c r="IVA67" s="87"/>
      <c r="IVB67" s="87"/>
      <c r="IVC67" s="87"/>
      <c r="IVD67" s="87"/>
      <c r="IVE67" s="87"/>
      <c r="IVF67" s="87"/>
      <c r="IVG67" s="87"/>
      <c r="IVH67" s="87"/>
      <c r="IVI67" s="87"/>
      <c r="IVJ67" s="87"/>
      <c r="IVK67" s="87"/>
      <c r="IVL67" s="87"/>
      <c r="IVM67" s="87"/>
      <c r="IVN67" s="87"/>
      <c r="IVO67" s="87"/>
      <c r="IVP67" s="87"/>
      <c r="IVQ67" s="87"/>
      <c r="IVR67" s="87"/>
      <c r="IVS67" s="87"/>
      <c r="IVT67" s="87"/>
      <c r="IVU67" s="87"/>
      <c r="IVV67" s="87"/>
      <c r="IVW67" s="87"/>
      <c r="IVX67" s="87"/>
      <c r="IVY67" s="87"/>
      <c r="IVZ67" s="87"/>
      <c r="IWA67" s="87"/>
      <c r="IWB67" s="87"/>
      <c r="IWC67" s="87"/>
      <c r="IWD67" s="87"/>
      <c r="IWE67" s="87"/>
      <c r="IWF67" s="87"/>
      <c r="IWG67" s="87"/>
      <c r="IWH67" s="87"/>
      <c r="IWI67" s="87"/>
      <c r="IWJ67" s="87"/>
      <c r="IWK67" s="87"/>
      <c r="IWL67" s="87"/>
      <c r="IWM67" s="87"/>
      <c r="IWN67" s="87"/>
      <c r="IWO67" s="87"/>
      <c r="IWP67" s="87"/>
      <c r="IWQ67" s="87"/>
      <c r="IWR67" s="87"/>
      <c r="IWS67" s="87"/>
      <c r="IWT67" s="87"/>
      <c r="IWU67" s="87"/>
      <c r="IWV67" s="87"/>
      <c r="IWW67" s="87"/>
      <c r="IWX67" s="87"/>
      <c r="IWY67" s="87"/>
      <c r="IWZ67" s="87"/>
      <c r="IXA67" s="87"/>
      <c r="IXB67" s="87"/>
      <c r="IXC67" s="87"/>
      <c r="IXD67" s="87"/>
      <c r="IXE67" s="87"/>
      <c r="IXF67" s="87"/>
      <c r="IXG67" s="87"/>
      <c r="IXH67" s="87"/>
      <c r="IXI67" s="87"/>
      <c r="IXJ67" s="87"/>
      <c r="IXK67" s="87"/>
      <c r="IXL67" s="87"/>
      <c r="IXM67" s="87"/>
      <c r="IXN67" s="87"/>
      <c r="IXO67" s="87"/>
      <c r="IXP67" s="87"/>
      <c r="IXQ67" s="87"/>
      <c r="IXR67" s="87"/>
      <c r="IXS67" s="87"/>
      <c r="IXT67" s="87"/>
      <c r="IXU67" s="87"/>
      <c r="IXV67" s="87"/>
      <c r="IXW67" s="87"/>
      <c r="IXX67" s="87"/>
      <c r="IXY67" s="87"/>
      <c r="IXZ67" s="87"/>
      <c r="IYA67" s="87"/>
      <c r="IYB67" s="87"/>
      <c r="IYC67" s="87"/>
      <c r="IYD67" s="87"/>
      <c r="IYE67" s="87"/>
      <c r="IYF67" s="87"/>
      <c r="IYG67" s="87"/>
      <c r="IYH67" s="87"/>
      <c r="IYI67" s="87"/>
      <c r="IYJ67" s="87"/>
      <c r="IYK67" s="87"/>
      <c r="IYL67" s="87"/>
      <c r="IYM67" s="87"/>
      <c r="IYN67" s="87"/>
      <c r="IYO67" s="87"/>
      <c r="IYP67" s="87"/>
      <c r="IYQ67" s="87"/>
      <c r="IYR67" s="87"/>
      <c r="IYS67" s="87"/>
      <c r="IYT67" s="87"/>
      <c r="IYU67" s="87"/>
      <c r="IYV67" s="87"/>
      <c r="IYW67" s="87"/>
      <c r="IYX67" s="87"/>
      <c r="IYY67" s="87"/>
      <c r="IYZ67" s="87"/>
      <c r="IZA67" s="87"/>
      <c r="IZB67" s="87"/>
      <c r="IZC67" s="87"/>
      <c r="IZD67" s="87"/>
      <c r="IZE67" s="87"/>
      <c r="IZF67" s="87"/>
      <c r="IZG67" s="87"/>
      <c r="IZH67" s="87"/>
      <c r="IZI67" s="87"/>
      <c r="IZJ67" s="87"/>
      <c r="IZK67" s="87"/>
      <c r="IZL67" s="87"/>
      <c r="IZM67" s="87"/>
      <c r="IZN67" s="87"/>
      <c r="IZO67" s="87"/>
      <c r="IZP67" s="87"/>
      <c r="IZQ67" s="87"/>
      <c r="IZR67" s="87"/>
      <c r="IZS67" s="87"/>
      <c r="IZT67" s="87"/>
      <c r="IZU67" s="87"/>
      <c r="IZV67" s="87"/>
      <c r="IZW67" s="87"/>
      <c r="IZX67" s="87"/>
      <c r="IZY67" s="87"/>
      <c r="IZZ67" s="87"/>
      <c r="JAA67" s="87"/>
      <c r="JAB67" s="87"/>
      <c r="JAC67" s="87"/>
      <c r="JAD67" s="87"/>
      <c r="JAE67" s="87"/>
      <c r="JAF67" s="87"/>
      <c r="JAG67" s="87"/>
      <c r="JAH67" s="87"/>
      <c r="JAI67" s="87"/>
      <c r="JAJ67" s="87"/>
      <c r="JAK67" s="87"/>
      <c r="JAL67" s="87"/>
      <c r="JAM67" s="87"/>
      <c r="JAN67" s="87"/>
      <c r="JAO67" s="87"/>
      <c r="JAP67" s="87"/>
      <c r="JAQ67" s="87"/>
      <c r="JAR67" s="87"/>
      <c r="JAS67" s="87"/>
      <c r="JAT67" s="87"/>
      <c r="JAU67" s="87"/>
      <c r="JAV67" s="87"/>
      <c r="JAW67" s="87"/>
      <c r="JAX67" s="87"/>
      <c r="JAY67" s="87"/>
      <c r="JAZ67" s="87"/>
      <c r="JBA67" s="87"/>
      <c r="JBB67" s="87"/>
      <c r="JBC67" s="87"/>
      <c r="JBD67" s="87"/>
      <c r="JBE67" s="87"/>
      <c r="JBF67" s="87"/>
      <c r="JBG67" s="87"/>
      <c r="JBH67" s="87"/>
      <c r="JBI67" s="87"/>
      <c r="JBJ67" s="87"/>
      <c r="JBK67" s="87"/>
      <c r="JBL67" s="87"/>
      <c r="JBM67" s="87"/>
      <c r="JBN67" s="87"/>
      <c r="JBO67" s="87"/>
      <c r="JBP67" s="87"/>
      <c r="JBQ67" s="87"/>
      <c r="JBR67" s="87"/>
      <c r="JBS67" s="87"/>
      <c r="JBT67" s="87"/>
      <c r="JBU67" s="87"/>
      <c r="JBV67" s="87"/>
      <c r="JBW67" s="87"/>
      <c r="JBX67" s="87"/>
      <c r="JBY67" s="87"/>
      <c r="JBZ67" s="87"/>
      <c r="JCA67" s="87"/>
      <c r="JCB67" s="87"/>
      <c r="JCC67" s="87"/>
      <c r="JCD67" s="87"/>
      <c r="JCE67" s="87"/>
      <c r="JCF67" s="87"/>
      <c r="JCG67" s="87"/>
      <c r="JCH67" s="87"/>
      <c r="JCI67" s="87"/>
      <c r="JCJ67" s="87"/>
      <c r="JCK67" s="87"/>
      <c r="JCL67" s="87"/>
      <c r="JCM67" s="87"/>
      <c r="JCN67" s="87"/>
      <c r="JCO67" s="87"/>
      <c r="JCP67" s="87"/>
      <c r="JCQ67" s="87"/>
      <c r="JCR67" s="87"/>
      <c r="JCS67" s="87"/>
      <c r="JCT67" s="87"/>
      <c r="JCU67" s="87"/>
      <c r="JCV67" s="87"/>
      <c r="JCW67" s="87"/>
      <c r="JCX67" s="87"/>
      <c r="JCY67" s="87"/>
      <c r="JCZ67" s="87"/>
      <c r="JDA67" s="87"/>
      <c r="JDB67" s="87"/>
      <c r="JDC67" s="87"/>
      <c r="JDD67" s="87"/>
      <c r="JDE67" s="87"/>
      <c r="JDF67" s="87"/>
      <c r="JDG67" s="87"/>
      <c r="JDH67" s="87"/>
      <c r="JDI67" s="87"/>
      <c r="JDJ67" s="87"/>
      <c r="JDK67" s="87"/>
      <c r="JDL67" s="87"/>
      <c r="JDM67" s="87"/>
      <c r="JDN67" s="87"/>
      <c r="JDO67" s="87"/>
      <c r="JDP67" s="87"/>
      <c r="JDQ67" s="87"/>
      <c r="JDR67" s="87"/>
      <c r="JDS67" s="87"/>
      <c r="JDT67" s="87"/>
      <c r="JDU67" s="87"/>
      <c r="JDV67" s="87"/>
      <c r="JDW67" s="87"/>
      <c r="JDX67" s="87"/>
      <c r="JDY67" s="87"/>
      <c r="JDZ67" s="87"/>
      <c r="JEA67" s="87"/>
      <c r="JEB67" s="87"/>
      <c r="JEC67" s="87"/>
      <c r="JED67" s="87"/>
      <c r="JEE67" s="87"/>
      <c r="JEF67" s="87"/>
      <c r="JEG67" s="87"/>
      <c r="JEH67" s="87"/>
      <c r="JEI67" s="87"/>
      <c r="JEJ67" s="87"/>
      <c r="JEK67" s="87"/>
      <c r="JEL67" s="87"/>
      <c r="JEM67" s="87"/>
      <c r="JEN67" s="87"/>
      <c r="JEO67" s="87"/>
      <c r="JEP67" s="87"/>
      <c r="JEQ67" s="87"/>
      <c r="JER67" s="87"/>
      <c r="JES67" s="87"/>
      <c r="JET67" s="87"/>
      <c r="JEU67" s="87"/>
      <c r="JEV67" s="87"/>
      <c r="JEW67" s="87"/>
      <c r="JEX67" s="87"/>
      <c r="JEY67" s="87"/>
      <c r="JEZ67" s="87"/>
      <c r="JFA67" s="87"/>
      <c r="JFB67" s="87"/>
      <c r="JFC67" s="87"/>
      <c r="JFD67" s="87"/>
      <c r="JFE67" s="87"/>
      <c r="JFF67" s="87"/>
      <c r="JFG67" s="87"/>
      <c r="JFH67" s="87"/>
      <c r="JFI67" s="87"/>
      <c r="JFJ67" s="87"/>
      <c r="JFK67" s="87"/>
      <c r="JFL67" s="87"/>
      <c r="JFM67" s="87"/>
      <c r="JFN67" s="87"/>
      <c r="JFO67" s="87"/>
      <c r="JFP67" s="87"/>
      <c r="JFQ67" s="87"/>
      <c r="JFR67" s="87"/>
      <c r="JFS67" s="87"/>
      <c r="JFT67" s="87"/>
      <c r="JFU67" s="87"/>
      <c r="JFV67" s="87"/>
      <c r="JFW67" s="87"/>
      <c r="JFX67" s="87"/>
      <c r="JFY67" s="87"/>
      <c r="JFZ67" s="87"/>
      <c r="JGA67" s="87"/>
      <c r="JGB67" s="87"/>
      <c r="JGC67" s="87"/>
      <c r="JGD67" s="87"/>
      <c r="JGE67" s="87"/>
      <c r="JGF67" s="87"/>
      <c r="JGG67" s="87"/>
      <c r="JGH67" s="87"/>
      <c r="JGI67" s="87"/>
      <c r="JGJ67" s="87"/>
      <c r="JGK67" s="87"/>
      <c r="JGL67" s="87"/>
      <c r="JGM67" s="87"/>
      <c r="JGN67" s="87"/>
      <c r="JGO67" s="87"/>
      <c r="JGP67" s="87"/>
      <c r="JGQ67" s="87"/>
      <c r="JGR67" s="87"/>
      <c r="JGS67" s="87"/>
      <c r="JGT67" s="87"/>
      <c r="JGU67" s="87"/>
      <c r="JGV67" s="87"/>
      <c r="JGW67" s="87"/>
      <c r="JGX67" s="87"/>
      <c r="JGY67" s="87"/>
      <c r="JGZ67" s="87"/>
      <c r="JHA67" s="87"/>
      <c r="JHB67" s="87"/>
      <c r="JHC67" s="87"/>
      <c r="JHD67" s="87"/>
      <c r="JHE67" s="87"/>
      <c r="JHF67" s="87"/>
      <c r="JHG67" s="87"/>
      <c r="JHH67" s="87"/>
      <c r="JHI67" s="87"/>
      <c r="JHJ67" s="87"/>
      <c r="JHK67" s="87"/>
      <c r="JHL67" s="87"/>
      <c r="JHM67" s="87"/>
      <c r="JHN67" s="87"/>
      <c r="JHO67" s="87"/>
      <c r="JHP67" s="87"/>
      <c r="JHQ67" s="87"/>
      <c r="JHR67" s="87"/>
      <c r="JHS67" s="87"/>
      <c r="JHT67" s="87"/>
      <c r="JHU67" s="87"/>
      <c r="JHV67" s="87"/>
      <c r="JHW67" s="87"/>
      <c r="JHX67" s="87"/>
      <c r="JHY67" s="87"/>
      <c r="JHZ67" s="87"/>
      <c r="JIA67" s="87"/>
      <c r="JIB67" s="87"/>
      <c r="JIC67" s="87"/>
      <c r="JID67" s="87"/>
      <c r="JIE67" s="87"/>
      <c r="JIF67" s="87"/>
      <c r="JIG67" s="87"/>
      <c r="JIH67" s="87"/>
      <c r="JII67" s="87"/>
      <c r="JIJ67" s="87"/>
      <c r="JIK67" s="87"/>
      <c r="JIL67" s="87"/>
      <c r="JIM67" s="87"/>
      <c r="JIN67" s="87"/>
      <c r="JIO67" s="87"/>
      <c r="JIP67" s="87"/>
      <c r="JIQ67" s="87"/>
      <c r="JIR67" s="87"/>
      <c r="JIS67" s="87"/>
      <c r="JIT67" s="87"/>
      <c r="JIU67" s="87"/>
      <c r="JIV67" s="87"/>
      <c r="JIW67" s="87"/>
      <c r="JIX67" s="87"/>
      <c r="JIY67" s="87"/>
      <c r="JIZ67" s="87"/>
      <c r="JJA67" s="87"/>
      <c r="JJB67" s="87"/>
      <c r="JJC67" s="87"/>
      <c r="JJD67" s="87"/>
      <c r="JJE67" s="87"/>
      <c r="JJF67" s="87"/>
      <c r="JJG67" s="87"/>
      <c r="JJH67" s="87"/>
      <c r="JJI67" s="87"/>
      <c r="JJJ67" s="87"/>
      <c r="JJK67" s="87"/>
      <c r="JJL67" s="87"/>
      <c r="JJM67" s="87"/>
      <c r="JJN67" s="87"/>
      <c r="JJO67" s="87"/>
      <c r="JJP67" s="87"/>
      <c r="JJQ67" s="87"/>
      <c r="JJR67" s="87"/>
      <c r="JJS67" s="87"/>
      <c r="JJT67" s="87"/>
      <c r="JJU67" s="87"/>
      <c r="JJV67" s="87"/>
      <c r="JJW67" s="87"/>
      <c r="JJX67" s="87"/>
      <c r="JJY67" s="87"/>
      <c r="JJZ67" s="87"/>
      <c r="JKA67" s="87"/>
      <c r="JKB67" s="87"/>
      <c r="JKC67" s="87"/>
      <c r="JKD67" s="87"/>
      <c r="JKE67" s="87"/>
      <c r="JKF67" s="87"/>
      <c r="JKG67" s="87"/>
      <c r="JKH67" s="87"/>
      <c r="JKI67" s="87"/>
      <c r="JKJ67" s="87"/>
      <c r="JKK67" s="87"/>
      <c r="JKL67" s="87"/>
      <c r="JKM67" s="87"/>
      <c r="JKN67" s="87"/>
      <c r="JKO67" s="87"/>
      <c r="JKP67" s="87"/>
      <c r="JKQ67" s="87"/>
      <c r="JKR67" s="87"/>
      <c r="JKS67" s="87"/>
      <c r="JKT67" s="87"/>
      <c r="JKU67" s="87"/>
      <c r="JKV67" s="87"/>
      <c r="JKW67" s="87"/>
      <c r="JKX67" s="87"/>
      <c r="JKY67" s="87"/>
      <c r="JKZ67" s="87"/>
      <c r="JLA67" s="87"/>
      <c r="JLB67" s="87"/>
      <c r="JLC67" s="87"/>
      <c r="JLD67" s="87"/>
      <c r="JLE67" s="87"/>
      <c r="JLF67" s="87"/>
      <c r="JLG67" s="87"/>
      <c r="JLH67" s="87"/>
      <c r="JLI67" s="87"/>
      <c r="JLJ67" s="87"/>
      <c r="JLK67" s="87"/>
      <c r="JLL67" s="87"/>
      <c r="JLM67" s="87"/>
      <c r="JLN67" s="87"/>
      <c r="JLO67" s="87"/>
      <c r="JLP67" s="87"/>
      <c r="JLQ67" s="87"/>
      <c r="JLR67" s="87"/>
      <c r="JLS67" s="87"/>
      <c r="JLT67" s="87"/>
      <c r="JLU67" s="87"/>
      <c r="JLV67" s="87"/>
      <c r="JLW67" s="87"/>
      <c r="JLX67" s="87"/>
      <c r="JLY67" s="87"/>
      <c r="JLZ67" s="87"/>
      <c r="JMA67" s="87"/>
      <c r="JMB67" s="87"/>
      <c r="JMC67" s="87"/>
      <c r="JMD67" s="87"/>
      <c r="JME67" s="87"/>
      <c r="JMF67" s="87"/>
      <c r="JMG67" s="87"/>
      <c r="JMH67" s="87"/>
      <c r="JMI67" s="87"/>
      <c r="JMJ67" s="87"/>
      <c r="JMK67" s="87"/>
      <c r="JML67" s="87"/>
      <c r="JMM67" s="87"/>
      <c r="JMN67" s="87"/>
      <c r="JMO67" s="87"/>
      <c r="JMP67" s="87"/>
      <c r="JMQ67" s="87"/>
      <c r="JMR67" s="87"/>
      <c r="JMS67" s="87"/>
      <c r="JMT67" s="87"/>
      <c r="JMU67" s="87"/>
      <c r="JMV67" s="87"/>
      <c r="JMW67" s="87"/>
      <c r="JMX67" s="87"/>
      <c r="JMY67" s="87"/>
      <c r="JMZ67" s="87"/>
      <c r="JNA67" s="87"/>
      <c r="JNB67" s="87"/>
      <c r="JNC67" s="87"/>
      <c r="JND67" s="87"/>
      <c r="JNE67" s="87"/>
      <c r="JNF67" s="87"/>
      <c r="JNG67" s="87"/>
      <c r="JNH67" s="87"/>
      <c r="JNI67" s="87"/>
      <c r="JNJ67" s="87"/>
      <c r="JNK67" s="87"/>
      <c r="JNL67" s="87"/>
      <c r="JNM67" s="87"/>
      <c r="JNN67" s="87"/>
      <c r="JNO67" s="87"/>
      <c r="JNP67" s="87"/>
      <c r="JNQ67" s="87"/>
      <c r="JNR67" s="87"/>
      <c r="JNS67" s="87"/>
      <c r="JNT67" s="87"/>
      <c r="JNU67" s="87"/>
      <c r="JNV67" s="87"/>
      <c r="JNW67" s="87"/>
      <c r="JNX67" s="87"/>
      <c r="JNY67" s="87"/>
      <c r="JNZ67" s="87"/>
      <c r="JOA67" s="87"/>
      <c r="JOB67" s="87"/>
      <c r="JOC67" s="87"/>
      <c r="JOD67" s="87"/>
      <c r="JOE67" s="87"/>
      <c r="JOF67" s="87"/>
      <c r="JOG67" s="87"/>
      <c r="JOH67" s="87"/>
      <c r="JOI67" s="87"/>
      <c r="JOJ67" s="87"/>
      <c r="JOK67" s="87"/>
      <c r="JOL67" s="87"/>
      <c r="JOM67" s="87"/>
      <c r="JON67" s="87"/>
      <c r="JOO67" s="87"/>
      <c r="JOP67" s="87"/>
      <c r="JOQ67" s="87"/>
      <c r="JOR67" s="87"/>
      <c r="JOS67" s="87"/>
      <c r="JOT67" s="87"/>
      <c r="JOU67" s="87"/>
      <c r="JOV67" s="87"/>
      <c r="JOW67" s="87"/>
      <c r="JOX67" s="87"/>
      <c r="JOY67" s="87"/>
      <c r="JOZ67" s="87"/>
      <c r="JPA67" s="87"/>
      <c r="JPB67" s="87"/>
      <c r="JPC67" s="87"/>
      <c r="JPD67" s="87"/>
      <c r="JPE67" s="87"/>
      <c r="JPF67" s="87"/>
      <c r="JPG67" s="87"/>
      <c r="JPH67" s="87"/>
      <c r="JPI67" s="87"/>
      <c r="JPJ67" s="87"/>
      <c r="JPK67" s="87"/>
      <c r="JPL67" s="87"/>
      <c r="JPM67" s="87"/>
      <c r="JPN67" s="87"/>
      <c r="JPO67" s="87"/>
      <c r="JPP67" s="87"/>
      <c r="JPQ67" s="87"/>
      <c r="JPR67" s="87"/>
      <c r="JPS67" s="87"/>
      <c r="JPT67" s="87"/>
      <c r="JPU67" s="87"/>
      <c r="JPV67" s="87"/>
      <c r="JPW67" s="87"/>
      <c r="JPX67" s="87"/>
      <c r="JPY67" s="87"/>
      <c r="JPZ67" s="87"/>
      <c r="JQA67" s="87"/>
      <c r="JQB67" s="87"/>
      <c r="JQC67" s="87"/>
      <c r="JQD67" s="87"/>
      <c r="JQE67" s="87"/>
      <c r="JQF67" s="87"/>
      <c r="JQG67" s="87"/>
      <c r="JQH67" s="87"/>
      <c r="JQI67" s="87"/>
      <c r="JQJ67" s="87"/>
      <c r="JQK67" s="87"/>
      <c r="JQL67" s="87"/>
      <c r="JQM67" s="87"/>
      <c r="JQN67" s="87"/>
      <c r="JQO67" s="87"/>
      <c r="JQP67" s="87"/>
      <c r="JQQ67" s="87"/>
      <c r="JQR67" s="87"/>
      <c r="JQS67" s="87"/>
      <c r="JQT67" s="87"/>
      <c r="JQU67" s="87"/>
      <c r="JQV67" s="87"/>
      <c r="JQW67" s="87"/>
      <c r="JQX67" s="87"/>
      <c r="JQY67" s="87"/>
      <c r="JQZ67" s="87"/>
      <c r="JRA67" s="87"/>
      <c r="JRB67" s="87"/>
      <c r="JRC67" s="87"/>
      <c r="JRD67" s="87"/>
      <c r="JRE67" s="87"/>
      <c r="JRF67" s="87"/>
      <c r="JRG67" s="87"/>
      <c r="JRH67" s="87"/>
      <c r="JRI67" s="87"/>
      <c r="JRJ67" s="87"/>
      <c r="JRK67" s="87"/>
      <c r="JRL67" s="87"/>
      <c r="JRM67" s="87"/>
      <c r="JRN67" s="87"/>
      <c r="JRO67" s="87"/>
      <c r="JRP67" s="87"/>
      <c r="JRQ67" s="87"/>
      <c r="JRR67" s="87"/>
      <c r="JRS67" s="87"/>
      <c r="JRT67" s="87"/>
      <c r="JRU67" s="87"/>
      <c r="JRV67" s="87"/>
      <c r="JRW67" s="87"/>
      <c r="JRX67" s="87"/>
      <c r="JRY67" s="87"/>
      <c r="JRZ67" s="87"/>
      <c r="JSA67" s="87"/>
      <c r="JSB67" s="87"/>
      <c r="JSC67" s="87"/>
      <c r="JSD67" s="87"/>
      <c r="JSE67" s="87"/>
      <c r="JSF67" s="87"/>
      <c r="JSG67" s="87"/>
      <c r="JSH67" s="87"/>
      <c r="JSI67" s="87"/>
      <c r="JSJ67" s="87"/>
      <c r="JSK67" s="87"/>
      <c r="JSL67" s="87"/>
      <c r="JSM67" s="87"/>
      <c r="JSN67" s="87"/>
      <c r="JSO67" s="87"/>
      <c r="JSP67" s="87"/>
      <c r="JSQ67" s="87"/>
      <c r="JSR67" s="87"/>
      <c r="JSS67" s="87"/>
      <c r="JST67" s="87"/>
      <c r="JSU67" s="87"/>
      <c r="JSV67" s="87"/>
      <c r="JSW67" s="87"/>
      <c r="JSX67" s="87"/>
      <c r="JSY67" s="87"/>
      <c r="JSZ67" s="87"/>
      <c r="JTA67" s="87"/>
      <c r="JTB67" s="87"/>
      <c r="JTC67" s="87"/>
      <c r="JTD67" s="87"/>
      <c r="JTE67" s="87"/>
      <c r="JTF67" s="87"/>
      <c r="JTG67" s="87"/>
      <c r="JTH67" s="87"/>
      <c r="JTI67" s="87"/>
      <c r="JTJ67" s="87"/>
      <c r="JTK67" s="87"/>
      <c r="JTL67" s="87"/>
      <c r="JTM67" s="87"/>
      <c r="JTN67" s="87"/>
      <c r="JTO67" s="87"/>
      <c r="JTP67" s="87"/>
      <c r="JTQ67" s="87"/>
      <c r="JTR67" s="87"/>
      <c r="JTS67" s="87"/>
      <c r="JTT67" s="87"/>
      <c r="JTU67" s="87"/>
      <c r="JTV67" s="87"/>
      <c r="JTW67" s="87"/>
      <c r="JTX67" s="87"/>
      <c r="JTY67" s="87"/>
      <c r="JTZ67" s="87"/>
      <c r="JUA67" s="87"/>
      <c r="JUB67" s="87"/>
      <c r="JUC67" s="87"/>
      <c r="JUD67" s="87"/>
      <c r="JUE67" s="87"/>
      <c r="JUF67" s="87"/>
      <c r="JUG67" s="87"/>
      <c r="JUH67" s="87"/>
      <c r="JUI67" s="87"/>
      <c r="JUJ67" s="87"/>
      <c r="JUK67" s="87"/>
      <c r="JUL67" s="87"/>
      <c r="JUM67" s="87"/>
      <c r="JUN67" s="87"/>
      <c r="JUO67" s="87"/>
      <c r="JUP67" s="87"/>
      <c r="JUQ67" s="87"/>
      <c r="JUR67" s="87"/>
      <c r="JUS67" s="87"/>
      <c r="JUT67" s="87"/>
      <c r="JUU67" s="87"/>
      <c r="JUV67" s="87"/>
      <c r="JUW67" s="87"/>
      <c r="JUX67" s="87"/>
      <c r="JUY67" s="87"/>
      <c r="JUZ67" s="87"/>
      <c r="JVA67" s="87"/>
      <c r="JVB67" s="87"/>
      <c r="JVC67" s="87"/>
      <c r="JVD67" s="87"/>
      <c r="JVE67" s="87"/>
      <c r="JVF67" s="87"/>
      <c r="JVG67" s="87"/>
      <c r="JVH67" s="87"/>
      <c r="JVI67" s="87"/>
      <c r="JVJ67" s="87"/>
      <c r="JVK67" s="87"/>
      <c r="JVL67" s="87"/>
      <c r="JVM67" s="87"/>
      <c r="JVN67" s="87"/>
      <c r="JVO67" s="87"/>
      <c r="JVP67" s="87"/>
      <c r="JVQ67" s="87"/>
      <c r="JVR67" s="87"/>
      <c r="JVS67" s="87"/>
      <c r="JVT67" s="87"/>
      <c r="JVU67" s="87"/>
      <c r="JVV67" s="87"/>
      <c r="JVW67" s="87"/>
      <c r="JVX67" s="87"/>
      <c r="JVY67" s="87"/>
      <c r="JVZ67" s="87"/>
      <c r="JWA67" s="87"/>
      <c r="JWB67" s="87"/>
      <c r="JWC67" s="87"/>
      <c r="JWD67" s="87"/>
      <c r="JWE67" s="87"/>
      <c r="JWF67" s="87"/>
      <c r="JWG67" s="87"/>
      <c r="JWH67" s="87"/>
      <c r="JWI67" s="87"/>
      <c r="JWJ67" s="87"/>
      <c r="JWK67" s="87"/>
      <c r="JWL67" s="87"/>
      <c r="JWM67" s="87"/>
      <c r="JWN67" s="87"/>
      <c r="JWO67" s="87"/>
      <c r="JWP67" s="87"/>
      <c r="JWQ67" s="87"/>
      <c r="JWR67" s="87"/>
      <c r="JWS67" s="87"/>
      <c r="JWT67" s="87"/>
      <c r="JWU67" s="87"/>
      <c r="JWV67" s="87"/>
      <c r="JWW67" s="87"/>
      <c r="JWX67" s="87"/>
      <c r="JWY67" s="87"/>
      <c r="JWZ67" s="87"/>
      <c r="JXA67" s="87"/>
      <c r="JXB67" s="87"/>
      <c r="JXC67" s="87"/>
      <c r="JXD67" s="87"/>
      <c r="JXE67" s="87"/>
      <c r="JXF67" s="87"/>
      <c r="JXG67" s="87"/>
      <c r="JXH67" s="87"/>
      <c r="JXI67" s="87"/>
      <c r="JXJ67" s="87"/>
      <c r="JXK67" s="87"/>
      <c r="JXL67" s="87"/>
      <c r="JXM67" s="87"/>
      <c r="JXN67" s="87"/>
      <c r="JXO67" s="87"/>
      <c r="JXP67" s="87"/>
      <c r="JXQ67" s="87"/>
      <c r="JXR67" s="87"/>
      <c r="JXS67" s="87"/>
      <c r="JXT67" s="87"/>
      <c r="JXU67" s="87"/>
      <c r="JXV67" s="87"/>
      <c r="JXW67" s="87"/>
      <c r="JXX67" s="87"/>
      <c r="JXY67" s="87"/>
      <c r="JXZ67" s="87"/>
      <c r="JYA67" s="87"/>
      <c r="JYB67" s="87"/>
      <c r="JYC67" s="87"/>
      <c r="JYD67" s="87"/>
      <c r="JYE67" s="87"/>
      <c r="JYF67" s="87"/>
      <c r="JYG67" s="87"/>
      <c r="JYH67" s="87"/>
      <c r="JYI67" s="87"/>
      <c r="JYJ67" s="87"/>
      <c r="JYK67" s="87"/>
      <c r="JYL67" s="87"/>
      <c r="JYM67" s="87"/>
      <c r="JYN67" s="87"/>
      <c r="JYO67" s="87"/>
      <c r="JYP67" s="87"/>
      <c r="JYQ67" s="87"/>
      <c r="JYR67" s="87"/>
      <c r="JYS67" s="87"/>
      <c r="JYT67" s="87"/>
      <c r="JYU67" s="87"/>
      <c r="JYV67" s="87"/>
      <c r="JYW67" s="87"/>
      <c r="JYX67" s="87"/>
      <c r="JYY67" s="87"/>
      <c r="JYZ67" s="87"/>
      <c r="JZA67" s="87"/>
      <c r="JZB67" s="87"/>
      <c r="JZC67" s="87"/>
      <c r="JZD67" s="87"/>
      <c r="JZE67" s="87"/>
      <c r="JZF67" s="87"/>
      <c r="JZG67" s="87"/>
      <c r="JZH67" s="87"/>
      <c r="JZI67" s="87"/>
      <c r="JZJ67" s="87"/>
      <c r="JZK67" s="87"/>
      <c r="JZL67" s="87"/>
      <c r="JZM67" s="87"/>
      <c r="JZN67" s="87"/>
      <c r="JZO67" s="87"/>
      <c r="JZP67" s="87"/>
      <c r="JZQ67" s="87"/>
      <c r="JZR67" s="87"/>
      <c r="JZS67" s="87"/>
      <c r="JZT67" s="87"/>
      <c r="JZU67" s="87"/>
      <c r="JZV67" s="87"/>
      <c r="JZW67" s="87"/>
      <c r="JZX67" s="87"/>
      <c r="JZY67" s="87"/>
      <c r="JZZ67" s="87"/>
      <c r="KAA67" s="87"/>
      <c r="KAB67" s="87"/>
      <c r="KAC67" s="87"/>
      <c r="KAD67" s="87"/>
      <c r="KAE67" s="87"/>
      <c r="KAF67" s="87"/>
      <c r="KAG67" s="87"/>
      <c r="KAH67" s="87"/>
      <c r="KAI67" s="87"/>
      <c r="KAJ67" s="87"/>
      <c r="KAK67" s="87"/>
      <c r="KAL67" s="87"/>
      <c r="KAM67" s="87"/>
      <c r="KAN67" s="87"/>
      <c r="KAO67" s="87"/>
      <c r="KAP67" s="87"/>
      <c r="KAQ67" s="87"/>
      <c r="KAR67" s="87"/>
      <c r="KAS67" s="87"/>
      <c r="KAT67" s="87"/>
      <c r="KAU67" s="87"/>
      <c r="KAV67" s="87"/>
      <c r="KAW67" s="87"/>
      <c r="KAX67" s="87"/>
      <c r="KAY67" s="87"/>
      <c r="KAZ67" s="87"/>
      <c r="KBA67" s="87"/>
      <c r="KBB67" s="87"/>
      <c r="KBC67" s="87"/>
      <c r="KBD67" s="87"/>
      <c r="KBE67" s="87"/>
      <c r="KBF67" s="87"/>
      <c r="KBG67" s="87"/>
      <c r="KBH67" s="87"/>
      <c r="KBI67" s="87"/>
      <c r="KBJ67" s="87"/>
      <c r="KBK67" s="87"/>
      <c r="KBL67" s="87"/>
      <c r="KBM67" s="87"/>
      <c r="KBN67" s="87"/>
      <c r="KBO67" s="87"/>
      <c r="KBP67" s="87"/>
      <c r="KBQ67" s="87"/>
      <c r="KBR67" s="87"/>
      <c r="KBS67" s="87"/>
      <c r="KBT67" s="87"/>
      <c r="KBU67" s="87"/>
      <c r="KBV67" s="87"/>
      <c r="KBW67" s="87"/>
      <c r="KBX67" s="87"/>
      <c r="KBY67" s="87"/>
      <c r="KBZ67" s="87"/>
      <c r="KCA67" s="87"/>
      <c r="KCB67" s="87"/>
      <c r="KCC67" s="87"/>
      <c r="KCD67" s="87"/>
      <c r="KCE67" s="87"/>
      <c r="KCF67" s="87"/>
      <c r="KCG67" s="87"/>
      <c r="KCH67" s="87"/>
      <c r="KCI67" s="87"/>
      <c r="KCJ67" s="87"/>
      <c r="KCK67" s="87"/>
      <c r="KCL67" s="87"/>
      <c r="KCM67" s="87"/>
      <c r="KCN67" s="87"/>
      <c r="KCO67" s="87"/>
      <c r="KCP67" s="87"/>
      <c r="KCQ67" s="87"/>
      <c r="KCR67" s="87"/>
      <c r="KCS67" s="87"/>
      <c r="KCT67" s="87"/>
      <c r="KCU67" s="87"/>
      <c r="KCV67" s="87"/>
      <c r="KCW67" s="87"/>
      <c r="KCX67" s="87"/>
      <c r="KCY67" s="87"/>
      <c r="KCZ67" s="87"/>
      <c r="KDA67" s="87"/>
      <c r="KDB67" s="87"/>
      <c r="KDC67" s="87"/>
      <c r="KDD67" s="87"/>
      <c r="KDE67" s="87"/>
      <c r="KDF67" s="87"/>
      <c r="KDG67" s="87"/>
      <c r="KDH67" s="87"/>
      <c r="KDI67" s="87"/>
      <c r="KDJ67" s="87"/>
      <c r="KDK67" s="87"/>
      <c r="KDL67" s="87"/>
      <c r="KDM67" s="87"/>
      <c r="KDN67" s="87"/>
      <c r="KDO67" s="87"/>
      <c r="KDP67" s="87"/>
      <c r="KDQ67" s="87"/>
      <c r="KDR67" s="87"/>
      <c r="KDS67" s="87"/>
      <c r="KDT67" s="87"/>
      <c r="KDU67" s="87"/>
      <c r="KDV67" s="87"/>
      <c r="KDW67" s="87"/>
      <c r="KDX67" s="87"/>
      <c r="KDY67" s="87"/>
      <c r="KDZ67" s="87"/>
      <c r="KEA67" s="87"/>
      <c r="KEB67" s="87"/>
      <c r="KEC67" s="87"/>
      <c r="KED67" s="87"/>
      <c r="KEE67" s="87"/>
      <c r="KEF67" s="87"/>
      <c r="KEG67" s="87"/>
      <c r="KEH67" s="87"/>
      <c r="KEI67" s="87"/>
      <c r="KEJ67" s="87"/>
      <c r="KEK67" s="87"/>
      <c r="KEL67" s="87"/>
      <c r="KEM67" s="87"/>
      <c r="KEN67" s="87"/>
      <c r="KEO67" s="87"/>
      <c r="KEP67" s="87"/>
      <c r="KEQ67" s="87"/>
      <c r="KER67" s="87"/>
      <c r="KES67" s="87"/>
      <c r="KET67" s="87"/>
      <c r="KEU67" s="87"/>
      <c r="KEV67" s="87"/>
      <c r="KEW67" s="87"/>
      <c r="KEX67" s="87"/>
      <c r="KEY67" s="87"/>
      <c r="KEZ67" s="87"/>
      <c r="KFA67" s="87"/>
      <c r="KFB67" s="87"/>
      <c r="KFC67" s="87"/>
      <c r="KFD67" s="87"/>
      <c r="KFE67" s="87"/>
      <c r="KFF67" s="87"/>
      <c r="KFG67" s="87"/>
      <c r="KFH67" s="87"/>
      <c r="KFI67" s="87"/>
      <c r="KFJ67" s="87"/>
      <c r="KFK67" s="87"/>
      <c r="KFL67" s="87"/>
      <c r="KFM67" s="87"/>
      <c r="KFN67" s="87"/>
      <c r="KFO67" s="87"/>
      <c r="KFP67" s="87"/>
      <c r="KFQ67" s="87"/>
      <c r="KFR67" s="87"/>
      <c r="KFS67" s="87"/>
      <c r="KFT67" s="87"/>
      <c r="KFU67" s="87"/>
      <c r="KFV67" s="87"/>
      <c r="KFW67" s="87"/>
      <c r="KFX67" s="87"/>
      <c r="KFY67" s="87"/>
      <c r="KFZ67" s="87"/>
      <c r="KGA67" s="87"/>
      <c r="KGB67" s="87"/>
      <c r="KGC67" s="87"/>
      <c r="KGD67" s="87"/>
      <c r="KGE67" s="87"/>
      <c r="KGF67" s="87"/>
      <c r="KGG67" s="87"/>
      <c r="KGH67" s="87"/>
      <c r="KGI67" s="87"/>
      <c r="KGJ67" s="87"/>
      <c r="KGK67" s="87"/>
      <c r="KGL67" s="87"/>
      <c r="KGM67" s="87"/>
      <c r="KGN67" s="87"/>
      <c r="KGO67" s="87"/>
      <c r="KGP67" s="87"/>
      <c r="KGQ67" s="87"/>
      <c r="KGR67" s="87"/>
      <c r="KGS67" s="87"/>
      <c r="KGT67" s="87"/>
      <c r="KGU67" s="87"/>
      <c r="KGV67" s="87"/>
      <c r="KGW67" s="87"/>
      <c r="KGX67" s="87"/>
      <c r="KGY67" s="87"/>
      <c r="KGZ67" s="87"/>
      <c r="KHA67" s="87"/>
      <c r="KHB67" s="87"/>
      <c r="KHC67" s="87"/>
      <c r="KHD67" s="87"/>
      <c r="KHE67" s="87"/>
      <c r="KHF67" s="87"/>
      <c r="KHG67" s="87"/>
      <c r="KHH67" s="87"/>
      <c r="KHI67" s="87"/>
      <c r="KHJ67" s="87"/>
      <c r="KHK67" s="87"/>
      <c r="KHL67" s="87"/>
      <c r="KHM67" s="87"/>
      <c r="KHN67" s="87"/>
      <c r="KHO67" s="87"/>
      <c r="KHP67" s="87"/>
      <c r="KHQ67" s="87"/>
      <c r="KHR67" s="87"/>
      <c r="KHS67" s="87"/>
      <c r="KHT67" s="87"/>
      <c r="KHU67" s="87"/>
      <c r="KHV67" s="87"/>
      <c r="KHW67" s="87"/>
      <c r="KHX67" s="87"/>
      <c r="KHY67" s="87"/>
      <c r="KHZ67" s="87"/>
      <c r="KIA67" s="87"/>
      <c r="KIB67" s="87"/>
      <c r="KIC67" s="87"/>
      <c r="KID67" s="87"/>
      <c r="KIE67" s="87"/>
      <c r="KIF67" s="87"/>
      <c r="KIG67" s="87"/>
      <c r="KIH67" s="87"/>
      <c r="KII67" s="87"/>
      <c r="KIJ67" s="87"/>
      <c r="KIK67" s="87"/>
      <c r="KIL67" s="87"/>
      <c r="KIM67" s="87"/>
      <c r="KIN67" s="87"/>
      <c r="KIO67" s="87"/>
      <c r="KIP67" s="87"/>
      <c r="KIQ67" s="87"/>
      <c r="KIR67" s="87"/>
      <c r="KIS67" s="87"/>
      <c r="KIT67" s="87"/>
      <c r="KIU67" s="87"/>
      <c r="KIV67" s="87"/>
      <c r="KIW67" s="87"/>
      <c r="KIX67" s="87"/>
      <c r="KIY67" s="87"/>
      <c r="KIZ67" s="87"/>
      <c r="KJA67" s="87"/>
      <c r="KJB67" s="87"/>
      <c r="KJC67" s="87"/>
      <c r="KJD67" s="87"/>
      <c r="KJE67" s="87"/>
      <c r="KJF67" s="87"/>
      <c r="KJG67" s="87"/>
      <c r="KJH67" s="87"/>
      <c r="KJI67" s="87"/>
      <c r="KJJ67" s="87"/>
      <c r="KJK67" s="87"/>
      <c r="KJL67" s="87"/>
      <c r="KJM67" s="87"/>
      <c r="KJN67" s="87"/>
      <c r="KJO67" s="87"/>
      <c r="KJP67" s="87"/>
      <c r="KJQ67" s="87"/>
      <c r="KJR67" s="87"/>
      <c r="KJS67" s="87"/>
      <c r="KJT67" s="87"/>
      <c r="KJU67" s="87"/>
      <c r="KJV67" s="87"/>
      <c r="KJW67" s="87"/>
      <c r="KJX67" s="87"/>
      <c r="KJY67" s="87"/>
      <c r="KJZ67" s="87"/>
      <c r="KKA67" s="87"/>
      <c r="KKB67" s="87"/>
      <c r="KKC67" s="87"/>
      <c r="KKD67" s="87"/>
      <c r="KKE67" s="87"/>
      <c r="KKF67" s="87"/>
      <c r="KKG67" s="87"/>
      <c r="KKH67" s="87"/>
      <c r="KKI67" s="87"/>
      <c r="KKJ67" s="87"/>
      <c r="KKK67" s="87"/>
      <c r="KKL67" s="87"/>
      <c r="KKM67" s="87"/>
      <c r="KKN67" s="87"/>
      <c r="KKO67" s="87"/>
      <c r="KKP67" s="87"/>
      <c r="KKQ67" s="87"/>
      <c r="KKR67" s="87"/>
      <c r="KKS67" s="87"/>
      <c r="KKT67" s="87"/>
      <c r="KKU67" s="87"/>
      <c r="KKV67" s="87"/>
      <c r="KKW67" s="87"/>
      <c r="KKX67" s="87"/>
      <c r="KKY67" s="87"/>
      <c r="KKZ67" s="87"/>
      <c r="KLA67" s="87"/>
      <c r="KLB67" s="87"/>
      <c r="KLC67" s="87"/>
      <c r="KLD67" s="87"/>
      <c r="KLE67" s="87"/>
      <c r="KLF67" s="87"/>
      <c r="KLG67" s="87"/>
      <c r="KLH67" s="87"/>
      <c r="KLI67" s="87"/>
      <c r="KLJ67" s="87"/>
      <c r="KLK67" s="87"/>
      <c r="KLL67" s="87"/>
      <c r="KLM67" s="87"/>
      <c r="KLN67" s="87"/>
      <c r="KLO67" s="87"/>
      <c r="KLP67" s="87"/>
      <c r="KLQ67" s="87"/>
      <c r="KLR67" s="87"/>
      <c r="KLS67" s="87"/>
      <c r="KLT67" s="87"/>
      <c r="KLU67" s="87"/>
      <c r="KLV67" s="87"/>
      <c r="KLW67" s="87"/>
      <c r="KLX67" s="87"/>
      <c r="KLY67" s="87"/>
      <c r="KLZ67" s="87"/>
      <c r="KMA67" s="87"/>
      <c r="KMB67" s="87"/>
      <c r="KMC67" s="87"/>
      <c r="KMD67" s="87"/>
      <c r="KME67" s="87"/>
      <c r="KMF67" s="87"/>
      <c r="KMG67" s="87"/>
      <c r="KMH67" s="87"/>
      <c r="KMI67" s="87"/>
      <c r="KMJ67" s="87"/>
      <c r="KMK67" s="87"/>
      <c r="KML67" s="87"/>
      <c r="KMM67" s="87"/>
      <c r="KMN67" s="87"/>
      <c r="KMO67" s="87"/>
      <c r="KMP67" s="87"/>
      <c r="KMQ67" s="87"/>
      <c r="KMR67" s="87"/>
      <c r="KMS67" s="87"/>
      <c r="KMT67" s="87"/>
      <c r="KMU67" s="87"/>
      <c r="KMV67" s="87"/>
      <c r="KMW67" s="87"/>
      <c r="KMX67" s="87"/>
      <c r="KMY67" s="87"/>
      <c r="KMZ67" s="87"/>
      <c r="KNA67" s="87"/>
      <c r="KNB67" s="87"/>
      <c r="KNC67" s="87"/>
      <c r="KND67" s="87"/>
      <c r="KNE67" s="87"/>
      <c r="KNF67" s="87"/>
      <c r="KNG67" s="87"/>
      <c r="KNH67" s="87"/>
      <c r="KNI67" s="87"/>
      <c r="KNJ67" s="87"/>
      <c r="KNK67" s="87"/>
      <c r="KNL67" s="87"/>
      <c r="KNM67" s="87"/>
      <c r="KNN67" s="87"/>
      <c r="KNO67" s="87"/>
      <c r="KNP67" s="87"/>
      <c r="KNQ67" s="87"/>
      <c r="KNR67" s="87"/>
      <c r="KNS67" s="87"/>
      <c r="KNT67" s="87"/>
      <c r="KNU67" s="87"/>
      <c r="KNV67" s="87"/>
      <c r="KNW67" s="87"/>
      <c r="KNX67" s="87"/>
      <c r="KNY67" s="87"/>
      <c r="KNZ67" s="87"/>
      <c r="KOA67" s="87"/>
      <c r="KOB67" s="87"/>
      <c r="KOC67" s="87"/>
      <c r="KOD67" s="87"/>
      <c r="KOE67" s="87"/>
      <c r="KOF67" s="87"/>
      <c r="KOG67" s="87"/>
      <c r="KOH67" s="87"/>
      <c r="KOI67" s="87"/>
      <c r="KOJ67" s="87"/>
      <c r="KOK67" s="87"/>
      <c r="KOL67" s="87"/>
      <c r="KOM67" s="87"/>
      <c r="KON67" s="87"/>
      <c r="KOO67" s="87"/>
      <c r="KOP67" s="87"/>
      <c r="KOQ67" s="87"/>
      <c r="KOR67" s="87"/>
      <c r="KOS67" s="87"/>
      <c r="KOT67" s="87"/>
      <c r="KOU67" s="87"/>
      <c r="KOV67" s="87"/>
      <c r="KOW67" s="87"/>
      <c r="KOX67" s="87"/>
      <c r="KOY67" s="87"/>
      <c r="KOZ67" s="87"/>
      <c r="KPA67" s="87"/>
      <c r="KPB67" s="87"/>
      <c r="KPC67" s="87"/>
      <c r="KPD67" s="87"/>
      <c r="KPE67" s="87"/>
      <c r="KPF67" s="87"/>
      <c r="KPG67" s="87"/>
      <c r="KPH67" s="87"/>
      <c r="KPI67" s="87"/>
      <c r="KPJ67" s="87"/>
      <c r="KPK67" s="87"/>
      <c r="KPL67" s="87"/>
      <c r="KPM67" s="87"/>
      <c r="KPN67" s="87"/>
      <c r="KPO67" s="87"/>
      <c r="KPP67" s="87"/>
      <c r="KPQ67" s="87"/>
      <c r="KPR67" s="87"/>
      <c r="KPS67" s="87"/>
      <c r="KPT67" s="87"/>
      <c r="KPU67" s="87"/>
      <c r="KPV67" s="87"/>
      <c r="KPW67" s="87"/>
      <c r="KPX67" s="87"/>
      <c r="KPY67" s="87"/>
      <c r="KPZ67" s="87"/>
      <c r="KQA67" s="87"/>
      <c r="KQB67" s="87"/>
      <c r="KQC67" s="87"/>
      <c r="KQD67" s="87"/>
      <c r="KQE67" s="87"/>
      <c r="KQF67" s="87"/>
      <c r="KQG67" s="87"/>
      <c r="KQH67" s="87"/>
      <c r="KQI67" s="87"/>
      <c r="KQJ67" s="87"/>
      <c r="KQK67" s="87"/>
      <c r="KQL67" s="87"/>
      <c r="KQM67" s="87"/>
      <c r="KQN67" s="87"/>
      <c r="KQO67" s="87"/>
      <c r="KQP67" s="87"/>
      <c r="KQQ67" s="87"/>
      <c r="KQR67" s="87"/>
      <c r="KQS67" s="87"/>
      <c r="KQT67" s="87"/>
      <c r="KQU67" s="87"/>
      <c r="KQV67" s="87"/>
      <c r="KQW67" s="87"/>
      <c r="KQX67" s="87"/>
      <c r="KQY67" s="87"/>
      <c r="KQZ67" s="87"/>
      <c r="KRA67" s="87"/>
      <c r="KRB67" s="87"/>
      <c r="KRC67" s="87"/>
      <c r="KRD67" s="87"/>
      <c r="KRE67" s="87"/>
      <c r="KRF67" s="87"/>
      <c r="KRG67" s="87"/>
      <c r="KRH67" s="87"/>
      <c r="KRI67" s="87"/>
      <c r="KRJ67" s="87"/>
      <c r="KRK67" s="87"/>
      <c r="KRL67" s="87"/>
      <c r="KRM67" s="87"/>
      <c r="KRN67" s="87"/>
      <c r="KRO67" s="87"/>
      <c r="KRP67" s="87"/>
      <c r="KRQ67" s="87"/>
      <c r="KRR67" s="87"/>
      <c r="KRS67" s="87"/>
      <c r="KRT67" s="87"/>
      <c r="KRU67" s="87"/>
      <c r="KRV67" s="87"/>
      <c r="KRW67" s="87"/>
      <c r="KRX67" s="87"/>
      <c r="KRY67" s="87"/>
      <c r="KRZ67" s="87"/>
      <c r="KSA67" s="87"/>
      <c r="KSB67" s="87"/>
      <c r="KSC67" s="87"/>
      <c r="KSD67" s="87"/>
      <c r="KSE67" s="87"/>
      <c r="KSF67" s="87"/>
      <c r="KSG67" s="87"/>
      <c r="KSH67" s="87"/>
      <c r="KSI67" s="87"/>
      <c r="KSJ67" s="87"/>
      <c r="KSK67" s="87"/>
      <c r="KSL67" s="87"/>
      <c r="KSM67" s="87"/>
      <c r="KSN67" s="87"/>
      <c r="KSO67" s="87"/>
      <c r="KSP67" s="87"/>
      <c r="KSQ67" s="87"/>
      <c r="KSR67" s="87"/>
      <c r="KSS67" s="87"/>
      <c r="KST67" s="87"/>
      <c r="KSU67" s="87"/>
      <c r="KSV67" s="87"/>
      <c r="KSW67" s="87"/>
      <c r="KSX67" s="87"/>
      <c r="KSY67" s="87"/>
      <c r="KSZ67" s="87"/>
      <c r="KTA67" s="87"/>
      <c r="KTB67" s="87"/>
      <c r="KTC67" s="87"/>
      <c r="KTD67" s="87"/>
      <c r="KTE67" s="87"/>
      <c r="KTF67" s="87"/>
      <c r="KTG67" s="87"/>
      <c r="KTH67" s="87"/>
      <c r="KTI67" s="87"/>
      <c r="KTJ67" s="87"/>
      <c r="KTK67" s="87"/>
      <c r="KTL67" s="87"/>
      <c r="KTM67" s="87"/>
      <c r="KTN67" s="87"/>
      <c r="KTO67" s="87"/>
      <c r="KTP67" s="87"/>
      <c r="KTQ67" s="87"/>
      <c r="KTR67" s="87"/>
      <c r="KTS67" s="87"/>
      <c r="KTT67" s="87"/>
      <c r="KTU67" s="87"/>
      <c r="KTV67" s="87"/>
      <c r="KTW67" s="87"/>
      <c r="KTX67" s="87"/>
      <c r="KTY67" s="87"/>
      <c r="KTZ67" s="87"/>
      <c r="KUA67" s="87"/>
      <c r="KUB67" s="87"/>
      <c r="KUC67" s="87"/>
      <c r="KUD67" s="87"/>
      <c r="KUE67" s="87"/>
      <c r="KUF67" s="87"/>
      <c r="KUG67" s="87"/>
      <c r="KUH67" s="87"/>
      <c r="KUI67" s="87"/>
      <c r="KUJ67" s="87"/>
      <c r="KUK67" s="87"/>
      <c r="KUL67" s="87"/>
      <c r="KUM67" s="87"/>
      <c r="KUN67" s="87"/>
      <c r="KUO67" s="87"/>
      <c r="KUP67" s="87"/>
      <c r="KUQ67" s="87"/>
      <c r="KUR67" s="87"/>
      <c r="KUS67" s="87"/>
      <c r="KUT67" s="87"/>
      <c r="KUU67" s="87"/>
      <c r="KUV67" s="87"/>
      <c r="KUW67" s="87"/>
      <c r="KUX67" s="87"/>
      <c r="KUY67" s="87"/>
      <c r="KUZ67" s="87"/>
      <c r="KVA67" s="87"/>
      <c r="KVB67" s="87"/>
      <c r="KVC67" s="87"/>
      <c r="KVD67" s="87"/>
      <c r="KVE67" s="87"/>
      <c r="KVF67" s="87"/>
      <c r="KVG67" s="87"/>
      <c r="KVH67" s="87"/>
      <c r="KVI67" s="87"/>
      <c r="KVJ67" s="87"/>
      <c r="KVK67" s="87"/>
      <c r="KVL67" s="87"/>
      <c r="KVM67" s="87"/>
      <c r="KVN67" s="87"/>
      <c r="KVO67" s="87"/>
      <c r="KVP67" s="87"/>
      <c r="KVQ67" s="87"/>
      <c r="KVR67" s="87"/>
      <c r="KVS67" s="87"/>
      <c r="KVT67" s="87"/>
      <c r="KVU67" s="87"/>
      <c r="KVV67" s="87"/>
      <c r="KVW67" s="87"/>
      <c r="KVX67" s="87"/>
      <c r="KVY67" s="87"/>
      <c r="KVZ67" s="87"/>
      <c r="KWA67" s="87"/>
      <c r="KWB67" s="87"/>
      <c r="KWC67" s="87"/>
      <c r="KWD67" s="87"/>
      <c r="KWE67" s="87"/>
      <c r="KWF67" s="87"/>
      <c r="KWG67" s="87"/>
      <c r="KWH67" s="87"/>
      <c r="KWI67" s="87"/>
      <c r="KWJ67" s="87"/>
      <c r="KWK67" s="87"/>
      <c r="KWL67" s="87"/>
      <c r="KWM67" s="87"/>
      <c r="KWN67" s="87"/>
      <c r="KWO67" s="87"/>
      <c r="KWP67" s="87"/>
      <c r="KWQ67" s="87"/>
      <c r="KWR67" s="87"/>
      <c r="KWS67" s="87"/>
      <c r="KWT67" s="87"/>
      <c r="KWU67" s="87"/>
      <c r="KWV67" s="87"/>
      <c r="KWW67" s="87"/>
      <c r="KWX67" s="87"/>
      <c r="KWY67" s="87"/>
      <c r="KWZ67" s="87"/>
      <c r="KXA67" s="87"/>
      <c r="KXB67" s="87"/>
      <c r="KXC67" s="87"/>
      <c r="KXD67" s="87"/>
      <c r="KXE67" s="87"/>
      <c r="KXF67" s="87"/>
      <c r="KXG67" s="87"/>
      <c r="KXH67" s="87"/>
      <c r="KXI67" s="87"/>
      <c r="KXJ67" s="87"/>
      <c r="KXK67" s="87"/>
      <c r="KXL67" s="87"/>
      <c r="KXM67" s="87"/>
      <c r="KXN67" s="87"/>
      <c r="KXO67" s="87"/>
      <c r="KXP67" s="87"/>
      <c r="KXQ67" s="87"/>
      <c r="KXR67" s="87"/>
      <c r="KXS67" s="87"/>
      <c r="KXT67" s="87"/>
      <c r="KXU67" s="87"/>
      <c r="KXV67" s="87"/>
      <c r="KXW67" s="87"/>
      <c r="KXX67" s="87"/>
      <c r="KXY67" s="87"/>
      <c r="KXZ67" s="87"/>
      <c r="KYA67" s="87"/>
      <c r="KYB67" s="87"/>
      <c r="KYC67" s="87"/>
      <c r="KYD67" s="87"/>
      <c r="KYE67" s="87"/>
      <c r="KYF67" s="87"/>
      <c r="KYG67" s="87"/>
      <c r="KYH67" s="87"/>
      <c r="KYI67" s="87"/>
      <c r="KYJ67" s="87"/>
      <c r="KYK67" s="87"/>
      <c r="KYL67" s="87"/>
      <c r="KYM67" s="87"/>
      <c r="KYN67" s="87"/>
      <c r="KYO67" s="87"/>
      <c r="KYP67" s="87"/>
      <c r="KYQ67" s="87"/>
      <c r="KYR67" s="87"/>
      <c r="KYS67" s="87"/>
      <c r="KYT67" s="87"/>
      <c r="KYU67" s="87"/>
      <c r="KYV67" s="87"/>
      <c r="KYW67" s="87"/>
      <c r="KYX67" s="87"/>
      <c r="KYY67" s="87"/>
      <c r="KYZ67" s="87"/>
      <c r="KZA67" s="87"/>
      <c r="KZB67" s="87"/>
      <c r="KZC67" s="87"/>
      <c r="KZD67" s="87"/>
      <c r="KZE67" s="87"/>
      <c r="KZF67" s="87"/>
      <c r="KZG67" s="87"/>
      <c r="KZH67" s="87"/>
      <c r="KZI67" s="87"/>
      <c r="KZJ67" s="87"/>
      <c r="KZK67" s="87"/>
      <c r="KZL67" s="87"/>
      <c r="KZM67" s="87"/>
      <c r="KZN67" s="87"/>
      <c r="KZO67" s="87"/>
      <c r="KZP67" s="87"/>
      <c r="KZQ67" s="87"/>
      <c r="KZR67" s="87"/>
      <c r="KZS67" s="87"/>
      <c r="KZT67" s="87"/>
      <c r="KZU67" s="87"/>
      <c r="KZV67" s="87"/>
      <c r="KZW67" s="87"/>
      <c r="KZX67" s="87"/>
      <c r="KZY67" s="87"/>
      <c r="KZZ67" s="87"/>
      <c r="LAA67" s="87"/>
      <c r="LAB67" s="87"/>
      <c r="LAC67" s="87"/>
      <c r="LAD67" s="87"/>
      <c r="LAE67" s="87"/>
      <c r="LAF67" s="87"/>
      <c r="LAG67" s="87"/>
      <c r="LAH67" s="87"/>
      <c r="LAI67" s="87"/>
      <c r="LAJ67" s="87"/>
      <c r="LAK67" s="87"/>
      <c r="LAL67" s="87"/>
      <c r="LAM67" s="87"/>
      <c r="LAN67" s="87"/>
      <c r="LAO67" s="87"/>
      <c r="LAP67" s="87"/>
      <c r="LAQ67" s="87"/>
      <c r="LAR67" s="87"/>
      <c r="LAS67" s="87"/>
      <c r="LAT67" s="87"/>
      <c r="LAU67" s="87"/>
      <c r="LAV67" s="87"/>
      <c r="LAW67" s="87"/>
      <c r="LAX67" s="87"/>
      <c r="LAY67" s="87"/>
      <c r="LAZ67" s="87"/>
      <c r="LBA67" s="87"/>
      <c r="LBB67" s="87"/>
      <c r="LBC67" s="87"/>
      <c r="LBD67" s="87"/>
      <c r="LBE67" s="87"/>
      <c r="LBF67" s="87"/>
      <c r="LBG67" s="87"/>
      <c r="LBH67" s="87"/>
      <c r="LBI67" s="87"/>
      <c r="LBJ67" s="87"/>
      <c r="LBK67" s="87"/>
      <c r="LBL67" s="87"/>
      <c r="LBM67" s="87"/>
      <c r="LBN67" s="87"/>
      <c r="LBO67" s="87"/>
      <c r="LBP67" s="87"/>
      <c r="LBQ67" s="87"/>
      <c r="LBR67" s="87"/>
      <c r="LBS67" s="87"/>
      <c r="LBT67" s="87"/>
      <c r="LBU67" s="87"/>
      <c r="LBV67" s="87"/>
      <c r="LBW67" s="87"/>
      <c r="LBX67" s="87"/>
      <c r="LBY67" s="87"/>
      <c r="LBZ67" s="87"/>
      <c r="LCA67" s="87"/>
      <c r="LCB67" s="87"/>
      <c r="LCC67" s="87"/>
      <c r="LCD67" s="87"/>
      <c r="LCE67" s="87"/>
      <c r="LCF67" s="87"/>
      <c r="LCG67" s="87"/>
      <c r="LCH67" s="87"/>
      <c r="LCI67" s="87"/>
      <c r="LCJ67" s="87"/>
      <c r="LCK67" s="87"/>
      <c r="LCL67" s="87"/>
      <c r="LCM67" s="87"/>
      <c r="LCN67" s="87"/>
      <c r="LCO67" s="87"/>
      <c r="LCP67" s="87"/>
      <c r="LCQ67" s="87"/>
      <c r="LCR67" s="87"/>
      <c r="LCS67" s="87"/>
      <c r="LCT67" s="87"/>
      <c r="LCU67" s="87"/>
      <c r="LCV67" s="87"/>
      <c r="LCW67" s="87"/>
      <c r="LCX67" s="87"/>
      <c r="LCY67" s="87"/>
      <c r="LCZ67" s="87"/>
      <c r="LDA67" s="87"/>
      <c r="LDB67" s="87"/>
      <c r="LDC67" s="87"/>
      <c r="LDD67" s="87"/>
      <c r="LDE67" s="87"/>
      <c r="LDF67" s="87"/>
      <c r="LDG67" s="87"/>
      <c r="LDH67" s="87"/>
      <c r="LDI67" s="87"/>
      <c r="LDJ67" s="87"/>
      <c r="LDK67" s="87"/>
      <c r="LDL67" s="87"/>
      <c r="LDM67" s="87"/>
      <c r="LDN67" s="87"/>
      <c r="LDO67" s="87"/>
      <c r="LDP67" s="87"/>
      <c r="LDQ67" s="87"/>
      <c r="LDR67" s="87"/>
      <c r="LDS67" s="87"/>
      <c r="LDT67" s="87"/>
      <c r="LDU67" s="87"/>
      <c r="LDV67" s="87"/>
      <c r="LDW67" s="87"/>
      <c r="LDX67" s="87"/>
      <c r="LDY67" s="87"/>
      <c r="LDZ67" s="87"/>
      <c r="LEA67" s="87"/>
      <c r="LEB67" s="87"/>
      <c r="LEC67" s="87"/>
      <c r="LED67" s="87"/>
      <c r="LEE67" s="87"/>
      <c r="LEF67" s="87"/>
      <c r="LEG67" s="87"/>
      <c r="LEH67" s="87"/>
      <c r="LEI67" s="87"/>
      <c r="LEJ67" s="87"/>
      <c r="LEK67" s="87"/>
      <c r="LEL67" s="87"/>
      <c r="LEM67" s="87"/>
      <c r="LEN67" s="87"/>
      <c r="LEO67" s="87"/>
      <c r="LEP67" s="87"/>
      <c r="LEQ67" s="87"/>
      <c r="LER67" s="87"/>
      <c r="LES67" s="87"/>
      <c r="LET67" s="87"/>
      <c r="LEU67" s="87"/>
      <c r="LEV67" s="87"/>
      <c r="LEW67" s="87"/>
      <c r="LEX67" s="87"/>
      <c r="LEY67" s="87"/>
      <c r="LEZ67" s="87"/>
      <c r="LFA67" s="87"/>
      <c r="LFB67" s="87"/>
      <c r="LFC67" s="87"/>
      <c r="LFD67" s="87"/>
      <c r="LFE67" s="87"/>
      <c r="LFF67" s="87"/>
      <c r="LFG67" s="87"/>
      <c r="LFH67" s="87"/>
      <c r="LFI67" s="87"/>
      <c r="LFJ67" s="87"/>
      <c r="LFK67" s="87"/>
      <c r="LFL67" s="87"/>
      <c r="LFM67" s="87"/>
      <c r="LFN67" s="87"/>
      <c r="LFO67" s="87"/>
      <c r="LFP67" s="87"/>
      <c r="LFQ67" s="87"/>
      <c r="LFR67" s="87"/>
      <c r="LFS67" s="87"/>
      <c r="LFT67" s="87"/>
      <c r="LFU67" s="87"/>
      <c r="LFV67" s="87"/>
      <c r="LFW67" s="87"/>
      <c r="LFX67" s="87"/>
      <c r="LFY67" s="87"/>
      <c r="LFZ67" s="87"/>
      <c r="LGA67" s="87"/>
      <c r="LGB67" s="87"/>
      <c r="LGC67" s="87"/>
      <c r="LGD67" s="87"/>
      <c r="LGE67" s="87"/>
      <c r="LGF67" s="87"/>
      <c r="LGG67" s="87"/>
      <c r="LGH67" s="87"/>
      <c r="LGI67" s="87"/>
      <c r="LGJ67" s="87"/>
      <c r="LGK67" s="87"/>
      <c r="LGL67" s="87"/>
      <c r="LGM67" s="87"/>
      <c r="LGN67" s="87"/>
      <c r="LGO67" s="87"/>
      <c r="LGP67" s="87"/>
      <c r="LGQ67" s="87"/>
      <c r="LGR67" s="87"/>
      <c r="LGS67" s="87"/>
      <c r="LGT67" s="87"/>
      <c r="LGU67" s="87"/>
      <c r="LGV67" s="87"/>
      <c r="LGW67" s="87"/>
      <c r="LGX67" s="87"/>
      <c r="LGY67" s="87"/>
      <c r="LGZ67" s="87"/>
      <c r="LHA67" s="87"/>
      <c r="LHB67" s="87"/>
      <c r="LHC67" s="87"/>
      <c r="LHD67" s="87"/>
      <c r="LHE67" s="87"/>
      <c r="LHF67" s="87"/>
      <c r="LHG67" s="87"/>
      <c r="LHH67" s="87"/>
      <c r="LHI67" s="87"/>
      <c r="LHJ67" s="87"/>
      <c r="LHK67" s="87"/>
      <c r="LHL67" s="87"/>
      <c r="LHM67" s="87"/>
      <c r="LHN67" s="87"/>
      <c r="LHO67" s="87"/>
      <c r="LHP67" s="87"/>
      <c r="LHQ67" s="87"/>
      <c r="LHR67" s="87"/>
      <c r="LHS67" s="87"/>
      <c r="LHT67" s="87"/>
      <c r="LHU67" s="87"/>
      <c r="LHV67" s="87"/>
      <c r="LHW67" s="87"/>
      <c r="LHX67" s="87"/>
      <c r="LHY67" s="87"/>
      <c r="LHZ67" s="87"/>
      <c r="LIA67" s="87"/>
      <c r="LIB67" s="87"/>
      <c r="LIC67" s="87"/>
      <c r="LID67" s="87"/>
      <c r="LIE67" s="87"/>
      <c r="LIF67" s="87"/>
      <c r="LIG67" s="87"/>
      <c r="LIH67" s="87"/>
      <c r="LII67" s="87"/>
      <c r="LIJ67" s="87"/>
      <c r="LIK67" s="87"/>
      <c r="LIL67" s="87"/>
      <c r="LIM67" s="87"/>
      <c r="LIN67" s="87"/>
      <c r="LIO67" s="87"/>
      <c r="LIP67" s="87"/>
      <c r="LIQ67" s="87"/>
      <c r="LIR67" s="87"/>
      <c r="LIS67" s="87"/>
      <c r="LIT67" s="87"/>
      <c r="LIU67" s="87"/>
      <c r="LIV67" s="87"/>
      <c r="LIW67" s="87"/>
      <c r="LIX67" s="87"/>
      <c r="LIY67" s="87"/>
      <c r="LIZ67" s="87"/>
      <c r="LJA67" s="87"/>
      <c r="LJB67" s="87"/>
      <c r="LJC67" s="87"/>
      <c r="LJD67" s="87"/>
      <c r="LJE67" s="87"/>
      <c r="LJF67" s="87"/>
      <c r="LJG67" s="87"/>
      <c r="LJH67" s="87"/>
      <c r="LJI67" s="87"/>
      <c r="LJJ67" s="87"/>
      <c r="LJK67" s="87"/>
      <c r="LJL67" s="87"/>
      <c r="LJM67" s="87"/>
      <c r="LJN67" s="87"/>
      <c r="LJO67" s="87"/>
      <c r="LJP67" s="87"/>
      <c r="LJQ67" s="87"/>
      <c r="LJR67" s="87"/>
      <c r="LJS67" s="87"/>
      <c r="LJT67" s="87"/>
      <c r="LJU67" s="87"/>
      <c r="LJV67" s="87"/>
      <c r="LJW67" s="87"/>
      <c r="LJX67" s="87"/>
      <c r="LJY67" s="87"/>
      <c r="LJZ67" s="87"/>
      <c r="LKA67" s="87"/>
      <c r="LKB67" s="87"/>
      <c r="LKC67" s="87"/>
      <c r="LKD67" s="87"/>
      <c r="LKE67" s="87"/>
      <c r="LKF67" s="87"/>
      <c r="LKG67" s="87"/>
      <c r="LKH67" s="87"/>
      <c r="LKI67" s="87"/>
      <c r="LKJ67" s="87"/>
      <c r="LKK67" s="87"/>
      <c r="LKL67" s="87"/>
      <c r="LKM67" s="87"/>
      <c r="LKN67" s="87"/>
      <c r="LKO67" s="87"/>
      <c r="LKP67" s="87"/>
      <c r="LKQ67" s="87"/>
      <c r="LKR67" s="87"/>
      <c r="LKS67" s="87"/>
      <c r="LKT67" s="87"/>
      <c r="LKU67" s="87"/>
      <c r="LKV67" s="87"/>
      <c r="LKW67" s="87"/>
      <c r="LKX67" s="87"/>
      <c r="LKY67" s="87"/>
      <c r="LKZ67" s="87"/>
      <c r="LLA67" s="87"/>
      <c r="LLB67" s="87"/>
      <c r="LLC67" s="87"/>
      <c r="LLD67" s="87"/>
      <c r="LLE67" s="87"/>
      <c r="LLF67" s="87"/>
      <c r="LLG67" s="87"/>
      <c r="LLH67" s="87"/>
      <c r="LLI67" s="87"/>
      <c r="LLJ67" s="87"/>
      <c r="LLK67" s="87"/>
      <c r="LLL67" s="87"/>
      <c r="LLM67" s="87"/>
      <c r="LLN67" s="87"/>
      <c r="LLO67" s="87"/>
      <c r="LLP67" s="87"/>
      <c r="LLQ67" s="87"/>
      <c r="LLR67" s="87"/>
      <c r="LLS67" s="87"/>
      <c r="LLT67" s="87"/>
      <c r="LLU67" s="87"/>
      <c r="LLV67" s="87"/>
      <c r="LLW67" s="87"/>
      <c r="LLX67" s="87"/>
      <c r="LLY67" s="87"/>
      <c r="LLZ67" s="87"/>
      <c r="LMA67" s="87"/>
      <c r="LMB67" s="87"/>
      <c r="LMC67" s="87"/>
      <c r="LMD67" s="87"/>
      <c r="LME67" s="87"/>
      <c r="LMF67" s="87"/>
      <c r="LMG67" s="87"/>
      <c r="LMH67" s="87"/>
      <c r="LMI67" s="87"/>
      <c r="LMJ67" s="87"/>
      <c r="LMK67" s="87"/>
      <c r="LML67" s="87"/>
      <c r="LMM67" s="87"/>
      <c r="LMN67" s="87"/>
      <c r="LMO67" s="87"/>
      <c r="LMP67" s="87"/>
      <c r="LMQ67" s="87"/>
      <c r="LMR67" s="87"/>
      <c r="LMS67" s="87"/>
      <c r="LMT67" s="87"/>
      <c r="LMU67" s="87"/>
      <c r="LMV67" s="87"/>
      <c r="LMW67" s="87"/>
      <c r="LMX67" s="87"/>
      <c r="LMY67" s="87"/>
      <c r="LMZ67" s="87"/>
      <c r="LNA67" s="87"/>
      <c r="LNB67" s="87"/>
      <c r="LNC67" s="87"/>
      <c r="LND67" s="87"/>
      <c r="LNE67" s="87"/>
      <c r="LNF67" s="87"/>
      <c r="LNG67" s="87"/>
      <c r="LNH67" s="87"/>
      <c r="LNI67" s="87"/>
      <c r="LNJ67" s="87"/>
      <c r="LNK67" s="87"/>
      <c r="LNL67" s="87"/>
      <c r="LNM67" s="87"/>
      <c r="LNN67" s="87"/>
      <c r="LNO67" s="87"/>
      <c r="LNP67" s="87"/>
      <c r="LNQ67" s="87"/>
      <c r="LNR67" s="87"/>
      <c r="LNS67" s="87"/>
      <c r="LNT67" s="87"/>
      <c r="LNU67" s="87"/>
      <c r="LNV67" s="87"/>
      <c r="LNW67" s="87"/>
      <c r="LNX67" s="87"/>
      <c r="LNY67" s="87"/>
      <c r="LNZ67" s="87"/>
      <c r="LOA67" s="87"/>
      <c r="LOB67" s="87"/>
      <c r="LOC67" s="87"/>
      <c r="LOD67" s="87"/>
      <c r="LOE67" s="87"/>
      <c r="LOF67" s="87"/>
      <c r="LOG67" s="87"/>
      <c r="LOH67" s="87"/>
      <c r="LOI67" s="87"/>
      <c r="LOJ67" s="87"/>
      <c r="LOK67" s="87"/>
      <c r="LOL67" s="87"/>
      <c r="LOM67" s="87"/>
      <c r="LON67" s="87"/>
      <c r="LOO67" s="87"/>
      <c r="LOP67" s="87"/>
      <c r="LOQ67" s="87"/>
      <c r="LOR67" s="87"/>
      <c r="LOS67" s="87"/>
      <c r="LOT67" s="87"/>
      <c r="LOU67" s="87"/>
      <c r="LOV67" s="87"/>
      <c r="LOW67" s="87"/>
      <c r="LOX67" s="87"/>
      <c r="LOY67" s="87"/>
      <c r="LOZ67" s="87"/>
      <c r="LPA67" s="87"/>
      <c r="LPB67" s="87"/>
      <c r="LPC67" s="87"/>
      <c r="LPD67" s="87"/>
      <c r="LPE67" s="87"/>
      <c r="LPF67" s="87"/>
      <c r="LPG67" s="87"/>
      <c r="LPH67" s="87"/>
      <c r="LPI67" s="87"/>
      <c r="LPJ67" s="87"/>
      <c r="LPK67" s="87"/>
      <c r="LPL67" s="87"/>
      <c r="LPM67" s="87"/>
      <c r="LPN67" s="87"/>
      <c r="LPO67" s="87"/>
      <c r="LPP67" s="87"/>
      <c r="LPQ67" s="87"/>
      <c r="LPR67" s="87"/>
      <c r="LPS67" s="87"/>
      <c r="LPT67" s="87"/>
      <c r="LPU67" s="87"/>
      <c r="LPV67" s="87"/>
      <c r="LPW67" s="87"/>
      <c r="LPX67" s="87"/>
      <c r="LPY67" s="87"/>
      <c r="LPZ67" s="87"/>
      <c r="LQA67" s="87"/>
      <c r="LQB67" s="87"/>
      <c r="LQC67" s="87"/>
      <c r="LQD67" s="87"/>
      <c r="LQE67" s="87"/>
      <c r="LQF67" s="87"/>
      <c r="LQG67" s="87"/>
      <c r="LQH67" s="87"/>
      <c r="LQI67" s="87"/>
      <c r="LQJ67" s="87"/>
      <c r="LQK67" s="87"/>
      <c r="LQL67" s="87"/>
      <c r="LQM67" s="87"/>
      <c r="LQN67" s="87"/>
      <c r="LQO67" s="87"/>
      <c r="LQP67" s="87"/>
      <c r="LQQ67" s="87"/>
      <c r="LQR67" s="87"/>
      <c r="LQS67" s="87"/>
      <c r="LQT67" s="87"/>
      <c r="LQU67" s="87"/>
      <c r="LQV67" s="87"/>
      <c r="LQW67" s="87"/>
      <c r="LQX67" s="87"/>
      <c r="LQY67" s="87"/>
      <c r="LQZ67" s="87"/>
      <c r="LRA67" s="87"/>
      <c r="LRB67" s="87"/>
      <c r="LRC67" s="87"/>
      <c r="LRD67" s="87"/>
      <c r="LRE67" s="87"/>
      <c r="LRF67" s="87"/>
      <c r="LRG67" s="87"/>
      <c r="LRH67" s="87"/>
      <c r="LRI67" s="87"/>
      <c r="LRJ67" s="87"/>
      <c r="LRK67" s="87"/>
      <c r="LRL67" s="87"/>
      <c r="LRM67" s="87"/>
      <c r="LRN67" s="87"/>
      <c r="LRO67" s="87"/>
      <c r="LRP67" s="87"/>
      <c r="LRQ67" s="87"/>
      <c r="LRR67" s="87"/>
      <c r="LRS67" s="87"/>
      <c r="LRT67" s="87"/>
      <c r="LRU67" s="87"/>
      <c r="LRV67" s="87"/>
      <c r="LRW67" s="87"/>
      <c r="LRX67" s="87"/>
      <c r="LRY67" s="87"/>
      <c r="LRZ67" s="87"/>
      <c r="LSA67" s="87"/>
      <c r="LSB67" s="87"/>
      <c r="LSC67" s="87"/>
      <c r="LSD67" s="87"/>
      <c r="LSE67" s="87"/>
      <c r="LSF67" s="87"/>
      <c r="LSG67" s="87"/>
      <c r="LSH67" s="87"/>
      <c r="LSI67" s="87"/>
      <c r="LSJ67" s="87"/>
      <c r="LSK67" s="87"/>
      <c r="LSL67" s="87"/>
      <c r="LSM67" s="87"/>
      <c r="LSN67" s="87"/>
      <c r="LSO67" s="87"/>
      <c r="LSP67" s="87"/>
      <c r="LSQ67" s="87"/>
      <c r="LSR67" s="87"/>
      <c r="LSS67" s="87"/>
      <c r="LST67" s="87"/>
      <c r="LSU67" s="87"/>
      <c r="LSV67" s="87"/>
      <c r="LSW67" s="87"/>
      <c r="LSX67" s="87"/>
      <c r="LSY67" s="87"/>
      <c r="LSZ67" s="87"/>
      <c r="LTA67" s="87"/>
      <c r="LTB67" s="87"/>
      <c r="LTC67" s="87"/>
      <c r="LTD67" s="87"/>
      <c r="LTE67" s="87"/>
      <c r="LTF67" s="87"/>
      <c r="LTG67" s="87"/>
      <c r="LTH67" s="87"/>
      <c r="LTI67" s="87"/>
      <c r="LTJ67" s="87"/>
      <c r="LTK67" s="87"/>
      <c r="LTL67" s="87"/>
      <c r="LTM67" s="87"/>
      <c r="LTN67" s="87"/>
      <c r="LTO67" s="87"/>
      <c r="LTP67" s="87"/>
      <c r="LTQ67" s="87"/>
      <c r="LTR67" s="87"/>
      <c r="LTS67" s="87"/>
      <c r="LTT67" s="87"/>
      <c r="LTU67" s="87"/>
      <c r="LTV67" s="87"/>
      <c r="LTW67" s="87"/>
      <c r="LTX67" s="87"/>
      <c r="LTY67" s="87"/>
      <c r="LTZ67" s="87"/>
      <c r="LUA67" s="87"/>
      <c r="LUB67" s="87"/>
      <c r="LUC67" s="87"/>
      <c r="LUD67" s="87"/>
      <c r="LUE67" s="87"/>
      <c r="LUF67" s="87"/>
      <c r="LUG67" s="87"/>
      <c r="LUH67" s="87"/>
      <c r="LUI67" s="87"/>
      <c r="LUJ67" s="87"/>
      <c r="LUK67" s="87"/>
      <c r="LUL67" s="87"/>
      <c r="LUM67" s="87"/>
      <c r="LUN67" s="87"/>
      <c r="LUO67" s="87"/>
      <c r="LUP67" s="87"/>
      <c r="LUQ67" s="87"/>
      <c r="LUR67" s="87"/>
      <c r="LUS67" s="87"/>
      <c r="LUT67" s="87"/>
      <c r="LUU67" s="87"/>
      <c r="LUV67" s="87"/>
      <c r="LUW67" s="87"/>
      <c r="LUX67" s="87"/>
      <c r="LUY67" s="87"/>
      <c r="LUZ67" s="87"/>
      <c r="LVA67" s="87"/>
      <c r="LVB67" s="87"/>
      <c r="LVC67" s="87"/>
      <c r="LVD67" s="87"/>
      <c r="LVE67" s="87"/>
      <c r="LVF67" s="87"/>
      <c r="LVG67" s="87"/>
      <c r="LVH67" s="87"/>
      <c r="LVI67" s="87"/>
      <c r="LVJ67" s="87"/>
      <c r="LVK67" s="87"/>
      <c r="LVL67" s="87"/>
      <c r="LVM67" s="87"/>
      <c r="LVN67" s="87"/>
      <c r="LVO67" s="87"/>
      <c r="LVP67" s="87"/>
      <c r="LVQ67" s="87"/>
      <c r="LVR67" s="87"/>
      <c r="LVS67" s="87"/>
      <c r="LVT67" s="87"/>
      <c r="LVU67" s="87"/>
      <c r="LVV67" s="87"/>
      <c r="LVW67" s="87"/>
      <c r="LVX67" s="87"/>
      <c r="LVY67" s="87"/>
      <c r="LVZ67" s="87"/>
      <c r="LWA67" s="87"/>
      <c r="LWB67" s="87"/>
      <c r="LWC67" s="87"/>
      <c r="LWD67" s="87"/>
      <c r="LWE67" s="87"/>
      <c r="LWF67" s="87"/>
      <c r="LWG67" s="87"/>
      <c r="LWH67" s="87"/>
      <c r="LWI67" s="87"/>
      <c r="LWJ67" s="87"/>
      <c r="LWK67" s="87"/>
      <c r="LWL67" s="87"/>
      <c r="LWM67" s="87"/>
      <c r="LWN67" s="87"/>
      <c r="LWO67" s="87"/>
      <c r="LWP67" s="87"/>
      <c r="LWQ67" s="87"/>
      <c r="LWR67" s="87"/>
      <c r="LWS67" s="87"/>
      <c r="LWT67" s="87"/>
      <c r="LWU67" s="87"/>
      <c r="LWV67" s="87"/>
      <c r="LWW67" s="87"/>
      <c r="LWX67" s="87"/>
      <c r="LWY67" s="87"/>
      <c r="LWZ67" s="87"/>
      <c r="LXA67" s="87"/>
      <c r="LXB67" s="87"/>
      <c r="LXC67" s="87"/>
      <c r="LXD67" s="87"/>
      <c r="LXE67" s="87"/>
      <c r="LXF67" s="87"/>
      <c r="LXG67" s="87"/>
      <c r="LXH67" s="87"/>
      <c r="LXI67" s="87"/>
      <c r="LXJ67" s="87"/>
      <c r="LXK67" s="87"/>
      <c r="LXL67" s="87"/>
      <c r="LXM67" s="87"/>
      <c r="LXN67" s="87"/>
      <c r="LXO67" s="87"/>
      <c r="LXP67" s="87"/>
      <c r="LXQ67" s="87"/>
      <c r="LXR67" s="87"/>
      <c r="LXS67" s="87"/>
      <c r="LXT67" s="87"/>
      <c r="LXU67" s="87"/>
      <c r="LXV67" s="87"/>
      <c r="LXW67" s="87"/>
      <c r="LXX67" s="87"/>
      <c r="LXY67" s="87"/>
      <c r="LXZ67" s="87"/>
      <c r="LYA67" s="87"/>
      <c r="LYB67" s="87"/>
      <c r="LYC67" s="87"/>
      <c r="LYD67" s="87"/>
      <c r="LYE67" s="87"/>
      <c r="LYF67" s="87"/>
      <c r="LYG67" s="87"/>
      <c r="LYH67" s="87"/>
      <c r="LYI67" s="87"/>
      <c r="LYJ67" s="87"/>
      <c r="LYK67" s="87"/>
      <c r="LYL67" s="87"/>
      <c r="LYM67" s="87"/>
      <c r="LYN67" s="87"/>
      <c r="LYO67" s="87"/>
      <c r="LYP67" s="87"/>
      <c r="LYQ67" s="87"/>
      <c r="LYR67" s="87"/>
      <c r="LYS67" s="87"/>
      <c r="LYT67" s="87"/>
      <c r="LYU67" s="87"/>
      <c r="LYV67" s="87"/>
      <c r="LYW67" s="87"/>
      <c r="LYX67" s="87"/>
      <c r="LYY67" s="87"/>
      <c r="LYZ67" s="87"/>
      <c r="LZA67" s="87"/>
      <c r="LZB67" s="87"/>
      <c r="LZC67" s="87"/>
      <c r="LZD67" s="87"/>
      <c r="LZE67" s="87"/>
      <c r="LZF67" s="87"/>
      <c r="LZG67" s="87"/>
      <c r="LZH67" s="87"/>
      <c r="LZI67" s="87"/>
      <c r="LZJ67" s="87"/>
      <c r="LZK67" s="87"/>
      <c r="LZL67" s="87"/>
      <c r="LZM67" s="87"/>
      <c r="LZN67" s="87"/>
      <c r="LZO67" s="87"/>
      <c r="LZP67" s="87"/>
      <c r="LZQ67" s="87"/>
      <c r="LZR67" s="87"/>
      <c r="LZS67" s="87"/>
      <c r="LZT67" s="87"/>
      <c r="LZU67" s="87"/>
      <c r="LZV67" s="87"/>
      <c r="LZW67" s="87"/>
      <c r="LZX67" s="87"/>
      <c r="LZY67" s="87"/>
      <c r="LZZ67" s="87"/>
      <c r="MAA67" s="87"/>
      <c r="MAB67" s="87"/>
      <c r="MAC67" s="87"/>
      <c r="MAD67" s="87"/>
      <c r="MAE67" s="87"/>
      <c r="MAF67" s="87"/>
      <c r="MAG67" s="87"/>
      <c r="MAH67" s="87"/>
      <c r="MAI67" s="87"/>
      <c r="MAJ67" s="87"/>
      <c r="MAK67" s="87"/>
      <c r="MAL67" s="87"/>
      <c r="MAM67" s="87"/>
      <c r="MAN67" s="87"/>
      <c r="MAO67" s="87"/>
      <c r="MAP67" s="87"/>
      <c r="MAQ67" s="87"/>
      <c r="MAR67" s="87"/>
      <c r="MAS67" s="87"/>
      <c r="MAT67" s="87"/>
      <c r="MAU67" s="87"/>
      <c r="MAV67" s="87"/>
      <c r="MAW67" s="87"/>
      <c r="MAX67" s="87"/>
      <c r="MAY67" s="87"/>
      <c r="MAZ67" s="87"/>
      <c r="MBA67" s="87"/>
      <c r="MBB67" s="87"/>
      <c r="MBC67" s="87"/>
      <c r="MBD67" s="87"/>
      <c r="MBE67" s="87"/>
      <c r="MBF67" s="87"/>
      <c r="MBG67" s="87"/>
      <c r="MBH67" s="87"/>
      <c r="MBI67" s="87"/>
      <c r="MBJ67" s="87"/>
      <c r="MBK67" s="87"/>
      <c r="MBL67" s="87"/>
      <c r="MBM67" s="87"/>
      <c r="MBN67" s="87"/>
      <c r="MBO67" s="87"/>
      <c r="MBP67" s="87"/>
      <c r="MBQ67" s="87"/>
      <c r="MBR67" s="87"/>
      <c r="MBS67" s="87"/>
      <c r="MBT67" s="87"/>
      <c r="MBU67" s="87"/>
      <c r="MBV67" s="87"/>
      <c r="MBW67" s="87"/>
      <c r="MBX67" s="87"/>
      <c r="MBY67" s="87"/>
      <c r="MBZ67" s="87"/>
      <c r="MCA67" s="87"/>
      <c r="MCB67" s="87"/>
      <c r="MCC67" s="87"/>
      <c r="MCD67" s="87"/>
      <c r="MCE67" s="87"/>
      <c r="MCF67" s="87"/>
      <c r="MCG67" s="87"/>
      <c r="MCH67" s="87"/>
      <c r="MCI67" s="87"/>
      <c r="MCJ67" s="87"/>
      <c r="MCK67" s="87"/>
      <c r="MCL67" s="87"/>
      <c r="MCM67" s="87"/>
      <c r="MCN67" s="87"/>
      <c r="MCO67" s="87"/>
      <c r="MCP67" s="87"/>
      <c r="MCQ67" s="87"/>
      <c r="MCR67" s="87"/>
      <c r="MCS67" s="87"/>
      <c r="MCT67" s="87"/>
      <c r="MCU67" s="87"/>
      <c r="MCV67" s="87"/>
      <c r="MCW67" s="87"/>
      <c r="MCX67" s="87"/>
      <c r="MCY67" s="87"/>
      <c r="MCZ67" s="87"/>
      <c r="MDA67" s="87"/>
      <c r="MDB67" s="87"/>
      <c r="MDC67" s="87"/>
      <c r="MDD67" s="87"/>
      <c r="MDE67" s="87"/>
      <c r="MDF67" s="87"/>
      <c r="MDG67" s="87"/>
      <c r="MDH67" s="87"/>
      <c r="MDI67" s="87"/>
      <c r="MDJ67" s="87"/>
      <c r="MDK67" s="87"/>
      <c r="MDL67" s="87"/>
      <c r="MDM67" s="87"/>
      <c r="MDN67" s="87"/>
      <c r="MDO67" s="87"/>
      <c r="MDP67" s="87"/>
      <c r="MDQ67" s="87"/>
      <c r="MDR67" s="87"/>
      <c r="MDS67" s="87"/>
      <c r="MDT67" s="87"/>
      <c r="MDU67" s="87"/>
      <c r="MDV67" s="87"/>
      <c r="MDW67" s="87"/>
      <c r="MDX67" s="87"/>
      <c r="MDY67" s="87"/>
      <c r="MDZ67" s="87"/>
      <c r="MEA67" s="87"/>
      <c r="MEB67" s="87"/>
      <c r="MEC67" s="87"/>
      <c r="MED67" s="87"/>
      <c r="MEE67" s="87"/>
      <c r="MEF67" s="87"/>
      <c r="MEG67" s="87"/>
      <c r="MEH67" s="87"/>
      <c r="MEI67" s="87"/>
      <c r="MEJ67" s="87"/>
      <c r="MEK67" s="87"/>
      <c r="MEL67" s="87"/>
      <c r="MEM67" s="87"/>
      <c r="MEN67" s="87"/>
      <c r="MEO67" s="87"/>
      <c r="MEP67" s="87"/>
      <c r="MEQ67" s="87"/>
      <c r="MER67" s="87"/>
      <c r="MES67" s="87"/>
      <c r="MET67" s="87"/>
      <c r="MEU67" s="87"/>
      <c r="MEV67" s="87"/>
      <c r="MEW67" s="87"/>
      <c r="MEX67" s="87"/>
      <c r="MEY67" s="87"/>
      <c r="MEZ67" s="87"/>
      <c r="MFA67" s="87"/>
      <c r="MFB67" s="87"/>
      <c r="MFC67" s="87"/>
      <c r="MFD67" s="87"/>
      <c r="MFE67" s="87"/>
      <c r="MFF67" s="87"/>
      <c r="MFG67" s="87"/>
      <c r="MFH67" s="87"/>
      <c r="MFI67" s="87"/>
      <c r="MFJ67" s="87"/>
      <c r="MFK67" s="87"/>
      <c r="MFL67" s="87"/>
      <c r="MFM67" s="87"/>
      <c r="MFN67" s="87"/>
      <c r="MFO67" s="87"/>
      <c r="MFP67" s="87"/>
      <c r="MFQ67" s="87"/>
      <c r="MFR67" s="87"/>
      <c r="MFS67" s="87"/>
      <c r="MFT67" s="87"/>
      <c r="MFU67" s="87"/>
      <c r="MFV67" s="87"/>
      <c r="MFW67" s="87"/>
      <c r="MFX67" s="87"/>
      <c r="MFY67" s="87"/>
      <c r="MFZ67" s="87"/>
      <c r="MGA67" s="87"/>
      <c r="MGB67" s="87"/>
      <c r="MGC67" s="87"/>
      <c r="MGD67" s="87"/>
      <c r="MGE67" s="87"/>
      <c r="MGF67" s="87"/>
      <c r="MGG67" s="87"/>
      <c r="MGH67" s="87"/>
      <c r="MGI67" s="87"/>
      <c r="MGJ67" s="87"/>
      <c r="MGK67" s="87"/>
      <c r="MGL67" s="87"/>
      <c r="MGM67" s="87"/>
      <c r="MGN67" s="87"/>
      <c r="MGO67" s="87"/>
      <c r="MGP67" s="87"/>
      <c r="MGQ67" s="87"/>
      <c r="MGR67" s="87"/>
      <c r="MGS67" s="87"/>
      <c r="MGT67" s="87"/>
      <c r="MGU67" s="87"/>
      <c r="MGV67" s="87"/>
      <c r="MGW67" s="87"/>
      <c r="MGX67" s="87"/>
      <c r="MGY67" s="87"/>
      <c r="MGZ67" s="87"/>
      <c r="MHA67" s="87"/>
      <c r="MHB67" s="87"/>
      <c r="MHC67" s="87"/>
      <c r="MHD67" s="87"/>
      <c r="MHE67" s="87"/>
      <c r="MHF67" s="87"/>
      <c r="MHG67" s="87"/>
      <c r="MHH67" s="87"/>
      <c r="MHI67" s="87"/>
      <c r="MHJ67" s="87"/>
      <c r="MHK67" s="87"/>
      <c r="MHL67" s="87"/>
      <c r="MHM67" s="87"/>
      <c r="MHN67" s="87"/>
      <c r="MHO67" s="87"/>
      <c r="MHP67" s="87"/>
      <c r="MHQ67" s="87"/>
      <c r="MHR67" s="87"/>
      <c r="MHS67" s="87"/>
      <c r="MHT67" s="87"/>
      <c r="MHU67" s="87"/>
      <c r="MHV67" s="87"/>
      <c r="MHW67" s="87"/>
      <c r="MHX67" s="87"/>
      <c r="MHY67" s="87"/>
      <c r="MHZ67" s="87"/>
      <c r="MIA67" s="87"/>
      <c r="MIB67" s="87"/>
      <c r="MIC67" s="87"/>
      <c r="MID67" s="87"/>
      <c r="MIE67" s="87"/>
      <c r="MIF67" s="87"/>
      <c r="MIG67" s="87"/>
      <c r="MIH67" s="87"/>
      <c r="MII67" s="87"/>
      <c r="MIJ67" s="87"/>
      <c r="MIK67" s="87"/>
      <c r="MIL67" s="87"/>
      <c r="MIM67" s="87"/>
      <c r="MIN67" s="87"/>
      <c r="MIO67" s="87"/>
      <c r="MIP67" s="87"/>
      <c r="MIQ67" s="87"/>
      <c r="MIR67" s="87"/>
      <c r="MIS67" s="87"/>
      <c r="MIT67" s="87"/>
      <c r="MIU67" s="87"/>
      <c r="MIV67" s="87"/>
      <c r="MIW67" s="87"/>
      <c r="MIX67" s="87"/>
      <c r="MIY67" s="87"/>
      <c r="MIZ67" s="87"/>
      <c r="MJA67" s="87"/>
      <c r="MJB67" s="87"/>
      <c r="MJC67" s="87"/>
      <c r="MJD67" s="87"/>
      <c r="MJE67" s="87"/>
      <c r="MJF67" s="87"/>
      <c r="MJG67" s="87"/>
      <c r="MJH67" s="87"/>
      <c r="MJI67" s="87"/>
      <c r="MJJ67" s="87"/>
      <c r="MJK67" s="87"/>
      <c r="MJL67" s="87"/>
      <c r="MJM67" s="87"/>
      <c r="MJN67" s="87"/>
      <c r="MJO67" s="87"/>
      <c r="MJP67" s="87"/>
      <c r="MJQ67" s="87"/>
      <c r="MJR67" s="87"/>
      <c r="MJS67" s="87"/>
      <c r="MJT67" s="87"/>
      <c r="MJU67" s="87"/>
      <c r="MJV67" s="87"/>
      <c r="MJW67" s="87"/>
      <c r="MJX67" s="87"/>
      <c r="MJY67" s="87"/>
      <c r="MJZ67" s="87"/>
      <c r="MKA67" s="87"/>
      <c r="MKB67" s="87"/>
      <c r="MKC67" s="87"/>
      <c r="MKD67" s="87"/>
      <c r="MKE67" s="87"/>
      <c r="MKF67" s="87"/>
      <c r="MKG67" s="87"/>
      <c r="MKH67" s="87"/>
      <c r="MKI67" s="87"/>
      <c r="MKJ67" s="87"/>
      <c r="MKK67" s="87"/>
      <c r="MKL67" s="87"/>
      <c r="MKM67" s="87"/>
      <c r="MKN67" s="87"/>
      <c r="MKO67" s="87"/>
      <c r="MKP67" s="87"/>
      <c r="MKQ67" s="87"/>
      <c r="MKR67" s="87"/>
      <c r="MKS67" s="87"/>
      <c r="MKT67" s="87"/>
      <c r="MKU67" s="87"/>
      <c r="MKV67" s="87"/>
      <c r="MKW67" s="87"/>
      <c r="MKX67" s="87"/>
      <c r="MKY67" s="87"/>
      <c r="MKZ67" s="87"/>
      <c r="MLA67" s="87"/>
      <c r="MLB67" s="87"/>
      <c r="MLC67" s="87"/>
      <c r="MLD67" s="87"/>
      <c r="MLE67" s="87"/>
      <c r="MLF67" s="87"/>
      <c r="MLG67" s="87"/>
      <c r="MLH67" s="87"/>
      <c r="MLI67" s="87"/>
      <c r="MLJ67" s="87"/>
      <c r="MLK67" s="87"/>
      <c r="MLL67" s="87"/>
      <c r="MLM67" s="87"/>
      <c r="MLN67" s="87"/>
      <c r="MLO67" s="87"/>
      <c r="MLP67" s="87"/>
      <c r="MLQ67" s="87"/>
      <c r="MLR67" s="87"/>
      <c r="MLS67" s="87"/>
      <c r="MLT67" s="87"/>
      <c r="MLU67" s="87"/>
      <c r="MLV67" s="87"/>
      <c r="MLW67" s="87"/>
      <c r="MLX67" s="87"/>
      <c r="MLY67" s="87"/>
      <c r="MLZ67" s="87"/>
      <c r="MMA67" s="87"/>
      <c r="MMB67" s="87"/>
      <c r="MMC67" s="87"/>
      <c r="MMD67" s="87"/>
      <c r="MME67" s="87"/>
      <c r="MMF67" s="87"/>
      <c r="MMG67" s="87"/>
      <c r="MMH67" s="87"/>
      <c r="MMI67" s="87"/>
      <c r="MMJ67" s="87"/>
      <c r="MMK67" s="87"/>
      <c r="MML67" s="87"/>
      <c r="MMM67" s="87"/>
      <c r="MMN67" s="87"/>
      <c r="MMO67" s="87"/>
      <c r="MMP67" s="87"/>
      <c r="MMQ67" s="87"/>
      <c r="MMR67" s="87"/>
      <c r="MMS67" s="87"/>
      <c r="MMT67" s="87"/>
      <c r="MMU67" s="87"/>
      <c r="MMV67" s="87"/>
      <c r="MMW67" s="87"/>
      <c r="MMX67" s="87"/>
      <c r="MMY67" s="87"/>
      <c r="MMZ67" s="87"/>
      <c r="MNA67" s="87"/>
      <c r="MNB67" s="87"/>
      <c r="MNC67" s="87"/>
      <c r="MND67" s="87"/>
      <c r="MNE67" s="87"/>
      <c r="MNF67" s="87"/>
      <c r="MNG67" s="87"/>
      <c r="MNH67" s="87"/>
      <c r="MNI67" s="87"/>
      <c r="MNJ67" s="87"/>
      <c r="MNK67" s="87"/>
      <c r="MNL67" s="87"/>
      <c r="MNM67" s="87"/>
      <c r="MNN67" s="87"/>
      <c r="MNO67" s="87"/>
      <c r="MNP67" s="87"/>
      <c r="MNQ67" s="87"/>
      <c r="MNR67" s="87"/>
      <c r="MNS67" s="87"/>
      <c r="MNT67" s="87"/>
      <c r="MNU67" s="87"/>
      <c r="MNV67" s="87"/>
      <c r="MNW67" s="87"/>
      <c r="MNX67" s="87"/>
      <c r="MNY67" s="87"/>
      <c r="MNZ67" s="87"/>
      <c r="MOA67" s="87"/>
      <c r="MOB67" s="87"/>
      <c r="MOC67" s="87"/>
      <c r="MOD67" s="87"/>
      <c r="MOE67" s="87"/>
      <c r="MOF67" s="87"/>
      <c r="MOG67" s="87"/>
      <c r="MOH67" s="87"/>
      <c r="MOI67" s="87"/>
      <c r="MOJ67" s="87"/>
      <c r="MOK67" s="87"/>
      <c r="MOL67" s="87"/>
      <c r="MOM67" s="87"/>
      <c r="MON67" s="87"/>
      <c r="MOO67" s="87"/>
      <c r="MOP67" s="87"/>
      <c r="MOQ67" s="87"/>
      <c r="MOR67" s="87"/>
      <c r="MOS67" s="87"/>
      <c r="MOT67" s="87"/>
      <c r="MOU67" s="87"/>
      <c r="MOV67" s="87"/>
      <c r="MOW67" s="87"/>
      <c r="MOX67" s="87"/>
      <c r="MOY67" s="87"/>
      <c r="MOZ67" s="87"/>
      <c r="MPA67" s="87"/>
      <c r="MPB67" s="87"/>
      <c r="MPC67" s="87"/>
      <c r="MPD67" s="87"/>
      <c r="MPE67" s="87"/>
      <c r="MPF67" s="87"/>
      <c r="MPG67" s="87"/>
      <c r="MPH67" s="87"/>
      <c r="MPI67" s="87"/>
      <c r="MPJ67" s="87"/>
      <c r="MPK67" s="87"/>
      <c r="MPL67" s="87"/>
      <c r="MPM67" s="87"/>
      <c r="MPN67" s="87"/>
      <c r="MPO67" s="87"/>
      <c r="MPP67" s="87"/>
      <c r="MPQ67" s="87"/>
      <c r="MPR67" s="87"/>
      <c r="MPS67" s="87"/>
      <c r="MPT67" s="87"/>
      <c r="MPU67" s="87"/>
      <c r="MPV67" s="87"/>
      <c r="MPW67" s="87"/>
      <c r="MPX67" s="87"/>
      <c r="MPY67" s="87"/>
      <c r="MPZ67" s="87"/>
      <c r="MQA67" s="87"/>
      <c r="MQB67" s="87"/>
      <c r="MQC67" s="87"/>
      <c r="MQD67" s="87"/>
      <c r="MQE67" s="87"/>
      <c r="MQF67" s="87"/>
      <c r="MQG67" s="87"/>
      <c r="MQH67" s="87"/>
      <c r="MQI67" s="87"/>
      <c r="MQJ67" s="87"/>
      <c r="MQK67" s="87"/>
      <c r="MQL67" s="87"/>
      <c r="MQM67" s="87"/>
      <c r="MQN67" s="87"/>
      <c r="MQO67" s="87"/>
      <c r="MQP67" s="87"/>
      <c r="MQQ67" s="87"/>
      <c r="MQR67" s="87"/>
      <c r="MQS67" s="87"/>
      <c r="MQT67" s="87"/>
      <c r="MQU67" s="87"/>
      <c r="MQV67" s="87"/>
      <c r="MQW67" s="87"/>
      <c r="MQX67" s="87"/>
      <c r="MQY67" s="87"/>
      <c r="MQZ67" s="87"/>
      <c r="MRA67" s="87"/>
      <c r="MRB67" s="87"/>
      <c r="MRC67" s="87"/>
      <c r="MRD67" s="87"/>
      <c r="MRE67" s="87"/>
      <c r="MRF67" s="87"/>
      <c r="MRG67" s="87"/>
      <c r="MRH67" s="87"/>
      <c r="MRI67" s="87"/>
      <c r="MRJ67" s="87"/>
      <c r="MRK67" s="87"/>
      <c r="MRL67" s="87"/>
      <c r="MRM67" s="87"/>
      <c r="MRN67" s="87"/>
      <c r="MRO67" s="87"/>
      <c r="MRP67" s="87"/>
      <c r="MRQ67" s="87"/>
      <c r="MRR67" s="87"/>
      <c r="MRS67" s="87"/>
      <c r="MRT67" s="87"/>
      <c r="MRU67" s="87"/>
      <c r="MRV67" s="87"/>
      <c r="MRW67" s="87"/>
      <c r="MRX67" s="87"/>
      <c r="MRY67" s="87"/>
      <c r="MRZ67" s="87"/>
      <c r="MSA67" s="87"/>
      <c r="MSB67" s="87"/>
      <c r="MSC67" s="87"/>
      <c r="MSD67" s="87"/>
      <c r="MSE67" s="87"/>
      <c r="MSF67" s="87"/>
      <c r="MSG67" s="87"/>
      <c r="MSH67" s="87"/>
      <c r="MSI67" s="87"/>
      <c r="MSJ67" s="87"/>
      <c r="MSK67" s="87"/>
      <c r="MSL67" s="87"/>
      <c r="MSM67" s="87"/>
      <c r="MSN67" s="87"/>
      <c r="MSO67" s="87"/>
      <c r="MSP67" s="87"/>
      <c r="MSQ67" s="87"/>
      <c r="MSR67" s="87"/>
      <c r="MSS67" s="87"/>
      <c r="MST67" s="87"/>
      <c r="MSU67" s="87"/>
      <c r="MSV67" s="87"/>
      <c r="MSW67" s="87"/>
      <c r="MSX67" s="87"/>
      <c r="MSY67" s="87"/>
      <c r="MSZ67" s="87"/>
      <c r="MTA67" s="87"/>
      <c r="MTB67" s="87"/>
      <c r="MTC67" s="87"/>
      <c r="MTD67" s="87"/>
      <c r="MTE67" s="87"/>
      <c r="MTF67" s="87"/>
      <c r="MTG67" s="87"/>
      <c r="MTH67" s="87"/>
      <c r="MTI67" s="87"/>
      <c r="MTJ67" s="87"/>
      <c r="MTK67" s="87"/>
      <c r="MTL67" s="87"/>
      <c r="MTM67" s="87"/>
      <c r="MTN67" s="87"/>
      <c r="MTO67" s="87"/>
      <c r="MTP67" s="87"/>
      <c r="MTQ67" s="87"/>
      <c r="MTR67" s="87"/>
      <c r="MTS67" s="87"/>
      <c r="MTT67" s="87"/>
      <c r="MTU67" s="87"/>
      <c r="MTV67" s="87"/>
      <c r="MTW67" s="87"/>
      <c r="MTX67" s="87"/>
      <c r="MTY67" s="87"/>
      <c r="MTZ67" s="87"/>
      <c r="MUA67" s="87"/>
      <c r="MUB67" s="87"/>
      <c r="MUC67" s="87"/>
      <c r="MUD67" s="87"/>
      <c r="MUE67" s="87"/>
      <c r="MUF67" s="87"/>
      <c r="MUG67" s="87"/>
      <c r="MUH67" s="87"/>
      <c r="MUI67" s="87"/>
      <c r="MUJ67" s="87"/>
      <c r="MUK67" s="87"/>
      <c r="MUL67" s="87"/>
      <c r="MUM67" s="87"/>
      <c r="MUN67" s="87"/>
      <c r="MUO67" s="87"/>
      <c r="MUP67" s="87"/>
      <c r="MUQ67" s="87"/>
      <c r="MUR67" s="87"/>
      <c r="MUS67" s="87"/>
      <c r="MUT67" s="87"/>
      <c r="MUU67" s="87"/>
      <c r="MUV67" s="87"/>
      <c r="MUW67" s="87"/>
      <c r="MUX67" s="87"/>
      <c r="MUY67" s="87"/>
      <c r="MUZ67" s="87"/>
      <c r="MVA67" s="87"/>
      <c r="MVB67" s="87"/>
      <c r="MVC67" s="87"/>
      <c r="MVD67" s="87"/>
      <c r="MVE67" s="87"/>
      <c r="MVF67" s="87"/>
      <c r="MVG67" s="87"/>
      <c r="MVH67" s="87"/>
      <c r="MVI67" s="87"/>
      <c r="MVJ67" s="87"/>
      <c r="MVK67" s="87"/>
      <c r="MVL67" s="87"/>
      <c r="MVM67" s="87"/>
      <c r="MVN67" s="87"/>
      <c r="MVO67" s="87"/>
      <c r="MVP67" s="87"/>
      <c r="MVQ67" s="87"/>
      <c r="MVR67" s="87"/>
      <c r="MVS67" s="87"/>
      <c r="MVT67" s="87"/>
      <c r="MVU67" s="87"/>
      <c r="MVV67" s="87"/>
      <c r="MVW67" s="87"/>
      <c r="MVX67" s="87"/>
      <c r="MVY67" s="87"/>
      <c r="MVZ67" s="87"/>
      <c r="MWA67" s="87"/>
      <c r="MWB67" s="87"/>
      <c r="MWC67" s="87"/>
      <c r="MWD67" s="87"/>
      <c r="MWE67" s="87"/>
      <c r="MWF67" s="87"/>
      <c r="MWG67" s="87"/>
      <c r="MWH67" s="87"/>
      <c r="MWI67" s="87"/>
      <c r="MWJ67" s="87"/>
      <c r="MWK67" s="87"/>
      <c r="MWL67" s="87"/>
      <c r="MWM67" s="87"/>
      <c r="MWN67" s="87"/>
      <c r="MWO67" s="87"/>
      <c r="MWP67" s="87"/>
      <c r="MWQ67" s="87"/>
      <c r="MWR67" s="87"/>
      <c r="MWS67" s="87"/>
      <c r="MWT67" s="87"/>
      <c r="MWU67" s="87"/>
      <c r="MWV67" s="87"/>
      <c r="MWW67" s="87"/>
      <c r="MWX67" s="87"/>
      <c r="MWY67" s="87"/>
      <c r="MWZ67" s="87"/>
      <c r="MXA67" s="87"/>
      <c r="MXB67" s="87"/>
      <c r="MXC67" s="87"/>
      <c r="MXD67" s="87"/>
      <c r="MXE67" s="87"/>
      <c r="MXF67" s="87"/>
      <c r="MXG67" s="87"/>
      <c r="MXH67" s="87"/>
      <c r="MXI67" s="87"/>
      <c r="MXJ67" s="87"/>
      <c r="MXK67" s="87"/>
      <c r="MXL67" s="87"/>
      <c r="MXM67" s="87"/>
      <c r="MXN67" s="87"/>
      <c r="MXO67" s="87"/>
      <c r="MXP67" s="87"/>
      <c r="MXQ67" s="87"/>
      <c r="MXR67" s="87"/>
      <c r="MXS67" s="87"/>
      <c r="MXT67" s="87"/>
      <c r="MXU67" s="87"/>
      <c r="MXV67" s="87"/>
      <c r="MXW67" s="87"/>
      <c r="MXX67" s="87"/>
      <c r="MXY67" s="87"/>
      <c r="MXZ67" s="87"/>
      <c r="MYA67" s="87"/>
      <c r="MYB67" s="87"/>
      <c r="MYC67" s="87"/>
      <c r="MYD67" s="87"/>
      <c r="MYE67" s="87"/>
      <c r="MYF67" s="87"/>
      <c r="MYG67" s="87"/>
      <c r="MYH67" s="87"/>
      <c r="MYI67" s="87"/>
      <c r="MYJ67" s="87"/>
      <c r="MYK67" s="87"/>
      <c r="MYL67" s="87"/>
      <c r="MYM67" s="87"/>
      <c r="MYN67" s="87"/>
      <c r="MYO67" s="87"/>
      <c r="MYP67" s="87"/>
      <c r="MYQ67" s="87"/>
      <c r="MYR67" s="87"/>
      <c r="MYS67" s="87"/>
      <c r="MYT67" s="87"/>
      <c r="MYU67" s="87"/>
      <c r="MYV67" s="87"/>
      <c r="MYW67" s="87"/>
      <c r="MYX67" s="87"/>
      <c r="MYY67" s="87"/>
      <c r="MYZ67" s="87"/>
      <c r="MZA67" s="87"/>
      <c r="MZB67" s="87"/>
      <c r="MZC67" s="87"/>
      <c r="MZD67" s="87"/>
      <c r="MZE67" s="87"/>
      <c r="MZF67" s="87"/>
      <c r="MZG67" s="87"/>
      <c r="MZH67" s="87"/>
      <c r="MZI67" s="87"/>
      <c r="MZJ67" s="87"/>
      <c r="MZK67" s="87"/>
      <c r="MZL67" s="87"/>
      <c r="MZM67" s="87"/>
      <c r="MZN67" s="87"/>
      <c r="MZO67" s="87"/>
      <c r="MZP67" s="87"/>
      <c r="MZQ67" s="87"/>
      <c r="MZR67" s="87"/>
      <c r="MZS67" s="87"/>
      <c r="MZT67" s="87"/>
      <c r="MZU67" s="87"/>
      <c r="MZV67" s="87"/>
      <c r="MZW67" s="87"/>
      <c r="MZX67" s="87"/>
      <c r="MZY67" s="87"/>
      <c r="MZZ67" s="87"/>
      <c r="NAA67" s="87"/>
      <c r="NAB67" s="87"/>
      <c r="NAC67" s="87"/>
      <c r="NAD67" s="87"/>
      <c r="NAE67" s="87"/>
      <c r="NAF67" s="87"/>
      <c r="NAG67" s="87"/>
      <c r="NAH67" s="87"/>
      <c r="NAI67" s="87"/>
      <c r="NAJ67" s="87"/>
      <c r="NAK67" s="87"/>
      <c r="NAL67" s="87"/>
      <c r="NAM67" s="87"/>
      <c r="NAN67" s="87"/>
      <c r="NAO67" s="87"/>
      <c r="NAP67" s="87"/>
      <c r="NAQ67" s="87"/>
      <c r="NAR67" s="87"/>
      <c r="NAS67" s="87"/>
      <c r="NAT67" s="87"/>
      <c r="NAU67" s="87"/>
      <c r="NAV67" s="87"/>
      <c r="NAW67" s="87"/>
      <c r="NAX67" s="87"/>
      <c r="NAY67" s="87"/>
      <c r="NAZ67" s="87"/>
      <c r="NBA67" s="87"/>
      <c r="NBB67" s="87"/>
      <c r="NBC67" s="87"/>
      <c r="NBD67" s="87"/>
      <c r="NBE67" s="87"/>
      <c r="NBF67" s="87"/>
      <c r="NBG67" s="87"/>
      <c r="NBH67" s="87"/>
      <c r="NBI67" s="87"/>
      <c r="NBJ67" s="87"/>
      <c r="NBK67" s="87"/>
      <c r="NBL67" s="87"/>
      <c r="NBM67" s="87"/>
      <c r="NBN67" s="87"/>
      <c r="NBO67" s="87"/>
      <c r="NBP67" s="87"/>
      <c r="NBQ67" s="87"/>
      <c r="NBR67" s="87"/>
      <c r="NBS67" s="87"/>
      <c r="NBT67" s="87"/>
      <c r="NBU67" s="87"/>
      <c r="NBV67" s="87"/>
      <c r="NBW67" s="87"/>
      <c r="NBX67" s="87"/>
      <c r="NBY67" s="87"/>
      <c r="NBZ67" s="87"/>
      <c r="NCA67" s="87"/>
      <c r="NCB67" s="87"/>
      <c r="NCC67" s="87"/>
      <c r="NCD67" s="87"/>
      <c r="NCE67" s="87"/>
      <c r="NCF67" s="87"/>
      <c r="NCG67" s="87"/>
      <c r="NCH67" s="87"/>
      <c r="NCI67" s="87"/>
      <c r="NCJ67" s="87"/>
      <c r="NCK67" s="87"/>
      <c r="NCL67" s="87"/>
      <c r="NCM67" s="87"/>
      <c r="NCN67" s="87"/>
      <c r="NCO67" s="87"/>
      <c r="NCP67" s="87"/>
      <c r="NCQ67" s="87"/>
      <c r="NCR67" s="87"/>
      <c r="NCS67" s="87"/>
      <c r="NCT67" s="87"/>
      <c r="NCU67" s="87"/>
      <c r="NCV67" s="87"/>
      <c r="NCW67" s="87"/>
      <c r="NCX67" s="87"/>
      <c r="NCY67" s="87"/>
      <c r="NCZ67" s="87"/>
      <c r="NDA67" s="87"/>
      <c r="NDB67" s="87"/>
      <c r="NDC67" s="87"/>
      <c r="NDD67" s="87"/>
      <c r="NDE67" s="87"/>
      <c r="NDF67" s="87"/>
      <c r="NDG67" s="87"/>
      <c r="NDH67" s="87"/>
      <c r="NDI67" s="87"/>
      <c r="NDJ67" s="87"/>
      <c r="NDK67" s="87"/>
      <c r="NDL67" s="87"/>
      <c r="NDM67" s="87"/>
      <c r="NDN67" s="87"/>
      <c r="NDO67" s="87"/>
      <c r="NDP67" s="87"/>
      <c r="NDQ67" s="87"/>
      <c r="NDR67" s="87"/>
      <c r="NDS67" s="87"/>
      <c r="NDT67" s="87"/>
      <c r="NDU67" s="87"/>
      <c r="NDV67" s="87"/>
      <c r="NDW67" s="87"/>
      <c r="NDX67" s="87"/>
      <c r="NDY67" s="87"/>
      <c r="NDZ67" s="87"/>
      <c r="NEA67" s="87"/>
      <c r="NEB67" s="87"/>
      <c r="NEC67" s="87"/>
      <c r="NED67" s="87"/>
      <c r="NEE67" s="87"/>
      <c r="NEF67" s="87"/>
      <c r="NEG67" s="87"/>
      <c r="NEH67" s="87"/>
      <c r="NEI67" s="87"/>
      <c r="NEJ67" s="87"/>
      <c r="NEK67" s="87"/>
      <c r="NEL67" s="87"/>
      <c r="NEM67" s="87"/>
      <c r="NEN67" s="87"/>
      <c r="NEO67" s="87"/>
      <c r="NEP67" s="87"/>
      <c r="NEQ67" s="87"/>
      <c r="NER67" s="87"/>
      <c r="NES67" s="87"/>
      <c r="NET67" s="87"/>
      <c r="NEU67" s="87"/>
      <c r="NEV67" s="87"/>
      <c r="NEW67" s="87"/>
      <c r="NEX67" s="87"/>
      <c r="NEY67" s="87"/>
      <c r="NEZ67" s="87"/>
      <c r="NFA67" s="87"/>
      <c r="NFB67" s="87"/>
      <c r="NFC67" s="87"/>
      <c r="NFD67" s="87"/>
      <c r="NFE67" s="87"/>
      <c r="NFF67" s="87"/>
      <c r="NFG67" s="87"/>
      <c r="NFH67" s="87"/>
      <c r="NFI67" s="87"/>
      <c r="NFJ67" s="87"/>
      <c r="NFK67" s="87"/>
      <c r="NFL67" s="87"/>
      <c r="NFM67" s="87"/>
      <c r="NFN67" s="87"/>
      <c r="NFO67" s="87"/>
      <c r="NFP67" s="87"/>
      <c r="NFQ67" s="87"/>
      <c r="NFR67" s="87"/>
      <c r="NFS67" s="87"/>
      <c r="NFT67" s="87"/>
      <c r="NFU67" s="87"/>
      <c r="NFV67" s="87"/>
      <c r="NFW67" s="87"/>
      <c r="NFX67" s="87"/>
      <c r="NFY67" s="87"/>
      <c r="NFZ67" s="87"/>
      <c r="NGA67" s="87"/>
      <c r="NGB67" s="87"/>
      <c r="NGC67" s="87"/>
      <c r="NGD67" s="87"/>
      <c r="NGE67" s="87"/>
      <c r="NGF67" s="87"/>
      <c r="NGG67" s="87"/>
      <c r="NGH67" s="87"/>
      <c r="NGI67" s="87"/>
      <c r="NGJ67" s="87"/>
      <c r="NGK67" s="87"/>
      <c r="NGL67" s="87"/>
      <c r="NGM67" s="87"/>
      <c r="NGN67" s="87"/>
      <c r="NGO67" s="87"/>
      <c r="NGP67" s="87"/>
      <c r="NGQ67" s="87"/>
      <c r="NGR67" s="87"/>
      <c r="NGS67" s="87"/>
      <c r="NGT67" s="87"/>
      <c r="NGU67" s="87"/>
      <c r="NGV67" s="87"/>
      <c r="NGW67" s="87"/>
      <c r="NGX67" s="87"/>
      <c r="NGY67" s="87"/>
      <c r="NGZ67" s="87"/>
      <c r="NHA67" s="87"/>
      <c r="NHB67" s="87"/>
      <c r="NHC67" s="87"/>
      <c r="NHD67" s="87"/>
      <c r="NHE67" s="87"/>
      <c r="NHF67" s="87"/>
      <c r="NHG67" s="87"/>
      <c r="NHH67" s="87"/>
      <c r="NHI67" s="87"/>
      <c r="NHJ67" s="87"/>
      <c r="NHK67" s="87"/>
      <c r="NHL67" s="87"/>
      <c r="NHM67" s="87"/>
      <c r="NHN67" s="87"/>
      <c r="NHO67" s="87"/>
      <c r="NHP67" s="87"/>
      <c r="NHQ67" s="87"/>
      <c r="NHR67" s="87"/>
      <c r="NHS67" s="87"/>
      <c r="NHT67" s="87"/>
      <c r="NHU67" s="87"/>
      <c r="NHV67" s="87"/>
      <c r="NHW67" s="87"/>
      <c r="NHX67" s="87"/>
      <c r="NHY67" s="87"/>
      <c r="NHZ67" s="87"/>
      <c r="NIA67" s="87"/>
      <c r="NIB67" s="87"/>
      <c r="NIC67" s="87"/>
      <c r="NID67" s="87"/>
      <c r="NIE67" s="87"/>
      <c r="NIF67" s="87"/>
      <c r="NIG67" s="87"/>
      <c r="NIH67" s="87"/>
      <c r="NII67" s="87"/>
      <c r="NIJ67" s="87"/>
      <c r="NIK67" s="87"/>
      <c r="NIL67" s="87"/>
      <c r="NIM67" s="87"/>
      <c r="NIN67" s="87"/>
      <c r="NIO67" s="87"/>
      <c r="NIP67" s="87"/>
      <c r="NIQ67" s="87"/>
      <c r="NIR67" s="87"/>
      <c r="NIS67" s="87"/>
      <c r="NIT67" s="87"/>
      <c r="NIU67" s="87"/>
      <c r="NIV67" s="87"/>
      <c r="NIW67" s="87"/>
      <c r="NIX67" s="87"/>
      <c r="NIY67" s="87"/>
      <c r="NIZ67" s="87"/>
      <c r="NJA67" s="87"/>
      <c r="NJB67" s="87"/>
      <c r="NJC67" s="87"/>
      <c r="NJD67" s="87"/>
      <c r="NJE67" s="87"/>
      <c r="NJF67" s="87"/>
      <c r="NJG67" s="87"/>
      <c r="NJH67" s="87"/>
      <c r="NJI67" s="87"/>
      <c r="NJJ67" s="87"/>
      <c r="NJK67" s="87"/>
      <c r="NJL67" s="87"/>
      <c r="NJM67" s="87"/>
      <c r="NJN67" s="87"/>
      <c r="NJO67" s="87"/>
      <c r="NJP67" s="87"/>
      <c r="NJQ67" s="87"/>
      <c r="NJR67" s="87"/>
      <c r="NJS67" s="87"/>
      <c r="NJT67" s="87"/>
      <c r="NJU67" s="87"/>
      <c r="NJV67" s="87"/>
      <c r="NJW67" s="87"/>
      <c r="NJX67" s="87"/>
      <c r="NJY67" s="87"/>
      <c r="NJZ67" s="87"/>
      <c r="NKA67" s="87"/>
      <c r="NKB67" s="87"/>
      <c r="NKC67" s="87"/>
      <c r="NKD67" s="87"/>
      <c r="NKE67" s="87"/>
      <c r="NKF67" s="87"/>
      <c r="NKG67" s="87"/>
      <c r="NKH67" s="87"/>
      <c r="NKI67" s="87"/>
      <c r="NKJ67" s="87"/>
      <c r="NKK67" s="87"/>
      <c r="NKL67" s="87"/>
      <c r="NKM67" s="87"/>
      <c r="NKN67" s="87"/>
      <c r="NKO67" s="87"/>
      <c r="NKP67" s="87"/>
      <c r="NKQ67" s="87"/>
      <c r="NKR67" s="87"/>
      <c r="NKS67" s="87"/>
      <c r="NKT67" s="87"/>
      <c r="NKU67" s="87"/>
      <c r="NKV67" s="87"/>
      <c r="NKW67" s="87"/>
      <c r="NKX67" s="87"/>
      <c r="NKY67" s="87"/>
      <c r="NKZ67" s="87"/>
      <c r="NLA67" s="87"/>
      <c r="NLB67" s="87"/>
      <c r="NLC67" s="87"/>
      <c r="NLD67" s="87"/>
      <c r="NLE67" s="87"/>
      <c r="NLF67" s="87"/>
      <c r="NLG67" s="87"/>
      <c r="NLH67" s="87"/>
      <c r="NLI67" s="87"/>
      <c r="NLJ67" s="87"/>
      <c r="NLK67" s="87"/>
      <c r="NLL67" s="87"/>
      <c r="NLM67" s="87"/>
      <c r="NLN67" s="87"/>
      <c r="NLO67" s="87"/>
      <c r="NLP67" s="87"/>
      <c r="NLQ67" s="87"/>
      <c r="NLR67" s="87"/>
      <c r="NLS67" s="87"/>
      <c r="NLT67" s="87"/>
      <c r="NLU67" s="87"/>
      <c r="NLV67" s="87"/>
      <c r="NLW67" s="87"/>
      <c r="NLX67" s="87"/>
      <c r="NLY67" s="87"/>
      <c r="NLZ67" s="87"/>
      <c r="NMA67" s="87"/>
      <c r="NMB67" s="87"/>
      <c r="NMC67" s="87"/>
      <c r="NMD67" s="87"/>
      <c r="NME67" s="87"/>
      <c r="NMF67" s="87"/>
      <c r="NMG67" s="87"/>
      <c r="NMH67" s="87"/>
      <c r="NMI67" s="87"/>
      <c r="NMJ67" s="87"/>
      <c r="NMK67" s="87"/>
      <c r="NML67" s="87"/>
      <c r="NMM67" s="87"/>
      <c r="NMN67" s="87"/>
      <c r="NMO67" s="87"/>
      <c r="NMP67" s="87"/>
      <c r="NMQ67" s="87"/>
      <c r="NMR67" s="87"/>
      <c r="NMS67" s="87"/>
      <c r="NMT67" s="87"/>
      <c r="NMU67" s="87"/>
      <c r="NMV67" s="87"/>
      <c r="NMW67" s="87"/>
      <c r="NMX67" s="87"/>
      <c r="NMY67" s="87"/>
      <c r="NMZ67" s="87"/>
      <c r="NNA67" s="87"/>
      <c r="NNB67" s="87"/>
      <c r="NNC67" s="87"/>
      <c r="NND67" s="87"/>
      <c r="NNE67" s="87"/>
      <c r="NNF67" s="87"/>
      <c r="NNG67" s="87"/>
      <c r="NNH67" s="87"/>
      <c r="NNI67" s="87"/>
      <c r="NNJ67" s="87"/>
      <c r="NNK67" s="87"/>
      <c r="NNL67" s="87"/>
      <c r="NNM67" s="87"/>
      <c r="NNN67" s="87"/>
      <c r="NNO67" s="87"/>
      <c r="NNP67" s="87"/>
      <c r="NNQ67" s="87"/>
      <c r="NNR67" s="87"/>
      <c r="NNS67" s="87"/>
      <c r="NNT67" s="87"/>
      <c r="NNU67" s="87"/>
      <c r="NNV67" s="87"/>
      <c r="NNW67" s="87"/>
      <c r="NNX67" s="87"/>
      <c r="NNY67" s="87"/>
      <c r="NNZ67" s="87"/>
      <c r="NOA67" s="87"/>
      <c r="NOB67" s="87"/>
      <c r="NOC67" s="87"/>
      <c r="NOD67" s="87"/>
      <c r="NOE67" s="87"/>
      <c r="NOF67" s="87"/>
      <c r="NOG67" s="87"/>
      <c r="NOH67" s="87"/>
      <c r="NOI67" s="87"/>
      <c r="NOJ67" s="87"/>
      <c r="NOK67" s="87"/>
      <c r="NOL67" s="87"/>
      <c r="NOM67" s="87"/>
      <c r="NON67" s="87"/>
      <c r="NOO67" s="87"/>
      <c r="NOP67" s="87"/>
      <c r="NOQ67" s="87"/>
      <c r="NOR67" s="87"/>
      <c r="NOS67" s="87"/>
      <c r="NOT67" s="87"/>
      <c r="NOU67" s="87"/>
      <c r="NOV67" s="87"/>
      <c r="NOW67" s="87"/>
      <c r="NOX67" s="87"/>
      <c r="NOY67" s="87"/>
      <c r="NOZ67" s="87"/>
      <c r="NPA67" s="87"/>
      <c r="NPB67" s="87"/>
      <c r="NPC67" s="87"/>
      <c r="NPD67" s="87"/>
      <c r="NPE67" s="87"/>
      <c r="NPF67" s="87"/>
      <c r="NPG67" s="87"/>
      <c r="NPH67" s="87"/>
      <c r="NPI67" s="87"/>
      <c r="NPJ67" s="87"/>
      <c r="NPK67" s="87"/>
      <c r="NPL67" s="87"/>
      <c r="NPM67" s="87"/>
      <c r="NPN67" s="87"/>
      <c r="NPO67" s="87"/>
      <c r="NPP67" s="87"/>
      <c r="NPQ67" s="87"/>
      <c r="NPR67" s="87"/>
      <c r="NPS67" s="87"/>
      <c r="NPT67" s="87"/>
      <c r="NPU67" s="87"/>
      <c r="NPV67" s="87"/>
      <c r="NPW67" s="87"/>
      <c r="NPX67" s="87"/>
      <c r="NPY67" s="87"/>
      <c r="NPZ67" s="87"/>
      <c r="NQA67" s="87"/>
      <c r="NQB67" s="87"/>
      <c r="NQC67" s="87"/>
      <c r="NQD67" s="87"/>
      <c r="NQE67" s="87"/>
      <c r="NQF67" s="87"/>
      <c r="NQG67" s="87"/>
      <c r="NQH67" s="87"/>
      <c r="NQI67" s="87"/>
      <c r="NQJ67" s="87"/>
      <c r="NQK67" s="87"/>
      <c r="NQL67" s="87"/>
      <c r="NQM67" s="87"/>
      <c r="NQN67" s="87"/>
      <c r="NQO67" s="87"/>
      <c r="NQP67" s="87"/>
      <c r="NQQ67" s="87"/>
      <c r="NQR67" s="87"/>
      <c r="NQS67" s="87"/>
      <c r="NQT67" s="87"/>
      <c r="NQU67" s="87"/>
      <c r="NQV67" s="87"/>
      <c r="NQW67" s="87"/>
      <c r="NQX67" s="87"/>
      <c r="NQY67" s="87"/>
      <c r="NQZ67" s="87"/>
      <c r="NRA67" s="87"/>
      <c r="NRB67" s="87"/>
      <c r="NRC67" s="87"/>
      <c r="NRD67" s="87"/>
      <c r="NRE67" s="87"/>
      <c r="NRF67" s="87"/>
      <c r="NRG67" s="87"/>
      <c r="NRH67" s="87"/>
      <c r="NRI67" s="87"/>
      <c r="NRJ67" s="87"/>
      <c r="NRK67" s="87"/>
      <c r="NRL67" s="87"/>
      <c r="NRM67" s="87"/>
      <c r="NRN67" s="87"/>
      <c r="NRO67" s="87"/>
      <c r="NRP67" s="87"/>
      <c r="NRQ67" s="87"/>
      <c r="NRR67" s="87"/>
      <c r="NRS67" s="87"/>
      <c r="NRT67" s="87"/>
      <c r="NRU67" s="87"/>
      <c r="NRV67" s="87"/>
      <c r="NRW67" s="87"/>
      <c r="NRX67" s="87"/>
      <c r="NRY67" s="87"/>
      <c r="NRZ67" s="87"/>
      <c r="NSA67" s="87"/>
      <c r="NSB67" s="87"/>
      <c r="NSC67" s="87"/>
      <c r="NSD67" s="87"/>
      <c r="NSE67" s="87"/>
      <c r="NSF67" s="87"/>
      <c r="NSG67" s="87"/>
      <c r="NSH67" s="87"/>
      <c r="NSI67" s="87"/>
      <c r="NSJ67" s="87"/>
      <c r="NSK67" s="87"/>
      <c r="NSL67" s="87"/>
      <c r="NSM67" s="87"/>
      <c r="NSN67" s="87"/>
      <c r="NSO67" s="87"/>
      <c r="NSP67" s="87"/>
      <c r="NSQ67" s="87"/>
      <c r="NSR67" s="87"/>
      <c r="NSS67" s="87"/>
      <c r="NST67" s="87"/>
      <c r="NSU67" s="87"/>
      <c r="NSV67" s="87"/>
      <c r="NSW67" s="87"/>
      <c r="NSX67" s="87"/>
      <c r="NSY67" s="87"/>
      <c r="NSZ67" s="87"/>
      <c r="NTA67" s="87"/>
      <c r="NTB67" s="87"/>
      <c r="NTC67" s="87"/>
      <c r="NTD67" s="87"/>
      <c r="NTE67" s="87"/>
      <c r="NTF67" s="87"/>
      <c r="NTG67" s="87"/>
      <c r="NTH67" s="87"/>
      <c r="NTI67" s="87"/>
      <c r="NTJ67" s="87"/>
      <c r="NTK67" s="87"/>
      <c r="NTL67" s="87"/>
      <c r="NTM67" s="87"/>
      <c r="NTN67" s="87"/>
      <c r="NTO67" s="87"/>
      <c r="NTP67" s="87"/>
      <c r="NTQ67" s="87"/>
      <c r="NTR67" s="87"/>
      <c r="NTS67" s="87"/>
      <c r="NTT67" s="87"/>
      <c r="NTU67" s="87"/>
      <c r="NTV67" s="87"/>
      <c r="NTW67" s="87"/>
      <c r="NTX67" s="87"/>
      <c r="NTY67" s="87"/>
      <c r="NTZ67" s="87"/>
      <c r="NUA67" s="87"/>
      <c r="NUB67" s="87"/>
      <c r="NUC67" s="87"/>
      <c r="NUD67" s="87"/>
      <c r="NUE67" s="87"/>
      <c r="NUF67" s="87"/>
      <c r="NUG67" s="87"/>
      <c r="NUH67" s="87"/>
      <c r="NUI67" s="87"/>
      <c r="NUJ67" s="87"/>
      <c r="NUK67" s="87"/>
      <c r="NUL67" s="87"/>
      <c r="NUM67" s="87"/>
      <c r="NUN67" s="87"/>
      <c r="NUO67" s="87"/>
      <c r="NUP67" s="87"/>
      <c r="NUQ67" s="87"/>
      <c r="NUR67" s="87"/>
      <c r="NUS67" s="87"/>
      <c r="NUT67" s="87"/>
      <c r="NUU67" s="87"/>
      <c r="NUV67" s="87"/>
      <c r="NUW67" s="87"/>
      <c r="NUX67" s="87"/>
      <c r="NUY67" s="87"/>
      <c r="NUZ67" s="87"/>
      <c r="NVA67" s="87"/>
      <c r="NVB67" s="87"/>
      <c r="NVC67" s="87"/>
      <c r="NVD67" s="87"/>
      <c r="NVE67" s="87"/>
      <c r="NVF67" s="87"/>
      <c r="NVG67" s="87"/>
      <c r="NVH67" s="87"/>
      <c r="NVI67" s="87"/>
      <c r="NVJ67" s="87"/>
      <c r="NVK67" s="87"/>
      <c r="NVL67" s="87"/>
      <c r="NVM67" s="87"/>
      <c r="NVN67" s="87"/>
      <c r="NVO67" s="87"/>
      <c r="NVP67" s="87"/>
      <c r="NVQ67" s="87"/>
      <c r="NVR67" s="87"/>
      <c r="NVS67" s="87"/>
      <c r="NVT67" s="87"/>
      <c r="NVU67" s="87"/>
      <c r="NVV67" s="87"/>
      <c r="NVW67" s="87"/>
      <c r="NVX67" s="87"/>
      <c r="NVY67" s="87"/>
      <c r="NVZ67" s="87"/>
      <c r="NWA67" s="87"/>
      <c r="NWB67" s="87"/>
      <c r="NWC67" s="87"/>
      <c r="NWD67" s="87"/>
      <c r="NWE67" s="87"/>
      <c r="NWF67" s="87"/>
      <c r="NWG67" s="87"/>
      <c r="NWH67" s="87"/>
      <c r="NWI67" s="87"/>
      <c r="NWJ67" s="87"/>
      <c r="NWK67" s="87"/>
      <c r="NWL67" s="87"/>
      <c r="NWM67" s="87"/>
      <c r="NWN67" s="87"/>
      <c r="NWO67" s="87"/>
      <c r="NWP67" s="87"/>
      <c r="NWQ67" s="87"/>
      <c r="NWR67" s="87"/>
      <c r="NWS67" s="87"/>
      <c r="NWT67" s="87"/>
      <c r="NWU67" s="87"/>
      <c r="NWV67" s="87"/>
      <c r="NWW67" s="87"/>
      <c r="NWX67" s="87"/>
      <c r="NWY67" s="87"/>
      <c r="NWZ67" s="87"/>
      <c r="NXA67" s="87"/>
      <c r="NXB67" s="87"/>
      <c r="NXC67" s="87"/>
      <c r="NXD67" s="87"/>
      <c r="NXE67" s="87"/>
      <c r="NXF67" s="87"/>
      <c r="NXG67" s="87"/>
      <c r="NXH67" s="87"/>
      <c r="NXI67" s="87"/>
      <c r="NXJ67" s="87"/>
      <c r="NXK67" s="87"/>
      <c r="NXL67" s="87"/>
      <c r="NXM67" s="87"/>
      <c r="NXN67" s="87"/>
      <c r="NXO67" s="87"/>
      <c r="NXP67" s="87"/>
      <c r="NXQ67" s="87"/>
      <c r="NXR67" s="87"/>
      <c r="NXS67" s="87"/>
      <c r="NXT67" s="87"/>
      <c r="NXU67" s="87"/>
      <c r="NXV67" s="87"/>
      <c r="NXW67" s="87"/>
      <c r="NXX67" s="87"/>
      <c r="NXY67" s="87"/>
      <c r="NXZ67" s="87"/>
      <c r="NYA67" s="87"/>
      <c r="NYB67" s="87"/>
      <c r="NYC67" s="87"/>
      <c r="NYD67" s="87"/>
      <c r="NYE67" s="87"/>
      <c r="NYF67" s="87"/>
      <c r="NYG67" s="87"/>
      <c r="NYH67" s="87"/>
      <c r="NYI67" s="87"/>
      <c r="NYJ67" s="87"/>
      <c r="NYK67" s="87"/>
      <c r="NYL67" s="87"/>
      <c r="NYM67" s="87"/>
      <c r="NYN67" s="87"/>
      <c r="NYO67" s="87"/>
      <c r="NYP67" s="87"/>
      <c r="NYQ67" s="87"/>
      <c r="NYR67" s="87"/>
      <c r="NYS67" s="87"/>
      <c r="NYT67" s="87"/>
      <c r="NYU67" s="87"/>
      <c r="NYV67" s="87"/>
      <c r="NYW67" s="87"/>
      <c r="NYX67" s="87"/>
      <c r="NYY67" s="87"/>
      <c r="NYZ67" s="87"/>
      <c r="NZA67" s="87"/>
      <c r="NZB67" s="87"/>
      <c r="NZC67" s="87"/>
      <c r="NZD67" s="87"/>
      <c r="NZE67" s="87"/>
      <c r="NZF67" s="87"/>
      <c r="NZG67" s="87"/>
      <c r="NZH67" s="87"/>
      <c r="NZI67" s="87"/>
      <c r="NZJ67" s="87"/>
      <c r="NZK67" s="87"/>
      <c r="NZL67" s="87"/>
      <c r="NZM67" s="87"/>
      <c r="NZN67" s="87"/>
      <c r="NZO67" s="87"/>
      <c r="NZP67" s="87"/>
      <c r="NZQ67" s="87"/>
      <c r="NZR67" s="87"/>
      <c r="NZS67" s="87"/>
      <c r="NZT67" s="87"/>
      <c r="NZU67" s="87"/>
      <c r="NZV67" s="87"/>
      <c r="NZW67" s="87"/>
      <c r="NZX67" s="87"/>
      <c r="NZY67" s="87"/>
      <c r="NZZ67" s="87"/>
      <c r="OAA67" s="87"/>
      <c r="OAB67" s="87"/>
      <c r="OAC67" s="87"/>
      <c r="OAD67" s="87"/>
      <c r="OAE67" s="87"/>
      <c r="OAF67" s="87"/>
      <c r="OAG67" s="87"/>
      <c r="OAH67" s="87"/>
      <c r="OAI67" s="87"/>
      <c r="OAJ67" s="87"/>
      <c r="OAK67" s="87"/>
      <c r="OAL67" s="87"/>
      <c r="OAM67" s="87"/>
      <c r="OAN67" s="87"/>
      <c r="OAO67" s="87"/>
      <c r="OAP67" s="87"/>
      <c r="OAQ67" s="87"/>
      <c r="OAR67" s="87"/>
      <c r="OAS67" s="87"/>
      <c r="OAT67" s="87"/>
      <c r="OAU67" s="87"/>
      <c r="OAV67" s="87"/>
      <c r="OAW67" s="87"/>
      <c r="OAX67" s="87"/>
      <c r="OAY67" s="87"/>
      <c r="OAZ67" s="87"/>
      <c r="OBA67" s="87"/>
      <c r="OBB67" s="87"/>
      <c r="OBC67" s="87"/>
      <c r="OBD67" s="87"/>
      <c r="OBE67" s="87"/>
      <c r="OBF67" s="87"/>
      <c r="OBG67" s="87"/>
      <c r="OBH67" s="87"/>
      <c r="OBI67" s="87"/>
      <c r="OBJ67" s="87"/>
      <c r="OBK67" s="87"/>
      <c r="OBL67" s="87"/>
      <c r="OBM67" s="87"/>
      <c r="OBN67" s="87"/>
      <c r="OBO67" s="87"/>
      <c r="OBP67" s="87"/>
      <c r="OBQ67" s="87"/>
      <c r="OBR67" s="87"/>
      <c r="OBS67" s="87"/>
      <c r="OBT67" s="87"/>
      <c r="OBU67" s="87"/>
      <c r="OBV67" s="87"/>
      <c r="OBW67" s="87"/>
      <c r="OBX67" s="87"/>
      <c r="OBY67" s="87"/>
      <c r="OBZ67" s="87"/>
      <c r="OCA67" s="87"/>
      <c r="OCB67" s="87"/>
      <c r="OCC67" s="87"/>
      <c r="OCD67" s="87"/>
      <c r="OCE67" s="87"/>
      <c r="OCF67" s="87"/>
      <c r="OCG67" s="87"/>
      <c r="OCH67" s="87"/>
      <c r="OCI67" s="87"/>
      <c r="OCJ67" s="87"/>
      <c r="OCK67" s="87"/>
      <c r="OCL67" s="87"/>
      <c r="OCM67" s="87"/>
      <c r="OCN67" s="87"/>
      <c r="OCO67" s="87"/>
      <c r="OCP67" s="87"/>
      <c r="OCQ67" s="87"/>
      <c r="OCR67" s="87"/>
      <c r="OCS67" s="87"/>
      <c r="OCT67" s="87"/>
      <c r="OCU67" s="87"/>
      <c r="OCV67" s="87"/>
      <c r="OCW67" s="87"/>
      <c r="OCX67" s="87"/>
      <c r="OCY67" s="87"/>
      <c r="OCZ67" s="87"/>
      <c r="ODA67" s="87"/>
      <c r="ODB67" s="87"/>
      <c r="ODC67" s="87"/>
      <c r="ODD67" s="87"/>
      <c r="ODE67" s="87"/>
      <c r="ODF67" s="87"/>
      <c r="ODG67" s="87"/>
      <c r="ODH67" s="87"/>
      <c r="ODI67" s="87"/>
      <c r="ODJ67" s="87"/>
      <c r="ODK67" s="87"/>
      <c r="ODL67" s="87"/>
      <c r="ODM67" s="87"/>
      <c r="ODN67" s="87"/>
      <c r="ODO67" s="87"/>
      <c r="ODP67" s="87"/>
      <c r="ODQ67" s="87"/>
      <c r="ODR67" s="87"/>
      <c r="ODS67" s="87"/>
      <c r="ODT67" s="87"/>
      <c r="ODU67" s="87"/>
      <c r="ODV67" s="87"/>
      <c r="ODW67" s="87"/>
      <c r="ODX67" s="87"/>
      <c r="ODY67" s="87"/>
      <c r="ODZ67" s="87"/>
      <c r="OEA67" s="87"/>
      <c r="OEB67" s="87"/>
      <c r="OEC67" s="87"/>
      <c r="OED67" s="87"/>
      <c r="OEE67" s="87"/>
      <c r="OEF67" s="87"/>
      <c r="OEG67" s="87"/>
      <c r="OEH67" s="87"/>
      <c r="OEI67" s="87"/>
      <c r="OEJ67" s="87"/>
      <c r="OEK67" s="87"/>
      <c r="OEL67" s="87"/>
      <c r="OEM67" s="87"/>
      <c r="OEN67" s="87"/>
      <c r="OEO67" s="87"/>
      <c r="OEP67" s="87"/>
      <c r="OEQ67" s="87"/>
      <c r="OER67" s="87"/>
      <c r="OES67" s="87"/>
      <c r="OET67" s="87"/>
      <c r="OEU67" s="87"/>
      <c r="OEV67" s="87"/>
      <c r="OEW67" s="87"/>
      <c r="OEX67" s="87"/>
      <c r="OEY67" s="87"/>
      <c r="OEZ67" s="87"/>
      <c r="OFA67" s="87"/>
      <c r="OFB67" s="87"/>
      <c r="OFC67" s="87"/>
      <c r="OFD67" s="87"/>
      <c r="OFE67" s="87"/>
      <c r="OFF67" s="87"/>
      <c r="OFG67" s="87"/>
      <c r="OFH67" s="87"/>
      <c r="OFI67" s="87"/>
      <c r="OFJ67" s="87"/>
      <c r="OFK67" s="87"/>
      <c r="OFL67" s="87"/>
      <c r="OFM67" s="87"/>
      <c r="OFN67" s="87"/>
      <c r="OFO67" s="87"/>
      <c r="OFP67" s="87"/>
      <c r="OFQ67" s="87"/>
      <c r="OFR67" s="87"/>
      <c r="OFS67" s="87"/>
      <c r="OFT67" s="87"/>
      <c r="OFU67" s="87"/>
      <c r="OFV67" s="87"/>
      <c r="OFW67" s="87"/>
      <c r="OFX67" s="87"/>
      <c r="OFY67" s="87"/>
      <c r="OFZ67" s="87"/>
      <c r="OGA67" s="87"/>
      <c r="OGB67" s="87"/>
      <c r="OGC67" s="87"/>
      <c r="OGD67" s="87"/>
      <c r="OGE67" s="87"/>
      <c r="OGF67" s="87"/>
      <c r="OGG67" s="87"/>
      <c r="OGH67" s="87"/>
      <c r="OGI67" s="87"/>
      <c r="OGJ67" s="87"/>
      <c r="OGK67" s="87"/>
      <c r="OGL67" s="87"/>
      <c r="OGM67" s="87"/>
      <c r="OGN67" s="87"/>
      <c r="OGO67" s="87"/>
      <c r="OGP67" s="87"/>
      <c r="OGQ67" s="87"/>
      <c r="OGR67" s="87"/>
      <c r="OGS67" s="87"/>
      <c r="OGT67" s="87"/>
      <c r="OGU67" s="87"/>
      <c r="OGV67" s="87"/>
      <c r="OGW67" s="87"/>
      <c r="OGX67" s="87"/>
      <c r="OGY67" s="87"/>
      <c r="OGZ67" s="87"/>
      <c r="OHA67" s="87"/>
      <c r="OHB67" s="87"/>
      <c r="OHC67" s="87"/>
      <c r="OHD67" s="87"/>
      <c r="OHE67" s="87"/>
      <c r="OHF67" s="87"/>
      <c r="OHG67" s="87"/>
      <c r="OHH67" s="87"/>
      <c r="OHI67" s="87"/>
      <c r="OHJ67" s="87"/>
      <c r="OHK67" s="87"/>
      <c r="OHL67" s="87"/>
      <c r="OHM67" s="87"/>
      <c r="OHN67" s="87"/>
      <c r="OHO67" s="87"/>
      <c r="OHP67" s="87"/>
      <c r="OHQ67" s="87"/>
      <c r="OHR67" s="87"/>
      <c r="OHS67" s="87"/>
      <c r="OHT67" s="87"/>
      <c r="OHU67" s="87"/>
      <c r="OHV67" s="87"/>
      <c r="OHW67" s="87"/>
      <c r="OHX67" s="87"/>
      <c r="OHY67" s="87"/>
      <c r="OHZ67" s="87"/>
      <c r="OIA67" s="87"/>
      <c r="OIB67" s="87"/>
      <c r="OIC67" s="87"/>
      <c r="OID67" s="87"/>
      <c r="OIE67" s="87"/>
      <c r="OIF67" s="87"/>
      <c r="OIG67" s="87"/>
      <c r="OIH67" s="87"/>
      <c r="OII67" s="87"/>
      <c r="OIJ67" s="87"/>
      <c r="OIK67" s="87"/>
      <c r="OIL67" s="87"/>
      <c r="OIM67" s="87"/>
      <c r="OIN67" s="87"/>
      <c r="OIO67" s="87"/>
      <c r="OIP67" s="87"/>
      <c r="OIQ67" s="87"/>
      <c r="OIR67" s="87"/>
      <c r="OIS67" s="87"/>
      <c r="OIT67" s="87"/>
      <c r="OIU67" s="87"/>
      <c r="OIV67" s="87"/>
      <c r="OIW67" s="87"/>
      <c r="OIX67" s="87"/>
      <c r="OIY67" s="87"/>
      <c r="OIZ67" s="87"/>
      <c r="OJA67" s="87"/>
      <c r="OJB67" s="87"/>
      <c r="OJC67" s="87"/>
      <c r="OJD67" s="87"/>
      <c r="OJE67" s="87"/>
      <c r="OJF67" s="87"/>
      <c r="OJG67" s="87"/>
      <c r="OJH67" s="87"/>
      <c r="OJI67" s="87"/>
      <c r="OJJ67" s="87"/>
      <c r="OJK67" s="87"/>
      <c r="OJL67" s="87"/>
      <c r="OJM67" s="87"/>
      <c r="OJN67" s="87"/>
      <c r="OJO67" s="87"/>
      <c r="OJP67" s="87"/>
      <c r="OJQ67" s="87"/>
      <c r="OJR67" s="87"/>
      <c r="OJS67" s="87"/>
      <c r="OJT67" s="87"/>
      <c r="OJU67" s="87"/>
      <c r="OJV67" s="87"/>
      <c r="OJW67" s="87"/>
      <c r="OJX67" s="87"/>
      <c r="OJY67" s="87"/>
      <c r="OJZ67" s="87"/>
      <c r="OKA67" s="87"/>
      <c r="OKB67" s="87"/>
      <c r="OKC67" s="87"/>
      <c r="OKD67" s="87"/>
      <c r="OKE67" s="87"/>
      <c r="OKF67" s="87"/>
      <c r="OKG67" s="87"/>
      <c r="OKH67" s="87"/>
      <c r="OKI67" s="87"/>
      <c r="OKJ67" s="87"/>
      <c r="OKK67" s="87"/>
      <c r="OKL67" s="87"/>
      <c r="OKM67" s="87"/>
      <c r="OKN67" s="87"/>
      <c r="OKO67" s="87"/>
      <c r="OKP67" s="87"/>
      <c r="OKQ67" s="87"/>
      <c r="OKR67" s="87"/>
      <c r="OKS67" s="87"/>
      <c r="OKT67" s="87"/>
      <c r="OKU67" s="87"/>
      <c r="OKV67" s="87"/>
      <c r="OKW67" s="87"/>
      <c r="OKX67" s="87"/>
      <c r="OKY67" s="87"/>
      <c r="OKZ67" s="87"/>
      <c r="OLA67" s="87"/>
      <c r="OLB67" s="87"/>
      <c r="OLC67" s="87"/>
      <c r="OLD67" s="87"/>
      <c r="OLE67" s="87"/>
      <c r="OLF67" s="87"/>
      <c r="OLG67" s="87"/>
      <c r="OLH67" s="87"/>
      <c r="OLI67" s="87"/>
      <c r="OLJ67" s="87"/>
      <c r="OLK67" s="87"/>
      <c r="OLL67" s="87"/>
      <c r="OLM67" s="87"/>
      <c r="OLN67" s="87"/>
      <c r="OLO67" s="87"/>
      <c r="OLP67" s="87"/>
      <c r="OLQ67" s="87"/>
      <c r="OLR67" s="87"/>
      <c r="OLS67" s="87"/>
      <c r="OLT67" s="87"/>
      <c r="OLU67" s="87"/>
      <c r="OLV67" s="87"/>
      <c r="OLW67" s="87"/>
      <c r="OLX67" s="87"/>
      <c r="OLY67" s="87"/>
      <c r="OLZ67" s="87"/>
      <c r="OMA67" s="87"/>
      <c r="OMB67" s="87"/>
      <c r="OMC67" s="87"/>
      <c r="OMD67" s="87"/>
      <c r="OME67" s="87"/>
      <c r="OMF67" s="87"/>
      <c r="OMG67" s="87"/>
      <c r="OMH67" s="87"/>
      <c r="OMI67" s="87"/>
      <c r="OMJ67" s="87"/>
      <c r="OMK67" s="87"/>
      <c r="OML67" s="87"/>
      <c r="OMM67" s="87"/>
      <c r="OMN67" s="87"/>
      <c r="OMO67" s="87"/>
      <c r="OMP67" s="87"/>
      <c r="OMQ67" s="87"/>
      <c r="OMR67" s="87"/>
      <c r="OMS67" s="87"/>
      <c r="OMT67" s="87"/>
      <c r="OMU67" s="87"/>
      <c r="OMV67" s="87"/>
      <c r="OMW67" s="87"/>
      <c r="OMX67" s="87"/>
      <c r="OMY67" s="87"/>
      <c r="OMZ67" s="87"/>
      <c r="ONA67" s="87"/>
      <c r="ONB67" s="87"/>
      <c r="ONC67" s="87"/>
      <c r="OND67" s="87"/>
      <c r="ONE67" s="87"/>
      <c r="ONF67" s="87"/>
      <c r="ONG67" s="87"/>
      <c r="ONH67" s="87"/>
      <c r="ONI67" s="87"/>
      <c r="ONJ67" s="87"/>
      <c r="ONK67" s="87"/>
      <c r="ONL67" s="87"/>
      <c r="ONM67" s="87"/>
      <c r="ONN67" s="87"/>
      <c r="ONO67" s="87"/>
      <c r="ONP67" s="87"/>
      <c r="ONQ67" s="87"/>
      <c r="ONR67" s="87"/>
      <c r="ONS67" s="87"/>
      <c r="ONT67" s="87"/>
      <c r="ONU67" s="87"/>
      <c r="ONV67" s="87"/>
      <c r="ONW67" s="87"/>
      <c r="ONX67" s="87"/>
      <c r="ONY67" s="87"/>
      <c r="ONZ67" s="87"/>
      <c r="OOA67" s="87"/>
      <c r="OOB67" s="87"/>
      <c r="OOC67" s="87"/>
      <c r="OOD67" s="87"/>
      <c r="OOE67" s="87"/>
      <c r="OOF67" s="87"/>
      <c r="OOG67" s="87"/>
      <c r="OOH67" s="87"/>
      <c r="OOI67" s="87"/>
      <c r="OOJ67" s="87"/>
      <c r="OOK67" s="87"/>
      <c r="OOL67" s="87"/>
      <c r="OOM67" s="87"/>
      <c r="OON67" s="87"/>
      <c r="OOO67" s="87"/>
      <c r="OOP67" s="87"/>
      <c r="OOQ67" s="87"/>
      <c r="OOR67" s="87"/>
      <c r="OOS67" s="87"/>
      <c r="OOT67" s="87"/>
      <c r="OOU67" s="87"/>
      <c r="OOV67" s="87"/>
      <c r="OOW67" s="87"/>
      <c r="OOX67" s="87"/>
      <c r="OOY67" s="87"/>
      <c r="OOZ67" s="87"/>
      <c r="OPA67" s="87"/>
      <c r="OPB67" s="87"/>
      <c r="OPC67" s="87"/>
      <c r="OPD67" s="87"/>
      <c r="OPE67" s="87"/>
      <c r="OPF67" s="87"/>
      <c r="OPG67" s="87"/>
      <c r="OPH67" s="87"/>
      <c r="OPI67" s="87"/>
      <c r="OPJ67" s="87"/>
      <c r="OPK67" s="87"/>
      <c r="OPL67" s="87"/>
      <c r="OPM67" s="87"/>
      <c r="OPN67" s="87"/>
      <c r="OPO67" s="87"/>
      <c r="OPP67" s="87"/>
      <c r="OPQ67" s="87"/>
      <c r="OPR67" s="87"/>
      <c r="OPS67" s="87"/>
      <c r="OPT67" s="87"/>
      <c r="OPU67" s="87"/>
      <c r="OPV67" s="87"/>
      <c r="OPW67" s="87"/>
      <c r="OPX67" s="87"/>
      <c r="OPY67" s="87"/>
      <c r="OPZ67" s="87"/>
      <c r="OQA67" s="87"/>
      <c r="OQB67" s="87"/>
      <c r="OQC67" s="87"/>
      <c r="OQD67" s="87"/>
      <c r="OQE67" s="87"/>
      <c r="OQF67" s="87"/>
      <c r="OQG67" s="87"/>
      <c r="OQH67" s="87"/>
      <c r="OQI67" s="87"/>
      <c r="OQJ67" s="87"/>
      <c r="OQK67" s="87"/>
      <c r="OQL67" s="87"/>
      <c r="OQM67" s="87"/>
      <c r="OQN67" s="87"/>
      <c r="OQO67" s="87"/>
      <c r="OQP67" s="87"/>
      <c r="OQQ67" s="87"/>
      <c r="OQR67" s="87"/>
      <c r="OQS67" s="87"/>
      <c r="OQT67" s="87"/>
      <c r="OQU67" s="87"/>
      <c r="OQV67" s="87"/>
      <c r="OQW67" s="87"/>
      <c r="OQX67" s="87"/>
      <c r="OQY67" s="87"/>
      <c r="OQZ67" s="87"/>
      <c r="ORA67" s="87"/>
      <c r="ORB67" s="87"/>
      <c r="ORC67" s="87"/>
      <c r="ORD67" s="87"/>
      <c r="ORE67" s="87"/>
      <c r="ORF67" s="87"/>
      <c r="ORG67" s="87"/>
      <c r="ORH67" s="87"/>
      <c r="ORI67" s="87"/>
      <c r="ORJ67" s="87"/>
      <c r="ORK67" s="87"/>
      <c r="ORL67" s="87"/>
      <c r="ORM67" s="87"/>
      <c r="ORN67" s="87"/>
      <c r="ORO67" s="87"/>
      <c r="ORP67" s="87"/>
      <c r="ORQ67" s="87"/>
      <c r="ORR67" s="87"/>
      <c r="ORS67" s="87"/>
      <c r="ORT67" s="87"/>
      <c r="ORU67" s="87"/>
      <c r="ORV67" s="87"/>
      <c r="ORW67" s="87"/>
      <c r="ORX67" s="87"/>
      <c r="ORY67" s="87"/>
      <c r="ORZ67" s="87"/>
      <c r="OSA67" s="87"/>
      <c r="OSB67" s="87"/>
      <c r="OSC67" s="87"/>
      <c r="OSD67" s="87"/>
      <c r="OSE67" s="87"/>
      <c r="OSF67" s="87"/>
      <c r="OSG67" s="87"/>
      <c r="OSH67" s="87"/>
      <c r="OSI67" s="87"/>
      <c r="OSJ67" s="87"/>
      <c r="OSK67" s="87"/>
      <c r="OSL67" s="87"/>
      <c r="OSM67" s="87"/>
      <c r="OSN67" s="87"/>
      <c r="OSO67" s="87"/>
      <c r="OSP67" s="87"/>
      <c r="OSQ67" s="87"/>
      <c r="OSR67" s="87"/>
      <c r="OSS67" s="87"/>
      <c r="OST67" s="87"/>
      <c r="OSU67" s="87"/>
      <c r="OSV67" s="87"/>
      <c r="OSW67" s="87"/>
      <c r="OSX67" s="87"/>
      <c r="OSY67" s="87"/>
      <c r="OSZ67" s="87"/>
      <c r="OTA67" s="87"/>
      <c r="OTB67" s="87"/>
      <c r="OTC67" s="87"/>
      <c r="OTD67" s="87"/>
      <c r="OTE67" s="87"/>
      <c r="OTF67" s="87"/>
      <c r="OTG67" s="87"/>
      <c r="OTH67" s="87"/>
      <c r="OTI67" s="87"/>
      <c r="OTJ67" s="87"/>
      <c r="OTK67" s="87"/>
      <c r="OTL67" s="87"/>
      <c r="OTM67" s="87"/>
      <c r="OTN67" s="87"/>
      <c r="OTO67" s="87"/>
      <c r="OTP67" s="87"/>
      <c r="OTQ67" s="87"/>
      <c r="OTR67" s="87"/>
      <c r="OTS67" s="87"/>
      <c r="OTT67" s="87"/>
      <c r="OTU67" s="87"/>
      <c r="OTV67" s="87"/>
      <c r="OTW67" s="87"/>
      <c r="OTX67" s="87"/>
      <c r="OTY67" s="87"/>
      <c r="OTZ67" s="87"/>
      <c r="OUA67" s="87"/>
      <c r="OUB67" s="87"/>
      <c r="OUC67" s="87"/>
      <c r="OUD67" s="87"/>
      <c r="OUE67" s="87"/>
      <c r="OUF67" s="87"/>
      <c r="OUG67" s="87"/>
      <c r="OUH67" s="87"/>
      <c r="OUI67" s="87"/>
      <c r="OUJ67" s="87"/>
      <c r="OUK67" s="87"/>
      <c r="OUL67" s="87"/>
      <c r="OUM67" s="87"/>
      <c r="OUN67" s="87"/>
      <c r="OUO67" s="87"/>
      <c r="OUP67" s="87"/>
      <c r="OUQ67" s="87"/>
      <c r="OUR67" s="87"/>
      <c r="OUS67" s="87"/>
      <c r="OUT67" s="87"/>
      <c r="OUU67" s="87"/>
      <c r="OUV67" s="87"/>
      <c r="OUW67" s="87"/>
      <c r="OUX67" s="87"/>
      <c r="OUY67" s="87"/>
      <c r="OUZ67" s="87"/>
      <c r="OVA67" s="87"/>
      <c r="OVB67" s="87"/>
      <c r="OVC67" s="87"/>
      <c r="OVD67" s="87"/>
      <c r="OVE67" s="87"/>
      <c r="OVF67" s="87"/>
      <c r="OVG67" s="87"/>
      <c r="OVH67" s="87"/>
      <c r="OVI67" s="87"/>
      <c r="OVJ67" s="87"/>
      <c r="OVK67" s="87"/>
      <c r="OVL67" s="87"/>
      <c r="OVM67" s="87"/>
      <c r="OVN67" s="87"/>
      <c r="OVO67" s="87"/>
      <c r="OVP67" s="87"/>
      <c r="OVQ67" s="87"/>
      <c r="OVR67" s="87"/>
      <c r="OVS67" s="87"/>
      <c r="OVT67" s="87"/>
      <c r="OVU67" s="87"/>
      <c r="OVV67" s="87"/>
      <c r="OVW67" s="87"/>
      <c r="OVX67" s="87"/>
      <c r="OVY67" s="87"/>
      <c r="OVZ67" s="87"/>
      <c r="OWA67" s="87"/>
      <c r="OWB67" s="87"/>
      <c r="OWC67" s="87"/>
      <c r="OWD67" s="87"/>
      <c r="OWE67" s="87"/>
      <c r="OWF67" s="87"/>
      <c r="OWG67" s="87"/>
      <c r="OWH67" s="87"/>
      <c r="OWI67" s="87"/>
      <c r="OWJ67" s="87"/>
      <c r="OWK67" s="87"/>
      <c r="OWL67" s="87"/>
      <c r="OWM67" s="87"/>
      <c r="OWN67" s="87"/>
      <c r="OWO67" s="87"/>
      <c r="OWP67" s="87"/>
      <c r="OWQ67" s="87"/>
      <c r="OWR67" s="87"/>
      <c r="OWS67" s="87"/>
      <c r="OWT67" s="87"/>
      <c r="OWU67" s="87"/>
      <c r="OWV67" s="87"/>
      <c r="OWW67" s="87"/>
      <c r="OWX67" s="87"/>
      <c r="OWY67" s="87"/>
      <c r="OWZ67" s="87"/>
      <c r="OXA67" s="87"/>
      <c r="OXB67" s="87"/>
      <c r="OXC67" s="87"/>
      <c r="OXD67" s="87"/>
      <c r="OXE67" s="87"/>
      <c r="OXF67" s="87"/>
      <c r="OXG67" s="87"/>
      <c r="OXH67" s="87"/>
      <c r="OXI67" s="87"/>
      <c r="OXJ67" s="87"/>
      <c r="OXK67" s="87"/>
      <c r="OXL67" s="87"/>
      <c r="OXM67" s="87"/>
      <c r="OXN67" s="87"/>
      <c r="OXO67" s="87"/>
      <c r="OXP67" s="87"/>
      <c r="OXQ67" s="87"/>
      <c r="OXR67" s="87"/>
      <c r="OXS67" s="87"/>
      <c r="OXT67" s="87"/>
      <c r="OXU67" s="87"/>
      <c r="OXV67" s="87"/>
      <c r="OXW67" s="87"/>
      <c r="OXX67" s="87"/>
      <c r="OXY67" s="87"/>
      <c r="OXZ67" s="87"/>
      <c r="OYA67" s="87"/>
      <c r="OYB67" s="87"/>
      <c r="OYC67" s="87"/>
      <c r="OYD67" s="87"/>
      <c r="OYE67" s="87"/>
      <c r="OYF67" s="87"/>
      <c r="OYG67" s="87"/>
      <c r="OYH67" s="87"/>
      <c r="OYI67" s="87"/>
      <c r="OYJ67" s="87"/>
      <c r="OYK67" s="87"/>
      <c r="OYL67" s="87"/>
      <c r="OYM67" s="87"/>
      <c r="OYN67" s="87"/>
      <c r="OYO67" s="87"/>
      <c r="OYP67" s="87"/>
      <c r="OYQ67" s="87"/>
      <c r="OYR67" s="87"/>
      <c r="OYS67" s="87"/>
      <c r="OYT67" s="87"/>
      <c r="OYU67" s="87"/>
      <c r="OYV67" s="87"/>
      <c r="OYW67" s="87"/>
      <c r="OYX67" s="87"/>
      <c r="OYY67" s="87"/>
      <c r="OYZ67" s="87"/>
      <c r="OZA67" s="87"/>
      <c r="OZB67" s="87"/>
      <c r="OZC67" s="87"/>
      <c r="OZD67" s="87"/>
      <c r="OZE67" s="87"/>
      <c r="OZF67" s="87"/>
      <c r="OZG67" s="87"/>
      <c r="OZH67" s="87"/>
      <c r="OZI67" s="87"/>
      <c r="OZJ67" s="87"/>
      <c r="OZK67" s="87"/>
      <c r="OZL67" s="87"/>
      <c r="OZM67" s="87"/>
      <c r="OZN67" s="87"/>
      <c r="OZO67" s="87"/>
      <c r="OZP67" s="87"/>
      <c r="OZQ67" s="87"/>
      <c r="OZR67" s="87"/>
      <c r="OZS67" s="87"/>
      <c r="OZT67" s="87"/>
      <c r="OZU67" s="87"/>
      <c r="OZV67" s="87"/>
      <c r="OZW67" s="87"/>
      <c r="OZX67" s="87"/>
      <c r="OZY67" s="87"/>
      <c r="OZZ67" s="87"/>
      <c r="PAA67" s="87"/>
      <c r="PAB67" s="87"/>
      <c r="PAC67" s="87"/>
      <c r="PAD67" s="87"/>
      <c r="PAE67" s="87"/>
      <c r="PAF67" s="87"/>
      <c r="PAG67" s="87"/>
      <c r="PAH67" s="87"/>
      <c r="PAI67" s="87"/>
      <c r="PAJ67" s="87"/>
      <c r="PAK67" s="87"/>
      <c r="PAL67" s="87"/>
      <c r="PAM67" s="87"/>
      <c r="PAN67" s="87"/>
      <c r="PAO67" s="87"/>
      <c r="PAP67" s="87"/>
      <c r="PAQ67" s="87"/>
      <c r="PAR67" s="87"/>
      <c r="PAS67" s="87"/>
      <c r="PAT67" s="87"/>
      <c r="PAU67" s="87"/>
      <c r="PAV67" s="87"/>
      <c r="PAW67" s="87"/>
      <c r="PAX67" s="87"/>
      <c r="PAY67" s="87"/>
      <c r="PAZ67" s="87"/>
      <c r="PBA67" s="87"/>
      <c r="PBB67" s="87"/>
      <c r="PBC67" s="87"/>
      <c r="PBD67" s="87"/>
      <c r="PBE67" s="87"/>
      <c r="PBF67" s="87"/>
      <c r="PBG67" s="87"/>
      <c r="PBH67" s="87"/>
      <c r="PBI67" s="87"/>
      <c r="PBJ67" s="87"/>
      <c r="PBK67" s="87"/>
      <c r="PBL67" s="87"/>
      <c r="PBM67" s="87"/>
      <c r="PBN67" s="87"/>
      <c r="PBO67" s="87"/>
      <c r="PBP67" s="87"/>
      <c r="PBQ67" s="87"/>
      <c r="PBR67" s="87"/>
      <c r="PBS67" s="87"/>
      <c r="PBT67" s="87"/>
      <c r="PBU67" s="87"/>
      <c r="PBV67" s="87"/>
      <c r="PBW67" s="87"/>
      <c r="PBX67" s="87"/>
      <c r="PBY67" s="87"/>
      <c r="PBZ67" s="87"/>
      <c r="PCA67" s="87"/>
      <c r="PCB67" s="87"/>
      <c r="PCC67" s="87"/>
      <c r="PCD67" s="87"/>
      <c r="PCE67" s="87"/>
      <c r="PCF67" s="87"/>
      <c r="PCG67" s="87"/>
      <c r="PCH67" s="87"/>
      <c r="PCI67" s="87"/>
      <c r="PCJ67" s="87"/>
      <c r="PCK67" s="87"/>
      <c r="PCL67" s="87"/>
      <c r="PCM67" s="87"/>
      <c r="PCN67" s="87"/>
      <c r="PCO67" s="87"/>
      <c r="PCP67" s="87"/>
      <c r="PCQ67" s="87"/>
      <c r="PCR67" s="87"/>
      <c r="PCS67" s="87"/>
      <c r="PCT67" s="87"/>
      <c r="PCU67" s="87"/>
      <c r="PCV67" s="87"/>
      <c r="PCW67" s="87"/>
      <c r="PCX67" s="87"/>
      <c r="PCY67" s="87"/>
      <c r="PCZ67" s="87"/>
      <c r="PDA67" s="87"/>
      <c r="PDB67" s="87"/>
      <c r="PDC67" s="87"/>
      <c r="PDD67" s="87"/>
      <c r="PDE67" s="87"/>
      <c r="PDF67" s="87"/>
      <c r="PDG67" s="87"/>
      <c r="PDH67" s="87"/>
      <c r="PDI67" s="87"/>
      <c r="PDJ67" s="87"/>
      <c r="PDK67" s="87"/>
      <c r="PDL67" s="87"/>
      <c r="PDM67" s="87"/>
      <c r="PDN67" s="87"/>
      <c r="PDO67" s="87"/>
      <c r="PDP67" s="87"/>
      <c r="PDQ67" s="87"/>
      <c r="PDR67" s="87"/>
      <c r="PDS67" s="87"/>
      <c r="PDT67" s="87"/>
      <c r="PDU67" s="87"/>
      <c r="PDV67" s="87"/>
      <c r="PDW67" s="87"/>
      <c r="PDX67" s="87"/>
      <c r="PDY67" s="87"/>
      <c r="PDZ67" s="87"/>
      <c r="PEA67" s="87"/>
      <c r="PEB67" s="87"/>
      <c r="PEC67" s="87"/>
      <c r="PED67" s="87"/>
      <c r="PEE67" s="87"/>
      <c r="PEF67" s="87"/>
      <c r="PEG67" s="87"/>
      <c r="PEH67" s="87"/>
      <c r="PEI67" s="87"/>
      <c r="PEJ67" s="87"/>
      <c r="PEK67" s="87"/>
      <c r="PEL67" s="87"/>
      <c r="PEM67" s="87"/>
      <c r="PEN67" s="87"/>
      <c r="PEO67" s="87"/>
      <c r="PEP67" s="87"/>
      <c r="PEQ67" s="87"/>
      <c r="PER67" s="87"/>
      <c r="PES67" s="87"/>
      <c r="PET67" s="87"/>
      <c r="PEU67" s="87"/>
      <c r="PEV67" s="87"/>
      <c r="PEW67" s="87"/>
      <c r="PEX67" s="87"/>
      <c r="PEY67" s="87"/>
      <c r="PEZ67" s="87"/>
      <c r="PFA67" s="87"/>
      <c r="PFB67" s="87"/>
      <c r="PFC67" s="87"/>
      <c r="PFD67" s="87"/>
      <c r="PFE67" s="87"/>
      <c r="PFF67" s="87"/>
      <c r="PFG67" s="87"/>
      <c r="PFH67" s="87"/>
      <c r="PFI67" s="87"/>
      <c r="PFJ67" s="87"/>
      <c r="PFK67" s="87"/>
      <c r="PFL67" s="87"/>
      <c r="PFM67" s="87"/>
      <c r="PFN67" s="87"/>
      <c r="PFO67" s="87"/>
      <c r="PFP67" s="87"/>
      <c r="PFQ67" s="87"/>
      <c r="PFR67" s="87"/>
      <c r="PFS67" s="87"/>
      <c r="PFT67" s="87"/>
      <c r="PFU67" s="87"/>
      <c r="PFV67" s="87"/>
      <c r="PFW67" s="87"/>
      <c r="PFX67" s="87"/>
      <c r="PFY67" s="87"/>
      <c r="PFZ67" s="87"/>
      <c r="PGA67" s="87"/>
      <c r="PGB67" s="87"/>
      <c r="PGC67" s="87"/>
      <c r="PGD67" s="87"/>
      <c r="PGE67" s="87"/>
      <c r="PGF67" s="87"/>
      <c r="PGG67" s="87"/>
      <c r="PGH67" s="87"/>
      <c r="PGI67" s="87"/>
      <c r="PGJ67" s="87"/>
      <c r="PGK67" s="87"/>
      <c r="PGL67" s="87"/>
      <c r="PGM67" s="87"/>
      <c r="PGN67" s="87"/>
      <c r="PGO67" s="87"/>
      <c r="PGP67" s="87"/>
      <c r="PGQ67" s="87"/>
      <c r="PGR67" s="87"/>
      <c r="PGS67" s="87"/>
      <c r="PGT67" s="87"/>
      <c r="PGU67" s="87"/>
      <c r="PGV67" s="87"/>
      <c r="PGW67" s="87"/>
      <c r="PGX67" s="87"/>
      <c r="PGY67" s="87"/>
      <c r="PGZ67" s="87"/>
      <c r="PHA67" s="87"/>
      <c r="PHB67" s="87"/>
      <c r="PHC67" s="87"/>
      <c r="PHD67" s="87"/>
      <c r="PHE67" s="87"/>
      <c r="PHF67" s="87"/>
      <c r="PHG67" s="87"/>
      <c r="PHH67" s="87"/>
      <c r="PHI67" s="87"/>
      <c r="PHJ67" s="87"/>
      <c r="PHK67" s="87"/>
      <c r="PHL67" s="87"/>
      <c r="PHM67" s="87"/>
      <c r="PHN67" s="87"/>
      <c r="PHO67" s="87"/>
      <c r="PHP67" s="87"/>
      <c r="PHQ67" s="87"/>
      <c r="PHR67" s="87"/>
      <c r="PHS67" s="87"/>
      <c r="PHT67" s="87"/>
      <c r="PHU67" s="87"/>
      <c r="PHV67" s="87"/>
      <c r="PHW67" s="87"/>
      <c r="PHX67" s="87"/>
      <c r="PHY67" s="87"/>
      <c r="PHZ67" s="87"/>
      <c r="PIA67" s="87"/>
      <c r="PIB67" s="87"/>
      <c r="PIC67" s="87"/>
      <c r="PID67" s="87"/>
      <c r="PIE67" s="87"/>
      <c r="PIF67" s="87"/>
      <c r="PIG67" s="87"/>
      <c r="PIH67" s="87"/>
      <c r="PII67" s="87"/>
      <c r="PIJ67" s="87"/>
      <c r="PIK67" s="87"/>
      <c r="PIL67" s="87"/>
      <c r="PIM67" s="87"/>
      <c r="PIN67" s="87"/>
      <c r="PIO67" s="87"/>
      <c r="PIP67" s="87"/>
      <c r="PIQ67" s="87"/>
      <c r="PIR67" s="87"/>
      <c r="PIS67" s="87"/>
      <c r="PIT67" s="87"/>
      <c r="PIU67" s="87"/>
      <c r="PIV67" s="87"/>
      <c r="PIW67" s="87"/>
      <c r="PIX67" s="87"/>
      <c r="PIY67" s="87"/>
      <c r="PIZ67" s="87"/>
      <c r="PJA67" s="87"/>
      <c r="PJB67" s="87"/>
      <c r="PJC67" s="87"/>
      <c r="PJD67" s="87"/>
      <c r="PJE67" s="87"/>
      <c r="PJF67" s="87"/>
      <c r="PJG67" s="87"/>
      <c r="PJH67" s="87"/>
      <c r="PJI67" s="87"/>
      <c r="PJJ67" s="87"/>
      <c r="PJK67" s="87"/>
      <c r="PJL67" s="87"/>
      <c r="PJM67" s="87"/>
      <c r="PJN67" s="87"/>
      <c r="PJO67" s="87"/>
      <c r="PJP67" s="87"/>
      <c r="PJQ67" s="87"/>
      <c r="PJR67" s="87"/>
      <c r="PJS67" s="87"/>
      <c r="PJT67" s="87"/>
      <c r="PJU67" s="87"/>
      <c r="PJV67" s="87"/>
      <c r="PJW67" s="87"/>
      <c r="PJX67" s="87"/>
      <c r="PJY67" s="87"/>
      <c r="PJZ67" s="87"/>
      <c r="PKA67" s="87"/>
      <c r="PKB67" s="87"/>
      <c r="PKC67" s="87"/>
      <c r="PKD67" s="87"/>
      <c r="PKE67" s="87"/>
      <c r="PKF67" s="87"/>
      <c r="PKG67" s="87"/>
      <c r="PKH67" s="87"/>
      <c r="PKI67" s="87"/>
      <c r="PKJ67" s="87"/>
      <c r="PKK67" s="87"/>
      <c r="PKL67" s="87"/>
      <c r="PKM67" s="87"/>
      <c r="PKN67" s="87"/>
      <c r="PKO67" s="87"/>
      <c r="PKP67" s="87"/>
      <c r="PKQ67" s="87"/>
      <c r="PKR67" s="87"/>
      <c r="PKS67" s="87"/>
      <c r="PKT67" s="87"/>
      <c r="PKU67" s="87"/>
      <c r="PKV67" s="87"/>
      <c r="PKW67" s="87"/>
      <c r="PKX67" s="87"/>
      <c r="PKY67" s="87"/>
      <c r="PKZ67" s="87"/>
      <c r="PLA67" s="87"/>
      <c r="PLB67" s="87"/>
      <c r="PLC67" s="87"/>
      <c r="PLD67" s="87"/>
      <c r="PLE67" s="87"/>
      <c r="PLF67" s="87"/>
      <c r="PLG67" s="87"/>
      <c r="PLH67" s="87"/>
      <c r="PLI67" s="87"/>
      <c r="PLJ67" s="87"/>
      <c r="PLK67" s="87"/>
      <c r="PLL67" s="87"/>
      <c r="PLM67" s="87"/>
      <c r="PLN67" s="87"/>
      <c r="PLO67" s="87"/>
      <c r="PLP67" s="87"/>
      <c r="PLQ67" s="87"/>
      <c r="PLR67" s="87"/>
      <c r="PLS67" s="87"/>
      <c r="PLT67" s="87"/>
      <c r="PLU67" s="87"/>
      <c r="PLV67" s="87"/>
      <c r="PLW67" s="87"/>
      <c r="PLX67" s="87"/>
      <c r="PLY67" s="87"/>
      <c r="PLZ67" s="87"/>
      <c r="PMA67" s="87"/>
      <c r="PMB67" s="87"/>
      <c r="PMC67" s="87"/>
      <c r="PMD67" s="87"/>
      <c r="PME67" s="87"/>
      <c r="PMF67" s="87"/>
      <c r="PMG67" s="87"/>
      <c r="PMH67" s="87"/>
      <c r="PMI67" s="87"/>
      <c r="PMJ67" s="87"/>
      <c r="PMK67" s="87"/>
      <c r="PML67" s="87"/>
      <c r="PMM67" s="87"/>
      <c r="PMN67" s="87"/>
      <c r="PMO67" s="87"/>
      <c r="PMP67" s="87"/>
      <c r="PMQ67" s="87"/>
      <c r="PMR67" s="87"/>
      <c r="PMS67" s="87"/>
      <c r="PMT67" s="87"/>
      <c r="PMU67" s="87"/>
      <c r="PMV67" s="87"/>
      <c r="PMW67" s="87"/>
      <c r="PMX67" s="87"/>
      <c r="PMY67" s="87"/>
      <c r="PMZ67" s="87"/>
      <c r="PNA67" s="87"/>
      <c r="PNB67" s="87"/>
      <c r="PNC67" s="87"/>
      <c r="PND67" s="87"/>
      <c r="PNE67" s="87"/>
      <c r="PNF67" s="87"/>
      <c r="PNG67" s="87"/>
      <c r="PNH67" s="87"/>
      <c r="PNI67" s="87"/>
      <c r="PNJ67" s="87"/>
      <c r="PNK67" s="87"/>
      <c r="PNL67" s="87"/>
      <c r="PNM67" s="87"/>
      <c r="PNN67" s="87"/>
      <c r="PNO67" s="87"/>
      <c r="PNP67" s="87"/>
      <c r="PNQ67" s="87"/>
      <c r="PNR67" s="87"/>
      <c r="PNS67" s="87"/>
      <c r="PNT67" s="87"/>
      <c r="PNU67" s="87"/>
      <c r="PNV67" s="87"/>
      <c r="PNW67" s="87"/>
      <c r="PNX67" s="87"/>
      <c r="PNY67" s="87"/>
      <c r="PNZ67" s="87"/>
      <c r="POA67" s="87"/>
      <c r="POB67" s="87"/>
      <c r="POC67" s="87"/>
      <c r="POD67" s="87"/>
      <c r="POE67" s="87"/>
      <c r="POF67" s="87"/>
      <c r="POG67" s="87"/>
      <c r="POH67" s="87"/>
      <c r="POI67" s="87"/>
      <c r="POJ67" s="87"/>
      <c r="POK67" s="87"/>
      <c r="POL67" s="87"/>
      <c r="POM67" s="87"/>
      <c r="PON67" s="87"/>
      <c r="POO67" s="87"/>
      <c r="POP67" s="87"/>
      <c r="POQ67" s="87"/>
      <c r="POR67" s="87"/>
      <c r="POS67" s="87"/>
      <c r="POT67" s="87"/>
      <c r="POU67" s="87"/>
      <c r="POV67" s="87"/>
      <c r="POW67" s="87"/>
      <c r="POX67" s="87"/>
      <c r="POY67" s="87"/>
      <c r="POZ67" s="87"/>
      <c r="PPA67" s="87"/>
      <c r="PPB67" s="87"/>
      <c r="PPC67" s="87"/>
      <c r="PPD67" s="87"/>
      <c r="PPE67" s="87"/>
      <c r="PPF67" s="87"/>
      <c r="PPG67" s="87"/>
      <c r="PPH67" s="87"/>
      <c r="PPI67" s="87"/>
      <c r="PPJ67" s="87"/>
      <c r="PPK67" s="87"/>
      <c r="PPL67" s="87"/>
      <c r="PPM67" s="87"/>
      <c r="PPN67" s="87"/>
      <c r="PPO67" s="87"/>
      <c r="PPP67" s="87"/>
      <c r="PPQ67" s="87"/>
      <c r="PPR67" s="87"/>
      <c r="PPS67" s="87"/>
      <c r="PPT67" s="87"/>
      <c r="PPU67" s="87"/>
      <c r="PPV67" s="87"/>
      <c r="PPW67" s="87"/>
      <c r="PPX67" s="87"/>
      <c r="PPY67" s="87"/>
      <c r="PPZ67" s="87"/>
      <c r="PQA67" s="87"/>
      <c r="PQB67" s="87"/>
      <c r="PQC67" s="87"/>
      <c r="PQD67" s="87"/>
      <c r="PQE67" s="87"/>
      <c r="PQF67" s="87"/>
      <c r="PQG67" s="87"/>
      <c r="PQH67" s="87"/>
      <c r="PQI67" s="87"/>
      <c r="PQJ67" s="87"/>
      <c r="PQK67" s="87"/>
      <c r="PQL67" s="87"/>
      <c r="PQM67" s="87"/>
      <c r="PQN67" s="87"/>
      <c r="PQO67" s="87"/>
      <c r="PQP67" s="87"/>
      <c r="PQQ67" s="87"/>
      <c r="PQR67" s="87"/>
      <c r="PQS67" s="87"/>
      <c r="PQT67" s="87"/>
      <c r="PQU67" s="87"/>
      <c r="PQV67" s="87"/>
      <c r="PQW67" s="87"/>
      <c r="PQX67" s="87"/>
      <c r="PQY67" s="87"/>
      <c r="PQZ67" s="87"/>
      <c r="PRA67" s="87"/>
      <c r="PRB67" s="87"/>
      <c r="PRC67" s="87"/>
      <c r="PRD67" s="87"/>
      <c r="PRE67" s="87"/>
      <c r="PRF67" s="87"/>
      <c r="PRG67" s="87"/>
      <c r="PRH67" s="87"/>
      <c r="PRI67" s="87"/>
      <c r="PRJ67" s="87"/>
      <c r="PRK67" s="87"/>
      <c r="PRL67" s="87"/>
      <c r="PRM67" s="87"/>
      <c r="PRN67" s="87"/>
      <c r="PRO67" s="87"/>
      <c r="PRP67" s="87"/>
      <c r="PRQ67" s="87"/>
      <c r="PRR67" s="87"/>
      <c r="PRS67" s="87"/>
      <c r="PRT67" s="87"/>
      <c r="PRU67" s="87"/>
      <c r="PRV67" s="87"/>
      <c r="PRW67" s="87"/>
      <c r="PRX67" s="87"/>
      <c r="PRY67" s="87"/>
      <c r="PRZ67" s="87"/>
      <c r="PSA67" s="87"/>
      <c r="PSB67" s="87"/>
      <c r="PSC67" s="87"/>
      <c r="PSD67" s="87"/>
      <c r="PSE67" s="87"/>
      <c r="PSF67" s="87"/>
      <c r="PSG67" s="87"/>
      <c r="PSH67" s="87"/>
      <c r="PSI67" s="87"/>
      <c r="PSJ67" s="87"/>
      <c r="PSK67" s="87"/>
      <c r="PSL67" s="87"/>
      <c r="PSM67" s="87"/>
      <c r="PSN67" s="87"/>
      <c r="PSO67" s="87"/>
      <c r="PSP67" s="87"/>
      <c r="PSQ67" s="87"/>
      <c r="PSR67" s="87"/>
      <c r="PSS67" s="87"/>
      <c r="PST67" s="87"/>
      <c r="PSU67" s="87"/>
      <c r="PSV67" s="87"/>
      <c r="PSW67" s="87"/>
      <c r="PSX67" s="87"/>
      <c r="PSY67" s="87"/>
      <c r="PSZ67" s="87"/>
      <c r="PTA67" s="87"/>
      <c r="PTB67" s="87"/>
      <c r="PTC67" s="87"/>
      <c r="PTD67" s="87"/>
      <c r="PTE67" s="87"/>
      <c r="PTF67" s="87"/>
      <c r="PTG67" s="87"/>
      <c r="PTH67" s="87"/>
      <c r="PTI67" s="87"/>
      <c r="PTJ67" s="87"/>
      <c r="PTK67" s="87"/>
      <c r="PTL67" s="87"/>
      <c r="PTM67" s="87"/>
      <c r="PTN67" s="87"/>
      <c r="PTO67" s="87"/>
      <c r="PTP67" s="87"/>
      <c r="PTQ67" s="87"/>
      <c r="PTR67" s="87"/>
      <c r="PTS67" s="87"/>
      <c r="PTT67" s="87"/>
      <c r="PTU67" s="87"/>
      <c r="PTV67" s="87"/>
      <c r="PTW67" s="87"/>
      <c r="PTX67" s="87"/>
      <c r="PTY67" s="87"/>
      <c r="PTZ67" s="87"/>
      <c r="PUA67" s="87"/>
      <c r="PUB67" s="87"/>
      <c r="PUC67" s="87"/>
      <c r="PUD67" s="87"/>
      <c r="PUE67" s="87"/>
      <c r="PUF67" s="87"/>
      <c r="PUG67" s="87"/>
      <c r="PUH67" s="87"/>
      <c r="PUI67" s="87"/>
      <c r="PUJ67" s="87"/>
      <c r="PUK67" s="87"/>
      <c r="PUL67" s="87"/>
      <c r="PUM67" s="87"/>
      <c r="PUN67" s="87"/>
      <c r="PUO67" s="87"/>
      <c r="PUP67" s="87"/>
      <c r="PUQ67" s="87"/>
      <c r="PUR67" s="87"/>
      <c r="PUS67" s="87"/>
      <c r="PUT67" s="87"/>
      <c r="PUU67" s="87"/>
      <c r="PUV67" s="87"/>
      <c r="PUW67" s="87"/>
      <c r="PUX67" s="87"/>
      <c r="PUY67" s="87"/>
      <c r="PUZ67" s="87"/>
      <c r="PVA67" s="87"/>
      <c r="PVB67" s="87"/>
      <c r="PVC67" s="87"/>
      <c r="PVD67" s="87"/>
      <c r="PVE67" s="87"/>
      <c r="PVF67" s="87"/>
      <c r="PVG67" s="87"/>
      <c r="PVH67" s="87"/>
      <c r="PVI67" s="87"/>
      <c r="PVJ67" s="87"/>
      <c r="PVK67" s="87"/>
      <c r="PVL67" s="87"/>
      <c r="PVM67" s="87"/>
      <c r="PVN67" s="87"/>
      <c r="PVO67" s="87"/>
      <c r="PVP67" s="87"/>
      <c r="PVQ67" s="87"/>
      <c r="PVR67" s="87"/>
      <c r="PVS67" s="87"/>
      <c r="PVT67" s="87"/>
      <c r="PVU67" s="87"/>
      <c r="PVV67" s="87"/>
      <c r="PVW67" s="87"/>
      <c r="PVX67" s="87"/>
      <c r="PVY67" s="87"/>
      <c r="PVZ67" s="87"/>
      <c r="PWA67" s="87"/>
      <c r="PWB67" s="87"/>
      <c r="PWC67" s="87"/>
      <c r="PWD67" s="87"/>
      <c r="PWE67" s="87"/>
      <c r="PWF67" s="87"/>
      <c r="PWG67" s="87"/>
      <c r="PWH67" s="87"/>
      <c r="PWI67" s="87"/>
      <c r="PWJ67" s="87"/>
      <c r="PWK67" s="87"/>
      <c r="PWL67" s="87"/>
      <c r="PWM67" s="87"/>
      <c r="PWN67" s="87"/>
      <c r="PWO67" s="87"/>
      <c r="PWP67" s="87"/>
      <c r="PWQ67" s="87"/>
      <c r="PWR67" s="87"/>
      <c r="PWS67" s="87"/>
      <c r="PWT67" s="87"/>
      <c r="PWU67" s="87"/>
      <c r="PWV67" s="87"/>
      <c r="PWW67" s="87"/>
      <c r="PWX67" s="87"/>
      <c r="PWY67" s="87"/>
      <c r="PWZ67" s="87"/>
      <c r="PXA67" s="87"/>
      <c r="PXB67" s="87"/>
      <c r="PXC67" s="87"/>
      <c r="PXD67" s="87"/>
      <c r="PXE67" s="87"/>
      <c r="PXF67" s="87"/>
      <c r="PXG67" s="87"/>
      <c r="PXH67" s="87"/>
      <c r="PXI67" s="87"/>
      <c r="PXJ67" s="87"/>
      <c r="PXK67" s="87"/>
      <c r="PXL67" s="87"/>
      <c r="PXM67" s="87"/>
      <c r="PXN67" s="87"/>
      <c r="PXO67" s="87"/>
      <c r="PXP67" s="87"/>
      <c r="PXQ67" s="87"/>
      <c r="PXR67" s="87"/>
      <c r="PXS67" s="87"/>
      <c r="PXT67" s="87"/>
      <c r="PXU67" s="87"/>
      <c r="PXV67" s="87"/>
      <c r="PXW67" s="87"/>
      <c r="PXX67" s="87"/>
      <c r="PXY67" s="87"/>
      <c r="PXZ67" s="87"/>
      <c r="PYA67" s="87"/>
      <c r="PYB67" s="87"/>
      <c r="PYC67" s="87"/>
      <c r="PYD67" s="87"/>
      <c r="PYE67" s="87"/>
      <c r="PYF67" s="87"/>
      <c r="PYG67" s="87"/>
      <c r="PYH67" s="87"/>
      <c r="PYI67" s="87"/>
      <c r="PYJ67" s="87"/>
      <c r="PYK67" s="87"/>
      <c r="PYL67" s="87"/>
      <c r="PYM67" s="87"/>
      <c r="PYN67" s="87"/>
      <c r="PYO67" s="87"/>
      <c r="PYP67" s="87"/>
      <c r="PYQ67" s="87"/>
      <c r="PYR67" s="87"/>
      <c r="PYS67" s="87"/>
      <c r="PYT67" s="87"/>
      <c r="PYU67" s="87"/>
      <c r="PYV67" s="87"/>
      <c r="PYW67" s="87"/>
      <c r="PYX67" s="87"/>
      <c r="PYY67" s="87"/>
      <c r="PYZ67" s="87"/>
      <c r="PZA67" s="87"/>
      <c r="PZB67" s="87"/>
      <c r="PZC67" s="87"/>
      <c r="PZD67" s="87"/>
      <c r="PZE67" s="87"/>
      <c r="PZF67" s="87"/>
      <c r="PZG67" s="87"/>
      <c r="PZH67" s="87"/>
      <c r="PZI67" s="87"/>
      <c r="PZJ67" s="87"/>
      <c r="PZK67" s="87"/>
      <c r="PZL67" s="87"/>
      <c r="PZM67" s="87"/>
      <c r="PZN67" s="87"/>
      <c r="PZO67" s="87"/>
      <c r="PZP67" s="87"/>
      <c r="PZQ67" s="87"/>
      <c r="PZR67" s="87"/>
      <c r="PZS67" s="87"/>
      <c r="PZT67" s="87"/>
      <c r="PZU67" s="87"/>
      <c r="PZV67" s="87"/>
      <c r="PZW67" s="87"/>
      <c r="PZX67" s="87"/>
      <c r="PZY67" s="87"/>
      <c r="PZZ67" s="87"/>
      <c r="QAA67" s="87"/>
      <c r="QAB67" s="87"/>
      <c r="QAC67" s="87"/>
      <c r="QAD67" s="87"/>
      <c r="QAE67" s="87"/>
      <c r="QAF67" s="87"/>
      <c r="QAG67" s="87"/>
      <c r="QAH67" s="87"/>
      <c r="QAI67" s="87"/>
      <c r="QAJ67" s="87"/>
      <c r="QAK67" s="87"/>
      <c r="QAL67" s="87"/>
      <c r="QAM67" s="87"/>
      <c r="QAN67" s="87"/>
      <c r="QAO67" s="87"/>
      <c r="QAP67" s="87"/>
      <c r="QAQ67" s="87"/>
      <c r="QAR67" s="87"/>
      <c r="QAS67" s="87"/>
      <c r="QAT67" s="87"/>
      <c r="QAU67" s="87"/>
      <c r="QAV67" s="87"/>
      <c r="QAW67" s="87"/>
      <c r="QAX67" s="87"/>
      <c r="QAY67" s="87"/>
      <c r="QAZ67" s="87"/>
      <c r="QBA67" s="87"/>
      <c r="QBB67" s="87"/>
      <c r="QBC67" s="87"/>
      <c r="QBD67" s="87"/>
      <c r="QBE67" s="87"/>
      <c r="QBF67" s="87"/>
      <c r="QBG67" s="87"/>
      <c r="QBH67" s="87"/>
      <c r="QBI67" s="87"/>
      <c r="QBJ67" s="87"/>
      <c r="QBK67" s="87"/>
      <c r="QBL67" s="87"/>
      <c r="QBM67" s="87"/>
      <c r="QBN67" s="87"/>
      <c r="QBO67" s="87"/>
      <c r="QBP67" s="87"/>
      <c r="QBQ67" s="87"/>
      <c r="QBR67" s="87"/>
      <c r="QBS67" s="87"/>
      <c r="QBT67" s="87"/>
      <c r="QBU67" s="87"/>
      <c r="QBV67" s="87"/>
      <c r="QBW67" s="87"/>
      <c r="QBX67" s="87"/>
      <c r="QBY67" s="87"/>
      <c r="QBZ67" s="87"/>
      <c r="QCA67" s="87"/>
      <c r="QCB67" s="87"/>
      <c r="QCC67" s="87"/>
      <c r="QCD67" s="87"/>
      <c r="QCE67" s="87"/>
      <c r="QCF67" s="87"/>
      <c r="QCG67" s="87"/>
      <c r="QCH67" s="87"/>
      <c r="QCI67" s="87"/>
      <c r="QCJ67" s="87"/>
      <c r="QCK67" s="87"/>
      <c r="QCL67" s="87"/>
      <c r="QCM67" s="87"/>
      <c r="QCN67" s="87"/>
      <c r="QCO67" s="87"/>
      <c r="QCP67" s="87"/>
      <c r="QCQ67" s="87"/>
      <c r="QCR67" s="87"/>
      <c r="QCS67" s="87"/>
      <c r="QCT67" s="87"/>
      <c r="QCU67" s="87"/>
      <c r="QCV67" s="87"/>
      <c r="QCW67" s="87"/>
      <c r="QCX67" s="87"/>
      <c r="QCY67" s="87"/>
      <c r="QCZ67" s="87"/>
      <c r="QDA67" s="87"/>
      <c r="QDB67" s="87"/>
      <c r="QDC67" s="87"/>
      <c r="QDD67" s="87"/>
      <c r="QDE67" s="87"/>
      <c r="QDF67" s="87"/>
      <c r="QDG67" s="87"/>
      <c r="QDH67" s="87"/>
      <c r="QDI67" s="87"/>
      <c r="QDJ67" s="87"/>
      <c r="QDK67" s="87"/>
      <c r="QDL67" s="87"/>
      <c r="QDM67" s="87"/>
      <c r="QDN67" s="87"/>
      <c r="QDO67" s="87"/>
      <c r="QDP67" s="87"/>
      <c r="QDQ67" s="87"/>
      <c r="QDR67" s="87"/>
      <c r="QDS67" s="87"/>
      <c r="QDT67" s="87"/>
      <c r="QDU67" s="87"/>
      <c r="QDV67" s="87"/>
      <c r="QDW67" s="87"/>
      <c r="QDX67" s="87"/>
      <c r="QDY67" s="87"/>
      <c r="QDZ67" s="87"/>
      <c r="QEA67" s="87"/>
      <c r="QEB67" s="87"/>
      <c r="QEC67" s="87"/>
      <c r="QED67" s="87"/>
      <c r="QEE67" s="87"/>
      <c r="QEF67" s="87"/>
      <c r="QEG67" s="87"/>
      <c r="QEH67" s="87"/>
      <c r="QEI67" s="87"/>
      <c r="QEJ67" s="87"/>
      <c r="QEK67" s="87"/>
      <c r="QEL67" s="87"/>
      <c r="QEM67" s="87"/>
      <c r="QEN67" s="87"/>
      <c r="QEO67" s="87"/>
      <c r="QEP67" s="87"/>
      <c r="QEQ67" s="87"/>
      <c r="QER67" s="87"/>
      <c r="QES67" s="87"/>
      <c r="QET67" s="87"/>
      <c r="QEU67" s="87"/>
      <c r="QEV67" s="87"/>
      <c r="QEW67" s="87"/>
      <c r="QEX67" s="87"/>
      <c r="QEY67" s="87"/>
      <c r="QEZ67" s="87"/>
      <c r="QFA67" s="87"/>
      <c r="QFB67" s="87"/>
      <c r="QFC67" s="87"/>
      <c r="QFD67" s="87"/>
      <c r="QFE67" s="87"/>
      <c r="QFF67" s="87"/>
      <c r="QFG67" s="87"/>
      <c r="QFH67" s="87"/>
      <c r="QFI67" s="87"/>
      <c r="QFJ67" s="87"/>
      <c r="QFK67" s="87"/>
      <c r="QFL67" s="87"/>
      <c r="QFM67" s="87"/>
      <c r="QFN67" s="87"/>
      <c r="QFO67" s="87"/>
      <c r="QFP67" s="87"/>
      <c r="QFQ67" s="87"/>
      <c r="QFR67" s="87"/>
      <c r="QFS67" s="87"/>
      <c r="QFT67" s="87"/>
      <c r="QFU67" s="87"/>
      <c r="QFV67" s="87"/>
      <c r="QFW67" s="87"/>
      <c r="QFX67" s="87"/>
      <c r="QFY67" s="87"/>
      <c r="QFZ67" s="87"/>
      <c r="QGA67" s="87"/>
      <c r="QGB67" s="87"/>
      <c r="QGC67" s="87"/>
      <c r="QGD67" s="87"/>
      <c r="QGE67" s="87"/>
      <c r="QGF67" s="87"/>
      <c r="QGG67" s="87"/>
      <c r="QGH67" s="87"/>
      <c r="QGI67" s="87"/>
      <c r="QGJ67" s="87"/>
      <c r="QGK67" s="87"/>
      <c r="QGL67" s="87"/>
      <c r="QGM67" s="87"/>
      <c r="QGN67" s="87"/>
      <c r="QGO67" s="87"/>
      <c r="QGP67" s="87"/>
      <c r="QGQ67" s="87"/>
      <c r="QGR67" s="87"/>
      <c r="QGS67" s="87"/>
      <c r="QGT67" s="87"/>
      <c r="QGU67" s="87"/>
      <c r="QGV67" s="87"/>
      <c r="QGW67" s="87"/>
      <c r="QGX67" s="87"/>
      <c r="QGY67" s="87"/>
      <c r="QGZ67" s="87"/>
      <c r="QHA67" s="87"/>
      <c r="QHB67" s="87"/>
      <c r="QHC67" s="87"/>
      <c r="QHD67" s="87"/>
      <c r="QHE67" s="87"/>
      <c r="QHF67" s="87"/>
      <c r="QHG67" s="87"/>
      <c r="QHH67" s="87"/>
      <c r="QHI67" s="87"/>
      <c r="QHJ67" s="87"/>
      <c r="QHK67" s="87"/>
      <c r="QHL67" s="87"/>
      <c r="QHM67" s="87"/>
      <c r="QHN67" s="87"/>
      <c r="QHO67" s="87"/>
      <c r="QHP67" s="87"/>
      <c r="QHQ67" s="87"/>
      <c r="QHR67" s="87"/>
      <c r="QHS67" s="87"/>
      <c r="QHT67" s="87"/>
      <c r="QHU67" s="87"/>
      <c r="QHV67" s="87"/>
      <c r="QHW67" s="87"/>
      <c r="QHX67" s="87"/>
      <c r="QHY67" s="87"/>
      <c r="QHZ67" s="87"/>
      <c r="QIA67" s="87"/>
      <c r="QIB67" s="87"/>
      <c r="QIC67" s="87"/>
      <c r="QID67" s="87"/>
      <c r="QIE67" s="87"/>
      <c r="QIF67" s="87"/>
      <c r="QIG67" s="87"/>
      <c r="QIH67" s="87"/>
      <c r="QII67" s="87"/>
      <c r="QIJ67" s="87"/>
      <c r="QIK67" s="87"/>
      <c r="QIL67" s="87"/>
      <c r="QIM67" s="87"/>
      <c r="QIN67" s="87"/>
      <c r="QIO67" s="87"/>
      <c r="QIP67" s="87"/>
      <c r="QIQ67" s="87"/>
      <c r="QIR67" s="87"/>
      <c r="QIS67" s="87"/>
      <c r="QIT67" s="87"/>
      <c r="QIU67" s="87"/>
      <c r="QIV67" s="87"/>
      <c r="QIW67" s="87"/>
      <c r="QIX67" s="87"/>
      <c r="QIY67" s="87"/>
      <c r="QIZ67" s="87"/>
      <c r="QJA67" s="87"/>
      <c r="QJB67" s="87"/>
      <c r="QJC67" s="87"/>
      <c r="QJD67" s="87"/>
      <c r="QJE67" s="87"/>
      <c r="QJF67" s="87"/>
      <c r="QJG67" s="87"/>
      <c r="QJH67" s="87"/>
      <c r="QJI67" s="87"/>
      <c r="QJJ67" s="87"/>
      <c r="QJK67" s="87"/>
      <c r="QJL67" s="87"/>
      <c r="QJM67" s="87"/>
      <c r="QJN67" s="87"/>
      <c r="QJO67" s="87"/>
      <c r="QJP67" s="87"/>
      <c r="QJQ67" s="87"/>
      <c r="QJR67" s="87"/>
      <c r="QJS67" s="87"/>
      <c r="QJT67" s="87"/>
      <c r="QJU67" s="87"/>
      <c r="QJV67" s="87"/>
      <c r="QJW67" s="87"/>
      <c r="QJX67" s="87"/>
      <c r="QJY67" s="87"/>
      <c r="QJZ67" s="87"/>
      <c r="QKA67" s="87"/>
      <c r="QKB67" s="87"/>
      <c r="QKC67" s="87"/>
      <c r="QKD67" s="87"/>
      <c r="QKE67" s="87"/>
      <c r="QKF67" s="87"/>
      <c r="QKG67" s="87"/>
      <c r="QKH67" s="87"/>
      <c r="QKI67" s="87"/>
      <c r="QKJ67" s="87"/>
      <c r="QKK67" s="87"/>
      <c r="QKL67" s="87"/>
      <c r="QKM67" s="87"/>
      <c r="QKN67" s="87"/>
      <c r="QKO67" s="87"/>
      <c r="QKP67" s="87"/>
      <c r="QKQ67" s="87"/>
      <c r="QKR67" s="87"/>
      <c r="QKS67" s="87"/>
      <c r="QKT67" s="87"/>
      <c r="QKU67" s="87"/>
      <c r="QKV67" s="87"/>
      <c r="QKW67" s="87"/>
      <c r="QKX67" s="87"/>
      <c r="QKY67" s="87"/>
      <c r="QKZ67" s="87"/>
      <c r="QLA67" s="87"/>
      <c r="QLB67" s="87"/>
      <c r="QLC67" s="87"/>
      <c r="QLD67" s="87"/>
      <c r="QLE67" s="87"/>
      <c r="QLF67" s="87"/>
      <c r="QLG67" s="87"/>
      <c r="QLH67" s="87"/>
      <c r="QLI67" s="87"/>
      <c r="QLJ67" s="87"/>
      <c r="QLK67" s="87"/>
      <c r="QLL67" s="87"/>
      <c r="QLM67" s="87"/>
      <c r="QLN67" s="87"/>
      <c r="QLO67" s="87"/>
      <c r="QLP67" s="87"/>
      <c r="QLQ67" s="87"/>
      <c r="QLR67" s="87"/>
      <c r="QLS67" s="87"/>
      <c r="QLT67" s="87"/>
      <c r="QLU67" s="87"/>
      <c r="QLV67" s="87"/>
      <c r="QLW67" s="87"/>
      <c r="QLX67" s="87"/>
      <c r="QLY67" s="87"/>
      <c r="QLZ67" s="87"/>
      <c r="QMA67" s="87"/>
      <c r="QMB67" s="87"/>
      <c r="QMC67" s="87"/>
      <c r="QMD67" s="87"/>
      <c r="QME67" s="87"/>
      <c r="QMF67" s="87"/>
      <c r="QMG67" s="87"/>
      <c r="QMH67" s="87"/>
      <c r="QMI67" s="87"/>
      <c r="QMJ67" s="87"/>
      <c r="QMK67" s="87"/>
      <c r="QML67" s="87"/>
      <c r="QMM67" s="87"/>
      <c r="QMN67" s="87"/>
      <c r="QMO67" s="87"/>
      <c r="QMP67" s="87"/>
      <c r="QMQ67" s="87"/>
      <c r="QMR67" s="87"/>
      <c r="QMS67" s="87"/>
      <c r="QMT67" s="87"/>
      <c r="QMU67" s="87"/>
      <c r="QMV67" s="87"/>
      <c r="QMW67" s="87"/>
      <c r="QMX67" s="87"/>
      <c r="QMY67" s="87"/>
      <c r="QMZ67" s="87"/>
      <c r="QNA67" s="87"/>
      <c r="QNB67" s="87"/>
      <c r="QNC67" s="87"/>
      <c r="QND67" s="87"/>
      <c r="QNE67" s="87"/>
      <c r="QNF67" s="87"/>
      <c r="QNG67" s="87"/>
      <c r="QNH67" s="87"/>
      <c r="QNI67" s="87"/>
      <c r="QNJ67" s="87"/>
      <c r="QNK67" s="87"/>
      <c r="QNL67" s="87"/>
      <c r="QNM67" s="87"/>
      <c r="QNN67" s="87"/>
      <c r="QNO67" s="87"/>
      <c r="QNP67" s="87"/>
      <c r="QNQ67" s="87"/>
      <c r="QNR67" s="87"/>
      <c r="QNS67" s="87"/>
      <c r="QNT67" s="87"/>
      <c r="QNU67" s="87"/>
      <c r="QNV67" s="87"/>
      <c r="QNW67" s="87"/>
      <c r="QNX67" s="87"/>
      <c r="QNY67" s="87"/>
      <c r="QNZ67" s="87"/>
      <c r="QOA67" s="87"/>
      <c r="QOB67" s="87"/>
      <c r="QOC67" s="87"/>
      <c r="QOD67" s="87"/>
      <c r="QOE67" s="87"/>
      <c r="QOF67" s="87"/>
      <c r="QOG67" s="87"/>
      <c r="QOH67" s="87"/>
      <c r="QOI67" s="87"/>
      <c r="QOJ67" s="87"/>
      <c r="QOK67" s="87"/>
      <c r="QOL67" s="87"/>
      <c r="QOM67" s="87"/>
      <c r="QON67" s="87"/>
      <c r="QOO67" s="87"/>
      <c r="QOP67" s="87"/>
      <c r="QOQ67" s="87"/>
      <c r="QOR67" s="87"/>
      <c r="QOS67" s="87"/>
      <c r="QOT67" s="87"/>
      <c r="QOU67" s="87"/>
      <c r="QOV67" s="87"/>
      <c r="QOW67" s="87"/>
      <c r="QOX67" s="87"/>
      <c r="QOY67" s="87"/>
      <c r="QOZ67" s="87"/>
      <c r="QPA67" s="87"/>
      <c r="QPB67" s="87"/>
      <c r="QPC67" s="87"/>
      <c r="QPD67" s="87"/>
      <c r="QPE67" s="87"/>
      <c r="QPF67" s="87"/>
      <c r="QPG67" s="87"/>
      <c r="QPH67" s="87"/>
      <c r="QPI67" s="87"/>
      <c r="QPJ67" s="87"/>
      <c r="QPK67" s="87"/>
      <c r="QPL67" s="87"/>
      <c r="QPM67" s="87"/>
      <c r="QPN67" s="87"/>
      <c r="QPO67" s="87"/>
      <c r="QPP67" s="87"/>
      <c r="QPQ67" s="87"/>
      <c r="QPR67" s="87"/>
      <c r="QPS67" s="87"/>
      <c r="QPT67" s="87"/>
      <c r="QPU67" s="87"/>
      <c r="QPV67" s="87"/>
      <c r="QPW67" s="87"/>
      <c r="QPX67" s="87"/>
      <c r="QPY67" s="87"/>
      <c r="QPZ67" s="87"/>
      <c r="QQA67" s="87"/>
      <c r="QQB67" s="87"/>
      <c r="QQC67" s="87"/>
      <c r="QQD67" s="87"/>
      <c r="QQE67" s="87"/>
      <c r="QQF67" s="87"/>
      <c r="QQG67" s="87"/>
      <c r="QQH67" s="87"/>
      <c r="QQI67" s="87"/>
      <c r="QQJ67" s="87"/>
      <c r="QQK67" s="87"/>
      <c r="QQL67" s="87"/>
      <c r="QQM67" s="87"/>
      <c r="QQN67" s="87"/>
      <c r="QQO67" s="87"/>
      <c r="QQP67" s="87"/>
      <c r="QQQ67" s="87"/>
      <c r="QQR67" s="87"/>
      <c r="QQS67" s="87"/>
      <c r="QQT67" s="87"/>
      <c r="QQU67" s="87"/>
      <c r="QQV67" s="87"/>
      <c r="QQW67" s="87"/>
      <c r="QQX67" s="87"/>
      <c r="QQY67" s="87"/>
      <c r="QQZ67" s="87"/>
      <c r="QRA67" s="87"/>
      <c r="QRB67" s="87"/>
      <c r="QRC67" s="87"/>
      <c r="QRD67" s="87"/>
      <c r="QRE67" s="87"/>
      <c r="QRF67" s="87"/>
      <c r="QRG67" s="87"/>
      <c r="QRH67" s="87"/>
      <c r="QRI67" s="87"/>
      <c r="QRJ67" s="87"/>
      <c r="QRK67" s="87"/>
      <c r="QRL67" s="87"/>
      <c r="QRM67" s="87"/>
      <c r="QRN67" s="87"/>
      <c r="QRO67" s="87"/>
      <c r="QRP67" s="87"/>
      <c r="QRQ67" s="87"/>
      <c r="QRR67" s="87"/>
      <c r="QRS67" s="87"/>
      <c r="QRT67" s="87"/>
      <c r="QRU67" s="87"/>
      <c r="QRV67" s="87"/>
      <c r="QRW67" s="87"/>
      <c r="QRX67" s="87"/>
      <c r="QRY67" s="87"/>
      <c r="QRZ67" s="87"/>
      <c r="QSA67" s="87"/>
      <c r="QSB67" s="87"/>
      <c r="QSC67" s="87"/>
      <c r="QSD67" s="87"/>
      <c r="QSE67" s="87"/>
      <c r="QSF67" s="87"/>
      <c r="QSG67" s="87"/>
      <c r="QSH67" s="87"/>
      <c r="QSI67" s="87"/>
      <c r="QSJ67" s="87"/>
      <c r="QSK67" s="87"/>
      <c r="QSL67" s="87"/>
      <c r="QSM67" s="87"/>
      <c r="QSN67" s="87"/>
      <c r="QSO67" s="87"/>
      <c r="QSP67" s="87"/>
      <c r="QSQ67" s="87"/>
      <c r="QSR67" s="87"/>
      <c r="QSS67" s="87"/>
      <c r="QST67" s="87"/>
      <c r="QSU67" s="87"/>
      <c r="QSV67" s="87"/>
      <c r="QSW67" s="87"/>
      <c r="QSX67" s="87"/>
      <c r="QSY67" s="87"/>
      <c r="QSZ67" s="87"/>
      <c r="QTA67" s="87"/>
      <c r="QTB67" s="87"/>
      <c r="QTC67" s="87"/>
      <c r="QTD67" s="87"/>
      <c r="QTE67" s="87"/>
      <c r="QTF67" s="87"/>
      <c r="QTG67" s="87"/>
      <c r="QTH67" s="87"/>
      <c r="QTI67" s="87"/>
      <c r="QTJ67" s="87"/>
      <c r="QTK67" s="87"/>
      <c r="QTL67" s="87"/>
      <c r="QTM67" s="87"/>
      <c r="QTN67" s="87"/>
      <c r="QTO67" s="87"/>
      <c r="QTP67" s="87"/>
      <c r="QTQ67" s="87"/>
      <c r="QTR67" s="87"/>
      <c r="QTS67" s="87"/>
      <c r="QTT67" s="87"/>
      <c r="QTU67" s="87"/>
      <c r="QTV67" s="87"/>
      <c r="QTW67" s="87"/>
      <c r="QTX67" s="87"/>
      <c r="QTY67" s="87"/>
      <c r="QTZ67" s="87"/>
      <c r="QUA67" s="87"/>
      <c r="QUB67" s="87"/>
      <c r="QUC67" s="87"/>
      <c r="QUD67" s="87"/>
      <c r="QUE67" s="87"/>
      <c r="QUF67" s="87"/>
      <c r="QUG67" s="87"/>
      <c r="QUH67" s="87"/>
      <c r="QUI67" s="87"/>
      <c r="QUJ67" s="87"/>
      <c r="QUK67" s="87"/>
      <c r="QUL67" s="87"/>
      <c r="QUM67" s="87"/>
      <c r="QUN67" s="87"/>
      <c r="QUO67" s="87"/>
      <c r="QUP67" s="87"/>
      <c r="QUQ67" s="87"/>
      <c r="QUR67" s="87"/>
      <c r="QUS67" s="87"/>
      <c r="QUT67" s="87"/>
      <c r="QUU67" s="87"/>
      <c r="QUV67" s="87"/>
      <c r="QUW67" s="87"/>
      <c r="QUX67" s="87"/>
      <c r="QUY67" s="87"/>
      <c r="QUZ67" s="87"/>
      <c r="QVA67" s="87"/>
      <c r="QVB67" s="87"/>
      <c r="QVC67" s="87"/>
      <c r="QVD67" s="87"/>
      <c r="QVE67" s="87"/>
      <c r="QVF67" s="87"/>
      <c r="QVG67" s="87"/>
      <c r="QVH67" s="87"/>
      <c r="QVI67" s="87"/>
      <c r="QVJ67" s="87"/>
      <c r="QVK67" s="87"/>
      <c r="QVL67" s="87"/>
      <c r="QVM67" s="87"/>
      <c r="QVN67" s="87"/>
      <c r="QVO67" s="87"/>
      <c r="QVP67" s="87"/>
      <c r="QVQ67" s="87"/>
      <c r="QVR67" s="87"/>
      <c r="QVS67" s="87"/>
      <c r="QVT67" s="87"/>
      <c r="QVU67" s="87"/>
      <c r="QVV67" s="87"/>
      <c r="QVW67" s="87"/>
      <c r="QVX67" s="87"/>
      <c r="QVY67" s="87"/>
      <c r="QVZ67" s="87"/>
      <c r="QWA67" s="87"/>
      <c r="QWB67" s="87"/>
      <c r="QWC67" s="87"/>
      <c r="QWD67" s="87"/>
      <c r="QWE67" s="87"/>
      <c r="QWF67" s="87"/>
      <c r="QWG67" s="87"/>
      <c r="QWH67" s="87"/>
      <c r="QWI67" s="87"/>
      <c r="QWJ67" s="87"/>
      <c r="QWK67" s="87"/>
      <c r="QWL67" s="87"/>
      <c r="QWM67" s="87"/>
      <c r="QWN67" s="87"/>
      <c r="QWO67" s="87"/>
      <c r="QWP67" s="87"/>
      <c r="QWQ67" s="87"/>
      <c r="QWR67" s="87"/>
      <c r="QWS67" s="87"/>
      <c r="QWT67" s="87"/>
      <c r="QWU67" s="87"/>
      <c r="QWV67" s="87"/>
      <c r="QWW67" s="87"/>
      <c r="QWX67" s="87"/>
      <c r="QWY67" s="87"/>
      <c r="QWZ67" s="87"/>
      <c r="QXA67" s="87"/>
      <c r="QXB67" s="87"/>
      <c r="QXC67" s="87"/>
      <c r="QXD67" s="87"/>
      <c r="QXE67" s="87"/>
      <c r="QXF67" s="87"/>
      <c r="QXG67" s="87"/>
      <c r="QXH67" s="87"/>
      <c r="QXI67" s="87"/>
      <c r="QXJ67" s="87"/>
      <c r="QXK67" s="87"/>
      <c r="QXL67" s="87"/>
      <c r="QXM67" s="87"/>
      <c r="QXN67" s="87"/>
      <c r="QXO67" s="87"/>
      <c r="QXP67" s="87"/>
      <c r="QXQ67" s="87"/>
      <c r="QXR67" s="87"/>
      <c r="QXS67" s="87"/>
      <c r="QXT67" s="87"/>
      <c r="QXU67" s="87"/>
      <c r="QXV67" s="87"/>
      <c r="QXW67" s="87"/>
      <c r="QXX67" s="87"/>
      <c r="QXY67" s="87"/>
      <c r="QXZ67" s="87"/>
      <c r="QYA67" s="87"/>
      <c r="QYB67" s="87"/>
      <c r="QYC67" s="87"/>
      <c r="QYD67" s="87"/>
      <c r="QYE67" s="87"/>
      <c r="QYF67" s="87"/>
      <c r="QYG67" s="87"/>
      <c r="QYH67" s="87"/>
      <c r="QYI67" s="87"/>
      <c r="QYJ67" s="87"/>
      <c r="QYK67" s="87"/>
      <c r="QYL67" s="87"/>
      <c r="QYM67" s="87"/>
      <c r="QYN67" s="87"/>
      <c r="QYO67" s="87"/>
      <c r="QYP67" s="87"/>
      <c r="QYQ67" s="87"/>
      <c r="QYR67" s="87"/>
      <c r="QYS67" s="87"/>
      <c r="QYT67" s="87"/>
      <c r="QYU67" s="87"/>
      <c r="QYV67" s="87"/>
      <c r="QYW67" s="87"/>
      <c r="QYX67" s="87"/>
      <c r="QYY67" s="87"/>
      <c r="QYZ67" s="87"/>
      <c r="QZA67" s="87"/>
      <c r="QZB67" s="87"/>
      <c r="QZC67" s="87"/>
      <c r="QZD67" s="87"/>
      <c r="QZE67" s="87"/>
      <c r="QZF67" s="87"/>
      <c r="QZG67" s="87"/>
      <c r="QZH67" s="87"/>
      <c r="QZI67" s="87"/>
      <c r="QZJ67" s="87"/>
      <c r="QZK67" s="87"/>
      <c r="QZL67" s="87"/>
      <c r="QZM67" s="87"/>
      <c r="QZN67" s="87"/>
      <c r="QZO67" s="87"/>
      <c r="QZP67" s="87"/>
      <c r="QZQ67" s="87"/>
      <c r="QZR67" s="87"/>
      <c r="QZS67" s="87"/>
      <c r="QZT67" s="87"/>
      <c r="QZU67" s="87"/>
      <c r="QZV67" s="87"/>
      <c r="QZW67" s="87"/>
      <c r="QZX67" s="87"/>
      <c r="QZY67" s="87"/>
      <c r="QZZ67" s="87"/>
      <c r="RAA67" s="87"/>
      <c r="RAB67" s="87"/>
      <c r="RAC67" s="87"/>
      <c r="RAD67" s="87"/>
      <c r="RAE67" s="87"/>
      <c r="RAF67" s="87"/>
      <c r="RAG67" s="87"/>
      <c r="RAH67" s="87"/>
      <c r="RAI67" s="87"/>
      <c r="RAJ67" s="87"/>
      <c r="RAK67" s="87"/>
      <c r="RAL67" s="87"/>
      <c r="RAM67" s="87"/>
      <c r="RAN67" s="87"/>
      <c r="RAO67" s="87"/>
      <c r="RAP67" s="87"/>
      <c r="RAQ67" s="87"/>
      <c r="RAR67" s="87"/>
      <c r="RAS67" s="87"/>
      <c r="RAT67" s="87"/>
      <c r="RAU67" s="87"/>
      <c r="RAV67" s="87"/>
      <c r="RAW67" s="87"/>
      <c r="RAX67" s="87"/>
      <c r="RAY67" s="87"/>
      <c r="RAZ67" s="87"/>
      <c r="RBA67" s="87"/>
      <c r="RBB67" s="87"/>
      <c r="RBC67" s="87"/>
      <c r="RBD67" s="87"/>
      <c r="RBE67" s="87"/>
      <c r="RBF67" s="87"/>
      <c r="RBG67" s="87"/>
      <c r="RBH67" s="87"/>
      <c r="RBI67" s="87"/>
      <c r="RBJ67" s="87"/>
      <c r="RBK67" s="87"/>
      <c r="RBL67" s="87"/>
      <c r="RBM67" s="87"/>
      <c r="RBN67" s="87"/>
      <c r="RBO67" s="87"/>
      <c r="RBP67" s="87"/>
      <c r="RBQ67" s="87"/>
      <c r="RBR67" s="87"/>
      <c r="RBS67" s="87"/>
      <c r="RBT67" s="87"/>
      <c r="RBU67" s="87"/>
      <c r="RBV67" s="87"/>
      <c r="RBW67" s="87"/>
      <c r="RBX67" s="87"/>
      <c r="RBY67" s="87"/>
      <c r="RBZ67" s="87"/>
      <c r="RCA67" s="87"/>
      <c r="RCB67" s="87"/>
      <c r="RCC67" s="87"/>
      <c r="RCD67" s="87"/>
      <c r="RCE67" s="87"/>
      <c r="RCF67" s="87"/>
      <c r="RCG67" s="87"/>
      <c r="RCH67" s="87"/>
      <c r="RCI67" s="87"/>
      <c r="RCJ67" s="87"/>
      <c r="RCK67" s="87"/>
      <c r="RCL67" s="87"/>
      <c r="RCM67" s="87"/>
      <c r="RCN67" s="87"/>
      <c r="RCO67" s="87"/>
      <c r="RCP67" s="87"/>
      <c r="RCQ67" s="87"/>
      <c r="RCR67" s="87"/>
      <c r="RCS67" s="87"/>
      <c r="RCT67" s="87"/>
      <c r="RCU67" s="87"/>
      <c r="RCV67" s="87"/>
      <c r="RCW67" s="87"/>
      <c r="RCX67" s="87"/>
      <c r="RCY67" s="87"/>
      <c r="RCZ67" s="87"/>
      <c r="RDA67" s="87"/>
      <c r="RDB67" s="87"/>
      <c r="RDC67" s="87"/>
      <c r="RDD67" s="87"/>
      <c r="RDE67" s="87"/>
      <c r="RDF67" s="87"/>
      <c r="RDG67" s="87"/>
      <c r="RDH67" s="87"/>
      <c r="RDI67" s="87"/>
      <c r="RDJ67" s="87"/>
      <c r="RDK67" s="87"/>
      <c r="RDL67" s="87"/>
      <c r="RDM67" s="87"/>
      <c r="RDN67" s="87"/>
      <c r="RDO67" s="87"/>
      <c r="RDP67" s="87"/>
      <c r="RDQ67" s="87"/>
      <c r="RDR67" s="87"/>
      <c r="RDS67" s="87"/>
      <c r="RDT67" s="87"/>
      <c r="RDU67" s="87"/>
      <c r="RDV67" s="87"/>
      <c r="RDW67" s="87"/>
      <c r="RDX67" s="87"/>
      <c r="RDY67" s="87"/>
      <c r="RDZ67" s="87"/>
      <c r="REA67" s="87"/>
      <c r="REB67" s="87"/>
      <c r="REC67" s="87"/>
      <c r="RED67" s="87"/>
      <c r="REE67" s="87"/>
      <c r="REF67" s="87"/>
      <c r="REG67" s="87"/>
      <c r="REH67" s="87"/>
      <c r="REI67" s="87"/>
      <c r="REJ67" s="87"/>
      <c r="REK67" s="87"/>
      <c r="REL67" s="87"/>
      <c r="REM67" s="87"/>
      <c r="REN67" s="87"/>
      <c r="REO67" s="87"/>
      <c r="REP67" s="87"/>
      <c r="REQ67" s="87"/>
      <c r="RER67" s="87"/>
      <c r="RES67" s="87"/>
      <c r="RET67" s="87"/>
      <c r="REU67" s="87"/>
      <c r="REV67" s="87"/>
      <c r="REW67" s="87"/>
      <c r="REX67" s="87"/>
      <c r="REY67" s="87"/>
      <c r="REZ67" s="87"/>
      <c r="RFA67" s="87"/>
      <c r="RFB67" s="87"/>
      <c r="RFC67" s="87"/>
      <c r="RFD67" s="87"/>
      <c r="RFE67" s="87"/>
      <c r="RFF67" s="87"/>
      <c r="RFG67" s="87"/>
      <c r="RFH67" s="87"/>
      <c r="RFI67" s="87"/>
      <c r="RFJ67" s="87"/>
      <c r="RFK67" s="87"/>
      <c r="RFL67" s="87"/>
      <c r="RFM67" s="87"/>
      <c r="RFN67" s="87"/>
      <c r="RFO67" s="87"/>
      <c r="RFP67" s="87"/>
      <c r="RFQ67" s="87"/>
      <c r="RFR67" s="87"/>
      <c r="RFS67" s="87"/>
      <c r="RFT67" s="87"/>
      <c r="RFU67" s="87"/>
      <c r="RFV67" s="87"/>
      <c r="RFW67" s="87"/>
      <c r="RFX67" s="87"/>
      <c r="RFY67" s="87"/>
      <c r="RFZ67" s="87"/>
      <c r="RGA67" s="87"/>
      <c r="RGB67" s="87"/>
      <c r="RGC67" s="87"/>
      <c r="RGD67" s="87"/>
      <c r="RGE67" s="87"/>
      <c r="RGF67" s="87"/>
      <c r="RGG67" s="87"/>
      <c r="RGH67" s="87"/>
      <c r="RGI67" s="87"/>
      <c r="RGJ67" s="87"/>
      <c r="RGK67" s="87"/>
      <c r="RGL67" s="87"/>
      <c r="RGM67" s="87"/>
      <c r="RGN67" s="87"/>
      <c r="RGO67" s="87"/>
      <c r="RGP67" s="87"/>
      <c r="RGQ67" s="87"/>
      <c r="RGR67" s="87"/>
      <c r="RGS67" s="87"/>
      <c r="RGT67" s="87"/>
      <c r="RGU67" s="87"/>
      <c r="RGV67" s="87"/>
      <c r="RGW67" s="87"/>
      <c r="RGX67" s="87"/>
      <c r="RGY67" s="87"/>
      <c r="RGZ67" s="87"/>
      <c r="RHA67" s="87"/>
      <c r="RHB67" s="87"/>
      <c r="RHC67" s="87"/>
      <c r="RHD67" s="87"/>
      <c r="RHE67" s="87"/>
      <c r="RHF67" s="87"/>
      <c r="RHG67" s="87"/>
      <c r="RHH67" s="87"/>
      <c r="RHI67" s="87"/>
      <c r="RHJ67" s="87"/>
      <c r="RHK67" s="87"/>
      <c r="RHL67" s="87"/>
      <c r="RHM67" s="87"/>
      <c r="RHN67" s="87"/>
      <c r="RHO67" s="87"/>
      <c r="RHP67" s="87"/>
      <c r="RHQ67" s="87"/>
      <c r="RHR67" s="87"/>
      <c r="RHS67" s="87"/>
      <c r="RHT67" s="87"/>
      <c r="RHU67" s="87"/>
      <c r="RHV67" s="87"/>
      <c r="RHW67" s="87"/>
      <c r="RHX67" s="87"/>
      <c r="RHY67" s="87"/>
      <c r="RHZ67" s="87"/>
      <c r="RIA67" s="87"/>
      <c r="RIB67" s="87"/>
      <c r="RIC67" s="87"/>
      <c r="RID67" s="87"/>
      <c r="RIE67" s="87"/>
      <c r="RIF67" s="87"/>
      <c r="RIG67" s="87"/>
      <c r="RIH67" s="87"/>
      <c r="RII67" s="87"/>
      <c r="RIJ67" s="87"/>
      <c r="RIK67" s="87"/>
      <c r="RIL67" s="87"/>
      <c r="RIM67" s="87"/>
      <c r="RIN67" s="87"/>
      <c r="RIO67" s="87"/>
      <c r="RIP67" s="87"/>
      <c r="RIQ67" s="87"/>
      <c r="RIR67" s="87"/>
      <c r="RIS67" s="87"/>
      <c r="RIT67" s="87"/>
      <c r="RIU67" s="87"/>
      <c r="RIV67" s="87"/>
      <c r="RIW67" s="87"/>
      <c r="RIX67" s="87"/>
      <c r="RIY67" s="87"/>
      <c r="RIZ67" s="87"/>
      <c r="RJA67" s="87"/>
      <c r="RJB67" s="87"/>
      <c r="RJC67" s="87"/>
      <c r="RJD67" s="87"/>
      <c r="RJE67" s="87"/>
      <c r="RJF67" s="87"/>
      <c r="RJG67" s="87"/>
      <c r="RJH67" s="87"/>
      <c r="RJI67" s="87"/>
      <c r="RJJ67" s="87"/>
      <c r="RJK67" s="87"/>
      <c r="RJL67" s="87"/>
      <c r="RJM67" s="87"/>
      <c r="RJN67" s="87"/>
      <c r="RJO67" s="87"/>
      <c r="RJP67" s="87"/>
      <c r="RJQ67" s="87"/>
      <c r="RJR67" s="87"/>
      <c r="RJS67" s="87"/>
      <c r="RJT67" s="87"/>
      <c r="RJU67" s="87"/>
      <c r="RJV67" s="87"/>
      <c r="RJW67" s="87"/>
      <c r="RJX67" s="87"/>
      <c r="RJY67" s="87"/>
      <c r="RJZ67" s="87"/>
      <c r="RKA67" s="87"/>
      <c r="RKB67" s="87"/>
      <c r="RKC67" s="87"/>
      <c r="RKD67" s="87"/>
      <c r="RKE67" s="87"/>
      <c r="RKF67" s="87"/>
      <c r="RKG67" s="87"/>
      <c r="RKH67" s="87"/>
      <c r="RKI67" s="87"/>
      <c r="RKJ67" s="87"/>
      <c r="RKK67" s="87"/>
      <c r="RKL67" s="87"/>
      <c r="RKM67" s="87"/>
      <c r="RKN67" s="87"/>
      <c r="RKO67" s="87"/>
      <c r="RKP67" s="87"/>
      <c r="RKQ67" s="87"/>
      <c r="RKR67" s="87"/>
      <c r="RKS67" s="87"/>
      <c r="RKT67" s="87"/>
      <c r="RKU67" s="87"/>
      <c r="RKV67" s="87"/>
      <c r="RKW67" s="87"/>
      <c r="RKX67" s="87"/>
      <c r="RKY67" s="87"/>
      <c r="RKZ67" s="87"/>
      <c r="RLA67" s="87"/>
      <c r="RLB67" s="87"/>
      <c r="RLC67" s="87"/>
      <c r="RLD67" s="87"/>
      <c r="RLE67" s="87"/>
      <c r="RLF67" s="87"/>
      <c r="RLG67" s="87"/>
      <c r="RLH67" s="87"/>
      <c r="RLI67" s="87"/>
      <c r="RLJ67" s="87"/>
      <c r="RLK67" s="87"/>
      <c r="RLL67" s="87"/>
      <c r="RLM67" s="87"/>
      <c r="RLN67" s="87"/>
      <c r="RLO67" s="87"/>
      <c r="RLP67" s="87"/>
      <c r="RLQ67" s="87"/>
      <c r="RLR67" s="87"/>
      <c r="RLS67" s="87"/>
      <c r="RLT67" s="87"/>
      <c r="RLU67" s="87"/>
      <c r="RLV67" s="87"/>
      <c r="RLW67" s="87"/>
      <c r="RLX67" s="87"/>
      <c r="RLY67" s="87"/>
      <c r="RLZ67" s="87"/>
      <c r="RMA67" s="87"/>
      <c r="RMB67" s="87"/>
      <c r="RMC67" s="87"/>
      <c r="RMD67" s="87"/>
      <c r="RME67" s="87"/>
      <c r="RMF67" s="87"/>
      <c r="RMG67" s="87"/>
      <c r="RMH67" s="87"/>
      <c r="RMI67" s="87"/>
      <c r="RMJ67" s="87"/>
      <c r="RMK67" s="87"/>
      <c r="RML67" s="87"/>
      <c r="RMM67" s="87"/>
      <c r="RMN67" s="87"/>
      <c r="RMO67" s="87"/>
      <c r="RMP67" s="87"/>
      <c r="RMQ67" s="87"/>
      <c r="RMR67" s="87"/>
      <c r="RMS67" s="87"/>
      <c r="RMT67" s="87"/>
      <c r="RMU67" s="87"/>
      <c r="RMV67" s="87"/>
      <c r="RMW67" s="87"/>
      <c r="RMX67" s="87"/>
      <c r="RMY67" s="87"/>
      <c r="RMZ67" s="87"/>
      <c r="RNA67" s="87"/>
      <c r="RNB67" s="87"/>
      <c r="RNC67" s="87"/>
      <c r="RND67" s="87"/>
      <c r="RNE67" s="87"/>
      <c r="RNF67" s="87"/>
      <c r="RNG67" s="87"/>
      <c r="RNH67" s="87"/>
      <c r="RNI67" s="87"/>
      <c r="RNJ67" s="87"/>
      <c r="RNK67" s="87"/>
      <c r="RNL67" s="87"/>
      <c r="RNM67" s="87"/>
      <c r="RNN67" s="87"/>
      <c r="RNO67" s="87"/>
      <c r="RNP67" s="87"/>
      <c r="RNQ67" s="87"/>
      <c r="RNR67" s="87"/>
      <c r="RNS67" s="87"/>
      <c r="RNT67" s="87"/>
      <c r="RNU67" s="87"/>
      <c r="RNV67" s="87"/>
      <c r="RNW67" s="87"/>
      <c r="RNX67" s="87"/>
      <c r="RNY67" s="87"/>
      <c r="RNZ67" s="87"/>
      <c r="ROA67" s="87"/>
      <c r="ROB67" s="87"/>
      <c r="ROC67" s="87"/>
      <c r="ROD67" s="87"/>
      <c r="ROE67" s="87"/>
      <c r="ROF67" s="87"/>
      <c r="ROG67" s="87"/>
      <c r="ROH67" s="87"/>
      <c r="ROI67" s="87"/>
      <c r="ROJ67" s="87"/>
      <c r="ROK67" s="87"/>
      <c r="ROL67" s="87"/>
      <c r="ROM67" s="87"/>
      <c r="RON67" s="87"/>
      <c r="ROO67" s="87"/>
      <c r="ROP67" s="87"/>
      <c r="ROQ67" s="87"/>
      <c r="ROR67" s="87"/>
      <c r="ROS67" s="87"/>
      <c r="ROT67" s="87"/>
      <c r="ROU67" s="87"/>
      <c r="ROV67" s="87"/>
      <c r="ROW67" s="87"/>
      <c r="ROX67" s="87"/>
      <c r="ROY67" s="87"/>
      <c r="ROZ67" s="87"/>
      <c r="RPA67" s="87"/>
      <c r="RPB67" s="87"/>
      <c r="RPC67" s="87"/>
      <c r="RPD67" s="87"/>
      <c r="RPE67" s="87"/>
      <c r="RPF67" s="87"/>
      <c r="RPG67" s="87"/>
      <c r="RPH67" s="87"/>
      <c r="RPI67" s="87"/>
      <c r="RPJ67" s="87"/>
      <c r="RPK67" s="87"/>
      <c r="RPL67" s="87"/>
      <c r="RPM67" s="87"/>
      <c r="RPN67" s="87"/>
      <c r="RPO67" s="87"/>
      <c r="RPP67" s="87"/>
      <c r="RPQ67" s="87"/>
      <c r="RPR67" s="87"/>
      <c r="RPS67" s="87"/>
      <c r="RPT67" s="87"/>
      <c r="RPU67" s="87"/>
      <c r="RPV67" s="87"/>
      <c r="RPW67" s="87"/>
      <c r="RPX67" s="87"/>
      <c r="RPY67" s="87"/>
      <c r="RPZ67" s="87"/>
      <c r="RQA67" s="87"/>
      <c r="RQB67" s="87"/>
      <c r="RQC67" s="87"/>
      <c r="RQD67" s="87"/>
      <c r="RQE67" s="87"/>
      <c r="RQF67" s="87"/>
      <c r="RQG67" s="87"/>
      <c r="RQH67" s="87"/>
      <c r="RQI67" s="87"/>
      <c r="RQJ67" s="87"/>
      <c r="RQK67" s="87"/>
      <c r="RQL67" s="87"/>
      <c r="RQM67" s="87"/>
      <c r="RQN67" s="87"/>
      <c r="RQO67" s="87"/>
      <c r="RQP67" s="87"/>
      <c r="RQQ67" s="87"/>
      <c r="RQR67" s="87"/>
      <c r="RQS67" s="87"/>
      <c r="RQT67" s="87"/>
      <c r="RQU67" s="87"/>
      <c r="RQV67" s="87"/>
      <c r="RQW67" s="87"/>
      <c r="RQX67" s="87"/>
      <c r="RQY67" s="87"/>
      <c r="RQZ67" s="87"/>
      <c r="RRA67" s="87"/>
      <c r="RRB67" s="87"/>
      <c r="RRC67" s="87"/>
      <c r="RRD67" s="87"/>
      <c r="RRE67" s="87"/>
      <c r="RRF67" s="87"/>
      <c r="RRG67" s="87"/>
      <c r="RRH67" s="87"/>
      <c r="RRI67" s="87"/>
      <c r="RRJ67" s="87"/>
      <c r="RRK67" s="87"/>
      <c r="RRL67" s="87"/>
      <c r="RRM67" s="87"/>
      <c r="RRN67" s="87"/>
      <c r="RRO67" s="87"/>
      <c r="RRP67" s="87"/>
      <c r="RRQ67" s="87"/>
      <c r="RRR67" s="87"/>
      <c r="RRS67" s="87"/>
      <c r="RRT67" s="87"/>
      <c r="RRU67" s="87"/>
      <c r="RRV67" s="87"/>
      <c r="RRW67" s="87"/>
      <c r="RRX67" s="87"/>
      <c r="RRY67" s="87"/>
      <c r="RRZ67" s="87"/>
      <c r="RSA67" s="87"/>
      <c r="RSB67" s="87"/>
      <c r="RSC67" s="87"/>
      <c r="RSD67" s="87"/>
      <c r="RSE67" s="87"/>
      <c r="RSF67" s="87"/>
      <c r="RSG67" s="87"/>
      <c r="RSH67" s="87"/>
      <c r="RSI67" s="87"/>
      <c r="RSJ67" s="87"/>
      <c r="RSK67" s="87"/>
      <c r="RSL67" s="87"/>
      <c r="RSM67" s="87"/>
      <c r="RSN67" s="87"/>
      <c r="RSO67" s="87"/>
      <c r="RSP67" s="87"/>
      <c r="RSQ67" s="87"/>
      <c r="RSR67" s="87"/>
      <c r="RSS67" s="87"/>
      <c r="RST67" s="87"/>
      <c r="RSU67" s="87"/>
      <c r="RSV67" s="87"/>
      <c r="RSW67" s="87"/>
      <c r="RSX67" s="87"/>
      <c r="RSY67" s="87"/>
      <c r="RSZ67" s="87"/>
      <c r="RTA67" s="87"/>
      <c r="RTB67" s="87"/>
      <c r="RTC67" s="87"/>
      <c r="RTD67" s="87"/>
      <c r="RTE67" s="87"/>
      <c r="RTF67" s="87"/>
      <c r="RTG67" s="87"/>
      <c r="RTH67" s="87"/>
      <c r="RTI67" s="87"/>
      <c r="RTJ67" s="87"/>
      <c r="RTK67" s="87"/>
      <c r="RTL67" s="87"/>
      <c r="RTM67" s="87"/>
      <c r="RTN67" s="87"/>
      <c r="RTO67" s="87"/>
      <c r="RTP67" s="87"/>
      <c r="RTQ67" s="87"/>
      <c r="RTR67" s="87"/>
      <c r="RTS67" s="87"/>
      <c r="RTT67" s="87"/>
      <c r="RTU67" s="87"/>
      <c r="RTV67" s="87"/>
      <c r="RTW67" s="87"/>
      <c r="RTX67" s="87"/>
      <c r="RTY67" s="87"/>
      <c r="RTZ67" s="87"/>
      <c r="RUA67" s="87"/>
      <c r="RUB67" s="87"/>
      <c r="RUC67" s="87"/>
      <c r="RUD67" s="87"/>
      <c r="RUE67" s="87"/>
      <c r="RUF67" s="87"/>
      <c r="RUG67" s="87"/>
      <c r="RUH67" s="87"/>
      <c r="RUI67" s="87"/>
      <c r="RUJ67" s="87"/>
      <c r="RUK67" s="87"/>
      <c r="RUL67" s="87"/>
      <c r="RUM67" s="87"/>
      <c r="RUN67" s="87"/>
      <c r="RUO67" s="87"/>
      <c r="RUP67" s="87"/>
      <c r="RUQ67" s="87"/>
      <c r="RUR67" s="87"/>
      <c r="RUS67" s="87"/>
      <c r="RUT67" s="87"/>
      <c r="RUU67" s="87"/>
      <c r="RUV67" s="87"/>
      <c r="RUW67" s="87"/>
      <c r="RUX67" s="87"/>
      <c r="RUY67" s="87"/>
      <c r="RUZ67" s="87"/>
      <c r="RVA67" s="87"/>
      <c r="RVB67" s="87"/>
      <c r="RVC67" s="87"/>
      <c r="RVD67" s="87"/>
      <c r="RVE67" s="87"/>
      <c r="RVF67" s="87"/>
      <c r="RVG67" s="87"/>
      <c r="RVH67" s="87"/>
      <c r="RVI67" s="87"/>
      <c r="RVJ67" s="87"/>
      <c r="RVK67" s="87"/>
      <c r="RVL67" s="87"/>
      <c r="RVM67" s="87"/>
      <c r="RVN67" s="87"/>
      <c r="RVO67" s="87"/>
      <c r="RVP67" s="87"/>
      <c r="RVQ67" s="87"/>
      <c r="RVR67" s="87"/>
      <c r="RVS67" s="87"/>
      <c r="RVT67" s="87"/>
      <c r="RVU67" s="87"/>
      <c r="RVV67" s="87"/>
      <c r="RVW67" s="87"/>
      <c r="RVX67" s="87"/>
      <c r="RVY67" s="87"/>
      <c r="RVZ67" s="87"/>
      <c r="RWA67" s="87"/>
      <c r="RWB67" s="87"/>
      <c r="RWC67" s="87"/>
      <c r="RWD67" s="87"/>
      <c r="RWE67" s="87"/>
      <c r="RWF67" s="87"/>
      <c r="RWG67" s="87"/>
      <c r="RWH67" s="87"/>
      <c r="RWI67" s="87"/>
      <c r="RWJ67" s="87"/>
      <c r="RWK67" s="87"/>
      <c r="RWL67" s="87"/>
      <c r="RWM67" s="87"/>
      <c r="RWN67" s="87"/>
      <c r="RWO67" s="87"/>
      <c r="RWP67" s="87"/>
      <c r="RWQ67" s="87"/>
      <c r="RWR67" s="87"/>
      <c r="RWS67" s="87"/>
      <c r="RWT67" s="87"/>
      <c r="RWU67" s="87"/>
      <c r="RWV67" s="87"/>
      <c r="RWW67" s="87"/>
      <c r="RWX67" s="87"/>
      <c r="RWY67" s="87"/>
      <c r="RWZ67" s="87"/>
      <c r="RXA67" s="87"/>
      <c r="RXB67" s="87"/>
      <c r="RXC67" s="87"/>
      <c r="RXD67" s="87"/>
      <c r="RXE67" s="87"/>
      <c r="RXF67" s="87"/>
      <c r="RXG67" s="87"/>
      <c r="RXH67" s="87"/>
      <c r="RXI67" s="87"/>
      <c r="RXJ67" s="87"/>
      <c r="RXK67" s="87"/>
      <c r="RXL67" s="87"/>
      <c r="RXM67" s="87"/>
      <c r="RXN67" s="87"/>
      <c r="RXO67" s="87"/>
      <c r="RXP67" s="87"/>
      <c r="RXQ67" s="87"/>
      <c r="RXR67" s="87"/>
      <c r="RXS67" s="87"/>
      <c r="RXT67" s="87"/>
      <c r="RXU67" s="87"/>
      <c r="RXV67" s="87"/>
      <c r="RXW67" s="87"/>
      <c r="RXX67" s="87"/>
      <c r="RXY67" s="87"/>
      <c r="RXZ67" s="87"/>
      <c r="RYA67" s="87"/>
      <c r="RYB67" s="87"/>
      <c r="RYC67" s="87"/>
      <c r="RYD67" s="87"/>
      <c r="RYE67" s="87"/>
      <c r="RYF67" s="87"/>
      <c r="RYG67" s="87"/>
      <c r="RYH67" s="87"/>
      <c r="RYI67" s="87"/>
      <c r="RYJ67" s="87"/>
      <c r="RYK67" s="87"/>
      <c r="RYL67" s="87"/>
      <c r="RYM67" s="87"/>
      <c r="RYN67" s="87"/>
      <c r="RYO67" s="87"/>
      <c r="RYP67" s="87"/>
      <c r="RYQ67" s="87"/>
      <c r="RYR67" s="87"/>
      <c r="RYS67" s="87"/>
      <c r="RYT67" s="87"/>
      <c r="RYU67" s="87"/>
      <c r="RYV67" s="87"/>
      <c r="RYW67" s="87"/>
      <c r="RYX67" s="87"/>
      <c r="RYY67" s="87"/>
      <c r="RYZ67" s="87"/>
      <c r="RZA67" s="87"/>
      <c r="RZB67" s="87"/>
      <c r="RZC67" s="87"/>
      <c r="RZD67" s="87"/>
      <c r="RZE67" s="87"/>
      <c r="RZF67" s="87"/>
      <c r="RZG67" s="87"/>
      <c r="RZH67" s="87"/>
      <c r="RZI67" s="87"/>
      <c r="RZJ67" s="87"/>
      <c r="RZK67" s="87"/>
      <c r="RZL67" s="87"/>
      <c r="RZM67" s="87"/>
      <c r="RZN67" s="87"/>
      <c r="RZO67" s="87"/>
      <c r="RZP67" s="87"/>
      <c r="RZQ67" s="87"/>
      <c r="RZR67" s="87"/>
      <c r="RZS67" s="87"/>
      <c r="RZT67" s="87"/>
      <c r="RZU67" s="87"/>
      <c r="RZV67" s="87"/>
      <c r="RZW67" s="87"/>
      <c r="RZX67" s="87"/>
      <c r="RZY67" s="87"/>
      <c r="RZZ67" s="87"/>
      <c r="SAA67" s="87"/>
      <c r="SAB67" s="87"/>
      <c r="SAC67" s="87"/>
      <c r="SAD67" s="87"/>
      <c r="SAE67" s="87"/>
      <c r="SAF67" s="87"/>
      <c r="SAG67" s="87"/>
      <c r="SAH67" s="87"/>
      <c r="SAI67" s="87"/>
      <c r="SAJ67" s="87"/>
      <c r="SAK67" s="87"/>
      <c r="SAL67" s="87"/>
      <c r="SAM67" s="87"/>
      <c r="SAN67" s="87"/>
      <c r="SAO67" s="87"/>
      <c r="SAP67" s="87"/>
      <c r="SAQ67" s="87"/>
      <c r="SAR67" s="87"/>
      <c r="SAS67" s="87"/>
      <c r="SAT67" s="87"/>
      <c r="SAU67" s="87"/>
      <c r="SAV67" s="87"/>
      <c r="SAW67" s="87"/>
      <c r="SAX67" s="87"/>
      <c r="SAY67" s="87"/>
      <c r="SAZ67" s="87"/>
      <c r="SBA67" s="87"/>
      <c r="SBB67" s="87"/>
      <c r="SBC67" s="87"/>
      <c r="SBD67" s="87"/>
      <c r="SBE67" s="87"/>
      <c r="SBF67" s="87"/>
      <c r="SBG67" s="87"/>
      <c r="SBH67" s="87"/>
      <c r="SBI67" s="87"/>
      <c r="SBJ67" s="87"/>
      <c r="SBK67" s="87"/>
      <c r="SBL67" s="87"/>
      <c r="SBM67" s="87"/>
      <c r="SBN67" s="87"/>
      <c r="SBO67" s="87"/>
      <c r="SBP67" s="87"/>
      <c r="SBQ67" s="87"/>
      <c r="SBR67" s="87"/>
      <c r="SBS67" s="87"/>
      <c r="SBT67" s="87"/>
      <c r="SBU67" s="87"/>
      <c r="SBV67" s="87"/>
      <c r="SBW67" s="87"/>
      <c r="SBX67" s="87"/>
      <c r="SBY67" s="87"/>
      <c r="SBZ67" s="87"/>
      <c r="SCA67" s="87"/>
      <c r="SCB67" s="87"/>
      <c r="SCC67" s="87"/>
      <c r="SCD67" s="87"/>
      <c r="SCE67" s="87"/>
      <c r="SCF67" s="87"/>
      <c r="SCG67" s="87"/>
      <c r="SCH67" s="87"/>
      <c r="SCI67" s="87"/>
      <c r="SCJ67" s="87"/>
      <c r="SCK67" s="87"/>
      <c r="SCL67" s="87"/>
      <c r="SCM67" s="87"/>
      <c r="SCN67" s="87"/>
      <c r="SCO67" s="87"/>
      <c r="SCP67" s="87"/>
      <c r="SCQ67" s="87"/>
      <c r="SCR67" s="87"/>
      <c r="SCS67" s="87"/>
      <c r="SCT67" s="87"/>
      <c r="SCU67" s="87"/>
      <c r="SCV67" s="87"/>
      <c r="SCW67" s="87"/>
      <c r="SCX67" s="87"/>
      <c r="SCY67" s="87"/>
      <c r="SCZ67" s="87"/>
      <c r="SDA67" s="87"/>
      <c r="SDB67" s="87"/>
      <c r="SDC67" s="87"/>
      <c r="SDD67" s="87"/>
      <c r="SDE67" s="87"/>
      <c r="SDF67" s="87"/>
      <c r="SDG67" s="87"/>
      <c r="SDH67" s="87"/>
      <c r="SDI67" s="87"/>
      <c r="SDJ67" s="87"/>
      <c r="SDK67" s="87"/>
      <c r="SDL67" s="87"/>
      <c r="SDM67" s="87"/>
      <c r="SDN67" s="87"/>
      <c r="SDO67" s="87"/>
      <c r="SDP67" s="87"/>
      <c r="SDQ67" s="87"/>
      <c r="SDR67" s="87"/>
      <c r="SDS67" s="87"/>
      <c r="SDT67" s="87"/>
      <c r="SDU67" s="87"/>
      <c r="SDV67" s="87"/>
      <c r="SDW67" s="87"/>
      <c r="SDX67" s="87"/>
      <c r="SDY67" s="87"/>
      <c r="SDZ67" s="87"/>
      <c r="SEA67" s="87"/>
      <c r="SEB67" s="87"/>
      <c r="SEC67" s="87"/>
      <c r="SED67" s="87"/>
      <c r="SEE67" s="87"/>
      <c r="SEF67" s="87"/>
      <c r="SEG67" s="87"/>
      <c r="SEH67" s="87"/>
      <c r="SEI67" s="87"/>
      <c r="SEJ67" s="87"/>
      <c r="SEK67" s="87"/>
      <c r="SEL67" s="87"/>
      <c r="SEM67" s="87"/>
      <c r="SEN67" s="87"/>
      <c r="SEO67" s="87"/>
      <c r="SEP67" s="87"/>
      <c r="SEQ67" s="87"/>
      <c r="SER67" s="87"/>
      <c r="SES67" s="87"/>
      <c r="SET67" s="87"/>
      <c r="SEU67" s="87"/>
      <c r="SEV67" s="87"/>
      <c r="SEW67" s="87"/>
      <c r="SEX67" s="87"/>
      <c r="SEY67" s="87"/>
      <c r="SEZ67" s="87"/>
      <c r="SFA67" s="87"/>
      <c r="SFB67" s="87"/>
      <c r="SFC67" s="87"/>
      <c r="SFD67" s="87"/>
      <c r="SFE67" s="87"/>
      <c r="SFF67" s="87"/>
      <c r="SFG67" s="87"/>
      <c r="SFH67" s="87"/>
      <c r="SFI67" s="87"/>
      <c r="SFJ67" s="87"/>
      <c r="SFK67" s="87"/>
      <c r="SFL67" s="87"/>
      <c r="SFM67" s="87"/>
      <c r="SFN67" s="87"/>
      <c r="SFO67" s="87"/>
      <c r="SFP67" s="87"/>
      <c r="SFQ67" s="87"/>
      <c r="SFR67" s="87"/>
      <c r="SFS67" s="87"/>
      <c r="SFT67" s="87"/>
      <c r="SFU67" s="87"/>
      <c r="SFV67" s="87"/>
      <c r="SFW67" s="87"/>
      <c r="SFX67" s="87"/>
      <c r="SFY67" s="87"/>
      <c r="SFZ67" s="87"/>
      <c r="SGA67" s="87"/>
      <c r="SGB67" s="87"/>
      <c r="SGC67" s="87"/>
      <c r="SGD67" s="87"/>
      <c r="SGE67" s="87"/>
      <c r="SGF67" s="87"/>
      <c r="SGG67" s="87"/>
      <c r="SGH67" s="87"/>
      <c r="SGI67" s="87"/>
      <c r="SGJ67" s="87"/>
      <c r="SGK67" s="87"/>
      <c r="SGL67" s="87"/>
      <c r="SGM67" s="87"/>
      <c r="SGN67" s="87"/>
      <c r="SGO67" s="87"/>
      <c r="SGP67" s="87"/>
      <c r="SGQ67" s="87"/>
      <c r="SGR67" s="87"/>
      <c r="SGS67" s="87"/>
      <c r="SGT67" s="87"/>
      <c r="SGU67" s="87"/>
      <c r="SGV67" s="87"/>
      <c r="SGW67" s="87"/>
      <c r="SGX67" s="87"/>
      <c r="SGY67" s="87"/>
      <c r="SGZ67" s="87"/>
      <c r="SHA67" s="87"/>
      <c r="SHB67" s="87"/>
      <c r="SHC67" s="87"/>
      <c r="SHD67" s="87"/>
      <c r="SHE67" s="87"/>
      <c r="SHF67" s="87"/>
      <c r="SHG67" s="87"/>
      <c r="SHH67" s="87"/>
      <c r="SHI67" s="87"/>
      <c r="SHJ67" s="87"/>
      <c r="SHK67" s="87"/>
      <c r="SHL67" s="87"/>
      <c r="SHM67" s="87"/>
      <c r="SHN67" s="87"/>
      <c r="SHO67" s="87"/>
      <c r="SHP67" s="87"/>
      <c r="SHQ67" s="87"/>
      <c r="SHR67" s="87"/>
      <c r="SHS67" s="87"/>
      <c r="SHT67" s="87"/>
      <c r="SHU67" s="87"/>
      <c r="SHV67" s="87"/>
      <c r="SHW67" s="87"/>
      <c r="SHX67" s="87"/>
      <c r="SHY67" s="87"/>
      <c r="SHZ67" s="87"/>
      <c r="SIA67" s="87"/>
      <c r="SIB67" s="87"/>
      <c r="SIC67" s="87"/>
      <c r="SID67" s="87"/>
      <c r="SIE67" s="87"/>
      <c r="SIF67" s="87"/>
      <c r="SIG67" s="87"/>
      <c r="SIH67" s="87"/>
      <c r="SII67" s="87"/>
      <c r="SIJ67" s="87"/>
      <c r="SIK67" s="87"/>
      <c r="SIL67" s="87"/>
      <c r="SIM67" s="87"/>
      <c r="SIN67" s="87"/>
      <c r="SIO67" s="87"/>
      <c r="SIP67" s="87"/>
      <c r="SIQ67" s="87"/>
      <c r="SIR67" s="87"/>
      <c r="SIS67" s="87"/>
      <c r="SIT67" s="87"/>
      <c r="SIU67" s="87"/>
      <c r="SIV67" s="87"/>
      <c r="SIW67" s="87"/>
      <c r="SIX67" s="87"/>
      <c r="SIY67" s="87"/>
      <c r="SIZ67" s="87"/>
      <c r="SJA67" s="87"/>
      <c r="SJB67" s="87"/>
      <c r="SJC67" s="87"/>
      <c r="SJD67" s="87"/>
      <c r="SJE67" s="87"/>
      <c r="SJF67" s="87"/>
      <c r="SJG67" s="87"/>
      <c r="SJH67" s="87"/>
      <c r="SJI67" s="87"/>
      <c r="SJJ67" s="87"/>
      <c r="SJK67" s="87"/>
      <c r="SJL67" s="87"/>
      <c r="SJM67" s="87"/>
      <c r="SJN67" s="87"/>
      <c r="SJO67" s="87"/>
      <c r="SJP67" s="87"/>
      <c r="SJQ67" s="87"/>
      <c r="SJR67" s="87"/>
      <c r="SJS67" s="87"/>
      <c r="SJT67" s="87"/>
      <c r="SJU67" s="87"/>
      <c r="SJV67" s="87"/>
      <c r="SJW67" s="87"/>
      <c r="SJX67" s="87"/>
      <c r="SJY67" s="87"/>
      <c r="SJZ67" s="87"/>
      <c r="SKA67" s="87"/>
      <c r="SKB67" s="87"/>
      <c r="SKC67" s="87"/>
      <c r="SKD67" s="87"/>
      <c r="SKE67" s="87"/>
      <c r="SKF67" s="87"/>
      <c r="SKG67" s="87"/>
      <c r="SKH67" s="87"/>
      <c r="SKI67" s="87"/>
      <c r="SKJ67" s="87"/>
      <c r="SKK67" s="87"/>
      <c r="SKL67" s="87"/>
      <c r="SKM67" s="87"/>
      <c r="SKN67" s="87"/>
      <c r="SKO67" s="87"/>
      <c r="SKP67" s="87"/>
      <c r="SKQ67" s="87"/>
      <c r="SKR67" s="87"/>
      <c r="SKS67" s="87"/>
      <c r="SKT67" s="87"/>
      <c r="SKU67" s="87"/>
      <c r="SKV67" s="87"/>
      <c r="SKW67" s="87"/>
      <c r="SKX67" s="87"/>
      <c r="SKY67" s="87"/>
      <c r="SKZ67" s="87"/>
      <c r="SLA67" s="87"/>
      <c r="SLB67" s="87"/>
      <c r="SLC67" s="87"/>
      <c r="SLD67" s="87"/>
      <c r="SLE67" s="87"/>
      <c r="SLF67" s="87"/>
      <c r="SLG67" s="87"/>
      <c r="SLH67" s="87"/>
      <c r="SLI67" s="87"/>
      <c r="SLJ67" s="87"/>
      <c r="SLK67" s="87"/>
      <c r="SLL67" s="87"/>
      <c r="SLM67" s="87"/>
      <c r="SLN67" s="87"/>
      <c r="SLO67" s="87"/>
      <c r="SLP67" s="87"/>
      <c r="SLQ67" s="87"/>
      <c r="SLR67" s="87"/>
      <c r="SLS67" s="87"/>
      <c r="SLT67" s="87"/>
      <c r="SLU67" s="87"/>
      <c r="SLV67" s="87"/>
      <c r="SLW67" s="87"/>
      <c r="SLX67" s="87"/>
      <c r="SLY67" s="87"/>
      <c r="SLZ67" s="87"/>
      <c r="SMA67" s="87"/>
      <c r="SMB67" s="87"/>
      <c r="SMC67" s="87"/>
      <c r="SMD67" s="87"/>
      <c r="SME67" s="87"/>
      <c r="SMF67" s="87"/>
      <c r="SMG67" s="87"/>
      <c r="SMH67" s="87"/>
      <c r="SMI67" s="87"/>
      <c r="SMJ67" s="87"/>
      <c r="SMK67" s="87"/>
      <c r="SML67" s="87"/>
      <c r="SMM67" s="87"/>
      <c r="SMN67" s="87"/>
      <c r="SMO67" s="87"/>
      <c r="SMP67" s="87"/>
      <c r="SMQ67" s="87"/>
      <c r="SMR67" s="87"/>
      <c r="SMS67" s="87"/>
      <c r="SMT67" s="87"/>
      <c r="SMU67" s="87"/>
      <c r="SMV67" s="87"/>
      <c r="SMW67" s="87"/>
      <c r="SMX67" s="87"/>
      <c r="SMY67" s="87"/>
      <c r="SMZ67" s="87"/>
      <c r="SNA67" s="87"/>
      <c r="SNB67" s="87"/>
      <c r="SNC67" s="87"/>
      <c r="SND67" s="87"/>
      <c r="SNE67" s="87"/>
      <c r="SNF67" s="87"/>
      <c r="SNG67" s="87"/>
      <c r="SNH67" s="87"/>
      <c r="SNI67" s="87"/>
      <c r="SNJ67" s="87"/>
      <c r="SNK67" s="87"/>
      <c r="SNL67" s="87"/>
      <c r="SNM67" s="87"/>
      <c r="SNN67" s="87"/>
      <c r="SNO67" s="87"/>
      <c r="SNP67" s="87"/>
      <c r="SNQ67" s="87"/>
      <c r="SNR67" s="87"/>
      <c r="SNS67" s="87"/>
      <c r="SNT67" s="87"/>
      <c r="SNU67" s="87"/>
      <c r="SNV67" s="87"/>
      <c r="SNW67" s="87"/>
      <c r="SNX67" s="87"/>
      <c r="SNY67" s="87"/>
      <c r="SNZ67" s="87"/>
      <c r="SOA67" s="87"/>
      <c r="SOB67" s="87"/>
      <c r="SOC67" s="87"/>
      <c r="SOD67" s="87"/>
      <c r="SOE67" s="87"/>
      <c r="SOF67" s="87"/>
      <c r="SOG67" s="87"/>
      <c r="SOH67" s="87"/>
      <c r="SOI67" s="87"/>
      <c r="SOJ67" s="87"/>
      <c r="SOK67" s="87"/>
      <c r="SOL67" s="87"/>
      <c r="SOM67" s="87"/>
      <c r="SON67" s="87"/>
      <c r="SOO67" s="87"/>
      <c r="SOP67" s="87"/>
      <c r="SOQ67" s="87"/>
      <c r="SOR67" s="87"/>
      <c r="SOS67" s="87"/>
      <c r="SOT67" s="87"/>
      <c r="SOU67" s="87"/>
      <c r="SOV67" s="87"/>
      <c r="SOW67" s="87"/>
      <c r="SOX67" s="87"/>
      <c r="SOY67" s="87"/>
      <c r="SOZ67" s="87"/>
      <c r="SPA67" s="87"/>
      <c r="SPB67" s="87"/>
      <c r="SPC67" s="87"/>
      <c r="SPD67" s="87"/>
      <c r="SPE67" s="87"/>
      <c r="SPF67" s="87"/>
      <c r="SPG67" s="87"/>
      <c r="SPH67" s="87"/>
      <c r="SPI67" s="87"/>
      <c r="SPJ67" s="87"/>
      <c r="SPK67" s="87"/>
      <c r="SPL67" s="87"/>
      <c r="SPM67" s="87"/>
      <c r="SPN67" s="87"/>
      <c r="SPO67" s="87"/>
      <c r="SPP67" s="87"/>
      <c r="SPQ67" s="87"/>
      <c r="SPR67" s="87"/>
      <c r="SPS67" s="87"/>
      <c r="SPT67" s="87"/>
      <c r="SPU67" s="87"/>
      <c r="SPV67" s="87"/>
      <c r="SPW67" s="87"/>
      <c r="SPX67" s="87"/>
      <c r="SPY67" s="87"/>
      <c r="SPZ67" s="87"/>
      <c r="SQA67" s="87"/>
      <c r="SQB67" s="87"/>
      <c r="SQC67" s="87"/>
      <c r="SQD67" s="87"/>
      <c r="SQE67" s="87"/>
      <c r="SQF67" s="87"/>
      <c r="SQG67" s="87"/>
      <c r="SQH67" s="87"/>
      <c r="SQI67" s="87"/>
      <c r="SQJ67" s="87"/>
      <c r="SQK67" s="87"/>
      <c r="SQL67" s="87"/>
      <c r="SQM67" s="87"/>
      <c r="SQN67" s="87"/>
      <c r="SQO67" s="87"/>
      <c r="SQP67" s="87"/>
      <c r="SQQ67" s="87"/>
      <c r="SQR67" s="87"/>
      <c r="SQS67" s="87"/>
      <c r="SQT67" s="87"/>
      <c r="SQU67" s="87"/>
      <c r="SQV67" s="87"/>
      <c r="SQW67" s="87"/>
      <c r="SQX67" s="87"/>
      <c r="SQY67" s="87"/>
      <c r="SQZ67" s="87"/>
      <c r="SRA67" s="87"/>
      <c r="SRB67" s="87"/>
      <c r="SRC67" s="87"/>
      <c r="SRD67" s="87"/>
      <c r="SRE67" s="87"/>
      <c r="SRF67" s="87"/>
      <c r="SRG67" s="87"/>
      <c r="SRH67" s="87"/>
      <c r="SRI67" s="87"/>
      <c r="SRJ67" s="87"/>
      <c r="SRK67" s="87"/>
      <c r="SRL67" s="87"/>
      <c r="SRM67" s="87"/>
      <c r="SRN67" s="87"/>
      <c r="SRO67" s="87"/>
      <c r="SRP67" s="87"/>
      <c r="SRQ67" s="87"/>
      <c r="SRR67" s="87"/>
      <c r="SRS67" s="87"/>
      <c r="SRT67" s="87"/>
      <c r="SRU67" s="87"/>
      <c r="SRV67" s="87"/>
      <c r="SRW67" s="87"/>
      <c r="SRX67" s="87"/>
      <c r="SRY67" s="87"/>
      <c r="SRZ67" s="87"/>
      <c r="SSA67" s="87"/>
      <c r="SSB67" s="87"/>
      <c r="SSC67" s="87"/>
      <c r="SSD67" s="87"/>
      <c r="SSE67" s="87"/>
      <c r="SSF67" s="87"/>
      <c r="SSG67" s="87"/>
      <c r="SSH67" s="87"/>
      <c r="SSI67" s="87"/>
      <c r="SSJ67" s="87"/>
      <c r="SSK67" s="87"/>
      <c r="SSL67" s="87"/>
      <c r="SSM67" s="87"/>
      <c r="SSN67" s="87"/>
      <c r="SSO67" s="87"/>
      <c r="SSP67" s="87"/>
      <c r="SSQ67" s="87"/>
      <c r="SSR67" s="87"/>
      <c r="SSS67" s="87"/>
      <c r="SST67" s="87"/>
      <c r="SSU67" s="87"/>
      <c r="SSV67" s="87"/>
      <c r="SSW67" s="87"/>
      <c r="SSX67" s="87"/>
      <c r="SSY67" s="87"/>
      <c r="SSZ67" s="87"/>
      <c r="STA67" s="87"/>
      <c r="STB67" s="87"/>
      <c r="STC67" s="87"/>
      <c r="STD67" s="87"/>
      <c r="STE67" s="87"/>
      <c r="STF67" s="87"/>
      <c r="STG67" s="87"/>
      <c r="STH67" s="87"/>
      <c r="STI67" s="87"/>
      <c r="STJ67" s="87"/>
      <c r="STK67" s="87"/>
      <c r="STL67" s="87"/>
      <c r="STM67" s="87"/>
      <c r="STN67" s="87"/>
      <c r="STO67" s="87"/>
      <c r="STP67" s="87"/>
      <c r="STQ67" s="87"/>
      <c r="STR67" s="87"/>
      <c r="STS67" s="87"/>
      <c r="STT67" s="87"/>
      <c r="STU67" s="87"/>
      <c r="STV67" s="87"/>
      <c r="STW67" s="87"/>
      <c r="STX67" s="87"/>
      <c r="STY67" s="87"/>
      <c r="STZ67" s="87"/>
      <c r="SUA67" s="87"/>
      <c r="SUB67" s="87"/>
      <c r="SUC67" s="87"/>
      <c r="SUD67" s="87"/>
      <c r="SUE67" s="87"/>
      <c r="SUF67" s="87"/>
      <c r="SUG67" s="87"/>
      <c r="SUH67" s="87"/>
      <c r="SUI67" s="87"/>
      <c r="SUJ67" s="87"/>
      <c r="SUK67" s="87"/>
      <c r="SUL67" s="87"/>
      <c r="SUM67" s="87"/>
      <c r="SUN67" s="87"/>
      <c r="SUO67" s="87"/>
      <c r="SUP67" s="87"/>
      <c r="SUQ67" s="87"/>
      <c r="SUR67" s="87"/>
      <c r="SUS67" s="87"/>
      <c r="SUT67" s="87"/>
      <c r="SUU67" s="87"/>
      <c r="SUV67" s="87"/>
      <c r="SUW67" s="87"/>
      <c r="SUX67" s="87"/>
      <c r="SUY67" s="87"/>
      <c r="SUZ67" s="87"/>
      <c r="SVA67" s="87"/>
      <c r="SVB67" s="87"/>
      <c r="SVC67" s="87"/>
      <c r="SVD67" s="87"/>
      <c r="SVE67" s="87"/>
      <c r="SVF67" s="87"/>
      <c r="SVG67" s="87"/>
      <c r="SVH67" s="87"/>
      <c r="SVI67" s="87"/>
      <c r="SVJ67" s="87"/>
      <c r="SVK67" s="87"/>
      <c r="SVL67" s="87"/>
      <c r="SVM67" s="87"/>
      <c r="SVN67" s="87"/>
      <c r="SVO67" s="87"/>
      <c r="SVP67" s="87"/>
      <c r="SVQ67" s="87"/>
      <c r="SVR67" s="87"/>
      <c r="SVS67" s="87"/>
      <c r="SVT67" s="87"/>
      <c r="SVU67" s="87"/>
      <c r="SVV67" s="87"/>
      <c r="SVW67" s="87"/>
      <c r="SVX67" s="87"/>
      <c r="SVY67" s="87"/>
      <c r="SVZ67" s="87"/>
      <c r="SWA67" s="87"/>
      <c r="SWB67" s="87"/>
      <c r="SWC67" s="87"/>
      <c r="SWD67" s="87"/>
      <c r="SWE67" s="87"/>
      <c r="SWF67" s="87"/>
      <c r="SWG67" s="87"/>
      <c r="SWH67" s="87"/>
      <c r="SWI67" s="87"/>
      <c r="SWJ67" s="87"/>
      <c r="SWK67" s="87"/>
      <c r="SWL67" s="87"/>
      <c r="SWM67" s="87"/>
      <c r="SWN67" s="87"/>
      <c r="SWO67" s="87"/>
      <c r="SWP67" s="87"/>
      <c r="SWQ67" s="87"/>
      <c r="SWR67" s="87"/>
      <c r="SWS67" s="87"/>
      <c r="SWT67" s="87"/>
      <c r="SWU67" s="87"/>
      <c r="SWV67" s="87"/>
      <c r="SWW67" s="87"/>
      <c r="SWX67" s="87"/>
      <c r="SWY67" s="87"/>
      <c r="SWZ67" s="87"/>
      <c r="SXA67" s="87"/>
      <c r="SXB67" s="87"/>
      <c r="SXC67" s="87"/>
      <c r="SXD67" s="87"/>
      <c r="SXE67" s="87"/>
      <c r="SXF67" s="87"/>
      <c r="SXG67" s="87"/>
      <c r="SXH67" s="87"/>
      <c r="SXI67" s="87"/>
      <c r="SXJ67" s="87"/>
      <c r="SXK67" s="87"/>
      <c r="SXL67" s="87"/>
      <c r="SXM67" s="87"/>
      <c r="SXN67" s="87"/>
      <c r="SXO67" s="87"/>
      <c r="SXP67" s="87"/>
      <c r="SXQ67" s="87"/>
      <c r="SXR67" s="87"/>
      <c r="SXS67" s="87"/>
      <c r="SXT67" s="87"/>
      <c r="SXU67" s="87"/>
      <c r="SXV67" s="87"/>
      <c r="SXW67" s="87"/>
      <c r="SXX67" s="87"/>
      <c r="SXY67" s="87"/>
      <c r="SXZ67" s="87"/>
      <c r="SYA67" s="87"/>
      <c r="SYB67" s="87"/>
      <c r="SYC67" s="87"/>
      <c r="SYD67" s="87"/>
      <c r="SYE67" s="87"/>
      <c r="SYF67" s="87"/>
      <c r="SYG67" s="87"/>
      <c r="SYH67" s="87"/>
      <c r="SYI67" s="87"/>
      <c r="SYJ67" s="87"/>
      <c r="SYK67" s="87"/>
      <c r="SYL67" s="87"/>
      <c r="SYM67" s="87"/>
      <c r="SYN67" s="87"/>
      <c r="SYO67" s="87"/>
      <c r="SYP67" s="87"/>
      <c r="SYQ67" s="87"/>
      <c r="SYR67" s="87"/>
      <c r="SYS67" s="87"/>
      <c r="SYT67" s="87"/>
      <c r="SYU67" s="87"/>
      <c r="SYV67" s="87"/>
      <c r="SYW67" s="87"/>
      <c r="SYX67" s="87"/>
      <c r="SYY67" s="87"/>
      <c r="SYZ67" s="87"/>
      <c r="SZA67" s="87"/>
      <c r="SZB67" s="87"/>
      <c r="SZC67" s="87"/>
      <c r="SZD67" s="87"/>
      <c r="SZE67" s="87"/>
      <c r="SZF67" s="87"/>
      <c r="SZG67" s="87"/>
      <c r="SZH67" s="87"/>
      <c r="SZI67" s="87"/>
      <c r="SZJ67" s="87"/>
      <c r="SZK67" s="87"/>
      <c r="SZL67" s="87"/>
      <c r="SZM67" s="87"/>
      <c r="SZN67" s="87"/>
      <c r="SZO67" s="87"/>
      <c r="SZP67" s="87"/>
      <c r="SZQ67" s="87"/>
      <c r="SZR67" s="87"/>
      <c r="SZS67" s="87"/>
      <c r="SZT67" s="87"/>
      <c r="SZU67" s="87"/>
      <c r="SZV67" s="87"/>
      <c r="SZW67" s="87"/>
      <c r="SZX67" s="87"/>
      <c r="SZY67" s="87"/>
      <c r="SZZ67" s="87"/>
      <c r="TAA67" s="87"/>
      <c r="TAB67" s="87"/>
      <c r="TAC67" s="87"/>
      <c r="TAD67" s="87"/>
      <c r="TAE67" s="87"/>
      <c r="TAF67" s="87"/>
      <c r="TAG67" s="87"/>
      <c r="TAH67" s="87"/>
      <c r="TAI67" s="87"/>
      <c r="TAJ67" s="87"/>
      <c r="TAK67" s="87"/>
      <c r="TAL67" s="87"/>
      <c r="TAM67" s="87"/>
      <c r="TAN67" s="87"/>
      <c r="TAO67" s="87"/>
      <c r="TAP67" s="87"/>
      <c r="TAQ67" s="87"/>
      <c r="TAR67" s="87"/>
      <c r="TAS67" s="87"/>
      <c r="TAT67" s="87"/>
      <c r="TAU67" s="87"/>
      <c r="TAV67" s="87"/>
      <c r="TAW67" s="87"/>
      <c r="TAX67" s="87"/>
      <c r="TAY67" s="87"/>
      <c r="TAZ67" s="87"/>
      <c r="TBA67" s="87"/>
      <c r="TBB67" s="87"/>
      <c r="TBC67" s="87"/>
      <c r="TBD67" s="87"/>
      <c r="TBE67" s="87"/>
      <c r="TBF67" s="87"/>
      <c r="TBG67" s="87"/>
      <c r="TBH67" s="87"/>
      <c r="TBI67" s="87"/>
      <c r="TBJ67" s="87"/>
      <c r="TBK67" s="87"/>
      <c r="TBL67" s="87"/>
      <c r="TBM67" s="87"/>
      <c r="TBN67" s="87"/>
      <c r="TBO67" s="87"/>
      <c r="TBP67" s="87"/>
      <c r="TBQ67" s="87"/>
      <c r="TBR67" s="87"/>
      <c r="TBS67" s="87"/>
      <c r="TBT67" s="87"/>
      <c r="TBU67" s="87"/>
      <c r="TBV67" s="87"/>
      <c r="TBW67" s="87"/>
      <c r="TBX67" s="87"/>
      <c r="TBY67" s="87"/>
      <c r="TBZ67" s="87"/>
      <c r="TCA67" s="87"/>
      <c r="TCB67" s="87"/>
      <c r="TCC67" s="87"/>
      <c r="TCD67" s="87"/>
      <c r="TCE67" s="87"/>
      <c r="TCF67" s="87"/>
      <c r="TCG67" s="87"/>
      <c r="TCH67" s="87"/>
      <c r="TCI67" s="87"/>
      <c r="TCJ67" s="87"/>
      <c r="TCK67" s="87"/>
      <c r="TCL67" s="87"/>
      <c r="TCM67" s="87"/>
      <c r="TCN67" s="87"/>
      <c r="TCO67" s="87"/>
      <c r="TCP67" s="87"/>
      <c r="TCQ67" s="87"/>
      <c r="TCR67" s="87"/>
      <c r="TCS67" s="87"/>
      <c r="TCT67" s="87"/>
      <c r="TCU67" s="87"/>
      <c r="TCV67" s="87"/>
      <c r="TCW67" s="87"/>
      <c r="TCX67" s="87"/>
      <c r="TCY67" s="87"/>
      <c r="TCZ67" s="87"/>
      <c r="TDA67" s="87"/>
      <c r="TDB67" s="87"/>
      <c r="TDC67" s="87"/>
      <c r="TDD67" s="87"/>
      <c r="TDE67" s="87"/>
      <c r="TDF67" s="87"/>
      <c r="TDG67" s="87"/>
      <c r="TDH67" s="87"/>
      <c r="TDI67" s="87"/>
      <c r="TDJ67" s="87"/>
      <c r="TDK67" s="87"/>
      <c r="TDL67" s="87"/>
      <c r="TDM67" s="87"/>
      <c r="TDN67" s="87"/>
      <c r="TDO67" s="87"/>
      <c r="TDP67" s="87"/>
      <c r="TDQ67" s="87"/>
      <c r="TDR67" s="87"/>
      <c r="TDS67" s="87"/>
      <c r="TDT67" s="87"/>
      <c r="TDU67" s="87"/>
      <c r="TDV67" s="87"/>
      <c r="TDW67" s="87"/>
      <c r="TDX67" s="87"/>
      <c r="TDY67" s="87"/>
      <c r="TDZ67" s="87"/>
      <c r="TEA67" s="87"/>
      <c r="TEB67" s="87"/>
      <c r="TEC67" s="87"/>
      <c r="TED67" s="87"/>
      <c r="TEE67" s="87"/>
      <c r="TEF67" s="87"/>
      <c r="TEG67" s="87"/>
      <c r="TEH67" s="87"/>
      <c r="TEI67" s="87"/>
      <c r="TEJ67" s="87"/>
      <c r="TEK67" s="87"/>
      <c r="TEL67" s="87"/>
      <c r="TEM67" s="87"/>
      <c r="TEN67" s="87"/>
      <c r="TEO67" s="87"/>
      <c r="TEP67" s="87"/>
      <c r="TEQ67" s="87"/>
      <c r="TER67" s="87"/>
      <c r="TES67" s="87"/>
      <c r="TET67" s="87"/>
      <c r="TEU67" s="87"/>
      <c r="TEV67" s="87"/>
      <c r="TEW67" s="87"/>
      <c r="TEX67" s="87"/>
      <c r="TEY67" s="87"/>
      <c r="TEZ67" s="87"/>
      <c r="TFA67" s="87"/>
      <c r="TFB67" s="87"/>
      <c r="TFC67" s="87"/>
      <c r="TFD67" s="87"/>
      <c r="TFE67" s="87"/>
      <c r="TFF67" s="87"/>
      <c r="TFG67" s="87"/>
      <c r="TFH67" s="87"/>
      <c r="TFI67" s="87"/>
      <c r="TFJ67" s="87"/>
      <c r="TFK67" s="87"/>
      <c r="TFL67" s="87"/>
      <c r="TFM67" s="87"/>
      <c r="TFN67" s="87"/>
      <c r="TFO67" s="87"/>
      <c r="TFP67" s="87"/>
      <c r="TFQ67" s="87"/>
      <c r="TFR67" s="87"/>
      <c r="TFS67" s="87"/>
      <c r="TFT67" s="87"/>
      <c r="TFU67" s="87"/>
      <c r="TFV67" s="87"/>
      <c r="TFW67" s="87"/>
      <c r="TFX67" s="87"/>
      <c r="TFY67" s="87"/>
      <c r="TFZ67" s="87"/>
      <c r="TGA67" s="87"/>
      <c r="TGB67" s="87"/>
      <c r="TGC67" s="87"/>
      <c r="TGD67" s="87"/>
      <c r="TGE67" s="87"/>
      <c r="TGF67" s="87"/>
      <c r="TGG67" s="87"/>
      <c r="TGH67" s="87"/>
      <c r="TGI67" s="87"/>
      <c r="TGJ67" s="87"/>
      <c r="TGK67" s="87"/>
      <c r="TGL67" s="87"/>
      <c r="TGM67" s="87"/>
      <c r="TGN67" s="87"/>
      <c r="TGO67" s="87"/>
      <c r="TGP67" s="87"/>
      <c r="TGQ67" s="87"/>
      <c r="TGR67" s="87"/>
      <c r="TGS67" s="87"/>
      <c r="TGT67" s="87"/>
      <c r="TGU67" s="87"/>
      <c r="TGV67" s="87"/>
      <c r="TGW67" s="87"/>
      <c r="TGX67" s="87"/>
      <c r="TGY67" s="87"/>
      <c r="TGZ67" s="87"/>
      <c r="THA67" s="87"/>
      <c r="THB67" s="87"/>
      <c r="THC67" s="87"/>
      <c r="THD67" s="87"/>
      <c r="THE67" s="87"/>
      <c r="THF67" s="87"/>
      <c r="THG67" s="87"/>
      <c r="THH67" s="87"/>
      <c r="THI67" s="87"/>
      <c r="THJ67" s="87"/>
      <c r="THK67" s="87"/>
      <c r="THL67" s="87"/>
      <c r="THM67" s="87"/>
      <c r="THN67" s="87"/>
      <c r="THO67" s="87"/>
      <c r="THP67" s="87"/>
      <c r="THQ67" s="87"/>
      <c r="THR67" s="87"/>
      <c r="THS67" s="87"/>
      <c r="THT67" s="87"/>
      <c r="THU67" s="87"/>
      <c r="THV67" s="87"/>
      <c r="THW67" s="87"/>
      <c r="THX67" s="87"/>
      <c r="THY67" s="87"/>
      <c r="THZ67" s="87"/>
      <c r="TIA67" s="87"/>
      <c r="TIB67" s="87"/>
      <c r="TIC67" s="87"/>
      <c r="TID67" s="87"/>
      <c r="TIE67" s="87"/>
      <c r="TIF67" s="87"/>
      <c r="TIG67" s="87"/>
      <c r="TIH67" s="87"/>
      <c r="TII67" s="87"/>
      <c r="TIJ67" s="87"/>
      <c r="TIK67" s="87"/>
      <c r="TIL67" s="87"/>
      <c r="TIM67" s="87"/>
      <c r="TIN67" s="87"/>
      <c r="TIO67" s="87"/>
      <c r="TIP67" s="87"/>
      <c r="TIQ67" s="87"/>
      <c r="TIR67" s="87"/>
      <c r="TIS67" s="87"/>
      <c r="TIT67" s="87"/>
      <c r="TIU67" s="87"/>
      <c r="TIV67" s="87"/>
      <c r="TIW67" s="87"/>
      <c r="TIX67" s="87"/>
      <c r="TIY67" s="87"/>
      <c r="TIZ67" s="87"/>
      <c r="TJA67" s="87"/>
      <c r="TJB67" s="87"/>
      <c r="TJC67" s="87"/>
      <c r="TJD67" s="87"/>
      <c r="TJE67" s="87"/>
      <c r="TJF67" s="87"/>
      <c r="TJG67" s="87"/>
      <c r="TJH67" s="87"/>
      <c r="TJI67" s="87"/>
      <c r="TJJ67" s="87"/>
      <c r="TJK67" s="87"/>
      <c r="TJL67" s="87"/>
      <c r="TJM67" s="87"/>
      <c r="TJN67" s="87"/>
      <c r="TJO67" s="87"/>
      <c r="TJP67" s="87"/>
      <c r="TJQ67" s="87"/>
      <c r="TJR67" s="87"/>
      <c r="TJS67" s="87"/>
      <c r="TJT67" s="87"/>
      <c r="TJU67" s="87"/>
      <c r="TJV67" s="87"/>
      <c r="TJW67" s="87"/>
      <c r="TJX67" s="87"/>
      <c r="TJY67" s="87"/>
      <c r="TJZ67" s="87"/>
      <c r="TKA67" s="87"/>
      <c r="TKB67" s="87"/>
      <c r="TKC67" s="87"/>
      <c r="TKD67" s="87"/>
      <c r="TKE67" s="87"/>
      <c r="TKF67" s="87"/>
      <c r="TKG67" s="87"/>
      <c r="TKH67" s="87"/>
      <c r="TKI67" s="87"/>
      <c r="TKJ67" s="87"/>
      <c r="TKK67" s="87"/>
      <c r="TKL67" s="87"/>
      <c r="TKM67" s="87"/>
      <c r="TKN67" s="87"/>
      <c r="TKO67" s="87"/>
      <c r="TKP67" s="87"/>
      <c r="TKQ67" s="87"/>
      <c r="TKR67" s="87"/>
      <c r="TKS67" s="87"/>
      <c r="TKT67" s="87"/>
      <c r="TKU67" s="87"/>
      <c r="TKV67" s="87"/>
      <c r="TKW67" s="87"/>
      <c r="TKX67" s="87"/>
      <c r="TKY67" s="87"/>
      <c r="TKZ67" s="87"/>
      <c r="TLA67" s="87"/>
      <c r="TLB67" s="87"/>
      <c r="TLC67" s="87"/>
      <c r="TLD67" s="87"/>
      <c r="TLE67" s="87"/>
      <c r="TLF67" s="87"/>
      <c r="TLG67" s="87"/>
      <c r="TLH67" s="87"/>
      <c r="TLI67" s="87"/>
      <c r="TLJ67" s="87"/>
      <c r="TLK67" s="87"/>
      <c r="TLL67" s="87"/>
      <c r="TLM67" s="87"/>
      <c r="TLN67" s="87"/>
      <c r="TLO67" s="87"/>
      <c r="TLP67" s="87"/>
      <c r="TLQ67" s="87"/>
      <c r="TLR67" s="87"/>
      <c r="TLS67" s="87"/>
      <c r="TLT67" s="87"/>
      <c r="TLU67" s="87"/>
      <c r="TLV67" s="87"/>
      <c r="TLW67" s="87"/>
      <c r="TLX67" s="87"/>
      <c r="TLY67" s="87"/>
      <c r="TLZ67" s="87"/>
      <c r="TMA67" s="87"/>
      <c r="TMB67" s="87"/>
      <c r="TMC67" s="87"/>
      <c r="TMD67" s="87"/>
      <c r="TME67" s="87"/>
      <c r="TMF67" s="87"/>
      <c r="TMG67" s="87"/>
      <c r="TMH67" s="87"/>
      <c r="TMI67" s="87"/>
      <c r="TMJ67" s="87"/>
      <c r="TMK67" s="87"/>
      <c r="TML67" s="87"/>
      <c r="TMM67" s="87"/>
      <c r="TMN67" s="87"/>
      <c r="TMO67" s="87"/>
      <c r="TMP67" s="87"/>
      <c r="TMQ67" s="87"/>
      <c r="TMR67" s="87"/>
      <c r="TMS67" s="87"/>
      <c r="TMT67" s="87"/>
      <c r="TMU67" s="87"/>
      <c r="TMV67" s="87"/>
      <c r="TMW67" s="87"/>
      <c r="TMX67" s="87"/>
      <c r="TMY67" s="87"/>
      <c r="TMZ67" s="87"/>
      <c r="TNA67" s="87"/>
      <c r="TNB67" s="87"/>
      <c r="TNC67" s="87"/>
      <c r="TND67" s="87"/>
      <c r="TNE67" s="87"/>
      <c r="TNF67" s="87"/>
      <c r="TNG67" s="87"/>
      <c r="TNH67" s="87"/>
      <c r="TNI67" s="87"/>
      <c r="TNJ67" s="87"/>
      <c r="TNK67" s="87"/>
      <c r="TNL67" s="87"/>
      <c r="TNM67" s="87"/>
      <c r="TNN67" s="87"/>
      <c r="TNO67" s="87"/>
      <c r="TNP67" s="87"/>
      <c r="TNQ67" s="87"/>
      <c r="TNR67" s="87"/>
      <c r="TNS67" s="87"/>
      <c r="TNT67" s="87"/>
      <c r="TNU67" s="87"/>
      <c r="TNV67" s="87"/>
      <c r="TNW67" s="87"/>
      <c r="TNX67" s="87"/>
      <c r="TNY67" s="87"/>
      <c r="TNZ67" s="87"/>
      <c r="TOA67" s="87"/>
      <c r="TOB67" s="87"/>
      <c r="TOC67" s="87"/>
      <c r="TOD67" s="87"/>
      <c r="TOE67" s="87"/>
      <c r="TOF67" s="87"/>
      <c r="TOG67" s="87"/>
      <c r="TOH67" s="87"/>
      <c r="TOI67" s="87"/>
      <c r="TOJ67" s="87"/>
      <c r="TOK67" s="87"/>
      <c r="TOL67" s="87"/>
      <c r="TOM67" s="87"/>
      <c r="TON67" s="87"/>
      <c r="TOO67" s="87"/>
      <c r="TOP67" s="87"/>
      <c r="TOQ67" s="87"/>
      <c r="TOR67" s="87"/>
      <c r="TOS67" s="87"/>
      <c r="TOT67" s="87"/>
      <c r="TOU67" s="87"/>
      <c r="TOV67" s="87"/>
      <c r="TOW67" s="87"/>
      <c r="TOX67" s="87"/>
      <c r="TOY67" s="87"/>
      <c r="TOZ67" s="87"/>
      <c r="TPA67" s="87"/>
      <c r="TPB67" s="87"/>
      <c r="TPC67" s="87"/>
      <c r="TPD67" s="87"/>
      <c r="TPE67" s="87"/>
      <c r="TPF67" s="87"/>
      <c r="TPG67" s="87"/>
      <c r="TPH67" s="87"/>
      <c r="TPI67" s="87"/>
      <c r="TPJ67" s="87"/>
      <c r="TPK67" s="87"/>
      <c r="TPL67" s="87"/>
      <c r="TPM67" s="87"/>
      <c r="TPN67" s="87"/>
      <c r="TPO67" s="87"/>
      <c r="TPP67" s="87"/>
      <c r="TPQ67" s="87"/>
      <c r="TPR67" s="87"/>
      <c r="TPS67" s="87"/>
      <c r="TPT67" s="87"/>
      <c r="TPU67" s="87"/>
      <c r="TPV67" s="87"/>
      <c r="TPW67" s="87"/>
      <c r="TPX67" s="87"/>
      <c r="TPY67" s="87"/>
      <c r="TPZ67" s="87"/>
      <c r="TQA67" s="87"/>
      <c r="TQB67" s="87"/>
      <c r="TQC67" s="87"/>
      <c r="TQD67" s="87"/>
      <c r="TQE67" s="87"/>
      <c r="TQF67" s="87"/>
      <c r="TQG67" s="87"/>
      <c r="TQH67" s="87"/>
      <c r="TQI67" s="87"/>
      <c r="TQJ67" s="87"/>
      <c r="TQK67" s="87"/>
      <c r="TQL67" s="87"/>
      <c r="TQM67" s="87"/>
      <c r="TQN67" s="87"/>
      <c r="TQO67" s="87"/>
      <c r="TQP67" s="87"/>
      <c r="TQQ67" s="87"/>
      <c r="TQR67" s="87"/>
      <c r="TQS67" s="87"/>
      <c r="TQT67" s="87"/>
      <c r="TQU67" s="87"/>
      <c r="TQV67" s="87"/>
      <c r="TQW67" s="87"/>
      <c r="TQX67" s="87"/>
      <c r="TQY67" s="87"/>
      <c r="TQZ67" s="87"/>
      <c r="TRA67" s="87"/>
      <c r="TRB67" s="87"/>
      <c r="TRC67" s="87"/>
      <c r="TRD67" s="87"/>
      <c r="TRE67" s="87"/>
      <c r="TRF67" s="87"/>
      <c r="TRG67" s="87"/>
      <c r="TRH67" s="87"/>
      <c r="TRI67" s="87"/>
      <c r="TRJ67" s="87"/>
      <c r="TRK67" s="87"/>
      <c r="TRL67" s="87"/>
      <c r="TRM67" s="87"/>
      <c r="TRN67" s="87"/>
      <c r="TRO67" s="87"/>
      <c r="TRP67" s="87"/>
      <c r="TRQ67" s="87"/>
      <c r="TRR67" s="87"/>
      <c r="TRS67" s="87"/>
      <c r="TRT67" s="87"/>
      <c r="TRU67" s="87"/>
      <c r="TRV67" s="87"/>
      <c r="TRW67" s="87"/>
      <c r="TRX67" s="87"/>
      <c r="TRY67" s="87"/>
      <c r="TRZ67" s="87"/>
      <c r="TSA67" s="87"/>
      <c r="TSB67" s="87"/>
      <c r="TSC67" s="87"/>
      <c r="TSD67" s="87"/>
      <c r="TSE67" s="87"/>
      <c r="TSF67" s="87"/>
      <c r="TSG67" s="87"/>
      <c r="TSH67" s="87"/>
      <c r="TSI67" s="87"/>
      <c r="TSJ67" s="87"/>
      <c r="TSK67" s="87"/>
      <c r="TSL67" s="87"/>
      <c r="TSM67" s="87"/>
      <c r="TSN67" s="87"/>
      <c r="TSO67" s="87"/>
      <c r="TSP67" s="87"/>
      <c r="TSQ67" s="87"/>
      <c r="TSR67" s="87"/>
      <c r="TSS67" s="87"/>
      <c r="TST67" s="87"/>
      <c r="TSU67" s="87"/>
      <c r="TSV67" s="87"/>
      <c r="TSW67" s="87"/>
      <c r="TSX67" s="87"/>
      <c r="TSY67" s="87"/>
      <c r="TSZ67" s="87"/>
      <c r="TTA67" s="87"/>
      <c r="TTB67" s="87"/>
      <c r="TTC67" s="87"/>
      <c r="TTD67" s="87"/>
      <c r="TTE67" s="87"/>
      <c r="TTF67" s="87"/>
      <c r="TTG67" s="87"/>
      <c r="TTH67" s="87"/>
      <c r="TTI67" s="87"/>
      <c r="TTJ67" s="87"/>
      <c r="TTK67" s="87"/>
      <c r="TTL67" s="87"/>
      <c r="TTM67" s="87"/>
      <c r="TTN67" s="87"/>
      <c r="TTO67" s="87"/>
      <c r="TTP67" s="87"/>
      <c r="TTQ67" s="87"/>
      <c r="TTR67" s="87"/>
      <c r="TTS67" s="87"/>
      <c r="TTT67" s="87"/>
      <c r="TTU67" s="87"/>
      <c r="TTV67" s="87"/>
      <c r="TTW67" s="87"/>
      <c r="TTX67" s="87"/>
      <c r="TTY67" s="87"/>
      <c r="TTZ67" s="87"/>
      <c r="TUA67" s="87"/>
      <c r="TUB67" s="87"/>
      <c r="TUC67" s="87"/>
      <c r="TUD67" s="87"/>
      <c r="TUE67" s="87"/>
      <c r="TUF67" s="87"/>
      <c r="TUG67" s="87"/>
      <c r="TUH67" s="87"/>
      <c r="TUI67" s="87"/>
      <c r="TUJ67" s="87"/>
      <c r="TUK67" s="87"/>
      <c r="TUL67" s="87"/>
      <c r="TUM67" s="87"/>
      <c r="TUN67" s="87"/>
      <c r="TUO67" s="87"/>
      <c r="TUP67" s="87"/>
      <c r="TUQ67" s="87"/>
      <c r="TUR67" s="87"/>
      <c r="TUS67" s="87"/>
      <c r="TUT67" s="87"/>
      <c r="TUU67" s="87"/>
      <c r="TUV67" s="87"/>
      <c r="TUW67" s="87"/>
      <c r="TUX67" s="87"/>
      <c r="TUY67" s="87"/>
      <c r="TUZ67" s="87"/>
      <c r="TVA67" s="87"/>
      <c r="TVB67" s="87"/>
      <c r="TVC67" s="87"/>
      <c r="TVD67" s="87"/>
      <c r="TVE67" s="87"/>
      <c r="TVF67" s="87"/>
      <c r="TVG67" s="87"/>
      <c r="TVH67" s="87"/>
      <c r="TVI67" s="87"/>
      <c r="TVJ67" s="87"/>
      <c r="TVK67" s="87"/>
      <c r="TVL67" s="87"/>
      <c r="TVM67" s="87"/>
      <c r="TVN67" s="87"/>
      <c r="TVO67" s="87"/>
      <c r="TVP67" s="87"/>
      <c r="TVQ67" s="87"/>
      <c r="TVR67" s="87"/>
      <c r="TVS67" s="87"/>
      <c r="TVT67" s="87"/>
      <c r="TVU67" s="87"/>
      <c r="TVV67" s="87"/>
      <c r="TVW67" s="87"/>
      <c r="TVX67" s="87"/>
      <c r="TVY67" s="87"/>
      <c r="TVZ67" s="87"/>
      <c r="TWA67" s="87"/>
      <c r="TWB67" s="87"/>
      <c r="TWC67" s="87"/>
      <c r="TWD67" s="87"/>
      <c r="TWE67" s="87"/>
      <c r="TWF67" s="87"/>
      <c r="TWG67" s="87"/>
      <c r="TWH67" s="87"/>
      <c r="TWI67" s="87"/>
      <c r="TWJ67" s="87"/>
      <c r="TWK67" s="87"/>
      <c r="TWL67" s="87"/>
      <c r="TWM67" s="87"/>
      <c r="TWN67" s="87"/>
      <c r="TWO67" s="87"/>
      <c r="TWP67" s="87"/>
      <c r="TWQ67" s="87"/>
      <c r="TWR67" s="87"/>
      <c r="TWS67" s="87"/>
      <c r="TWT67" s="87"/>
      <c r="TWU67" s="87"/>
      <c r="TWV67" s="87"/>
      <c r="TWW67" s="87"/>
      <c r="TWX67" s="87"/>
      <c r="TWY67" s="87"/>
      <c r="TWZ67" s="87"/>
      <c r="TXA67" s="87"/>
      <c r="TXB67" s="87"/>
      <c r="TXC67" s="87"/>
      <c r="TXD67" s="87"/>
      <c r="TXE67" s="87"/>
      <c r="TXF67" s="87"/>
      <c r="TXG67" s="87"/>
      <c r="TXH67" s="87"/>
      <c r="TXI67" s="87"/>
      <c r="TXJ67" s="87"/>
      <c r="TXK67" s="87"/>
      <c r="TXL67" s="87"/>
      <c r="TXM67" s="87"/>
      <c r="TXN67" s="87"/>
      <c r="TXO67" s="87"/>
      <c r="TXP67" s="87"/>
      <c r="TXQ67" s="87"/>
      <c r="TXR67" s="87"/>
      <c r="TXS67" s="87"/>
      <c r="TXT67" s="87"/>
      <c r="TXU67" s="87"/>
      <c r="TXV67" s="87"/>
      <c r="TXW67" s="87"/>
      <c r="TXX67" s="87"/>
      <c r="TXY67" s="87"/>
      <c r="TXZ67" s="87"/>
      <c r="TYA67" s="87"/>
      <c r="TYB67" s="87"/>
      <c r="TYC67" s="87"/>
      <c r="TYD67" s="87"/>
      <c r="TYE67" s="87"/>
      <c r="TYF67" s="87"/>
      <c r="TYG67" s="87"/>
      <c r="TYH67" s="87"/>
      <c r="TYI67" s="87"/>
      <c r="TYJ67" s="87"/>
      <c r="TYK67" s="87"/>
      <c r="TYL67" s="87"/>
      <c r="TYM67" s="87"/>
      <c r="TYN67" s="87"/>
      <c r="TYO67" s="87"/>
      <c r="TYP67" s="87"/>
      <c r="TYQ67" s="87"/>
      <c r="TYR67" s="87"/>
      <c r="TYS67" s="87"/>
      <c r="TYT67" s="87"/>
      <c r="TYU67" s="87"/>
      <c r="TYV67" s="87"/>
      <c r="TYW67" s="87"/>
      <c r="TYX67" s="87"/>
      <c r="TYY67" s="87"/>
      <c r="TYZ67" s="87"/>
      <c r="TZA67" s="87"/>
      <c r="TZB67" s="87"/>
      <c r="TZC67" s="87"/>
      <c r="TZD67" s="87"/>
      <c r="TZE67" s="87"/>
      <c r="TZF67" s="87"/>
      <c r="TZG67" s="87"/>
      <c r="TZH67" s="87"/>
      <c r="TZI67" s="87"/>
      <c r="TZJ67" s="87"/>
      <c r="TZK67" s="87"/>
      <c r="TZL67" s="87"/>
      <c r="TZM67" s="87"/>
      <c r="TZN67" s="87"/>
      <c r="TZO67" s="87"/>
      <c r="TZP67" s="87"/>
      <c r="TZQ67" s="87"/>
      <c r="TZR67" s="87"/>
      <c r="TZS67" s="87"/>
      <c r="TZT67" s="87"/>
      <c r="TZU67" s="87"/>
      <c r="TZV67" s="87"/>
      <c r="TZW67" s="87"/>
      <c r="TZX67" s="87"/>
      <c r="TZY67" s="87"/>
      <c r="TZZ67" s="87"/>
      <c r="UAA67" s="87"/>
      <c r="UAB67" s="87"/>
      <c r="UAC67" s="87"/>
      <c r="UAD67" s="87"/>
      <c r="UAE67" s="87"/>
      <c r="UAF67" s="87"/>
      <c r="UAG67" s="87"/>
      <c r="UAH67" s="87"/>
      <c r="UAI67" s="87"/>
      <c r="UAJ67" s="87"/>
      <c r="UAK67" s="87"/>
      <c r="UAL67" s="87"/>
      <c r="UAM67" s="87"/>
      <c r="UAN67" s="87"/>
      <c r="UAO67" s="87"/>
      <c r="UAP67" s="87"/>
      <c r="UAQ67" s="87"/>
      <c r="UAR67" s="87"/>
      <c r="UAS67" s="87"/>
      <c r="UAT67" s="87"/>
      <c r="UAU67" s="87"/>
      <c r="UAV67" s="87"/>
      <c r="UAW67" s="87"/>
      <c r="UAX67" s="87"/>
      <c r="UAY67" s="87"/>
      <c r="UAZ67" s="87"/>
      <c r="UBA67" s="87"/>
      <c r="UBB67" s="87"/>
      <c r="UBC67" s="87"/>
      <c r="UBD67" s="87"/>
      <c r="UBE67" s="87"/>
      <c r="UBF67" s="87"/>
      <c r="UBG67" s="87"/>
      <c r="UBH67" s="87"/>
      <c r="UBI67" s="87"/>
      <c r="UBJ67" s="87"/>
      <c r="UBK67" s="87"/>
      <c r="UBL67" s="87"/>
      <c r="UBM67" s="87"/>
      <c r="UBN67" s="87"/>
      <c r="UBO67" s="87"/>
      <c r="UBP67" s="87"/>
      <c r="UBQ67" s="87"/>
      <c r="UBR67" s="87"/>
      <c r="UBS67" s="87"/>
      <c r="UBT67" s="87"/>
      <c r="UBU67" s="87"/>
      <c r="UBV67" s="87"/>
      <c r="UBW67" s="87"/>
      <c r="UBX67" s="87"/>
      <c r="UBY67" s="87"/>
      <c r="UBZ67" s="87"/>
      <c r="UCA67" s="87"/>
      <c r="UCB67" s="87"/>
      <c r="UCC67" s="87"/>
      <c r="UCD67" s="87"/>
      <c r="UCE67" s="87"/>
      <c r="UCF67" s="87"/>
      <c r="UCG67" s="87"/>
      <c r="UCH67" s="87"/>
      <c r="UCI67" s="87"/>
      <c r="UCJ67" s="87"/>
      <c r="UCK67" s="87"/>
      <c r="UCL67" s="87"/>
      <c r="UCM67" s="87"/>
      <c r="UCN67" s="87"/>
      <c r="UCO67" s="87"/>
      <c r="UCP67" s="87"/>
      <c r="UCQ67" s="87"/>
      <c r="UCR67" s="87"/>
      <c r="UCS67" s="87"/>
      <c r="UCT67" s="87"/>
      <c r="UCU67" s="87"/>
      <c r="UCV67" s="87"/>
      <c r="UCW67" s="87"/>
      <c r="UCX67" s="87"/>
      <c r="UCY67" s="87"/>
      <c r="UCZ67" s="87"/>
      <c r="UDA67" s="87"/>
      <c r="UDB67" s="87"/>
      <c r="UDC67" s="87"/>
      <c r="UDD67" s="87"/>
      <c r="UDE67" s="87"/>
      <c r="UDF67" s="87"/>
      <c r="UDG67" s="87"/>
      <c r="UDH67" s="87"/>
      <c r="UDI67" s="87"/>
      <c r="UDJ67" s="87"/>
      <c r="UDK67" s="87"/>
      <c r="UDL67" s="87"/>
      <c r="UDM67" s="87"/>
      <c r="UDN67" s="87"/>
      <c r="UDO67" s="87"/>
      <c r="UDP67" s="87"/>
      <c r="UDQ67" s="87"/>
      <c r="UDR67" s="87"/>
      <c r="UDS67" s="87"/>
      <c r="UDT67" s="87"/>
      <c r="UDU67" s="87"/>
      <c r="UDV67" s="87"/>
      <c r="UDW67" s="87"/>
      <c r="UDX67" s="87"/>
      <c r="UDY67" s="87"/>
      <c r="UDZ67" s="87"/>
      <c r="UEA67" s="87"/>
      <c r="UEB67" s="87"/>
      <c r="UEC67" s="87"/>
      <c r="UED67" s="87"/>
      <c r="UEE67" s="87"/>
      <c r="UEF67" s="87"/>
      <c r="UEG67" s="87"/>
      <c r="UEH67" s="87"/>
      <c r="UEI67" s="87"/>
      <c r="UEJ67" s="87"/>
      <c r="UEK67" s="87"/>
      <c r="UEL67" s="87"/>
      <c r="UEM67" s="87"/>
      <c r="UEN67" s="87"/>
      <c r="UEO67" s="87"/>
      <c r="UEP67" s="87"/>
      <c r="UEQ67" s="87"/>
      <c r="UER67" s="87"/>
      <c r="UES67" s="87"/>
      <c r="UET67" s="87"/>
      <c r="UEU67" s="87"/>
      <c r="UEV67" s="87"/>
      <c r="UEW67" s="87"/>
      <c r="UEX67" s="87"/>
      <c r="UEY67" s="87"/>
      <c r="UEZ67" s="87"/>
      <c r="UFA67" s="87"/>
      <c r="UFB67" s="87"/>
      <c r="UFC67" s="87"/>
      <c r="UFD67" s="87"/>
      <c r="UFE67" s="87"/>
      <c r="UFF67" s="87"/>
      <c r="UFG67" s="87"/>
      <c r="UFH67" s="87"/>
      <c r="UFI67" s="87"/>
      <c r="UFJ67" s="87"/>
      <c r="UFK67" s="87"/>
      <c r="UFL67" s="87"/>
      <c r="UFM67" s="87"/>
      <c r="UFN67" s="87"/>
      <c r="UFO67" s="87"/>
      <c r="UFP67" s="87"/>
      <c r="UFQ67" s="87"/>
      <c r="UFR67" s="87"/>
      <c r="UFS67" s="87"/>
      <c r="UFT67" s="87"/>
      <c r="UFU67" s="87"/>
      <c r="UFV67" s="87"/>
      <c r="UFW67" s="87"/>
      <c r="UFX67" s="87"/>
      <c r="UFY67" s="87"/>
      <c r="UFZ67" s="87"/>
      <c r="UGA67" s="87"/>
      <c r="UGB67" s="87"/>
      <c r="UGC67" s="87"/>
      <c r="UGD67" s="87"/>
      <c r="UGE67" s="87"/>
      <c r="UGF67" s="87"/>
      <c r="UGG67" s="87"/>
      <c r="UGH67" s="87"/>
      <c r="UGI67" s="87"/>
      <c r="UGJ67" s="87"/>
      <c r="UGK67" s="87"/>
      <c r="UGL67" s="87"/>
      <c r="UGM67" s="87"/>
      <c r="UGN67" s="87"/>
      <c r="UGO67" s="87"/>
      <c r="UGP67" s="87"/>
      <c r="UGQ67" s="87"/>
      <c r="UGR67" s="87"/>
      <c r="UGS67" s="87"/>
      <c r="UGT67" s="87"/>
      <c r="UGU67" s="87"/>
      <c r="UGV67" s="87"/>
      <c r="UGW67" s="87"/>
      <c r="UGX67" s="87"/>
      <c r="UGY67" s="87"/>
      <c r="UGZ67" s="87"/>
      <c r="UHA67" s="87"/>
      <c r="UHB67" s="87"/>
      <c r="UHC67" s="87"/>
      <c r="UHD67" s="87"/>
      <c r="UHE67" s="87"/>
      <c r="UHF67" s="87"/>
      <c r="UHG67" s="87"/>
      <c r="UHH67" s="87"/>
      <c r="UHI67" s="87"/>
      <c r="UHJ67" s="87"/>
      <c r="UHK67" s="87"/>
      <c r="UHL67" s="87"/>
      <c r="UHM67" s="87"/>
      <c r="UHN67" s="87"/>
      <c r="UHO67" s="87"/>
      <c r="UHP67" s="87"/>
      <c r="UHQ67" s="87"/>
      <c r="UHR67" s="87"/>
      <c r="UHS67" s="87"/>
      <c r="UHT67" s="87"/>
      <c r="UHU67" s="87"/>
      <c r="UHV67" s="87"/>
      <c r="UHW67" s="87"/>
      <c r="UHX67" s="87"/>
      <c r="UHY67" s="87"/>
      <c r="UHZ67" s="87"/>
      <c r="UIA67" s="87"/>
      <c r="UIB67" s="87"/>
      <c r="UIC67" s="87"/>
      <c r="UID67" s="87"/>
      <c r="UIE67" s="87"/>
      <c r="UIF67" s="87"/>
      <c r="UIG67" s="87"/>
      <c r="UIH67" s="87"/>
      <c r="UII67" s="87"/>
      <c r="UIJ67" s="87"/>
      <c r="UIK67" s="87"/>
      <c r="UIL67" s="87"/>
      <c r="UIM67" s="87"/>
      <c r="UIN67" s="87"/>
      <c r="UIO67" s="87"/>
      <c r="UIP67" s="87"/>
      <c r="UIQ67" s="87"/>
      <c r="UIR67" s="87"/>
      <c r="UIS67" s="87"/>
      <c r="UIT67" s="87"/>
      <c r="UIU67" s="87"/>
      <c r="UIV67" s="87"/>
      <c r="UIW67" s="87"/>
      <c r="UIX67" s="87"/>
      <c r="UIY67" s="87"/>
      <c r="UIZ67" s="87"/>
      <c r="UJA67" s="87"/>
      <c r="UJB67" s="87"/>
      <c r="UJC67" s="87"/>
      <c r="UJD67" s="87"/>
      <c r="UJE67" s="87"/>
      <c r="UJF67" s="87"/>
      <c r="UJG67" s="87"/>
      <c r="UJH67" s="87"/>
      <c r="UJI67" s="87"/>
      <c r="UJJ67" s="87"/>
      <c r="UJK67" s="87"/>
      <c r="UJL67" s="87"/>
      <c r="UJM67" s="87"/>
      <c r="UJN67" s="87"/>
      <c r="UJO67" s="87"/>
      <c r="UJP67" s="87"/>
      <c r="UJQ67" s="87"/>
      <c r="UJR67" s="87"/>
      <c r="UJS67" s="87"/>
      <c r="UJT67" s="87"/>
      <c r="UJU67" s="87"/>
      <c r="UJV67" s="87"/>
      <c r="UJW67" s="87"/>
      <c r="UJX67" s="87"/>
      <c r="UJY67" s="87"/>
      <c r="UJZ67" s="87"/>
      <c r="UKA67" s="87"/>
      <c r="UKB67" s="87"/>
      <c r="UKC67" s="87"/>
      <c r="UKD67" s="87"/>
      <c r="UKE67" s="87"/>
      <c r="UKF67" s="87"/>
      <c r="UKG67" s="87"/>
      <c r="UKH67" s="87"/>
      <c r="UKI67" s="87"/>
      <c r="UKJ67" s="87"/>
      <c r="UKK67" s="87"/>
      <c r="UKL67" s="87"/>
      <c r="UKM67" s="87"/>
      <c r="UKN67" s="87"/>
      <c r="UKO67" s="87"/>
      <c r="UKP67" s="87"/>
      <c r="UKQ67" s="87"/>
      <c r="UKR67" s="87"/>
      <c r="UKS67" s="87"/>
      <c r="UKT67" s="87"/>
      <c r="UKU67" s="87"/>
      <c r="UKV67" s="87"/>
      <c r="UKW67" s="87"/>
      <c r="UKX67" s="87"/>
      <c r="UKY67" s="87"/>
      <c r="UKZ67" s="87"/>
      <c r="ULA67" s="87"/>
      <c r="ULB67" s="87"/>
      <c r="ULC67" s="87"/>
      <c r="ULD67" s="87"/>
      <c r="ULE67" s="87"/>
      <c r="ULF67" s="87"/>
      <c r="ULG67" s="87"/>
      <c r="ULH67" s="87"/>
      <c r="ULI67" s="87"/>
      <c r="ULJ67" s="87"/>
      <c r="ULK67" s="87"/>
      <c r="ULL67" s="87"/>
      <c r="ULM67" s="87"/>
      <c r="ULN67" s="87"/>
      <c r="ULO67" s="87"/>
      <c r="ULP67" s="87"/>
      <c r="ULQ67" s="87"/>
      <c r="ULR67" s="87"/>
      <c r="ULS67" s="87"/>
      <c r="ULT67" s="87"/>
      <c r="ULU67" s="87"/>
      <c r="ULV67" s="87"/>
      <c r="ULW67" s="87"/>
      <c r="ULX67" s="87"/>
      <c r="ULY67" s="87"/>
      <c r="ULZ67" s="87"/>
      <c r="UMA67" s="87"/>
      <c r="UMB67" s="87"/>
      <c r="UMC67" s="87"/>
      <c r="UMD67" s="87"/>
      <c r="UME67" s="87"/>
      <c r="UMF67" s="87"/>
      <c r="UMG67" s="87"/>
      <c r="UMH67" s="87"/>
      <c r="UMI67" s="87"/>
      <c r="UMJ67" s="87"/>
      <c r="UMK67" s="87"/>
      <c r="UML67" s="87"/>
      <c r="UMM67" s="87"/>
      <c r="UMN67" s="87"/>
      <c r="UMO67" s="87"/>
      <c r="UMP67" s="87"/>
      <c r="UMQ67" s="87"/>
      <c r="UMR67" s="87"/>
      <c r="UMS67" s="87"/>
      <c r="UMT67" s="87"/>
      <c r="UMU67" s="87"/>
      <c r="UMV67" s="87"/>
      <c r="UMW67" s="87"/>
      <c r="UMX67" s="87"/>
      <c r="UMY67" s="87"/>
      <c r="UMZ67" s="87"/>
      <c r="UNA67" s="87"/>
      <c r="UNB67" s="87"/>
      <c r="UNC67" s="87"/>
      <c r="UND67" s="87"/>
      <c r="UNE67" s="87"/>
      <c r="UNF67" s="87"/>
      <c r="UNG67" s="87"/>
      <c r="UNH67" s="87"/>
      <c r="UNI67" s="87"/>
      <c r="UNJ67" s="87"/>
      <c r="UNK67" s="87"/>
      <c r="UNL67" s="87"/>
      <c r="UNM67" s="87"/>
      <c r="UNN67" s="87"/>
      <c r="UNO67" s="87"/>
      <c r="UNP67" s="87"/>
      <c r="UNQ67" s="87"/>
      <c r="UNR67" s="87"/>
      <c r="UNS67" s="87"/>
      <c r="UNT67" s="87"/>
      <c r="UNU67" s="87"/>
      <c r="UNV67" s="87"/>
      <c r="UNW67" s="87"/>
      <c r="UNX67" s="87"/>
      <c r="UNY67" s="87"/>
      <c r="UNZ67" s="87"/>
      <c r="UOA67" s="87"/>
      <c r="UOB67" s="87"/>
      <c r="UOC67" s="87"/>
      <c r="UOD67" s="87"/>
      <c r="UOE67" s="87"/>
      <c r="UOF67" s="87"/>
      <c r="UOG67" s="87"/>
      <c r="UOH67" s="87"/>
      <c r="UOI67" s="87"/>
      <c r="UOJ67" s="87"/>
      <c r="UOK67" s="87"/>
      <c r="UOL67" s="87"/>
      <c r="UOM67" s="87"/>
      <c r="UON67" s="87"/>
      <c r="UOO67" s="87"/>
      <c r="UOP67" s="87"/>
      <c r="UOQ67" s="87"/>
      <c r="UOR67" s="87"/>
      <c r="UOS67" s="87"/>
      <c r="UOT67" s="87"/>
      <c r="UOU67" s="87"/>
      <c r="UOV67" s="87"/>
      <c r="UOW67" s="87"/>
      <c r="UOX67" s="87"/>
      <c r="UOY67" s="87"/>
      <c r="UOZ67" s="87"/>
      <c r="UPA67" s="87"/>
      <c r="UPB67" s="87"/>
      <c r="UPC67" s="87"/>
      <c r="UPD67" s="87"/>
      <c r="UPE67" s="87"/>
      <c r="UPF67" s="87"/>
      <c r="UPG67" s="87"/>
      <c r="UPH67" s="87"/>
      <c r="UPI67" s="87"/>
      <c r="UPJ67" s="87"/>
      <c r="UPK67" s="87"/>
      <c r="UPL67" s="87"/>
      <c r="UPM67" s="87"/>
      <c r="UPN67" s="87"/>
      <c r="UPO67" s="87"/>
      <c r="UPP67" s="87"/>
      <c r="UPQ67" s="87"/>
      <c r="UPR67" s="87"/>
      <c r="UPS67" s="87"/>
      <c r="UPT67" s="87"/>
      <c r="UPU67" s="87"/>
      <c r="UPV67" s="87"/>
      <c r="UPW67" s="87"/>
      <c r="UPX67" s="87"/>
      <c r="UPY67" s="87"/>
      <c r="UPZ67" s="87"/>
      <c r="UQA67" s="87"/>
      <c r="UQB67" s="87"/>
      <c r="UQC67" s="87"/>
      <c r="UQD67" s="87"/>
      <c r="UQE67" s="87"/>
      <c r="UQF67" s="87"/>
      <c r="UQG67" s="87"/>
      <c r="UQH67" s="87"/>
      <c r="UQI67" s="87"/>
      <c r="UQJ67" s="87"/>
      <c r="UQK67" s="87"/>
      <c r="UQL67" s="87"/>
      <c r="UQM67" s="87"/>
      <c r="UQN67" s="87"/>
      <c r="UQO67" s="87"/>
      <c r="UQP67" s="87"/>
      <c r="UQQ67" s="87"/>
      <c r="UQR67" s="87"/>
      <c r="UQS67" s="87"/>
      <c r="UQT67" s="87"/>
      <c r="UQU67" s="87"/>
      <c r="UQV67" s="87"/>
      <c r="UQW67" s="87"/>
      <c r="UQX67" s="87"/>
      <c r="UQY67" s="87"/>
      <c r="UQZ67" s="87"/>
      <c r="URA67" s="87"/>
      <c r="URB67" s="87"/>
      <c r="URC67" s="87"/>
      <c r="URD67" s="87"/>
      <c r="URE67" s="87"/>
      <c r="URF67" s="87"/>
      <c r="URG67" s="87"/>
      <c r="URH67" s="87"/>
      <c r="URI67" s="87"/>
      <c r="URJ67" s="87"/>
      <c r="URK67" s="87"/>
      <c r="URL67" s="87"/>
      <c r="URM67" s="87"/>
      <c r="URN67" s="87"/>
      <c r="URO67" s="87"/>
      <c r="URP67" s="87"/>
      <c r="URQ67" s="87"/>
      <c r="URR67" s="87"/>
      <c r="URS67" s="87"/>
      <c r="URT67" s="87"/>
      <c r="URU67" s="87"/>
      <c r="URV67" s="87"/>
      <c r="URW67" s="87"/>
      <c r="URX67" s="87"/>
      <c r="URY67" s="87"/>
      <c r="URZ67" s="87"/>
      <c r="USA67" s="87"/>
      <c r="USB67" s="87"/>
      <c r="USC67" s="87"/>
      <c r="USD67" s="87"/>
      <c r="USE67" s="87"/>
      <c r="USF67" s="87"/>
      <c r="USG67" s="87"/>
      <c r="USH67" s="87"/>
      <c r="USI67" s="87"/>
      <c r="USJ67" s="87"/>
      <c r="USK67" s="87"/>
      <c r="USL67" s="87"/>
      <c r="USM67" s="87"/>
      <c r="USN67" s="87"/>
      <c r="USO67" s="87"/>
      <c r="USP67" s="87"/>
      <c r="USQ67" s="87"/>
      <c r="USR67" s="87"/>
      <c r="USS67" s="87"/>
      <c r="UST67" s="87"/>
      <c r="USU67" s="87"/>
      <c r="USV67" s="87"/>
      <c r="USW67" s="87"/>
      <c r="USX67" s="87"/>
      <c r="USY67" s="87"/>
      <c r="USZ67" s="87"/>
      <c r="UTA67" s="87"/>
      <c r="UTB67" s="87"/>
      <c r="UTC67" s="87"/>
      <c r="UTD67" s="87"/>
      <c r="UTE67" s="87"/>
      <c r="UTF67" s="87"/>
      <c r="UTG67" s="87"/>
      <c r="UTH67" s="87"/>
      <c r="UTI67" s="87"/>
      <c r="UTJ67" s="87"/>
      <c r="UTK67" s="87"/>
      <c r="UTL67" s="87"/>
      <c r="UTM67" s="87"/>
      <c r="UTN67" s="87"/>
      <c r="UTO67" s="87"/>
      <c r="UTP67" s="87"/>
      <c r="UTQ67" s="87"/>
      <c r="UTR67" s="87"/>
      <c r="UTS67" s="87"/>
      <c r="UTT67" s="87"/>
      <c r="UTU67" s="87"/>
      <c r="UTV67" s="87"/>
      <c r="UTW67" s="87"/>
      <c r="UTX67" s="87"/>
      <c r="UTY67" s="87"/>
      <c r="UTZ67" s="87"/>
      <c r="UUA67" s="87"/>
      <c r="UUB67" s="87"/>
      <c r="UUC67" s="87"/>
      <c r="UUD67" s="87"/>
      <c r="UUE67" s="87"/>
      <c r="UUF67" s="87"/>
      <c r="UUG67" s="87"/>
      <c r="UUH67" s="87"/>
      <c r="UUI67" s="87"/>
      <c r="UUJ67" s="87"/>
      <c r="UUK67" s="87"/>
      <c r="UUL67" s="87"/>
      <c r="UUM67" s="87"/>
      <c r="UUN67" s="87"/>
      <c r="UUO67" s="87"/>
      <c r="UUP67" s="87"/>
      <c r="UUQ67" s="87"/>
      <c r="UUR67" s="87"/>
      <c r="UUS67" s="87"/>
      <c r="UUT67" s="87"/>
      <c r="UUU67" s="87"/>
      <c r="UUV67" s="87"/>
      <c r="UUW67" s="87"/>
      <c r="UUX67" s="87"/>
      <c r="UUY67" s="87"/>
      <c r="UUZ67" s="87"/>
      <c r="UVA67" s="87"/>
      <c r="UVB67" s="87"/>
      <c r="UVC67" s="87"/>
      <c r="UVD67" s="87"/>
      <c r="UVE67" s="87"/>
      <c r="UVF67" s="87"/>
      <c r="UVG67" s="87"/>
      <c r="UVH67" s="87"/>
      <c r="UVI67" s="87"/>
      <c r="UVJ67" s="87"/>
      <c r="UVK67" s="87"/>
      <c r="UVL67" s="87"/>
      <c r="UVM67" s="87"/>
      <c r="UVN67" s="87"/>
      <c r="UVO67" s="87"/>
      <c r="UVP67" s="87"/>
      <c r="UVQ67" s="87"/>
      <c r="UVR67" s="87"/>
      <c r="UVS67" s="87"/>
      <c r="UVT67" s="87"/>
      <c r="UVU67" s="87"/>
      <c r="UVV67" s="87"/>
      <c r="UVW67" s="87"/>
      <c r="UVX67" s="87"/>
      <c r="UVY67" s="87"/>
      <c r="UVZ67" s="87"/>
      <c r="UWA67" s="87"/>
      <c r="UWB67" s="87"/>
      <c r="UWC67" s="87"/>
      <c r="UWD67" s="87"/>
      <c r="UWE67" s="87"/>
      <c r="UWF67" s="87"/>
      <c r="UWG67" s="87"/>
      <c r="UWH67" s="87"/>
      <c r="UWI67" s="87"/>
      <c r="UWJ67" s="87"/>
      <c r="UWK67" s="87"/>
      <c r="UWL67" s="87"/>
      <c r="UWM67" s="87"/>
      <c r="UWN67" s="87"/>
      <c r="UWO67" s="87"/>
      <c r="UWP67" s="87"/>
      <c r="UWQ67" s="87"/>
      <c r="UWR67" s="87"/>
      <c r="UWS67" s="87"/>
      <c r="UWT67" s="87"/>
      <c r="UWU67" s="87"/>
      <c r="UWV67" s="87"/>
      <c r="UWW67" s="87"/>
      <c r="UWX67" s="87"/>
      <c r="UWY67" s="87"/>
      <c r="UWZ67" s="87"/>
      <c r="UXA67" s="87"/>
      <c r="UXB67" s="87"/>
      <c r="UXC67" s="87"/>
      <c r="UXD67" s="87"/>
      <c r="UXE67" s="87"/>
      <c r="UXF67" s="87"/>
      <c r="UXG67" s="87"/>
      <c r="UXH67" s="87"/>
      <c r="UXI67" s="87"/>
      <c r="UXJ67" s="87"/>
      <c r="UXK67" s="87"/>
      <c r="UXL67" s="87"/>
      <c r="UXM67" s="87"/>
      <c r="UXN67" s="87"/>
      <c r="UXO67" s="87"/>
      <c r="UXP67" s="87"/>
      <c r="UXQ67" s="87"/>
      <c r="UXR67" s="87"/>
      <c r="UXS67" s="87"/>
      <c r="UXT67" s="87"/>
      <c r="UXU67" s="87"/>
      <c r="UXV67" s="87"/>
      <c r="UXW67" s="87"/>
      <c r="UXX67" s="87"/>
      <c r="UXY67" s="87"/>
      <c r="UXZ67" s="87"/>
      <c r="UYA67" s="87"/>
      <c r="UYB67" s="87"/>
      <c r="UYC67" s="87"/>
      <c r="UYD67" s="87"/>
      <c r="UYE67" s="87"/>
      <c r="UYF67" s="87"/>
      <c r="UYG67" s="87"/>
      <c r="UYH67" s="87"/>
      <c r="UYI67" s="87"/>
      <c r="UYJ67" s="87"/>
      <c r="UYK67" s="87"/>
      <c r="UYL67" s="87"/>
      <c r="UYM67" s="87"/>
      <c r="UYN67" s="87"/>
      <c r="UYO67" s="87"/>
      <c r="UYP67" s="87"/>
      <c r="UYQ67" s="87"/>
      <c r="UYR67" s="87"/>
      <c r="UYS67" s="87"/>
      <c r="UYT67" s="87"/>
      <c r="UYU67" s="87"/>
      <c r="UYV67" s="87"/>
      <c r="UYW67" s="87"/>
      <c r="UYX67" s="87"/>
      <c r="UYY67" s="87"/>
      <c r="UYZ67" s="87"/>
      <c r="UZA67" s="87"/>
      <c r="UZB67" s="87"/>
      <c r="UZC67" s="87"/>
      <c r="UZD67" s="87"/>
      <c r="UZE67" s="87"/>
      <c r="UZF67" s="87"/>
      <c r="UZG67" s="87"/>
      <c r="UZH67" s="87"/>
      <c r="UZI67" s="87"/>
      <c r="UZJ67" s="87"/>
      <c r="UZK67" s="87"/>
      <c r="UZL67" s="87"/>
      <c r="UZM67" s="87"/>
      <c r="UZN67" s="87"/>
      <c r="UZO67" s="87"/>
      <c r="UZP67" s="87"/>
      <c r="UZQ67" s="87"/>
      <c r="UZR67" s="87"/>
      <c r="UZS67" s="87"/>
      <c r="UZT67" s="87"/>
      <c r="UZU67" s="87"/>
      <c r="UZV67" s="87"/>
      <c r="UZW67" s="87"/>
      <c r="UZX67" s="87"/>
      <c r="UZY67" s="87"/>
      <c r="UZZ67" s="87"/>
      <c r="VAA67" s="87"/>
      <c r="VAB67" s="87"/>
      <c r="VAC67" s="87"/>
      <c r="VAD67" s="87"/>
      <c r="VAE67" s="87"/>
      <c r="VAF67" s="87"/>
      <c r="VAG67" s="87"/>
      <c r="VAH67" s="87"/>
      <c r="VAI67" s="87"/>
      <c r="VAJ67" s="87"/>
      <c r="VAK67" s="87"/>
      <c r="VAL67" s="87"/>
      <c r="VAM67" s="87"/>
      <c r="VAN67" s="87"/>
      <c r="VAO67" s="87"/>
      <c r="VAP67" s="87"/>
      <c r="VAQ67" s="87"/>
      <c r="VAR67" s="87"/>
      <c r="VAS67" s="87"/>
      <c r="VAT67" s="87"/>
      <c r="VAU67" s="87"/>
      <c r="VAV67" s="87"/>
      <c r="VAW67" s="87"/>
      <c r="VAX67" s="87"/>
      <c r="VAY67" s="87"/>
      <c r="VAZ67" s="87"/>
      <c r="VBA67" s="87"/>
      <c r="VBB67" s="87"/>
      <c r="VBC67" s="87"/>
      <c r="VBD67" s="87"/>
      <c r="VBE67" s="87"/>
      <c r="VBF67" s="87"/>
      <c r="VBG67" s="87"/>
      <c r="VBH67" s="87"/>
      <c r="VBI67" s="87"/>
      <c r="VBJ67" s="87"/>
      <c r="VBK67" s="87"/>
      <c r="VBL67" s="87"/>
      <c r="VBM67" s="87"/>
      <c r="VBN67" s="87"/>
      <c r="VBO67" s="87"/>
      <c r="VBP67" s="87"/>
      <c r="VBQ67" s="87"/>
      <c r="VBR67" s="87"/>
      <c r="VBS67" s="87"/>
      <c r="VBT67" s="87"/>
      <c r="VBU67" s="87"/>
      <c r="VBV67" s="87"/>
      <c r="VBW67" s="87"/>
      <c r="VBX67" s="87"/>
      <c r="VBY67" s="87"/>
      <c r="VBZ67" s="87"/>
      <c r="VCA67" s="87"/>
      <c r="VCB67" s="87"/>
      <c r="VCC67" s="87"/>
      <c r="VCD67" s="87"/>
      <c r="VCE67" s="87"/>
      <c r="VCF67" s="87"/>
      <c r="VCG67" s="87"/>
      <c r="VCH67" s="87"/>
      <c r="VCI67" s="87"/>
      <c r="VCJ67" s="87"/>
      <c r="VCK67" s="87"/>
      <c r="VCL67" s="87"/>
      <c r="VCM67" s="87"/>
      <c r="VCN67" s="87"/>
      <c r="VCO67" s="87"/>
      <c r="VCP67" s="87"/>
      <c r="VCQ67" s="87"/>
      <c r="VCR67" s="87"/>
      <c r="VCS67" s="87"/>
      <c r="VCT67" s="87"/>
      <c r="VCU67" s="87"/>
      <c r="VCV67" s="87"/>
      <c r="VCW67" s="87"/>
      <c r="VCX67" s="87"/>
      <c r="VCY67" s="87"/>
      <c r="VCZ67" s="87"/>
      <c r="VDA67" s="87"/>
      <c r="VDB67" s="87"/>
      <c r="VDC67" s="87"/>
      <c r="VDD67" s="87"/>
      <c r="VDE67" s="87"/>
      <c r="VDF67" s="87"/>
      <c r="VDG67" s="87"/>
      <c r="VDH67" s="87"/>
      <c r="VDI67" s="87"/>
      <c r="VDJ67" s="87"/>
      <c r="VDK67" s="87"/>
      <c r="VDL67" s="87"/>
      <c r="VDM67" s="87"/>
      <c r="VDN67" s="87"/>
      <c r="VDO67" s="87"/>
      <c r="VDP67" s="87"/>
      <c r="VDQ67" s="87"/>
      <c r="VDR67" s="87"/>
      <c r="VDS67" s="87"/>
      <c r="VDT67" s="87"/>
      <c r="VDU67" s="87"/>
      <c r="VDV67" s="87"/>
      <c r="VDW67" s="87"/>
      <c r="VDX67" s="87"/>
      <c r="VDY67" s="87"/>
      <c r="VDZ67" s="87"/>
      <c r="VEA67" s="87"/>
      <c r="VEB67" s="87"/>
      <c r="VEC67" s="87"/>
      <c r="VED67" s="87"/>
      <c r="VEE67" s="87"/>
      <c r="VEF67" s="87"/>
      <c r="VEG67" s="87"/>
      <c r="VEH67" s="87"/>
      <c r="VEI67" s="87"/>
      <c r="VEJ67" s="87"/>
      <c r="VEK67" s="87"/>
      <c r="VEL67" s="87"/>
      <c r="VEM67" s="87"/>
      <c r="VEN67" s="87"/>
      <c r="VEO67" s="87"/>
      <c r="VEP67" s="87"/>
      <c r="VEQ67" s="87"/>
      <c r="VER67" s="87"/>
      <c r="VES67" s="87"/>
      <c r="VET67" s="87"/>
      <c r="VEU67" s="87"/>
      <c r="VEV67" s="87"/>
      <c r="VEW67" s="87"/>
      <c r="VEX67" s="87"/>
      <c r="VEY67" s="87"/>
      <c r="VEZ67" s="87"/>
      <c r="VFA67" s="87"/>
      <c r="VFB67" s="87"/>
      <c r="VFC67" s="87"/>
      <c r="VFD67" s="87"/>
      <c r="VFE67" s="87"/>
      <c r="VFF67" s="87"/>
      <c r="VFG67" s="87"/>
      <c r="VFH67" s="87"/>
      <c r="VFI67" s="87"/>
      <c r="VFJ67" s="87"/>
      <c r="VFK67" s="87"/>
      <c r="VFL67" s="87"/>
      <c r="VFM67" s="87"/>
      <c r="VFN67" s="87"/>
      <c r="VFO67" s="87"/>
      <c r="VFP67" s="87"/>
      <c r="VFQ67" s="87"/>
      <c r="VFR67" s="87"/>
      <c r="VFS67" s="87"/>
      <c r="VFT67" s="87"/>
      <c r="VFU67" s="87"/>
      <c r="VFV67" s="87"/>
      <c r="VFW67" s="87"/>
      <c r="VFX67" s="87"/>
      <c r="VFY67" s="87"/>
      <c r="VFZ67" s="87"/>
      <c r="VGA67" s="87"/>
      <c r="VGB67" s="87"/>
      <c r="VGC67" s="87"/>
      <c r="VGD67" s="87"/>
      <c r="VGE67" s="87"/>
      <c r="VGF67" s="87"/>
      <c r="VGG67" s="87"/>
      <c r="VGH67" s="87"/>
      <c r="VGI67" s="87"/>
      <c r="VGJ67" s="87"/>
      <c r="VGK67" s="87"/>
      <c r="VGL67" s="87"/>
      <c r="VGM67" s="87"/>
      <c r="VGN67" s="87"/>
      <c r="VGO67" s="87"/>
      <c r="VGP67" s="87"/>
      <c r="VGQ67" s="87"/>
      <c r="VGR67" s="87"/>
      <c r="VGS67" s="87"/>
      <c r="VGT67" s="87"/>
      <c r="VGU67" s="87"/>
      <c r="VGV67" s="87"/>
      <c r="VGW67" s="87"/>
      <c r="VGX67" s="87"/>
      <c r="VGY67" s="87"/>
      <c r="VGZ67" s="87"/>
      <c r="VHA67" s="87"/>
      <c r="VHB67" s="87"/>
      <c r="VHC67" s="87"/>
      <c r="VHD67" s="87"/>
      <c r="VHE67" s="87"/>
      <c r="VHF67" s="87"/>
      <c r="VHG67" s="87"/>
      <c r="VHH67" s="87"/>
      <c r="VHI67" s="87"/>
      <c r="VHJ67" s="87"/>
      <c r="VHK67" s="87"/>
      <c r="VHL67" s="87"/>
      <c r="VHM67" s="87"/>
      <c r="VHN67" s="87"/>
      <c r="VHO67" s="87"/>
      <c r="VHP67" s="87"/>
      <c r="VHQ67" s="87"/>
      <c r="VHR67" s="87"/>
      <c r="VHS67" s="87"/>
      <c r="VHT67" s="87"/>
      <c r="VHU67" s="87"/>
      <c r="VHV67" s="87"/>
      <c r="VHW67" s="87"/>
      <c r="VHX67" s="87"/>
      <c r="VHY67" s="87"/>
      <c r="VHZ67" s="87"/>
      <c r="VIA67" s="87"/>
      <c r="VIB67" s="87"/>
      <c r="VIC67" s="87"/>
      <c r="VID67" s="87"/>
      <c r="VIE67" s="87"/>
      <c r="VIF67" s="87"/>
      <c r="VIG67" s="87"/>
      <c r="VIH67" s="87"/>
      <c r="VII67" s="87"/>
      <c r="VIJ67" s="87"/>
      <c r="VIK67" s="87"/>
      <c r="VIL67" s="87"/>
      <c r="VIM67" s="87"/>
      <c r="VIN67" s="87"/>
      <c r="VIO67" s="87"/>
      <c r="VIP67" s="87"/>
      <c r="VIQ67" s="87"/>
      <c r="VIR67" s="87"/>
      <c r="VIS67" s="87"/>
      <c r="VIT67" s="87"/>
      <c r="VIU67" s="87"/>
      <c r="VIV67" s="87"/>
      <c r="VIW67" s="87"/>
      <c r="VIX67" s="87"/>
      <c r="VIY67" s="87"/>
      <c r="VIZ67" s="87"/>
      <c r="VJA67" s="87"/>
      <c r="VJB67" s="87"/>
      <c r="VJC67" s="87"/>
      <c r="VJD67" s="87"/>
      <c r="VJE67" s="87"/>
      <c r="VJF67" s="87"/>
      <c r="VJG67" s="87"/>
      <c r="VJH67" s="87"/>
      <c r="VJI67" s="87"/>
      <c r="VJJ67" s="87"/>
      <c r="VJK67" s="87"/>
      <c r="VJL67" s="87"/>
      <c r="VJM67" s="87"/>
      <c r="VJN67" s="87"/>
      <c r="VJO67" s="87"/>
      <c r="VJP67" s="87"/>
      <c r="VJQ67" s="87"/>
      <c r="VJR67" s="87"/>
      <c r="VJS67" s="87"/>
      <c r="VJT67" s="87"/>
      <c r="VJU67" s="87"/>
      <c r="VJV67" s="87"/>
      <c r="VJW67" s="87"/>
      <c r="VJX67" s="87"/>
      <c r="VJY67" s="87"/>
      <c r="VJZ67" s="87"/>
      <c r="VKA67" s="87"/>
      <c r="VKB67" s="87"/>
      <c r="VKC67" s="87"/>
      <c r="VKD67" s="87"/>
      <c r="VKE67" s="87"/>
      <c r="VKF67" s="87"/>
      <c r="VKG67" s="87"/>
      <c r="VKH67" s="87"/>
      <c r="VKI67" s="87"/>
      <c r="VKJ67" s="87"/>
      <c r="VKK67" s="87"/>
      <c r="VKL67" s="87"/>
      <c r="VKM67" s="87"/>
      <c r="VKN67" s="87"/>
      <c r="VKO67" s="87"/>
      <c r="VKP67" s="87"/>
      <c r="VKQ67" s="87"/>
      <c r="VKR67" s="87"/>
      <c r="VKS67" s="87"/>
      <c r="VKT67" s="87"/>
      <c r="VKU67" s="87"/>
      <c r="VKV67" s="87"/>
      <c r="VKW67" s="87"/>
      <c r="VKX67" s="87"/>
      <c r="VKY67" s="87"/>
      <c r="VKZ67" s="87"/>
      <c r="VLA67" s="87"/>
      <c r="VLB67" s="87"/>
      <c r="VLC67" s="87"/>
      <c r="VLD67" s="87"/>
      <c r="VLE67" s="87"/>
      <c r="VLF67" s="87"/>
      <c r="VLG67" s="87"/>
      <c r="VLH67" s="87"/>
      <c r="VLI67" s="87"/>
      <c r="VLJ67" s="87"/>
      <c r="VLK67" s="87"/>
      <c r="VLL67" s="87"/>
      <c r="VLM67" s="87"/>
      <c r="VLN67" s="87"/>
      <c r="VLO67" s="87"/>
      <c r="VLP67" s="87"/>
      <c r="VLQ67" s="87"/>
      <c r="VLR67" s="87"/>
      <c r="VLS67" s="87"/>
      <c r="VLT67" s="87"/>
      <c r="VLU67" s="87"/>
      <c r="VLV67" s="87"/>
      <c r="VLW67" s="87"/>
      <c r="VLX67" s="87"/>
      <c r="VLY67" s="87"/>
      <c r="VLZ67" s="87"/>
      <c r="VMA67" s="87"/>
      <c r="VMB67" s="87"/>
      <c r="VMC67" s="87"/>
      <c r="VMD67" s="87"/>
      <c r="VME67" s="87"/>
      <c r="VMF67" s="87"/>
      <c r="VMG67" s="87"/>
      <c r="VMH67" s="87"/>
      <c r="VMI67" s="87"/>
      <c r="VMJ67" s="87"/>
      <c r="VMK67" s="87"/>
      <c r="VML67" s="87"/>
      <c r="VMM67" s="87"/>
      <c r="VMN67" s="87"/>
      <c r="VMO67" s="87"/>
      <c r="VMP67" s="87"/>
      <c r="VMQ67" s="87"/>
      <c r="VMR67" s="87"/>
      <c r="VMS67" s="87"/>
      <c r="VMT67" s="87"/>
      <c r="VMU67" s="87"/>
      <c r="VMV67" s="87"/>
      <c r="VMW67" s="87"/>
      <c r="VMX67" s="87"/>
      <c r="VMY67" s="87"/>
      <c r="VMZ67" s="87"/>
      <c r="VNA67" s="87"/>
      <c r="VNB67" s="87"/>
      <c r="VNC67" s="87"/>
      <c r="VND67" s="87"/>
      <c r="VNE67" s="87"/>
      <c r="VNF67" s="87"/>
      <c r="VNG67" s="87"/>
      <c r="VNH67" s="87"/>
      <c r="VNI67" s="87"/>
      <c r="VNJ67" s="87"/>
      <c r="VNK67" s="87"/>
      <c r="VNL67" s="87"/>
      <c r="VNM67" s="87"/>
      <c r="VNN67" s="87"/>
      <c r="VNO67" s="87"/>
      <c r="VNP67" s="87"/>
      <c r="VNQ67" s="87"/>
      <c r="VNR67" s="87"/>
      <c r="VNS67" s="87"/>
      <c r="VNT67" s="87"/>
      <c r="VNU67" s="87"/>
      <c r="VNV67" s="87"/>
      <c r="VNW67" s="87"/>
      <c r="VNX67" s="87"/>
      <c r="VNY67" s="87"/>
      <c r="VNZ67" s="87"/>
      <c r="VOA67" s="87"/>
      <c r="VOB67" s="87"/>
      <c r="VOC67" s="87"/>
      <c r="VOD67" s="87"/>
      <c r="VOE67" s="87"/>
      <c r="VOF67" s="87"/>
      <c r="VOG67" s="87"/>
      <c r="VOH67" s="87"/>
      <c r="VOI67" s="87"/>
      <c r="VOJ67" s="87"/>
      <c r="VOK67" s="87"/>
      <c r="VOL67" s="87"/>
      <c r="VOM67" s="87"/>
      <c r="VON67" s="87"/>
      <c r="VOO67" s="87"/>
      <c r="VOP67" s="87"/>
      <c r="VOQ67" s="87"/>
      <c r="VOR67" s="87"/>
      <c r="VOS67" s="87"/>
      <c r="VOT67" s="87"/>
      <c r="VOU67" s="87"/>
      <c r="VOV67" s="87"/>
      <c r="VOW67" s="87"/>
      <c r="VOX67" s="87"/>
      <c r="VOY67" s="87"/>
      <c r="VOZ67" s="87"/>
      <c r="VPA67" s="87"/>
      <c r="VPB67" s="87"/>
      <c r="VPC67" s="87"/>
      <c r="VPD67" s="87"/>
      <c r="VPE67" s="87"/>
      <c r="VPF67" s="87"/>
      <c r="VPG67" s="87"/>
      <c r="VPH67" s="87"/>
      <c r="VPI67" s="87"/>
      <c r="VPJ67" s="87"/>
      <c r="VPK67" s="87"/>
      <c r="VPL67" s="87"/>
      <c r="VPM67" s="87"/>
      <c r="VPN67" s="87"/>
      <c r="VPO67" s="87"/>
      <c r="VPP67" s="87"/>
      <c r="VPQ67" s="87"/>
      <c r="VPR67" s="87"/>
      <c r="VPS67" s="87"/>
      <c r="VPT67" s="87"/>
      <c r="VPU67" s="87"/>
      <c r="VPV67" s="87"/>
      <c r="VPW67" s="87"/>
      <c r="VPX67" s="87"/>
      <c r="VPY67" s="87"/>
      <c r="VPZ67" s="87"/>
      <c r="VQA67" s="87"/>
      <c r="VQB67" s="87"/>
      <c r="VQC67" s="87"/>
      <c r="VQD67" s="87"/>
      <c r="VQE67" s="87"/>
      <c r="VQF67" s="87"/>
      <c r="VQG67" s="87"/>
      <c r="VQH67" s="87"/>
      <c r="VQI67" s="87"/>
      <c r="VQJ67" s="87"/>
      <c r="VQK67" s="87"/>
      <c r="VQL67" s="87"/>
      <c r="VQM67" s="87"/>
      <c r="VQN67" s="87"/>
      <c r="VQO67" s="87"/>
      <c r="VQP67" s="87"/>
      <c r="VQQ67" s="87"/>
      <c r="VQR67" s="87"/>
      <c r="VQS67" s="87"/>
      <c r="VQT67" s="87"/>
      <c r="VQU67" s="87"/>
      <c r="VQV67" s="87"/>
      <c r="VQW67" s="87"/>
      <c r="VQX67" s="87"/>
      <c r="VQY67" s="87"/>
      <c r="VQZ67" s="87"/>
      <c r="VRA67" s="87"/>
      <c r="VRB67" s="87"/>
      <c r="VRC67" s="87"/>
      <c r="VRD67" s="87"/>
      <c r="VRE67" s="87"/>
      <c r="VRF67" s="87"/>
      <c r="VRG67" s="87"/>
      <c r="VRH67" s="87"/>
      <c r="VRI67" s="87"/>
      <c r="VRJ67" s="87"/>
      <c r="VRK67" s="87"/>
      <c r="VRL67" s="87"/>
      <c r="VRM67" s="87"/>
      <c r="VRN67" s="87"/>
      <c r="VRO67" s="87"/>
      <c r="VRP67" s="87"/>
      <c r="VRQ67" s="87"/>
      <c r="VRR67" s="87"/>
      <c r="VRS67" s="87"/>
      <c r="VRT67" s="87"/>
      <c r="VRU67" s="87"/>
      <c r="VRV67" s="87"/>
      <c r="VRW67" s="87"/>
      <c r="VRX67" s="87"/>
      <c r="VRY67" s="87"/>
      <c r="VRZ67" s="87"/>
      <c r="VSA67" s="87"/>
      <c r="VSB67" s="87"/>
      <c r="VSC67" s="87"/>
      <c r="VSD67" s="87"/>
      <c r="VSE67" s="87"/>
      <c r="VSF67" s="87"/>
      <c r="VSG67" s="87"/>
      <c r="VSH67" s="87"/>
      <c r="VSI67" s="87"/>
      <c r="VSJ67" s="87"/>
      <c r="VSK67" s="87"/>
      <c r="VSL67" s="87"/>
      <c r="VSM67" s="87"/>
      <c r="VSN67" s="87"/>
      <c r="VSO67" s="87"/>
      <c r="VSP67" s="87"/>
      <c r="VSQ67" s="87"/>
      <c r="VSR67" s="87"/>
      <c r="VSS67" s="87"/>
      <c r="VST67" s="87"/>
      <c r="VSU67" s="87"/>
      <c r="VSV67" s="87"/>
      <c r="VSW67" s="87"/>
      <c r="VSX67" s="87"/>
      <c r="VSY67" s="87"/>
      <c r="VSZ67" s="87"/>
      <c r="VTA67" s="87"/>
      <c r="VTB67" s="87"/>
      <c r="VTC67" s="87"/>
      <c r="VTD67" s="87"/>
      <c r="VTE67" s="87"/>
      <c r="VTF67" s="87"/>
      <c r="VTG67" s="87"/>
      <c r="VTH67" s="87"/>
      <c r="VTI67" s="87"/>
      <c r="VTJ67" s="87"/>
      <c r="VTK67" s="87"/>
      <c r="VTL67" s="87"/>
      <c r="VTM67" s="87"/>
      <c r="VTN67" s="87"/>
      <c r="VTO67" s="87"/>
      <c r="VTP67" s="87"/>
      <c r="VTQ67" s="87"/>
      <c r="VTR67" s="87"/>
      <c r="VTS67" s="87"/>
      <c r="VTT67" s="87"/>
      <c r="VTU67" s="87"/>
      <c r="VTV67" s="87"/>
      <c r="VTW67" s="87"/>
      <c r="VTX67" s="87"/>
      <c r="VTY67" s="87"/>
      <c r="VTZ67" s="87"/>
      <c r="VUA67" s="87"/>
      <c r="VUB67" s="87"/>
      <c r="VUC67" s="87"/>
      <c r="VUD67" s="87"/>
      <c r="VUE67" s="87"/>
      <c r="VUF67" s="87"/>
      <c r="VUG67" s="87"/>
      <c r="VUH67" s="87"/>
      <c r="VUI67" s="87"/>
      <c r="VUJ67" s="87"/>
      <c r="VUK67" s="87"/>
      <c r="VUL67" s="87"/>
      <c r="VUM67" s="87"/>
      <c r="VUN67" s="87"/>
      <c r="VUO67" s="87"/>
      <c r="VUP67" s="87"/>
      <c r="VUQ67" s="87"/>
      <c r="VUR67" s="87"/>
      <c r="VUS67" s="87"/>
      <c r="VUT67" s="87"/>
      <c r="VUU67" s="87"/>
      <c r="VUV67" s="87"/>
      <c r="VUW67" s="87"/>
      <c r="VUX67" s="87"/>
      <c r="VUY67" s="87"/>
      <c r="VUZ67" s="87"/>
      <c r="VVA67" s="87"/>
      <c r="VVB67" s="87"/>
      <c r="VVC67" s="87"/>
      <c r="VVD67" s="87"/>
      <c r="VVE67" s="87"/>
      <c r="VVF67" s="87"/>
      <c r="VVG67" s="87"/>
      <c r="VVH67" s="87"/>
      <c r="VVI67" s="87"/>
      <c r="VVJ67" s="87"/>
      <c r="VVK67" s="87"/>
      <c r="VVL67" s="87"/>
      <c r="VVM67" s="87"/>
      <c r="VVN67" s="87"/>
      <c r="VVO67" s="87"/>
      <c r="VVP67" s="87"/>
      <c r="VVQ67" s="87"/>
      <c r="VVR67" s="87"/>
      <c r="VVS67" s="87"/>
      <c r="VVT67" s="87"/>
      <c r="VVU67" s="87"/>
      <c r="VVV67" s="87"/>
      <c r="VVW67" s="87"/>
      <c r="VVX67" s="87"/>
      <c r="VVY67" s="87"/>
      <c r="VVZ67" s="87"/>
      <c r="VWA67" s="87"/>
      <c r="VWB67" s="87"/>
      <c r="VWC67" s="87"/>
      <c r="VWD67" s="87"/>
      <c r="VWE67" s="87"/>
      <c r="VWF67" s="87"/>
      <c r="VWG67" s="87"/>
      <c r="VWH67" s="87"/>
      <c r="VWI67" s="87"/>
      <c r="VWJ67" s="87"/>
      <c r="VWK67" s="87"/>
      <c r="VWL67" s="87"/>
      <c r="VWM67" s="87"/>
      <c r="VWN67" s="87"/>
      <c r="VWO67" s="87"/>
      <c r="VWP67" s="87"/>
      <c r="VWQ67" s="87"/>
      <c r="VWR67" s="87"/>
      <c r="VWS67" s="87"/>
      <c r="VWT67" s="87"/>
      <c r="VWU67" s="87"/>
      <c r="VWV67" s="87"/>
      <c r="VWW67" s="87"/>
      <c r="VWX67" s="87"/>
      <c r="VWY67" s="87"/>
      <c r="VWZ67" s="87"/>
      <c r="VXA67" s="87"/>
      <c r="VXB67" s="87"/>
      <c r="VXC67" s="87"/>
      <c r="VXD67" s="87"/>
      <c r="VXE67" s="87"/>
      <c r="VXF67" s="87"/>
      <c r="VXG67" s="87"/>
      <c r="VXH67" s="87"/>
      <c r="VXI67" s="87"/>
      <c r="VXJ67" s="87"/>
      <c r="VXK67" s="87"/>
      <c r="VXL67" s="87"/>
      <c r="VXM67" s="87"/>
      <c r="VXN67" s="87"/>
      <c r="VXO67" s="87"/>
      <c r="VXP67" s="87"/>
      <c r="VXQ67" s="87"/>
      <c r="VXR67" s="87"/>
      <c r="VXS67" s="87"/>
      <c r="VXT67" s="87"/>
      <c r="VXU67" s="87"/>
      <c r="VXV67" s="87"/>
      <c r="VXW67" s="87"/>
      <c r="VXX67" s="87"/>
      <c r="VXY67" s="87"/>
      <c r="VXZ67" s="87"/>
      <c r="VYA67" s="87"/>
      <c r="VYB67" s="87"/>
      <c r="VYC67" s="87"/>
      <c r="VYD67" s="87"/>
      <c r="VYE67" s="87"/>
      <c r="VYF67" s="87"/>
      <c r="VYG67" s="87"/>
      <c r="VYH67" s="87"/>
      <c r="VYI67" s="87"/>
      <c r="VYJ67" s="87"/>
      <c r="VYK67" s="87"/>
      <c r="VYL67" s="87"/>
      <c r="VYM67" s="87"/>
      <c r="VYN67" s="87"/>
      <c r="VYO67" s="87"/>
      <c r="VYP67" s="87"/>
      <c r="VYQ67" s="87"/>
      <c r="VYR67" s="87"/>
      <c r="VYS67" s="87"/>
      <c r="VYT67" s="87"/>
      <c r="VYU67" s="87"/>
      <c r="VYV67" s="87"/>
      <c r="VYW67" s="87"/>
      <c r="VYX67" s="87"/>
      <c r="VYY67" s="87"/>
      <c r="VYZ67" s="87"/>
      <c r="VZA67" s="87"/>
      <c r="VZB67" s="87"/>
      <c r="VZC67" s="87"/>
      <c r="VZD67" s="87"/>
      <c r="VZE67" s="87"/>
      <c r="VZF67" s="87"/>
      <c r="VZG67" s="87"/>
      <c r="VZH67" s="87"/>
      <c r="VZI67" s="87"/>
      <c r="VZJ67" s="87"/>
      <c r="VZK67" s="87"/>
      <c r="VZL67" s="87"/>
      <c r="VZM67" s="87"/>
      <c r="VZN67" s="87"/>
      <c r="VZO67" s="87"/>
      <c r="VZP67" s="87"/>
      <c r="VZQ67" s="87"/>
      <c r="VZR67" s="87"/>
      <c r="VZS67" s="87"/>
      <c r="VZT67" s="87"/>
      <c r="VZU67" s="87"/>
      <c r="VZV67" s="87"/>
      <c r="VZW67" s="87"/>
      <c r="VZX67" s="87"/>
      <c r="VZY67" s="87"/>
      <c r="VZZ67" s="87"/>
      <c r="WAA67" s="87"/>
      <c r="WAB67" s="87"/>
      <c r="WAC67" s="87"/>
      <c r="WAD67" s="87"/>
      <c r="WAE67" s="87"/>
      <c r="WAF67" s="87"/>
      <c r="WAG67" s="87"/>
      <c r="WAH67" s="87"/>
      <c r="WAI67" s="87"/>
      <c r="WAJ67" s="87"/>
      <c r="WAK67" s="87"/>
      <c r="WAL67" s="87"/>
      <c r="WAM67" s="87"/>
      <c r="WAN67" s="87"/>
      <c r="WAO67" s="87"/>
      <c r="WAP67" s="87"/>
      <c r="WAQ67" s="87"/>
      <c r="WAR67" s="87"/>
      <c r="WAS67" s="87"/>
      <c r="WAT67" s="87"/>
      <c r="WAU67" s="87"/>
      <c r="WAV67" s="87"/>
      <c r="WAW67" s="87"/>
      <c r="WAX67" s="87"/>
      <c r="WAY67" s="87"/>
      <c r="WAZ67" s="87"/>
      <c r="WBA67" s="87"/>
      <c r="WBB67" s="87"/>
      <c r="WBC67" s="87"/>
      <c r="WBD67" s="87"/>
      <c r="WBE67" s="87"/>
      <c r="WBF67" s="87"/>
      <c r="WBG67" s="87"/>
      <c r="WBH67" s="87"/>
      <c r="WBI67" s="87"/>
      <c r="WBJ67" s="87"/>
      <c r="WBK67" s="87"/>
      <c r="WBL67" s="87"/>
      <c r="WBM67" s="87"/>
      <c r="WBN67" s="87"/>
      <c r="WBO67" s="87"/>
      <c r="WBP67" s="87"/>
      <c r="WBQ67" s="87"/>
      <c r="WBR67" s="87"/>
      <c r="WBS67" s="87"/>
      <c r="WBT67" s="87"/>
      <c r="WBU67" s="87"/>
      <c r="WBV67" s="87"/>
      <c r="WBW67" s="87"/>
      <c r="WBX67" s="87"/>
      <c r="WBY67" s="87"/>
      <c r="WBZ67" s="87"/>
      <c r="WCA67" s="87"/>
      <c r="WCB67" s="87"/>
      <c r="WCC67" s="87"/>
      <c r="WCD67" s="87"/>
      <c r="WCE67" s="87"/>
      <c r="WCF67" s="87"/>
      <c r="WCG67" s="87"/>
      <c r="WCH67" s="87"/>
      <c r="WCI67" s="87"/>
      <c r="WCJ67" s="87"/>
      <c r="WCK67" s="87"/>
      <c r="WCL67" s="87"/>
      <c r="WCM67" s="87"/>
      <c r="WCN67" s="87"/>
      <c r="WCO67" s="87"/>
      <c r="WCP67" s="87"/>
      <c r="WCQ67" s="87"/>
      <c r="WCR67" s="87"/>
      <c r="WCS67" s="87"/>
      <c r="WCT67" s="87"/>
      <c r="WCU67" s="87"/>
      <c r="WCV67" s="87"/>
      <c r="WCW67" s="87"/>
      <c r="WCX67" s="87"/>
      <c r="WCY67" s="87"/>
      <c r="WCZ67" s="87"/>
      <c r="WDA67" s="87"/>
      <c r="WDB67" s="87"/>
      <c r="WDC67" s="87"/>
      <c r="WDD67" s="87"/>
      <c r="WDE67" s="87"/>
      <c r="WDF67" s="87"/>
      <c r="WDG67" s="87"/>
      <c r="WDH67" s="87"/>
      <c r="WDI67" s="87"/>
      <c r="WDJ67" s="87"/>
      <c r="WDK67" s="87"/>
      <c r="WDL67" s="87"/>
      <c r="WDM67" s="87"/>
      <c r="WDN67" s="87"/>
      <c r="WDO67" s="87"/>
      <c r="WDP67" s="87"/>
      <c r="WDQ67" s="87"/>
      <c r="WDR67" s="87"/>
      <c r="WDS67" s="87"/>
      <c r="WDT67" s="87"/>
      <c r="WDU67" s="87"/>
      <c r="WDV67" s="87"/>
      <c r="WDW67" s="87"/>
      <c r="WDX67" s="87"/>
      <c r="WDY67" s="87"/>
      <c r="WDZ67" s="87"/>
      <c r="WEA67" s="87"/>
      <c r="WEB67" s="87"/>
      <c r="WEC67" s="87"/>
      <c r="WED67" s="87"/>
      <c r="WEE67" s="87"/>
      <c r="WEF67" s="87"/>
      <c r="WEG67" s="87"/>
      <c r="WEH67" s="87"/>
      <c r="WEI67" s="87"/>
      <c r="WEJ67" s="87"/>
      <c r="WEK67" s="87"/>
      <c r="WEL67" s="87"/>
      <c r="WEM67" s="87"/>
      <c r="WEN67" s="87"/>
      <c r="WEO67" s="87"/>
      <c r="WEP67" s="87"/>
      <c r="WEQ67" s="87"/>
      <c r="WER67" s="87"/>
      <c r="WES67" s="87"/>
      <c r="WET67" s="87"/>
      <c r="WEU67" s="87"/>
      <c r="WEV67" s="87"/>
      <c r="WEW67" s="87"/>
      <c r="WEX67" s="87"/>
      <c r="WEY67" s="87"/>
      <c r="WEZ67" s="87"/>
      <c r="WFA67" s="87"/>
      <c r="WFB67" s="87"/>
      <c r="WFC67" s="87"/>
      <c r="WFD67" s="87"/>
      <c r="WFE67" s="87"/>
      <c r="WFF67" s="87"/>
      <c r="WFG67" s="87"/>
      <c r="WFH67" s="87"/>
      <c r="WFI67" s="87"/>
      <c r="WFJ67" s="87"/>
      <c r="WFK67" s="87"/>
      <c r="WFL67" s="87"/>
      <c r="WFM67" s="87"/>
      <c r="WFN67" s="87"/>
      <c r="WFO67" s="87"/>
      <c r="WFP67" s="87"/>
      <c r="WFQ67" s="87"/>
      <c r="WFR67" s="87"/>
      <c r="WFS67" s="87"/>
      <c r="WFT67" s="87"/>
      <c r="WFU67" s="87"/>
      <c r="WFV67" s="87"/>
      <c r="WFW67" s="87"/>
      <c r="WFX67" s="87"/>
      <c r="WFY67" s="87"/>
      <c r="WFZ67" s="87"/>
      <c r="WGA67" s="87"/>
      <c r="WGB67" s="87"/>
      <c r="WGC67" s="87"/>
      <c r="WGD67" s="87"/>
      <c r="WGE67" s="87"/>
      <c r="WGF67" s="87"/>
      <c r="WGG67" s="87"/>
      <c r="WGH67" s="87"/>
      <c r="WGI67" s="87"/>
      <c r="WGJ67" s="87"/>
      <c r="WGK67" s="87"/>
      <c r="WGL67" s="87"/>
      <c r="WGM67" s="87"/>
      <c r="WGN67" s="87"/>
      <c r="WGO67" s="87"/>
      <c r="WGP67" s="87"/>
      <c r="WGQ67" s="87"/>
      <c r="WGR67" s="87"/>
      <c r="WGS67" s="87"/>
      <c r="WGT67" s="87"/>
      <c r="WGU67" s="87"/>
      <c r="WGV67" s="87"/>
      <c r="WGW67" s="87"/>
      <c r="WGX67" s="87"/>
      <c r="WGY67" s="87"/>
      <c r="WGZ67" s="87"/>
      <c r="WHA67" s="87"/>
      <c r="WHB67" s="87"/>
      <c r="WHC67" s="87"/>
      <c r="WHD67" s="87"/>
      <c r="WHE67" s="87"/>
      <c r="WHF67" s="87"/>
      <c r="WHG67" s="87"/>
      <c r="WHH67" s="87"/>
      <c r="WHI67" s="87"/>
      <c r="WHJ67" s="87"/>
      <c r="WHK67" s="87"/>
      <c r="WHL67" s="87"/>
      <c r="WHM67" s="87"/>
      <c r="WHN67" s="87"/>
      <c r="WHO67" s="87"/>
      <c r="WHP67" s="87"/>
      <c r="WHQ67" s="87"/>
      <c r="WHR67" s="87"/>
      <c r="WHS67" s="87"/>
      <c r="WHT67" s="87"/>
      <c r="WHU67" s="87"/>
      <c r="WHV67" s="87"/>
      <c r="WHW67" s="87"/>
      <c r="WHX67" s="87"/>
      <c r="WHY67" s="87"/>
      <c r="WHZ67" s="87"/>
      <c r="WIA67" s="87"/>
      <c r="WIB67" s="87"/>
      <c r="WIC67" s="87"/>
      <c r="WID67" s="87"/>
      <c r="WIE67" s="87"/>
      <c r="WIF67" s="87"/>
      <c r="WIG67" s="87"/>
      <c r="WIH67" s="87"/>
      <c r="WII67" s="87"/>
      <c r="WIJ67" s="87"/>
      <c r="WIK67" s="87"/>
      <c r="WIL67" s="87"/>
      <c r="WIM67" s="87"/>
      <c r="WIN67" s="87"/>
      <c r="WIO67" s="87"/>
      <c r="WIP67" s="87"/>
      <c r="WIQ67" s="87"/>
      <c r="WIR67" s="87"/>
      <c r="WIS67" s="87"/>
      <c r="WIT67" s="87"/>
      <c r="WIU67" s="87"/>
      <c r="WIV67" s="87"/>
      <c r="WIW67" s="87"/>
      <c r="WIX67" s="87"/>
      <c r="WIY67" s="87"/>
      <c r="WIZ67" s="87"/>
      <c r="WJA67" s="87"/>
      <c r="WJB67" s="87"/>
      <c r="WJC67" s="87"/>
      <c r="WJD67" s="87"/>
      <c r="WJE67" s="87"/>
      <c r="WJF67" s="87"/>
      <c r="WJG67" s="87"/>
      <c r="WJH67" s="87"/>
      <c r="WJI67" s="87"/>
      <c r="WJJ67" s="87"/>
      <c r="WJK67" s="87"/>
      <c r="WJL67" s="87"/>
      <c r="WJM67" s="87"/>
      <c r="WJN67" s="87"/>
      <c r="WJO67" s="87"/>
      <c r="WJP67" s="87"/>
      <c r="WJQ67" s="87"/>
      <c r="WJR67" s="87"/>
      <c r="WJS67" s="87"/>
      <c r="WJT67" s="87"/>
      <c r="WJU67" s="87"/>
      <c r="WJV67" s="87"/>
      <c r="WJW67" s="87"/>
      <c r="WJX67" s="87"/>
      <c r="WJY67" s="87"/>
      <c r="WJZ67" s="87"/>
      <c r="WKA67" s="87"/>
      <c r="WKB67" s="87"/>
      <c r="WKC67" s="87"/>
      <c r="WKD67" s="87"/>
      <c r="WKE67" s="87"/>
      <c r="WKF67" s="87"/>
      <c r="WKG67" s="87"/>
      <c r="WKH67" s="87"/>
      <c r="WKI67" s="87"/>
      <c r="WKJ67" s="87"/>
      <c r="WKK67" s="87"/>
      <c r="WKL67" s="87"/>
      <c r="WKM67" s="87"/>
      <c r="WKN67" s="87"/>
      <c r="WKO67" s="87"/>
      <c r="WKP67" s="87"/>
      <c r="WKQ67" s="87"/>
      <c r="WKR67" s="87"/>
      <c r="WKS67" s="87"/>
      <c r="WKT67" s="87"/>
      <c r="WKU67" s="87"/>
      <c r="WKV67" s="87"/>
      <c r="WKW67" s="87"/>
      <c r="WKX67" s="87"/>
      <c r="WKY67" s="87"/>
      <c r="WKZ67" s="87"/>
      <c r="WLA67" s="87"/>
      <c r="WLB67" s="87"/>
      <c r="WLC67" s="87"/>
      <c r="WLD67" s="87"/>
      <c r="WLE67" s="87"/>
      <c r="WLF67" s="87"/>
      <c r="WLG67" s="87"/>
      <c r="WLH67" s="87"/>
      <c r="WLI67" s="87"/>
      <c r="WLJ67" s="87"/>
      <c r="WLK67" s="87"/>
      <c r="WLL67" s="87"/>
      <c r="WLM67" s="87"/>
      <c r="WLN67" s="87"/>
      <c r="WLO67" s="87"/>
      <c r="WLP67" s="87"/>
      <c r="WLQ67" s="87"/>
      <c r="WLR67" s="87"/>
      <c r="WLS67" s="87"/>
      <c r="WLT67" s="87"/>
      <c r="WLU67" s="87"/>
      <c r="WLV67" s="87"/>
      <c r="WLW67" s="87"/>
      <c r="WLX67" s="87"/>
      <c r="WLY67" s="87"/>
      <c r="WLZ67" s="87"/>
      <c r="WMA67" s="87"/>
      <c r="WMB67" s="87"/>
      <c r="WMC67" s="87"/>
      <c r="WMD67" s="87"/>
      <c r="WME67" s="87"/>
      <c r="WMF67" s="87"/>
      <c r="WMG67" s="87"/>
      <c r="WMH67" s="87"/>
      <c r="WMI67" s="87"/>
      <c r="WMJ67" s="87"/>
      <c r="WMK67" s="87"/>
      <c r="WML67" s="87"/>
      <c r="WMM67" s="87"/>
      <c r="WMN67" s="87"/>
      <c r="WMO67" s="87"/>
      <c r="WMP67" s="87"/>
      <c r="WMQ67" s="87"/>
      <c r="WMR67" s="87"/>
      <c r="WMS67" s="87"/>
      <c r="WMT67" s="87"/>
      <c r="WMU67" s="87"/>
      <c r="WMV67" s="87"/>
      <c r="WMW67" s="87"/>
      <c r="WMX67" s="87"/>
      <c r="WMY67" s="87"/>
      <c r="WMZ67" s="87"/>
      <c r="WNA67" s="87"/>
      <c r="WNB67" s="87"/>
      <c r="WNC67" s="87"/>
      <c r="WND67" s="87"/>
      <c r="WNE67" s="87"/>
      <c r="WNF67" s="87"/>
      <c r="WNG67" s="87"/>
      <c r="WNH67" s="87"/>
      <c r="WNI67" s="87"/>
      <c r="WNJ67" s="87"/>
      <c r="WNK67" s="87"/>
      <c r="WNL67" s="87"/>
      <c r="WNM67" s="87"/>
      <c r="WNN67" s="87"/>
      <c r="WNO67" s="87"/>
      <c r="WNP67" s="87"/>
      <c r="WNQ67" s="87"/>
      <c r="WNR67" s="87"/>
      <c r="WNS67" s="87"/>
      <c r="WNT67" s="87"/>
      <c r="WNU67" s="87"/>
      <c r="WNV67" s="87"/>
      <c r="WNW67" s="87"/>
      <c r="WNX67" s="87"/>
      <c r="WNY67" s="87"/>
      <c r="WNZ67" s="87"/>
      <c r="WOA67" s="87"/>
      <c r="WOB67" s="87"/>
      <c r="WOC67" s="87"/>
      <c r="WOD67" s="87"/>
      <c r="WOE67" s="87"/>
      <c r="WOF67" s="87"/>
      <c r="WOG67" s="87"/>
      <c r="WOH67" s="87"/>
      <c r="WOI67" s="87"/>
      <c r="WOJ67" s="87"/>
      <c r="WOK67" s="87"/>
      <c r="WOL67" s="87"/>
      <c r="WOM67" s="87"/>
      <c r="WON67" s="87"/>
      <c r="WOO67" s="87"/>
      <c r="WOP67" s="87"/>
      <c r="WOQ67" s="87"/>
      <c r="WOR67" s="87"/>
      <c r="WOS67" s="87"/>
      <c r="WOT67" s="87"/>
      <c r="WOU67" s="87"/>
      <c r="WOV67" s="87"/>
      <c r="WOW67" s="87"/>
      <c r="WOX67" s="87"/>
      <c r="WOY67" s="87"/>
      <c r="WOZ67" s="87"/>
      <c r="WPA67" s="87"/>
      <c r="WPB67" s="87"/>
      <c r="WPC67" s="87"/>
      <c r="WPD67" s="87"/>
      <c r="WPE67" s="87"/>
      <c r="WPF67" s="87"/>
      <c r="WPG67" s="87"/>
      <c r="WPH67" s="87"/>
      <c r="WPI67" s="87"/>
      <c r="WPJ67" s="87"/>
      <c r="WPK67" s="87"/>
      <c r="WPL67" s="87"/>
      <c r="WPM67" s="87"/>
      <c r="WPN67" s="87"/>
      <c r="WPO67" s="87"/>
      <c r="WPP67" s="87"/>
      <c r="WPQ67" s="87"/>
      <c r="WPR67" s="87"/>
      <c r="WPS67" s="87"/>
      <c r="WPT67" s="87"/>
      <c r="WPU67" s="87"/>
      <c r="WPV67" s="87"/>
      <c r="WPW67" s="87"/>
      <c r="WPX67" s="87"/>
      <c r="WPY67" s="87"/>
      <c r="WPZ67" s="87"/>
      <c r="WQA67" s="87"/>
      <c r="WQB67" s="87"/>
      <c r="WQC67" s="87"/>
      <c r="WQD67" s="87"/>
      <c r="WQE67" s="87"/>
      <c r="WQF67" s="87"/>
      <c r="WQG67" s="87"/>
      <c r="WQH67" s="87"/>
      <c r="WQI67" s="87"/>
      <c r="WQJ67" s="87"/>
      <c r="WQK67" s="87"/>
      <c r="WQL67" s="87"/>
      <c r="WQM67" s="87"/>
      <c r="WQN67" s="87"/>
      <c r="WQO67" s="87"/>
      <c r="WQP67" s="87"/>
      <c r="WQQ67" s="87"/>
      <c r="WQR67" s="87"/>
      <c r="WQS67" s="87"/>
      <c r="WQT67" s="87"/>
      <c r="WQU67" s="87"/>
      <c r="WQV67" s="87"/>
      <c r="WQW67" s="87"/>
      <c r="WQX67" s="87"/>
      <c r="WQY67" s="87"/>
      <c r="WQZ67" s="87"/>
      <c r="WRA67" s="87"/>
      <c r="WRB67" s="87"/>
      <c r="WRC67" s="87"/>
      <c r="WRD67" s="87"/>
      <c r="WRE67" s="87"/>
      <c r="WRF67" s="87"/>
      <c r="WRG67" s="87"/>
      <c r="WRH67" s="87"/>
      <c r="WRI67" s="87"/>
      <c r="WRJ67" s="87"/>
      <c r="WRK67" s="87"/>
      <c r="WRL67" s="87"/>
      <c r="WRM67" s="87"/>
      <c r="WRN67" s="87"/>
      <c r="WRO67" s="87"/>
      <c r="WRP67" s="87"/>
      <c r="WRQ67" s="87"/>
      <c r="WRR67" s="87"/>
      <c r="WRS67" s="87"/>
      <c r="WRT67" s="87"/>
      <c r="WRU67" s="87"/>
      <c r="WRV67" s="87"/>
      <c r="WRW67" s="87"/>
      <c r="WRX67" s="87"/>
      <c r="WRY67" s="87"/>
      <c r="WRZ67" s="87"/>
      <c r="WSA67" s="87"/>
      <c r="WSB67" s="87"/>
      <c r="WSC67" s="87"/>
      <c r="WSD67" s="87"/>
      <c r="WSE67" s="87"/>
      <c r="WSF67" s="87"/>
      <c r="WSG67" s="87"/>
      <c r="WSH67" s="87"/>
      <c r="WSI67" s="87"/>
      <c r="WSJ67" s="87"/>
      <c r="WSK67" s="87"/>
      <c r="WSL67" s="87"/>
      <c r="WSM67" s="87"/>
      <c r="WSN67" s="87"/>
      <c r="WSO67" s="87"/>
      <c r="WSP67" s="87"/>
      <c r="WSQ67" s="87"/>
      <c r="WSR67" s="87"/>
      <c r="WSS67" s="87"/>
      <c r="WST67" s="87"/>
      <c r="WSU67" s="87"/>
      <c r="WSV67" s="87"/>
      <c r="WSW67" s="87"/>
      <c r="WSX67" s="87"/>
      <c r="WSY67" s="87"/>
      <c r="WSZ67" s="87"/>
      <c r="WTA67" s="87"/>
      <c r="WTB67" s="87"/>
      <c r="WTC67" s="87"/>
      <c r="WTD67" s="87"/>
      <c r="WTE67" s="87"/>
      <c r="WTF67" s="87"/>
      <c r="WTG67" s="87"/>
      <c r="WTH67" s="87"/>
      <c r="WTI67" s="87"/>
      <c r="WTJ67" s="87"/>
      <c r="WTK67" s="87"/>
      <c r="WTL67" s="87"/>
      <c r="WTM67" s="87"/>
      <c r="WTN67" s="87"/>
      <c r="WTO67" s="87"/>
      <c r="WTP67" s="87"/>
      <c r="WTQ67" s="87"/>
      <c r="WTR67" s="87"/>
      <c r="WTS67" s="87"/>
      <c r="WTT67" s="87"/>
      <c r="WTU67" s="87"/>
      <c r="WTV67" s="87"/>
      <c r="WTW67" s="87"/>
      <c r="WTX67" s="87"/>
      <c r="WTY67" s="87"/>
      <c r="WTZ67" s="87"/>
      <c r="WUA67" s="87"/>
      <c r="WUB67" s="87"/>
      <c r="WUC67" s="87"/>
      <c r="WUD67" s="87"/>
      <c r="WUE67" s="87"/>
      <c r="WUF67" s="87"/>
      <c r="WUG67" s="87"/>
      <c r="WUH67" s="87"/>
      <c r="WUI67" s="87"/>
      <c r="WUJ67" s="87"/>
      <c r="WUK67" s="87"/>
      <c r="WUL67" s="87"/>
      <c r="WUM67" s="87"/>
      <c r="WUN67" s="87"/>
      <c r="WUO67" s="87"/>
      <c r="WUP67" s="87"/>
      <c r="WUQ67" s="87"/>
      <c r="WUR67" s="87"/>
      <c r="WUS67" s="87"/>
      <c r="WUT67" s="87"/>
      <c r="WUU67" s="87"/>
      <c r="WUV67" s="87"/>
      <c r="WUW67" s="87"/>
      <c r="WUX67" s="87"/>
      <c r="WUY67" s="87"/>
      <c r="WUZ67" s="87"/>
      <c r="WVA67" s="87"/>
      <c r="WVB67" s="87"/>
      <c r="WVC67" s="87"/>
      <c r="WVD67" s="87"/>
      <c r="WVE67" s="87"/>
      <c r="WVF67" s="87"/>
      <c r="WVG67" s="87"/>
      <c r="WVH67" s="87"/>
      <c r="WVI67" s="87"/>
      <c r="WVJ67" s="87"/>
      <c r="WVK67" s="87"/>
      <c r="WVL67" s="87"/>
      <c r="WVM67" s="87"/>
      <c r="WVN67" s="87"/>
      <c r="WVO67" s="87"/>
      <c r="WVP67" s="87"/>
      <c r="WVQ67" s="87"/>
      <c r="WVR67" s="87"/>
      <c r="WVS67" s="87"/>
      <c r="WVT67" s="87"/>
      <c r="WVU67" s="87"/>
      <c r="WVV67" s="87"/>
      <c r="WVW67" s="87"/>
      <c r="WVX67" s="87"/>
      <c r="WVY67" s="87"/>
      <c r="WVZ67" s="87"/>
      <c r="WWA67" s="87"/>
      <c r="WWB67" s="87"/>
      <c r="WWC67" s="87"/>
      <c r="WWD67" s="87"/>
      <c r="WWE67" s="87"/>
      <c r="WWF67" s="87"/>
      <c r="WWG67" s="87"/>
      <c r="WWH67" s="87"/>
      <c r="WWI67" s="87"/>
      <c r="WWJ67" s="87"/>
      <c r="WWK67" s="87"/>
      <c r="WWL67" s="87"/>
      <c r="WWM67" s="87"/>
      <c r="WWN67" s="87"/>
      <c r="WWO67" s="87"/>
      <c r="WWP67" s="87"/>
      <c r="WWQ67" s="87"/>
      <c r="WWR67" s="87"/>
      <c r="WWS67" s="87"/>
      <c r="WWT67" s="87"/>
      <c r="WWU67" s="87"/>
      <c r="WWV67" s="87"/>
      <c r="WWW67" s="87"/>
      <c r="WWX67" s="87"/>
      <c r="WWY67" s="87"/>
      <c r="WWZ67" s="87"/>
      <c r="WXA67" s="87"/>
      <c r="WXB67" s="87"/>
      <c r="WXC67" s="87"/>
      <c r="WXD67" s="87"/>
      <c r="WXE67" s="87"/>
      <c r="WXF67" s="87"/>
      <c r="WXG67" s="87"/>
      <c r="WXH67" s="87"/>
      <c r="WXI67" s="87"/>
      <c r="WXJ67" s="87"/>
      <c r="WXK67" s="87"/>
      <c r="WXL67" s="87"/>
      <c r="WXM67" s="87"/>
      <c r="WXN67" s="87"/>
      <c r="WXO67" s="87"/>
      <c r="WXP67" s="87"/>
      <c r="WXQ67" s="87"/>
      <c r="WXR67" s="87"/>
      <c r="WXS67" s="87"/>
      <c r="WXT67" s="87"/>
      <c r="WXU67" s="87"/>
      <c r="WXV67" s="87"/>
      <c r="WXW67" s="87"/>
      <c r="WXX67" s="87"/>
      <c r="WXY67" s="87"/>
      <c r="WXZ67" s="87"/>
      <c r="WYA67" s="87"/>
      <c r="WYB67" s="87"/>
      <c r="WYC67" s="87"/>
      <c r="WYD67" s="87"/>
      <c r="WYE67" s="87"/>
      <c r="WYF67" s="87"/>
      <c r="WYG67" s="87"/>
      <c r="WYH67" s="87"/>
      <c r="WYI67" s="87"/>
      <c r="WYJ67" s="87"/>
      <c r="WYK67" s="87"/>
      <c r="WYL67" s="87"/>
      <c r="WYM67" s="87"/>
      <c r="WYN67" s="87"/>
      <c r="WYO67" s="87"/>
      <c r="WYP67" s="87"/>
      <c r="WYQ67" s="87"/>
      <c r="WYR67" s="87"/>
      <c r="WYS67" s="87"/>
      <c r="WYT67" s="87"/>
      <c r="WYU67" s="87"/>
      <c r="WYV67" s="87"/>
      <c r="WYW67" s="87"/>
      <c r="WYX67" s="87"/>
      <c r="WYY67" s="87"/>
      <c r="WYZ67" s="87"/>
      <c r="WZA67" s="87"/>
      <c r="WZB67" s="87"/>
      <c r="WZC67" s="87"/>
      <c r="WZD67" s="87"/>
      <c r="WZE67" s="87"/>
      <c r="WZF67" s="87"/>
      <c r="WZG67" s="87"/>
      <c r="WZH67" s="87"/>
      <c r="WZI67" s="87"/>
      <c r="WZJ67" s="87"/>
      <c r="WZK67" s="87"/>
      <c r="WZL67" s="87"/>
      <c r="WZM67" s="87"/>
      <c r="WZN67" s="87"/>
      <c r="WZO67" s="87"/>
      <c r="WZP67" s="87"/>
      <c r="WZQ67" s="87"/>
      <c r="WZR67" s="87"/>
      <c r="WZS67" s="87"/>
      <c r="WZT67" s="87"/>
      <c r="WZU67" s="87"/>
      <c r="WZV67" s="87"/>
      <c r="WZW67" s="87"/>
      <c r="WZX67" s="87"/>
      <c r="WZY67" s="87"/>
      <c r="WZZ67" s="87"/>
      <c r="XAA67" s="87"/>
      <c r="XAB67" s="87"/>
      <c r="XAC67" s="87"/>
      <c r="XAD67" s="87"/>
      <c r="XAE67" s="87"/>
      <c r="XAF67" s="87"/>
      <c r="XAG67" s="87"/>
      <c r="XAH67" s="87"/>
      <c r="XAI67" s="87"/>
      <c r="XAJ67" s="87"/>
      <c r="XAK67" s="87"/>
      <c r="XAL67" s="87"/>
      <c r="XAM67" s="87"/>
      <c r="XAN67" s="87"/>
      <c r="XAO67" s="87"/>
      <c r="XAP67" s="87"/>
      <c r="XAQ67" s="87"/>
      <c r="XAR67" s="87"/>
      <c r="XAS67" s="87"/>
      <c r="XAT67" s="87"/>
      <c r="XAU67" s="87"/>
      <c r="XAV67" s="87"/>
      <c r="XAW67" s="87"/>
      <c r="XAX67" s="87"/>
      <c r="XAY67" s="87"/>
      <c r="XAZ67" s="87"/>
      <c r="XBA67" s="87"/>
      <c r="XBB67" s="87"/>
      <c r="XBC67" s="87"/>
      <c r="XBD67" s="87"/>
      <c r="XBE67" s="87"/>
      <c r="XBF67" s="87"/>
      <c r="XBG67" s="87"/>
      <c r="XBH67" s="87"/>
      <c r="XBI67" s="87"/>
      <c r="XBJ67" s="87"/>
      <c r="XBK67" s="87"/>
      <c r="XBL67" s="87"/>
      <c r="XBM67" s="87"/>
      <c r="XBN67" s="87"/>
      <c r="XBO67" s="87"/>
      <c r="XBP67" s="87"/>
      <c r="XBQ67" s="87"/>
      <c r="XBR67" s="87"/>
      <c r="XBS67" s="87"/>
      <c r="XBT67" s="87"/>
      <c r="XBU67" s="87"/>
      <c r="XBV67" s="87"/>
      <c r="XBW67" s="87"/>
      <c r="XBX67" s="87"/>
      <c r="XBY67" s="87"/>
      <c r="XBZ67" s="87"/>
      <c r="XCA67" s="87"/>
      <c r="XCB67" s="87"/>
      <c r="XCC67" s="87"/>
      <c r="XCD67" s="87"/>
      <c r="XCE67" s="87"/>
      <c r="XCF67" s="87"/>
      <c r="XCG67" s="87"/>
      <c r="XCH67" s="87"/>
      <c r="XCI67" s="87"/>
      <c r="XCJ67" s="87"/>
      <c r="XCK67" s="87"/>
      <c r="XCL67" s="87"/>
      <c r="XCM67" s="87"/>
      <c r="XCN67" s="87"/>
      <c r="XCO67" s="87"/>
      <c r="XCP67" s="87"/>
      <c r="XCQ67" s="87"/>
      <c r="XCR67" s="87"/>
      <c r="XCS67" s="87"/>
      <c r="XCT67" s="87"/>
      <c r="XCU67" s="87"/>
      <c r="XCV67" s="87"/>
      <c r="XCW67" s="87"/>
      <c r="XCX67" s="87"/>
      <c r="XCY67" s="87"/>
      <c r="XCZ67" s="87"/>
      <c r="XDA67" s="87"/>
      <c r="XDB67" s="87"/>
      <c r="XDC67" s="87"/>
      <c r="XDD67" s="87"/>
      <c r="XDE67" s="87"/>
      <c r="XDF67" s="87"/>
      <c r="XDG67" s="87"/>
      <c r="XDH67" s="87"/>
      <c r="XDI67" s="87"/>
      <c r="XDJ67" s="87"/>
      <c r="XDK67" s="87"/>
      <c r="XDL67" s="87"/>
      <c r="XDM67" s="87"/>
      <c r="XDN67" s="87"/>
      <c r="XDO67" s="87"/>
      <c r="XDP67" s="87"/>
      <c r="XDQ67" s="87"/>
      <c r="XDR67" s="87"/>
      <c r="XDS67" s="87"/>
      <c r="XDT67" s="87"/>
      <c r="XDU67" s="87"/>
      <c r="XDV67" s="87"/>
      <c r="XDW67" s="87"/>
      <c r="XDX67" s="87"/>
      <c r="XDY67" s="87"/>
      <c r="XDZ67" s="87"/>
      <c r="XEA67" s="87"/>
      <c r="XEB67" s="87"/>
      <c r="XEC67" s="87"/>
      <c r="XED67" s="87"/>
      <c r="XEE67" s="87"/>
      <c r="XEF67" s="87"/>
      <c r="XEG67" s="87"/>
      <c r="XEH67" s="87"/>
      <c r="XEI67" s="87"/>
      <c r="XEJ67" s="87"/>
      <c r="XEK67" s="87"/>
      <c r="XEL67" s="87"/>
      <c r="XEM67" s="87"/>
      <c r="XEN67" s="87"/>
      <c r="XEO67" s="87"/>
      <c r="XEP67" s="87"/>
      <c r="XEQ67" s="87"/>
      <c r="XER67" s="87"/>
      <c r="XES67" s="87"/>
      <c r="XET67" s="87"/>
      <c r="XEU67" s="87"/>
      <c r="XEV67" s="87"/>
      <c r="XEW67" s="87"/>
    </row>
    <row r="68" spans="1:16377" ht="15" x14ac:dyDescent="0.3">
      <c r="D68" s="108" t="s">
        <v>128</v>
      </c>
      <c r="G68" s="87"/>
      <c r="H68" s="87"/>
      <c r="I68" s="87"/>
    </row>
    <row r="69" spans="1:16377" s="85" customFormat="1" ht="15" x14ac:dyDescent="0.3">
      <c r="A69" s="79"/>
      <c r="B69" s="79"/>
      <c r="C69" s="79"/>
      <c r="D69" s="94" t="str">
        <f>Assumption!$B$4</f>
        <v xml:space="preserve">Year of Operation </v>
      </c>
      <c r="E69" s="95">
        <f>Assumption!E$4</f>
        <v>1</v>
      </c>
      <c r="F69" s="95">
        <f>Assumption!F$4</f>
        <v>2</v>
      </c>
      <c r="G69" s="95">
        <f>Assumption!G$4</f>
        <v>3</v>
      </c>
      <c r="H69" s="95">
        <f>Assumption!H$4</f>
        <v>4</v>
      </c>
      <c r="I69" s="95">
        <f>Assumption!I$4</f>
        <v>5</v>
      </c>
      <c r="J69" s="95">
        <f>Assumption!J$4</f>
        <v>6</v>
      </c>
      <c r="K69" s="95">
        <f>Assumption!K$4</f>
        <v>7</v>
      </c>
      <c r="L69" s="95">
        <f>Assumption!L$4</f>
        <v>8</v>
      </c>
      <c r="M69" s="95">
        <f>Assumption!M$4</f>
        <v>9</v>
      </c>
      <c r="N69" s="95">
        <f>Assumption!N$4</f>
        <v>10</v>
      </c>
      <c r="O69" s="95"/>
      <c r="P69" s="95"/>
      <c r="Q69" s="95"/>
      <c r="R69" s="95"/>
      <c r="S69" s="95"/>
      <c r="T69" s="95"/>
      <c r="U69" s="95"/>
      <c r="V69" s="95"/>
      <c r="W69" s="95"/>
      <c r="X69" s="95"/>
      <c r="Y69" s="95"/>
      <c r="Z69" s="95"/>
      <c r="AA69" s="97"/>
    </row>
    <row r="70" spans="1:16377" s="82" customFormat="1" ht="15" x14ac:dyDescent="0.3">
      <c r="D70" s="322" t="s">
        <v>25</v>
      </c>
      <c r="E70" s="318"/>
      <c r="F70" s="318"/>
      <c r="G70" s="318"/>
      <c r="H70" s="318"/>
      <c r="I70" s="318"/>
      <c r="J70" s="318"/>
      <c r="K70" s="318"/>
      <c r="L70" s="318"/>
      <c r="M70" s="318"/>
      <c r="N70" s="318"/>
      <c r="O70" s="318"/>
      <c r="P70" s="318"/>
      <c r="Q70" s="318"/>
      <c r="R70" s="318"/>
      <c r="S70" s="318"/>
      <c r="T70" s="318"/>
      <c r="U70" s="318"/>
      <c r="V70" s="318"/>
      <c r="W70" s="318"/>
      <c r="X70" s="318"/>
      <c r="Y70" s="318"/>
      <c r="Z70" s="318"/>
    </row>
    <row r="71" spans="1:16377" s="82" customFormat="1" x14ac:dyDescent="0.25">
      <c r="D71" s="110" t="s">
        <v>20</v>
      </c>
      <c r="E71" s="318">
        <f>'Fin. Pellet'!E76</f>
        <v>33.333566649598239</v>
      </c>
      <c r="F71" s="318">
        <f>'Fin. Pellet'!F76</f>
        <v>33.452937932346742</v>
      </c>
      <c r="G71" s="318">
        <f>'Fin. Pellet'!G76</f>
        <v>33.808657178512725</v>
      </c>
      <c r="H71" s="318">
        <f>'Fin. Pellet'!H76</f>
        <v>34.361275140973447</v>
      </c>
      <c r="I71" s="318">
        <f>'Fin. Pellet'!I76</f>
        <v>35.076683563706752</v>
      </c>
      <c r="J71" s="318">
        <f>'Fin. Pellet'!J76</f>
        <v>35.925269482296471</v>
      </c>
      <c r="K71" s="318">
        <f>'Fin. Pellet'!K76</f>
        <v>36.881193413803899</v>
      </c>
      <c r="L71" s="318">
        <f>'Fin. Pellet'!L76</f>
        <v>37.921772666220207</v>
      </c>
      <c r="M71" s="318">
        <f>'Fin. Pellet'!M76</f>
        <v>39.026953801757216</v>
      </c>
      <c r="N71" s="318">
        <f>'Fin. Pellet'!N76</f>
        <v>39.737391952492018</v>
      </c>
      <c r="O71" s="318"/>
      <c r="P71" s="318"/>
      <c r="Q71" s="318"/>
      <c r="R71" s="318"/>
      <c r="S71" s="318"/>
      <c r="T71" s="318"/>
      <c r="U71" s="318"/>
      <c r="V71" s="318"/>
      <c r="W71" s="318"/>
      <c r="X71" s="318"/>
      <c r="Y71" s="318"/>
      <c r="Z71" s="318"/>
    </row>
    <row r="72" spans="1:16377" s="82" customFormat="1" x14ac:dyDescent="0.25">
      <c r="D72" s="110" t="s">
        <v>26</v>
      </c>
      <c r="E72" s="318">
        <f>'Fin. Pellet'!E77</f>
        <v>19.852909999999998</v>
      </c>
      <c r="F72" s="318">
        <f>'Fin. Pellet'!F77</f>
        <v>19.852909999999998</v>
      </c>
      <c r="G72" s="318">
        <f>'Fin. Pellet'!G77</f>
        <v>19.852909999999998</v>
      </c>
      <c r="H72" s="318">
        <f>'Fin. Pellet'!H77</f>
        <v>19.852909999999998</v>
      </c>
      <c r="I72" s="318">
        <f>'Fin. Pellet'!I77</f>
        <v>19.852909999999998</v>
      </c>
      <c r="J72" s="318">
        <f>'Fin. Pellet'!J77</f>
        <v>19.852909999999998</v>
      </c>
      <c r="K72" s="318">
        <f>'Fin. Pellet'!K77</f>
        <v>19.852909999999998</v>
      </c>
      <c r="L72" s="318">
        <f>'Fin. Pellet'!L77</f>
        <v>19.852909999999998</v>
      </c>
      <c r="M72" s="318">
        <f>'Fin. Pellet'!M77</f>
        <v>19.852909999999998</v>
      </c>
      <c r="N72" s="318">
        <f>'Fin. Pellet'!N77</f>
        <v>19.85290999999998</v>
      </c>
      <c r="O72" s="318"/>
      <c r="P72" s="318"/>
      <c r="Q72" s="318"/>
      <c r="R72" s="318"/>
      <c r="S72" s="318"/>
      <c r="T72" s="318"/>
      <c r="U72" s="318"/>
      <c r="V72" s="318"/>
      <c r="W72" s="318"/>
      <c r="X72" s="318"/>
      <c r="Y72" s="318"/>
      <c r="Z72" s="318"/>
    </row>
    <row r="73" spans="1:16377" s="82" customFormat="1" x14ac:dyDescent="0.25">
      <c r="D73" s="110" t="s">
        <v>27</v>
      </c>
      <c r="E73" s="318">
        <f>'Fin. Pellet'!E78</f>
        <v>18.946166094444443</v>
      </c>
      <c r="F73" s="318">
        <f>'Fin. Pellet'!F78</f>
        <v>17.811270083333334</v>
      </c>
      <c r="G73" s="318">
        <f>'Fin. Pellet'!G78</f>
        <v>16.683043072222222</v>
      </c>
      <c r="H73" s="318">
        <f>'Fin. Pellet'!H78</f>
        <v>15.561685131111112</v>
      </c>
      <c r="I73" s="318">
        <f>'Fin. Pellet'!I78</f>
        <v>14.447402332100001</v>
      </c>
      <c r="J73" s="318">
        <f>'Fin. Pellet'!J78</f>
        <v>13.340406929451891</v>
      </c>
      <c r="K73" s="318">
        <f>'Fin. Pellet'!K78</f>
        <v>12.24091754505767</v>
      </c>
      <c r="L73" s="318">
        <f>'Fin. Pellet'!L78</f>
        <v>11.149159359464957</v>
      </c>
      <c r="M73" s="318">
        <f>'Fin. Pellet'!M78</f>
        <v>10.065364308637792</v>
      </c>
      <c r="N73" s="318">
        <f>'Fin. Pellet'!N78</f>
        <v>9.6683692921747024</v>
      </c>
      <c r="O73" s="318"/>
      <c r="P73" s="318"/>
      <c r="Q73" s="318"/>
      <c r="R73" s="318"/>
      <c r="S73" s="318"/>
      <c r="T73" s="318"/>
      <c r="U73" s="318"/>
      <c r="V73" s="318"/>
      <c r="W73" s="318"/>
      <c r="X73" s="318"/>
      <c r="Y73" s="318"/>
      <c r="Z73" s="318"/>
    </row>
    <row r="74" spans="1:16377" s="82" customFormat="1" x14ac:dyDescent="0.25">
      <c r="D74" s="110" t="s">
        <v>302</v>
      </c>
      <c r="E74" s="318">
        <f>'Fin. Pellet'!E80+'Fin. Pellet'!E79</f>
        <v>-92.625</v>
      </c>
      <c r="F74" s="318">
        <f>'Fin. Pellet'!F80+'Fin. Pellet'!F79</f>
        <v>-2.7787500000000023</v>
      </c>
      <c r="G74" s="318">
        <f>'Fin. Pellet'!G80+'Fin. Pellet'!G79</f>
        <v>-2.8621125000000092</v>
      </c>
      <c r="H74" s="318">
        <f>'Fin. Pellet'!H80+'Fin. Pellet'!H79</f>
        <v>-2.9479758750000116</v>
      </c>
      <c r="I74" s="318">
        <f>'Fin. Pellet'!I80+'Fin. Pellet'!I79</f>
        <v>-3.0364151512499831</v>
      </c>
      <c r="J74" s="318">
        <f>'Fin. Pellet'!J80+'Fin. Pellet'!J79</f>
        <v>-3.1275076057874998</v>
      </c>
      <c r="K74" s="318">
        <f>'Fin. Pellet'!K80+'Fin. Pellet'!K79</f>
        <v>-3.221332833961128</v>
      </c>
      <c r="L74" s="318">
        <f>'Fin. Pellet'!L80+'Fin. Pellet'!L79</f>
        <v>-3.3179728189799533</v>
      </c>
      <c r="M74" s="318">
        <f>'Fin. Pellet'!M80+'Fin. Pellet'!M79</f>
        <v>-3.4175120035493478</v>
      </c>
      <c r="N74" s="318">
        <f>'Fin. Pellet'!N80+'Fin. Pellet'!N79</f>
        <v>-3.5200373636558453</v>
      </c>
      <c r="O74" s="318"/>
      <c r="P74" s="318"/>
      <c r="Q74" s="318"/>
      <c r="R74" s="318"/>
      <c r="S74" s="318"/>
      <c r="T74" s="318"/>
      <c r="U74" s="318"/>
      <c r="V74" s="318"/>
      <c r="W74" s="318"/>
      <c r="X74" s="318"/>
      <c r="Y74" s="318"/>
      <c r="Z74" s="318"/>
    </row>
    <row r="75" spans="1:16377" s="319" customFormat="1" ht="15" x14ac:dyDescent="0.3">
      <c r="D75" s="322" t="s">
        <v>111</v>
      </c>
      <c r="E75" s="321">
        <f>SUM(E71:E74)</f>
        <v>-20.49235725595733</v>
      </c>
      <c r="F75" s="321">
        <f t="shared" ref="F75:I75" si="31">SUM(F71:F74)</f>
        <v>68.338368015680061</v>
      </c>
      <c r="G75" s="321">
        <f t="shared" si="31"/>
        <v>67.482497750734936</v>
      </c>
      <c r="H75" s="321">
        <f t="shared" si="31"/>
        <v>66.827894397084535</v>
      </c>
      <c r="I75" s="321">
        <f t="shared" si="31"/>
        <v>66.34058074455676</v>
      </c>
      <c r="J75" s="321">
        <f t="shared" ref="J75:N75" si="32">SUM(J71:J74)</f>
        <v>65.991078805960854</v>
      </c>
      <c r="K75" s="321">
        <f t="shared" si="32"/>
        <v>65.753688124900435</v>
      </c>
      <c r="L75" s="321">
        <f t="shared" si="32"/>
        <v>65.605869206705208</v>
      </c>
      <c r="M75" s="321">
        <f t="shared" si="32"/>
        <v>65.527716106845659</v>
      </c>
      <c r="N75" s="321">
        <f t="shared" si="32"/>
        <v>65.738633881010855</v>
      </c>
      <c r="O75" s="321"/>
      <c r="P75" s="321"/>
      <c r="Q75" s="321"/>
      <c r="R75" s="321"/>
      <c r="S75" s="321"/>
      <c r="T75" s="321"/>
      <c r="U75" s="321"/>
      <c r="V75" s="321"/>
      <c r="W75" s="321"/>
      <c r="X75" s="321"/>
      <c r="Y75" s="321"/>
      <c r="Z75" s="321"/>
    </row>
    <row r="76" spans="1:16377" s="82" customFormat="1" x14ac:dyDescent="0.25">
      <c r="D76" s="110" t="s">
        <v>28</v>
      </c>
      <c r="E76" s="318"/>
      <c r="F76" s="318"/>
      <c r="G76" s="318"/>
      <c r="H76" s="318"/>
      <c r="I76" s="318"/>
      <c r="J76" s="318"/>
      <c r="K76" s="318"/>
      <c r="L76" s="318"/>
      <c r="M76" s="318"/>
      <c r="N76" s="318"/>
      <c r="O76" s="318"/>
      <c r="P76" s="318"/>
      <c r="Q76" s="318"/>
      <c r="R76" s="318"/>
      <c r="S76" s="318"/>
      <c r="T76" s="318"/>
      <c r="U76" s="318"/>
      <c r="V76" s="318"/>
      <c r="W76" s="318"/>
      <c r="X76" s="318"/>
      <c r="Y76" s="318"/>
      <c r="Z76" s="318"/>
    </row>
    <row r="77" spans="1:16377" s="82" customFormat="1" ht="15" x14ac:dyDescent="0.3">
      <c r="D77" s="322" t="s">
        <v>29</v>
      </c>
      <c r="E77" s="318"/>
      <c r="F77" s="318"/>
      <c r="G77" s="318"/>
      <c r="H77" s="318"/>
      <c r="I77" s="318"/>
      <c r="J77" s="318"/>
      <c r="K77" s="318"/>
      <c r="L77" s="318"/>
      <c r="M77" s="318"/>
      <c r="N77" s="318"/>
      <c r="O77" s="318"/>
      <c r="P77" s="318"/>
      <c r="Q77" s="318"/>
      <c r="R77" s="318"/>
      <c r="S77" s="318"/>
      <c r="T77" s="318"/>
      <c r="U77" s="318"/>
      <c r="V77" s="318"/>
      <c r="W77" s="318"/>
      <c r="X77" s="318"/>
      <c r="Y77" s="318"/>
      <c r="Z77" s="318"/>
    </row>
    <row r="78" spans="1:16377" s="82" customFormat="1" x14ac:dyDescent="0.25">
      <c r="D78" s="110" t="s">
        <v>118</v>
      </c>
      <c r="E78" s="318">
        <f>'Fin. Pellet'!E84</f>
        <v>-208.97799999999998</v>
      </c>
      <c r="F78" s="318">
        <f>'Fin. Pellet'!F84</f>
        <v>0</v>
      </c>
      <c r="G78" s="318">
        <f>'Fin. Pellet'!G84</f>
        <v>0</v>
      </c>
      <c r="H78" s="318">
        <f>'Fin. Pellet'!H84</f>
        <v>0</v>
      </c>
      <c r="I78" s="318">
        <f>'Fin. Pellet'!I84</f>
        <v>0</v>
      </c>
      <c r="J78" s="318">
        <f>'Fin. Pellet'!J84</f>
        <v>0</v>
      </c>
      <c r="K78" s="318">
        <f>'Fin. Pellet'!K84</f>
        <v>0</v>
      </c>
      <c r="L78" s="318">
        <f>'Fin. Pellet'!L84</f>
        <v>0</v>
      </c>
      <c r="M78" s="318">
        <f>'Fin. Pellet'!M84</f>
        <v>0</v>
      </c>
      <c r="N78" s="318">
        <f>'Fin. Pellet'!N84</f>
        <v>0</v>
      </c>
      <c r="O78" s="318"/>
      <c r="P78" s="318"/>
      <c r="Q78" s="318"/>
      <c r="R78" s="318"/>
      <c r="S78" s="318"/>
      <c r="T78" s="318"/>
      <c r="U78" s="318"/>
      <c r="V78" s="318"/>
      <c r="W78" s="318"/>
      <c r="X78" s="318"/>
      <c r="Y78" s="318"/>
      <c r="Z78" s="318"/>
    </row>
    <row r="79" spans="1:16377" s="319" customFormat="1" ht="15" x14ac:dyDescent="0.3">
      <c r="D79" s="322" t="s">
        <v>112</v>
      </c>
      <c r="E79" s="321">
        <f>SUM(E78:E78)</f>
        <v>-208.97799999999998</v>
      </c>
      <c r="F79" s="321">
        <f>SUM(F78:F78)</f>
        <v>0</v>
      </c>
      <c r="G79" s="321">
        <f>SUM(G78:G78)</f>
        <v>0</v>
      </c>
      <c r="H79" s="321">
        <f>SUM(H78:H78)</f>
        <v>0</v>
      </c>
      <c r="I79" s="321">
        <f>SUM(I78:I78)</f>
        <v>0</v>
      </c>
      <c r="J79" s="321">
        <f t="shared" ref="J79:N79" si="33">SUM(J78:J78)</f>
        <v>0</v>
      </c>
      <c r="K79" s="321">
        <f t="shared" si="33"/>
        <v>0</v>
      </c>
      <c r="L79" s="321">
        <f t="shared" si="33"/>
        <v>0</v>
      </c>
      <c r="M79" s="321">
        <f t="shared" si="33"/>
        <v>0</v>
      </c>
      <c r="N79" s="321">
        <f t="shared" si="33"/>
        <v>0</v>
      </c>
      <c r="O79" s="321"/>
      <c r="P79" s="321"/>
      <c r="Q79" s="321"/>
      <c r="R79" s="321"/>
      <c r="S79" s="321"/>
      <c r="T79" s="321"/>
      <c r="U79" s="321"/>
      <c r="V79" s="321"/>
      <c r="W79" s="321"/>
      <c r="X79" s="321"/>
      <c r="Y79" s="321"/>
      <c r="Z79" s="321"/>
    </row>
    <row r="80" spans="1:16377" s="82" customFormat="1" x14ac:dyDescent="0.25">
      <c r="D80" s="110" t="s">
        <v>28</v>
      </c>
      <c r="E80" s="318"/>
      <c r="F80" s="318"/>
      <c r="G80" s="318"/>
      <c r="H80" s="318"/>
      <c r="I80" s="318"/>
      <c r="J80" s="318"/>
      <c r="K80" s="318"/>
      <c r="L80" s="318"/>
      <c r="M80" s="318"/>
      <c r="N80" s="318"/>
      <c r="O80" s="318"/>
      <c r="P80" s="318"/>
      <c r="Q80" s="318"/>
      <c r="R80" s="318"/>
      <c r="S80" s="318"/>
      <c r="T80" s="318"/>
      <c r="U80" s="318"/>
      <c r="V80" s="318"/>
      <c r="W80" s="318"/>
      <c r="X80" s="318"/>
      <c r="Y80" s="318"/>
      <c r="Z80" s="318"/>
    </row>
    <row r="81" spans="1:26" s="82" customFormat="1" ht="15" x14ac:dyDescent="0.3">
      <c r="D81" s="322" t="s">
        <v>30</v>
      </c>
      <c r="E81" s="318"/>
      <c r="F81" s="318"/>
      <c r="G81" s="318"/>
      <c r="H81" s="318"/>
      <c r="I81" s="318"/>
      <c r="J81" s="318"/>
      <c r="K81" s="318"/>
      <c r="L81" s="318"/>
      <c r="M81" s="318"/>
      <c r="N81" s="318"/>
      <c r="O81" s="318"/>
      <c r="P81" s="318"/>
      <c r="Q81" s="318"/>
      <c r="R81" s="318"/>
      <c r="S81" s="318"/>
      <c r="T81" s="318"/>
      <c r="U81" s="318"/>
      <c r="V81" s="318"/>
      <c r="W81" s="318"/>
      <c r="X81" s="318"/>
      <c r="Y81" s="318"/>
      <c r="Z81" s="318"/>
    </row>
    <row r="82" spans="1:26" s="82" customFormat="1" x14ac:dyDescent="0.25">
      <c r="D82" s="110" t="s">
        <v>119</v>
      </c>
      <c r="E82" s="318">
        <f>'Fin. Pellet'!E88</f>
        <v>62.69339999999999</v>
      </c>
      <c r="F82" s="318">
        <f>'Fin. Pellet'!F88</f>
        <v>0</v>
      </c>
      <c r="G82" s="318">
        <f>'Fin. Pellet'!G88</f>
        <v>0</v>
      </c>
      <c r="H82" s="318">
        <f>'Fin. Pellet'!H88</f>
        <v>0</v>
      </c>
      <c r="I82" s="318">
        <f>'Fin. Pellet'!I88</f>
        <v>0</v>
      </c>
      <c r="J82" s="318">
        <f>'Fin. Pellet'!J88</f>
        <v>0</v>
      </c>
      <c r="K82" s="318">
        <f>'Fin. Pellet'!K88</f>
        <v>0</v>
      </c>
      <c r="L82" s="318">
        <f>'Fin. Pellet'!L88</f>
        <v>0</v>
      </c>
      <c r="M82" s="318">
        <f>'Fin. Pellet'!M88</f>
        <v>0</v>
      </c>
      <c r="N82" s="318">
        <f>'Fin. Pellet'!N88</f>
        <v>0</v>
      </c>
      <c r="O82" s="318"/>
      <c r="P82" s="318"/>
      <c r="Q82" s="318"/>
      <c r="R82" s="318"/>
      <c r="S82" s="318"/>
      <c r="T82" s="318"/>
      <c r="U82" s="318"/>
      <c r="V82" s="318"/>
      <c r="W82" s="318"/>
      <c r="X82" s="318"/>
      <c r="Y82" s="318"/>
      <c r="Z82" s="318"/>
    </row>
    <row r="83" spans="1:26" s="82" customFormat="1" x14ac:dyDescent="0.25">
      <c r="D83" s="110" t="s">
        <v>379</v>
      </c>
      <c r="E83" s="318">
        <f>'Fin. Pellet'!E89</f>
        <v>146.28459999999998</v>
      </c>
      <c r="F83" s="318">
        <f>'Fin. Pellet'!F89</f>
        <v>0</v>
      </c>
      <c r="G83" s="318">
        <f>'Fin. Pellet'!G89</f>
        <v>0</v>
      </c>
      <c r="H83" s="318">
        <f>'Fin. Pellet'!H89</f>
        <v>0</v>
      </c>
      <c r="I83" s="318">
        <f>'Fin. Pellet'!I89</f>
        <v>0</v>
      </c>
      <c r="J83" s="318">
        <f>'Fin. Pellet'!J89</f>
        <v>0</v>
      </c>
      <c r="K83" s="318">
        <f>'Fin. Pellet'!K89</f>
        <v>0</v>
      </c>
      <c r="L83" s="318">
        <f>'Fin. Pellet'!L89</f>
        <v>0</v>
      </c>
      <c r="M83" s="318">
        <f>'Fin. Pellet'!M89</f>
        <v>0</v>
      </c>
      <c r="N83" s="318">
        <f>'Fin. Pellet'!N89</f>
        <v>0</v>
      </c>
      <c r="O83" s="318"/>
      <c r="P83" s="318"/>
      <c r="Q83" s="318"/>
      <c r="R83" s="318"/>
      <c r="S83" s="318"/>
      <c r="T83" s="318"/>
      <c r="U83" s="318"/>
      <c r="V83" s="318"/>
      <c r="W83" s="318"/>
      <c r="X83" s="318"/>
      <c r="Y83" s="318"/>
      <c r="Z83" s="318"/>
    </row>
    <row r="84" spans="1:26" s="82" customFormat="1" x14ac:dyDescent="0.25">
      <c r="D84" s="110" t="s">
        <v>373</v>
      </c>
      <c r="E84" s="318">
        <f>'Fin. Pellet'!E90</f>
        <v>-16.253844444444443</v>
      </c>
      <c r="F84" s="318">
        <f>'Fin. Pellet'!F90</f>
        <v>-16.253844444444443</v>
      </c>
      <c r="G84" s="318">
        <f>'Fin. Pellet'!G90</f>
        <v>-16.253844444444443</v>
      </c>
      <c r="H84" s="318">
        <f>'Fin. Pellet'!H90</f>
        <v>-16.253844444444443</v>
      </c>
      <c r="I84" s="318">
        <f>'Fin. Pellet'!I90</f>
        <v>-16.253844444444443</v>
      </c>
      <c r="J84" s="318">
        <f>'Fin. Pellet'!J90</f>
        <v>-16.253844444444443</v>
      </c>
      <c r="K84" s="318">
        <f>'Fin. Pellet'!K90</f>
        <v>-16.253844444444443</v>
      </c>
      <c r="L84" s="318">
        <f>'Fin. Pellet'!L90</f>
        <v>-16.253844444444443</v>
      </c>
      <c r="M84" s="318">
        <f>'Fin. Pellet'!M90</f>
        <v>-16.253844444444443</v>
      </c>
      <c r="N84" s="318">
        <f>'Fin. Pellet'!N90</f>
        <v>0</v>
      </c>
      <c r="O84" s="318"/>
      <c r="P84" s="318"/>
      <c r="Q84" s="318"/>
      <c r="R84" s="318"/>
      <c r="S84" s="318"/>
      <c r="T84" s="318"/>
      <c r="U84" s="318"/>
      <c r="V84" s="318"/>
      <c r="W84" s="318"/>
      <c r="X84" s="318"/>
      <c r="Y84" s="318"/>
      <c r="Z84" s="318"/>
    </row>
    <row r="85" spans="1:26" s="82" customFormat="1" x14ac:dyDescent="0.25">
      <c r="D85" s="110" t="s">
        <v>301</v>
      </c>
      <c r="E85" s="318">
        <f>-E73</f>
        <v>-18.946166094444443</v>
      </c>
      <c r="F85" s="318">
        <f>-F73</f>
        <v>-17.811270083333334</v>
      </c>
      <c r="G85" s="318">
        <f>-G73</f>
        <v>-16.683043072222222</v>
      </c>
      <c r="H85" s="318">
        <f>-H73</f>
        <v>-15.561685131111112</v>
      </c>
      <c r="I85" s="318">
        <f>-I73</f>
        <v>-14.447402332100001</v>
      </c>
      <c r="J85" s="318">
        <f t="shared" ref="J85:N85" si="34">-J73</f>
        <v>-13.340406929451891</v>
      </c>
      <c r="K85" s="318">
        <f t="shared" si="34"/>
        <v>-12.24091754505767</v>
      </c>
      <c r="L85" s="318">
        <f t="shared" si="34"/>
        <v>-11.149159359464957</v>
      </c>
      <c r="M85" s="318">
        <f t="shared" si="34"/>
        <v>-10.065364308637792</v>
      </c>
      <c r="N85" s="318">
        <f t="shared" si="34"/>
        <v>-9.6683692921747024</v>
      </c>
      <c r="O85" s="318"/>
      <c r="P85" s="318"/>
      <c r="Q85" s="318"/>
      <c r="R85" s="318"/>
      <c r="S85" s="318"/>
      <c r="T85" s="318"/>
      <c r="U85" s="318"/>
      <c r="V85" s="318"/>
      <c r="W85" s="318"/>
      <c r="X85" s="318"/>
      <c r="Y85" s="318"/>
      <c r="Z85" s="318"/>
    </row>
    <row r="86" spans="1:26" s="319" customFormat="1" ht="15" x14ac:dyDescent="0.3">
      <c r="D86" s="322" t="s">
        <v>120</v>
      </c>
      <c r="E86" s="321">
        <f>SUM(E82:E85)</f>
        <v>173.7779894611111</v>
      </c>
      <c r="F86" s="321">
        <f>SUM(F82:F85)</f>
        <v>-34.06511452777778</v>
      </c>
      <c r="G86" s="321">
        <f>SUM(G82:G85)</f>
        <v>-32.936887516666665</v>
      </c>
      <c r="H86" s="321">
        <f>SUM(H82:H85)</f>
        <v>-31.815529575555555</v>
      </c>
      <c r="I86" s="321">
        <f>SUM(I82:I85)</f>
        <v>-30.701246776544444</v>
      </c>
      <c r="J86" s="321">
        <f t="shared" ref="J86:N86" si="35">SUM(J82:J85)</f>
        <v>-29.594251373896334</v>
      </c>
      <c r="K86" s="321">
        <f t="shared" si="35"/>
        <v>-28.494761989502113</v>
      </c>
      <c r="L86" s="321">
        <f t="shared" si="35"/>
        <v>-27.403003803909399</v>
      </c>
      <c r="M86" s="321">
        <f t="shared" si="35"/>
        <v>-26.319208753082236</v>
      </c>
      <c r="N86" s="321">
        <f t="shared" si="35"/>
        <v>-9.6683692921747024</v>
      </c>
      <c r="O86" s="321"/>
      <c r="P86" s="321"/>
      <c r="Q86" s="321"/>
      <c r="R86" s="321"/>
      <c r="S86" s="321"/>
      <c r="T86" s="321"/>
      <c r="U86" s="321"/>
      <c r="V86" s="321"/>
      <c r="W86" s="321"/>
      <c r="X86" s="321"/>
      <c r="Y86" s="321"/>
      <c r="Z86" s="321"/>
    </row>
    <row r="87" spans="1:26" s="82" customFormat="1" ht="15" x14ac:dyDescent="0.3">
      <c r="D87" s="322" t="s">
        <v>28</v>
      </c>
      <c r="E87" s="318"/>
      <c r="F87" s="318"/>
      <c r="G87" s="318"/>
      <c r="H87" s="318"/>
      <c r="I87" s="318"/>
      <c r="J87" s="318"/>
      <c r="K87" s="318"/>
      <c r="L87" s="318"/>
      <c r="M87" s="318"/>
      <c r="N87" s="318"/>
      <c r="O87" s="318"/>
      <c r="P87" s="318"/>
      <c r="Q87" s="318"/>
      <c r="R87" s="318"/>
      <c r="S87" s="318"/>
      <c r="T87" s="318"/>
      <c r="U87" s="318"/>
      <c r="V87" s="318"/>
      <c r="W87" s="318"/>
      <c r="X87" s="318"/>
      <c r="Y87" s="318"/>
      <c r="Z87" s="318"/>
    </row>
    <row r="88" spans="1:26" s="319" customFormat="1" ht="15" x14ac:dyDescent="0.3">
      <c r="D88" s="322" t="s">
        <v>113</v>
      </c>
      <c r="E88" s="321">
        <f>E75+E79+E86</f>
        <v>-55.692367794846206</v>
      </c>
      <c r="F88" s="321">
        <f>F75+F79+F86</f>
        <v>34.273253487902281</v>
      </c>
      <c r="G88" s="321">
        <f>G75+G79+G86</f>
        <v>34.54561023406827</v>
      </c>
      <c r="H88" s="321">
        <f>H75+H79+H86</f>
        <v>35.012364821528976</v>
      </c>
      <c r="I88" s="321">
        <f>I75+I79+I86</f>
        <v>35.639333968012316</v>
      </c>
      <c r="J88" s="321">
        <f t="shared" ref="J88:N88" si="36">J75+J79+J86</f>
        <v>36.396827432064519</v>
      </c>
      <c r="K88" s="321">
        <f t="shared" si="36"/>
        <v>37.258926135398326</v>
      </c>
      <c r="L88" s="321">
        <f t="shared" si="36"/>
        <v>38.202865402795808</v>
      </c>
      <c r="M88" s="321">
        <f t="shared" si="36"/>
        <v>39.208507353763423</v>
      </c>
      <c r="N88" s="321">
        <f t="shared" si="36"/>
        <v>56.070264588836153</v>
      </c>
      <c r="O88" s="321"/>
      <c r="P88" s="321"/>
      <c r="Q88" s="321"/>
      <c r="R88" s="321"/>
      <c r="S88" s="321"/>
      <c r="T88" s="321"/>
      <c r="U88" s="321"/>
      <c r="V88" s="321"/>
      <c r="W88" s="321"/>
      <c r="X88" s="321"/>
      <c r="Y88" s="321"/>
      <c r="Z88" s="321"/>
    </row>
    <row r="89" spans="1:26" s="82" customFormat="1" x14ac:dyDescent="0.25">
      <c r="D89" s="110" t="s">
        <v>133</v>
      </c>
      <c r="E89" s="318">
        <f>0</f>
        <v>0</v>
      </c>
      <c r="F89" s="318">
        <f t="shared" ref="F89" si="37">E90</f>
        <v>-55.692367794846206</v>
      </c>
      <c r="G89" s="318">
        <f t="shared" ref="G89" si="38">F90</f>
        <v>-21.419114306943925</v>
      </c>
      <c r="H89" s="318">
        <f t="shared" ref="H89" si="39">G90</f>
        <v>13.126495927124346</v>
      </c>
      <c r="I89" s="318">
        <f t="shared" ref="I89" si="40">H90</f>
        <v>48.138860748653322</v>
      </c>
      <c r="J89" s="318">
        <f t="shared" ref="J89" si="41">I90</f>
        <v>83.778194716665638</v>
      </c>
      <c r="K89" s="318">
        <f t="shared" ref="K89" si="42">J90</f>
        <v>120.17502214873016</v>
      </c>
      <c r="L89" s="318">
        <f t="shared" ref="L89" si="43">K90</f>
        <v>157.43394828412849</v>
      </c>
      <c r="M89" s="318">
        <f t="shared" ref="M89" si="44">L90</f>
        <v>195.63681368692431</v>
      </c>
      <c r="N89" s="318">
        <f t="shared" ref="N89" si="45">M90</f>
        <v>234.84532104068774</v>
      </c>
      <c r="O89" s="318"/>
      <c r="P89" s="318"/>
      <c r="Q89" s="318"/>
      <c r="R89" s="318"/>
      <c r="S89" s="318"/>
      <c r="T89" s="318"/>
      <c r="U89" s="318"/>
      <c r="V89" s="318"/>
      <c r="W89" s="318"/>
      <c r="X89" s="318"/>
      <c r="Y89" s="318"/>
      <c r="Z89" s="318"/>
    </row>
    <row r="90" spans="1:26" s="319" customFormat="1" ht="15" x14ac:dyDescent="0.3">
      <c r="D90" s="322" t="s">
        <v>33</v>
      </c>
      <c r="E90" s="321">
        <f t="shared" ref="E90:I90" si="46">E88+E89</f>
        <v>-55.692367794846206</v>
      </c>
      <c r="F90" s="321">
        <f t="shared" si="46"/>
        <v>-21.419114306943925</v>
      </c>
      <c r="G90" s="321">
        <f t="shared" si="46"/>
        <v>13.126495927124346</v>
      </c>
      <c r="H90" s="321">
        <f t="shared" si="46"/>
        <v>48.138860748653322</v>
      </c>
      <c r="I90" s="321">
        <f t="shared" si="46"/>
        <v>83.778194716665638</v>
      </c>
      <c r="J90" s="321">
        <f t="shared" ref="J90:N90" si="47">J88+J89</f>
        <v>120.17502214873016</v>
      </c>
      <c r="K90" s="321">
        <f t="shared" si="47"/>
        <v>157.43394828412849</v>
      </c>
      <c r="L90" s="321">
        <f t="shared" si="47"/>
        <v>195.63681368692431</v>
      </c>
      <c r="M90" s="321">
        <f t="shared" si="47"/>
        <v>234.84532104068774</v>
      </c>
      <c r="N90" s="321">
        <f t="shared" si="47"/>
        <v>290.91558562952389</v>
      </c>
      <c r="O90" s="321"/>
      <c r="P90" s="321"/>
      <c r="Q90" s="321"/>
      <c r="R90" s="321"/>
      <c r="S90" s="321"/>
      <c r="T90" s="321"/>
      <c r="U90" s="321"/>
      <c r="V90" s="321"/>
      <c r="W90" s="321"/>
      <c r="X90" s="321"/>
      <c r="Y90" s="321"/>
      <c r="Z90" s="321"/>
    </row>
    <row r="91" spans="1:26" x14ac:dyDescent="0.25">
      <c r="G91" s="87"/>
      <c r="H91" s="87"/>
      <c r="I91" s="87"/>
    </row>
    <row r="92" spans="1:26" x14ac:dyDescent="0.25">
      <c r="D92" s="112" t="s">
        <v>21</v>
      </c>
      <c r="E92" s="90">
        <f>'Fin. Pellet'!E96-E90</f>
        <v>0</v>
      </c>
      <c r="F92" s="90">
        <f>'Fin. Pellet'!F96-F90</f>
        <v>0</v>
      </c>
      <c r="G92" s="90">
        <f>'Fin. Pellet'!G96-G90</f>
        <v>0</v>
      </c>
      <c r="H92" s="90">
        <f>'Fin. Pellet'!H96-H90</f>
        <v>0</v>
      </c>
      <c r="I92" s="90">
        <f>'Fin. Pellet'!I96-I90</f>
        <v>0</v>
      </c>
      <c r="J92" s="90">
        <f>'Fin. Pellet'!J96-J90</f>
        <v>0</v>
      </c>
      <c r="K92" s="90">
        <f>'Fin. Pellet'!K96-K90</f>
        <v>0</v>
      </c>
      <c r="L92" s="90">
        <f>'Fin. Pellet'!L96-L90</f>
        <v>0</v>
      </c>
      <c r="M92" s="90">
        <f>'Fin. Pellet'!M96-M90</f>
        <v>0</v>
      </c>
      <c r="N92" s="90">
        <f>'Fin. Pellet'!N96-N90</f>
        <v>0</v>
      </c>
      <c r="O92" s="90"/>
      <c r="P92" s="90"/>
      <c r="Q92" s="90"/>
      <c r="R92" s="90"/>
      <c r="S92" s="90"/>
      <c r="T92" s="90"/>
      <c r="U92" s="90"/>
      <c r="V92" s="90"/>
      <c r="W92" s="90"/>
      <c r="X92" s="90"/>
      <c r="Y92" s="90"/>
      <c r="Z92" s="90"/>
    </row>
    <row r="93" spans="1:26" ht="15" x14ac:dyDescent="0.3">
      <c r="A93" s="79" t="b">
        <f>AND(E93:Z93)</f>
        <v>1</v>
      </c>
      <c r="D93" s="109" t="s">
        <v>113</v>
      </c>
      <c r="E93" s="79" t="b">
        <f>AND('Fin. Pellet'!E94=E88)</f>
        <v>1</v>
      </c>
      <c r="F93" s="79" t="b">
        <f>AND('Fin. Pellet'!F94=F88)</f>
        <v>1</v>
      </c>
      <c r="G93" s="79" t="b">
        <f>AND('Fin. Pellet'!G94=G88)</f>
        <v>1</v>
      </c>
      <c r="H93" s="79" t="b">
        <f>AND('Fin. Pellet'!H94=H88)</f>
        <v>1</v>
      </c>
      <c r="I93" s="79" t="b">
        <f>AND('Fin. Pellet'!I94=I88)</f>
        <v>1</v>
      </c>
      <c r="J93" s="79" t="b">
        <f>AND('Fin. Pellet'!J94=J88)</f>
        <v>1</v>
      </c>
      <c r="K93" s="79" t="b">
        <f>AND('Fin. Pellet'!K94=K88)</f>
        <v>1</v>
      </c>
      <c r="L93" s="79" t="b">
        <f>AND('Fin. Pellet'!L94=L88)</f>
        <v>1</v>
      </c>
      <c r="M93" s="79" t="b">
        <f>AND('Fin. Pellet'!M94=M88)</f>
        <v>1</v>
      </c>
      <c r="N93" s="79" t="b">
        <f>AND('Fin. Pellet'!N94=N88)</f>
        <v>1</v>
      </c>
    </row>
    <row r="94" spans="1:26" x14ac:dyDescent="0.25">
      <c r="A94" s="79" t="b">
        <f>AND(E94:Z94)</f>
        <v>1</v>
      </c>
      <c r="D94" s="111" t="s">
        <v>133</v>
      </c>
      <c r="E94" s="79" t="b">
        <f>AND('Fin. Pellet'!E95=E89)</f>
        <v>1</v>
      </c>
      <c r="F94" s="79" t="b">
        <f>AND('Fin. Pellet'!F95=F89)</f>
        <v>1</v>
      </c>
      <c r="G94" s="79" t="b">
        <f>AND('Fin. Pellet'!G95=G89)</f>
        <v>1</v>
      </c>
      <c r="H94" s="79" t="b">
        <f>AND('Fin. Pellet'!H95=H89)</f>
        <v>1</v>
      </c>
      <c r="I94" s="79" t="b">
        <f>AND('Fin. Pellet'!I95=I89)</f>
        <v>1</v>
      </c>
      <c r="J94" s="79" t="b">
        <f>AND('Fin. Pellet'!J95=J89)</f>
        <v>1</v>
      </c>
      <c r="K94" s="79" t="b">
        <f>AND('Fin. Pellet'!K95=K89)</f>
        <v>1</v>
      </c>
      <c r="L94" s="79" t="b">
        <f>AND('Fin. Pellet'!L95=L89)</f>
        <v>1</v>
      </c>
      <c r="M94" s="79" t="b">
        <f>AND('Fin. Pellet'!M95=M89)</f>
        <v>1</v>
      </c>
      <c r="N94" s="79" t="b">
        <f>AND('Fin. Pellet'!N95=N89)</f>
        <v>1</v>
      </c>
    </row>
    <row r="95" spans="1:26" ht="15" x14ac:dyDescent="0.3">
      <c r="A95" s="79" t="b">
        <f>AND(E95:Z95)</f>
        <v>1</v>
      </c>
      <c r="D95" s="109" t="s">
        <v>33</v>
      </c>
      <c r="E95" s="79" t="b">
        <f>AND('Fin. Pellet'!E96=E90)</f>
        <v>1</v>
      </c>
      <c r="F95" s="79" t="b">
        <f>AND('Fin. Pellet'!F96=F90)</f>
        <v>1</v>
      </c>
      <c r="G95" s="79" t="b">
        <f>AND('Fin. Pellet'!G96=G90)</f>
        <v>1</v>
      </c>
      <c r="H95" s="79" t="b">
        <f>AND('Fin. Pellet'!H96=H90)</f>
        <v>1</v>
      </c>
      <c r="I95" s="79" t="b">
        <f>AND('Fin. Pellet'!I96=I90)</f>
        <v>1</v>
      </c>
      <c r="J95" s="79" t="b">
        <f>AND('Fin. Pellet'!J96=J90)</f>
        <v>1</v>
      </c>
      <c r="K95" s="79" t="b">
        <f>AND('Fin. Pellet'!K96=K90)</f>
        <v>1</v>
      </c>
      <c r="L95" s="79" t="b">
        <f>AND('Fin. Pellet'!L96=L90)</f>
        <v>1</v>
      </c>
      <c r="M95" s="79" t="b">
        <f>AND('Fin. Pellet'!M96=M90)</f>
        <v>1</v>
      </c>
      <c r="N95" s="79" t="b">
        <f>AND('Fin. Pellet'!N96=N90)</f>
        <v>1</v>
      </c>
    </row>
  </sheetData>
  <conditionalFormatting sqref="A26:D26 A27:XFD37 A39:C39 E39:I39 A1:XFD3 A4:I25 O4:XFD26 A40:I49 A38:I38 O38:XFD49 A50:XFD1048576">
    <cfRule type="containsText" dxfId="7" priority="16" operator="containsText" text="FALSE">
      <formula>NOT(ISERROR(SEARCH("FALSE",A1)))</formula>
    </cfRule>
    <cfRule type="containsText" dxfId="6" priority="17" operator="containsText" text="TRUE">
      <formula>NOT(ISERROR(SEARCH("TRUE",A1)))</formula>
    </cfRule>
  </conditionalFormatting>
  <conditionalFormatting sqref="D39">
    <cfRule type="containsText" dxfId="5" priority="5" operator="containsText" text="FALSE">
      <formula>NOT(ISERROR(SEARCH("FALSE",D39)))</formula>
    </cfRule>
    <cfRule type="containsText" dxfId="4" priority="6" operator="containsText" text="TRUE">
      <formula>NOT(ISERROR(SEARCH("TRUE",D39)))</formula>
    </cfRule>
  </conditionalFormatting>
  <conditionalFormatting sqref="J4:N25">
    <cfRule type="containsText" dxfId="3" priority="3" operator="containsText" text="FALSE">
      <formula>NOT(ISERROR(SEARCH("FALSE",J4)))</formula>
    </cfRule>
    <cfRule type="containsText" dxfId="2" priority="4" operator="containsText" text="TRUE">
      <formula>NOT(ISERROR(SEARCH("TRUE",J4)))</formula>
    </cfRule>
  </conditionalFormatting>
  <conditionalFormatting sqref="J38:N49">
    <cfRule type="containsText" dxfId="1" priority="1" operator="containsText" text="FALSE">
      <formula>NOT(ISERROR(SEARCH("FALSE",J38)))</formula>
    </cfRule>
    <cfRule type="containsText" dxfId="0" priority="2" operator="containsText" text="TRUE">
      <formula>NOT(ISERROR(SEARCH("TRUE",J38)))</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Assumption</vt:lpstr>
      <vt:lpstr>Pellet Proj details</vt:lpstr>
      <vt:lpstr>fin_draft</vt:lpstr>
      <vt:lpstr>Fin. Pellet</vt:lpstr>
      <vt:lpstr>Debt Schedule</vt:lpstr>
      <vt:lpstr>Dep.Co.</vt:lpstr>
      <vt:lpstr>Dep.IT</vt:lpstr>
      <vt:lpstr>PrintSheet</vt:lpstr>
      <vt:lpstr>Crore</vt:lpstr>
      <vt:lpstr>Hundred</vt:lpstr>
      <vt:lpstr>Lakh</vt:lpstr>
      <vt:lpstr>Million</vt:lpstr>
      <vt:lpstr>Thousand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2020-04-24T11:36:33Z</dcterms:modified>
</cp:coreProperties>
</file>