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48D133B-9C20-43BC-954A-F2B768082FC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8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9" i="1" l="1"/>
  <c r="C388" i="1"/>
  <c r="C385" i="1"/>
  <c r="C394" i="1" s="1"/>
  <c r="F384" i="1"/>
  <c r="D384" i="1"/>
  <c r="B384" i="1"/>
  <c r="E384" i="1" s="1"/>
  <c r="F383" i="1"/>
  <c r="D383" i="1"/>
  <c r="B383" i="1"/>
  <c r="E383" i="1" s="1"/>
  <c r="F382" i="1"/>
  <c r="D382" i="1"/>
  <c r="B382" i="1"/>
  <c r="E382" i="1" s="1"/>
  <c r="F381" i="1"/>
  <c r="D381" i="1"/>
  <c r="B381" i="1"/>
  <c r="E381" i="1" s="1"/>
  <c r="F380" i="1"/>
  <c r="D380" i="1"/>
  <c r="B380" i="1"/>
  <c r="E380" i="1" s="1"/>
  <c r="F379" i="1"/>
  <c r="D379" i="1"/>
  <c r="B379" i="1"/>
  <c r="E379" i="1" s="1"/>
  <c r="F378" i="1"/>
  <c r="D378" i="1"/>
  <c r="B378" i="1"/>
  <c r="E378" i="1" s="1"/>
  <c r="F377" i="1"/>
  <c r="D377" i="1"/>
  <c r="B377" i="1"/>
  <c r="E377" i="1" s="1"/>
  <c r="F376" i="1"/>
  <c r="D376" i="1"/>
  <c r="B376" i="1"/>
  <c r="E376" i="1" s="1"/>
  <c r="F375" i="1"/>
  <c r="F385" i="1" s="1"/>
  <c r="D375" i="1"/>
  <c r="D385" i="1" s="1"/>
  <c r="B375" i="1"/>
  <c r="B385" i="1" s="1"/>
  <c r="K365" i="1"/>
  <c r="J365" i="1"/>
  <c r="I365" i="1"/>
  <c r="H365" i="1"/>
  <c r="G365" i="1"/>
  <c r="F365" i="1"/>
  <c r="E365" i="1"/>
  <c r="D365" i="1"/>
  <c r="C365" i="1"/>
  <c r="B365" i="1"/>
  <c r="C358" i="1"/>
  <c r="C354" i="1"/>
  <c r="C338" i="1"/>
  <c r="C332" i="1"/>
  <c r="B317" i="1"/>
  <c r="B305" i="1"/>
  <c r="C301" i="1"/>
  <c r="B301" i="1"/>
  <c r="B316" i="1" s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F301" i="1" s="1"/>
  <c r="E295" i="1"/>
  <c r="D295" i="1"/>
  <c r="F294" i="1"/>
  <c r="E294" i="1"/>
  <c r="D294" i="1"/>
  <c r="F293" i="1"/>
  <c r="E293" i="1"/>
  <c r="E301" i="1" s="1"/>
  <c r="B310" i="1" s="1"/>
  <c r="D293" i="1"/>
  <c r="D301" i="1" s="1"/>
  <c r="B308" i="1" s="1"/>
  <c r="C264" i="1"/>
  <c r="D264" i="1" s="1"/>
  <c r="C263" i="1"/>
  <c r="D263" i="1" s="1"/>
  <c r="B254" i="1"/>
  <c r="B244" i="1"/>
  <c r="B241" i="1"/>
  <c r="B253" i="1" s="1"/>
  <c r="A241" i="1"/>
  <c r="B248" i="1" s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D241" i="1" s="1"/>
  <c r="B247" i="1" s="1"/>
  <c r="C234" i="1"/>
  <c r="C241" i="1" s="1"/>
  <c r="B245" i="1" s="1"/>
  <c r="B210" i="1"/>
  <c r="B207" i="1"/>
  <c r="A207" i="1"/>
  <c r="B212" i="1" s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D207" i="1" s="1"/>
  <c r="B213" i="1" s="1"/>
  <c r="C198" i="1"/>
  <c r="C207" i="1" s="1"/>
  <c r="B211" i="1" s="1"/>
  <c r="B183" i="1"/>
  <c r="B181" i="1"/>
  <c r="A181" i="1"/>
  <c r="B185" i="1" s="1"/>
  <c r="H180" i="1"/>
  <c r="I180" i="1" s="1"/>
  <c r="E180" i="1"/>
  <c r="D180" i="1"/>
  <c r="C180" i="1"/>
  <c r="I179" i="1"/>
  <c r="H179" i="1"/>
  <c r="E179" i="1"/>
  <c r="D179" i="1"/>
  <c r="C179" i="1"/>
  <c r="H178" i="1"/>
  <c r="I178" i="1" s="1"/>
  <c r="E178" i="1"/>
  <c r="D178" i="1"/>
  <c r="C178" i="1"/>
  <c r="I177" i="1"/>
  <c r="H177" i="1"/>
  <c r="E177" i="1"/>
  <c r="D177" i="1"/>
  <c r="C177" i="1"/>
  <c r="H176" i="1"/>
  <c r="I176" i="1" s="1"/>
  <c r="E176" i="1"/>
  <c r="D176" i="1"/>
  <c r="C176" i="1"/>
  <c r="I175" i="1"/>
  <c r="H175" i="1"/>
  <c r="E175" i="1"/>
  <c r="D175" i="1"/>
  <c r="C175" i="1"/>
  <c r="H174" i="1"/>
  <c r="I174" i="1" s="1"/>
  <c r="E174" i="1"/>
  <c r="D174" i="1"/>
  <c r="C174" i="1"/>
  <c r="I173" i="1"/>
  <c r="H173" i="1"/>
  <c r="E173" i="1"/>
  <c r="D173" i="1"/>
  <c r="C173" i="1"/>
  <c r="H172" i="1"/>
  <c r="I172" i="1" s="1"/>
  <c r="E172" i="1"/>
  <c r="D172" i="1"/>
  <c r="C172" i="1"/>
  <c r="I171" i="1"/>
  <c r="H171" i="1"/>
  <c r="E171" i="1"/>
  <c r="D171" i="1"/>
  <c r="C171" i="1"/>
  <c r="C181" i="1" s="1"/>
  <c r="H170" i="1"/>
  <c r="I170" i="1" s="1"/>
  <c r="E170" i="1"/>
  <c r="D170" i="1"/>
  <c r="C170" i="1"/>
  <c r="I169" i="1"/>
  <c r="H169" i="1"/>
  <c r="E169" i="1"/>
  <c r="E181" i="1" s="1"/>
  <c r="D169" i="1"/>
  <c r="D181" i="1" s="1"/>
  <c r="C169" i="1"/>
  <c r="B158" i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E154" i="1" s="1"/>
  <c r="B157" i="1" s="1"/>
  <c r="B159" i="1" s="1"/>
  <c r="B137" i="1"/>
  <c r="C135" i="1"/>
  <c r="B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F135" i="1" s="1"/>
  <c r="E125" i="1"/>
  <c r="E135" i="1" s="1"/>
  <c r="D125" i="1"/>
  <c r="D135" i="1" s="1"/>
  <c r="G83" i="1"/>
  <c r="G84" i="1" s="1"/>
  <c r="J80" i="1"/>
  <c r="I80" i="1"/>
  <c r="I79" i="1"/>
  <c r="J79" i="1" s="1"/>
  <c r="I78" i="1"/>
  <c r="J78" i="1" s="1"/>
  <c r="J77" i="1"/>
  <c r="I77" i="1"/>
  <c r="I76" i="1"/>
  <c r="J76" i="1" s="1"/>
  <c r="B76" i="1"/>
  <c r="I75" i="1"/>
  <c r="J75" i="1" s="1"/>
  <c r="J74" i="1"/>
  <c r="I74" i="1"/>
  <c r="I73" i="1"/>
  <c r="J73" i="1" s="1"/>
  <c r="J81" i="1" s="1"/>
  <c r="G82" i="1" s="1"/>
  <c r="G85" i="1" s="1"/>
  <c r="I49" i="1"/>
  <c r="H49" i="1"/>
  <c r="G49" i="1"/>
  <c r="F49" i="1"/>
  <c r="E49" i="1"/>
  <c r="D49" i="1"/>
  <c r="C49" i="1"/>
  <c r="B49" i="1"/>
  <c r="J49" i="1" s="1"/>
  <c r="B73" i="1" s="1"/>
  <c r="I48" i="1"/>
  <c r="H48" i="1"/>
  <c r="G48" i="1"/>
  <c r="F48" i="1"/>
  <c r="E48" i="1"/>
  <c r="D48" i="1"/>
  <c r="C48" i="1"/>
  <c r="B48" i="1"/>
  <c r="J48" i="1" s="1"/>
  <c r="B75" i="1" s="1"/>
  <c r="I47" i="1"/>
  <c r="H47" i="1"/>
  <c r="G47" i="1"/>
  <c r="F47" i="1"/>
  <c r="E47" i="1"/>
  <c r="D47" i="1"/>
  <c r="C47" i="1"/>
  <c r="B47" i="1"/>
  <c r="J47" i="1" s="1"/>
  <c r="B74" i="1" s="1"/>
  <c r="J46" i="1"/>
  <c r="B72" i="1" s="1"/>
  <c r="J45" i="1"/>
  <c r="B71" i="1" s="1"/>
  <c r="B80" i="1" s="1"/>
  <c r="B35" i="1"/>
  <c r="B36" i="1" s="1"/>
  <c r="I29" i="1"/>
  <c r="H29" i="1"/>
  <c r="E29" i="1"/>
  <c r="D29" i="1"/>
  <c r="K28" i="1"/>
  <c r="K29" i="1" s="1"/>
  <c r="J28" i="1"/>
  <c r="J29" i="1" s="1"/>
  <c r="I28" i="1"/>
  <c r="H28" i="1"/>
  <c r="G28" i="1"/>
  <c r="G29" i="1" s="1"/>
  <c r="F28" i="1"/>
  <c r="F29" i="1" s="1"/>
  <c r="E28" i="1"/>
  <c r="D28" i="1"/>
  <c r="C28" i="1"/>
  <c r="C29" i="1" s="1"/>
  <c r="B28" i="1"/>
  <c r="B29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E17" i="1" l="1"/>
  <c r="B21" i="1" s="1"/>
  <c r="B34" i="1"/>
  <c r="B37" i="1" s="1"/>
  <c r="C337" i="1"/>
  <c r="B82" i="1"/>
  <c r="B138" i="1"/>
  <c r="I181" i="1"/>
  <c r="B193" i="1" s="1"/>
  <c r="B186" i="1"/>
  <c r="C390" i="1"/>
  <c r="C392" i="1"/>
  <c r="C400" i="1"/>
  <c r="B81" i="1"/>
  <c r="B184" i="1"/>
  <c r="B214" i="1"/>
  <c r="B218" i="1" s="1"/>
  <c r="B246" i="1"/>
  <c r="B250" i="1" s="1"/>
  <c r="B255" i="1" s="1"/>
  <c r="B311" i="1"/>
  <c r="C335" i="1"/>
  <c r="E375" i="1"/>
  <c r="E385" i="1" s="1"/>
  <c r="C391" i="1" s="1"/>
  <c r="C389" i="1"/>
  <c r="C393" i="1"/>
  <c r="B187" i="1"/>
  <c r="C334" i="1"/>
  <c r="C336" i="1"/>
  <c r="B79" i="1"/>
  <c r="B309" i="1"/>
  <c r="B313" i="1" s="1"/>
  <c r="B319" i="1" s="1"/>
  <c r="C333" i="1"/>
  <c r="A221" i="1" l="1"/>
  <c r="B228" i="1" s="1"/>
  <c r="B84" i="1"/>
  <c r="C396" i="1"/>
  <c r="C413" i="1"/>
  <c r="C419" i="1" s="1"/>
  <c r="B189" i="1"/>
  <c r="B341" i="1"/>
  <c r="C348" i="1" s="1"/>
  <c r="C403" i="1" l="1"/>
  <c r="C401" i="1"/>
  <c r="F403" i="1" s="1"/>
  <c r="B425" i="1" l="1"/>
</calcChain>
</file>

<file path=xl/sharedStrings.xml><?xml version="1.0" encoding="utf-8"?>
<sst xmlns="http://schemas.openxmlformats.org/spreadsheetml/2006/main" count="320" uniqueCount="168">
  <si>
    <t>Question 1</t>
  </si>
  <si>
    <t>Ranking</t>
  </si>
  <si>
    <t>Store Manager</t>
  </si>
  <si>
    <t>E</t>
  </si>
  <si>
    <t>C</t>
  </si>
  <si>
    <t>G</t>
  </si>
  <si>
    <t>H</t>
  </si>
  <si>
    <t>B</t>
  </si>
  <si>
    <t>D</t>
  </si>
  <si>
    <t>A</t>
  </si>
  <si>
    <t>F</t>
  </si>
  <si>
    <t>Purchase Manager</t>
  </si>
  <si>
    <t>d</t>
  </si>
  <si>
    <t>d^2</t>
  </si>
  <si>
    <t>SUM</t>
  </si>
  <si>
    <t>Spearman's rank correlation coefficient</t>
  </si>
  <si>
    <t>Answer</t>
  </si>
  <si>
    <t>Question 2</t>
  </si>
  <si>
    <t>Candidate</t>
  </si>
  <si>
    <t>I</t>
  </si>
  <si>
    <t>J</t>
  </si>
  <si>
    <t>Panel I</t>
  </si>
  <si>
    <t>Panel II</t>
  </si>
  <si>
    <t>Spearman's Rank Correlation Coefficient</t>
  </si>
  <si>
    <t>Sums</t>
  </si>
  <si>
    <t>n</t>
  </si>
  <si>
    <t>n^2-1</t>
  </si>
  <si>
    <t>SRCC:</t>
  </si>
  <si>
    <t>Interp:</t>
  </si>
  <si>
    <t>There is a high positive linear correlation that it represents a measure of agreement between the two panel members.</t>
  </si>
  <si>
    <t>Question 3</t>
  </si>
  <si>
    <t>Employee</t>
  </si>
  <si>
    <t>W.O.E ( X )</t>
  </si>
  <si>
    <t xml:space="preserve">N.O.R. ( Y ) </t>
  </si>
  <si>
    <t>X^2</t>
  </si>
  <si>
    <t>Y^2</t>
  </si>
  <si>
    <t>XY</t>
  </si>
  <si>
    <t>From the scatter diagram, There is a moderate negative linear corelation between the weeks of experience and the number of rejects</t>
  </si>
  <si>
    <t>b) PMCC</t>
  </si>
  <si>
    <t>c)</t>
  </si>
  <si>
    <t>SUMS</t>
  </si>
  <si>
    <t>SRCC</t>
  </si>
  <si>
    <t>X</t>
  </si>
  <si>
    <t>Y</t>
  </si>
  <si>
    <t>PMCC:</t>
  </si>
  <si>
    <t>nEXY</t>
  </si>
  <si>
    <t>EXEY</t>
  </si>
  <si>
    <t>nEX^2-(EX)^2</t>
  </si>
  <si>
    <t>nEY^2-(EY)^2</t>
  </si>
  <si>
    <t>6Ed^2</t>
  </si>
  <si>
    <t>PMCC</t>
  </si>
  <si>
    <t>Interp.</t>
  </si>
  <si>
    <t>There is a very high negative linear correlation between W.O.E. and N.O.R.</t>
  </si>
  <si>
    <t>Interp</t>
  </si>
  <si>
    <t>There is a very high negative linear correlation between W.O.E. and N.O.R</t>
  </si>
  <si>
    <t>Question 4</t>
  </si>
  <si>
    <t>Week</t>
  </si>
  <si>
    <t>Output (X)</t>
  </si>
  <si>
    <t>Cost (Y)</t>
  </si>
  <si>
    <t>4a</t>
  </si>
  <si>
    <t xml:space="preserve">There is a high positive linear correlation between the total cost and the outputs of standard size boxes </t>
  </si>
  <si>
    <t>4b</t>
  </si>
  <si>
    <t>There is a very high positive linear correlation between the output and the cost of standard size boxes</t>
  </si>
  <si>
    <t>4c</t>
  </si>
  <si>
    <t>X Rank</t>
  </si>
  <si>
    <t>Y Rank</t>
  </si>
  <si>
    <t>Sum</t>
  </si>
  <si>
    <t>6d^2</t>
  </si>
  <si>
    <t>n(n^2-1)</t>
  </si>
  <si>
    <t>d)</t>
  </si>
  <si>
    <t>Estimate obtained in (b) is better than the estimate in ©, because C does not take in account of the impact of individual values and merely assigns a rank according to their size.</t>
  </si>
  <si>
    <t>Q5</t>
  </si>
  <si>
    <t>MI (X)</t>
  </si>
  <si>
    <t>HPP (Y)</t>
  </si>
  <si>
    <t>RANK (X)</t>
  </si>
  <si>
    <t>RANK (Y)</t>
  </si>
  <si>
    <t>There is some positive linear correlation between the median income and the house purchase price</t>
  </si>
  <si>
    <t>Q6</t>
  </si>
  <si>
    <t>Year (Let first year be 0) (X)</t>
  </si>
  <si>
    <t>Time (Y)</t>
  </si>
  <si>
    <t>b-hat</t>
  </si>
  <si>
    <t>nEX^2</t>
  </si>
  <si>
    <t>(EX)^2</t>
  </si>
  <si>
    <t>a-hat</t>
  </si>
  <si>
    <t>Equation</t>
  </si>
  <si>
    <t>y-hat = -0.1117x + 56.96444</t>
  </si>
  <si>
    <t>Q6b</t>
  </si>
  <si>
    <t>Predict wining time</t>
  </si>
  <si>
    <t>X=40</t>
  </si>
  <si>
    <t>The predicted winning time for year 2012 is 52.50 seconds</t>
  </si>
  <si>
    <t>Q7</t>
  </si>
  <si>
    <t>Year, X</t>
  </si>
  <si>
    <t>Earnings, Y</t>
  </si>
  <si>
    <t>LSRL:</t>
  </si>
  <si>
    <t>Mean-Y</t>
  </si>
  <si>
    <t>Mean-X</t>
  </si>
  <si>
    <t>y-hat = 12.5x + 54.071</t>
  </si>
  <si>
    <t>Q7b</t>
  </si>
  <si>
    <t>Predict average annual earning for 2011 and 2012</t>
  </si>
  <si>
    <t>X=7</t>
  </si>
  <si>
    <t>X=8</t>
  </si>
  <si>
    <t>Question 8</t>
  </si>
  <si>
    <t>Q8a</t>
  </si>
  <si>
    <t>The insurance premium depends on the driving experience.</t>
  </si>
  <si>
    <t>Dependent:</t>
  </si>
  <si>
    <t>Monthly premium</t>
  </si>
  <si>
    <t>Independent:</t>
  </si>
  <si>
    <t>Driving experience</t>
  </si>
  <si>
    <t>Q8b</t>
  </si>
  <si>
    <t>Driving Experience (years)</t>
  </si>
  <si>
    <t>Monthly Premium (RM)</t>
  </si>
  <si>
    <t>Q8c</t>
  </si>
  <si>
    <t>Least square regression line</t>
  </si>
  <si>
    <t>X-mean</t>
  </si>
  <si>
    <t>Y-mean</t>
  </si>
  <si>
    <t>y-hat = -1.54759x + 76.6604</t>
  </si>
  <si>
    <t>Q8d</t>
  </si>
  <si>
    <t>Interp for a</t>
  </si>
  <si>
    <t>When the driver has 0 years of driving experience, the driver needs to pay a monthly premium of RM 76.6604</t>
  </si>
  <si>
    <t>Interp for b</t>
  </si>
  <si>
    <t>For every one year of driver experience the driver has, their monthly premium decreases by RM1.54759</t>
  </si>
  <si>
    <t>Q8e</t>
  </si>
  <si>
    <t>Correlation coefficient</t>
  </si>
  <si>
    <t>nEY^2</t>
  </si>
  <si>
    <t>(EY)^2</t>
  </si>
  <si>
    <t>Product moment correlation coefficient</t>
  </si>
  <si>
    <t>There is a high negative linear correlation between the years of driving experience and the monthly premium</t>
  </si>
  <si>
    <t>Q8f</t>
  </si>
  <si>
    <t>Coefficient of determination</t>
  </si>
  <si>
    <t xml:space="preserve">r^2 </t>
  </si>
  <si>
    <t>58.97% of the total variance in monthly premium is explained by the driving experience.</t>
  </si>
  <si>
    <t>Q8g</t>
  </si>
  <si>
    <t>10 years driving prediction</t>
  </si>
  <si>
    <t>Y=</t>
  </si>
  <si>
    <t>RM</t>
  </si>
  <si>
    <t>Q8h</t>
  </si>
  <si>
    <t>30 years of driving experience</t>
  </si>
  <si>
    <t>X=30</t>
  </si>
  <si>
    <t>Q8i</t>
  </si>
  <si>
    <t xml:space="preserve">The accuracy of estimate in Q8g is higher than Q8h because it is obtained by interpolation. </t>
  </si>
  <si>
    <t>Q8h is less accurate because its obtained through extrapolation.</t>
  </si>
  <si>
    <t>Question 9</t>
  </si>
  <si>
    <t>Age (year), X</t>
  </si>
  <si>
    <t>C.level, Y</t>
  </si>
  <si>
    <t>Q9a</t>
  </si>
  <si>
    <t>Depend.</t>
  </si>
  <si>
    <t>Cholesterol level</t>
  </si>
  <si>
    <t>Indepen.</t>
  </si>
  <si>
    <t>Age (year)</t>
  </si>
  <si>
    <t>Q9b</t>
  </si>
  <si>
    <t>Least square regressions line</t>
  </si>
  <si>
    <t>b-hat:</t>
  </si>
  <si>
    <t>x</t>
  </si>
  <si>
    <t>+</t>
  </si>
  <si>
    <t>Q9c</t>
  </si>
  <si>
    <t>Interpretation of a-hat and b-hat</t>
  </si>
  <si>
    <t>a:</t>
  </si>
  <si>
    <t>For a newborn man at 0 years old, their cholesterol level is 181.3497</t>
  </si>
  <si>
    <t>b:</t>
  </si>
  <si>
    <t>When the age of a man increase by 1 years old, the cholesterol level increase by 0.4084309</t>
  </si>
  <si>
    <t>Q9d</t>
  </si>
  <si>
    <t>PMCC=r=</t>
  </si>
  <si>
    <t>There is a moderate positive linear correlation between the age and the cholesterol level</t>
  </si>
  <si>
    <t>Q9e</t>
  </si>
  <si>
    <t>r^2=</t>
  </si>
  <si>
    <t>16.68% of the cholesterol level is explained by the age, the rest are due to unknown factors.</t>
  </si>
  <si>
    <t>Q9f</t>
  </si>
  <si>
    <t>Prediction, x=60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</si>
</sst>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8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4" xfId="0" applyBorder="1"/>
    <xf numFmtId="0" fontId="2" fillId="0" borderId="0" xfId="0" applyFont="1"/>
    <xf numFmtId="46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0" xfId="0" applyAlignment="1">
      <alignment horizontal="left" vertical="center" wrapText="1"/>
    </xf>
    <xf numFmtId="0" fontId="0" fillId="0" borderId="5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[1]T8!$A$46</c:f>
              <c:strCache>
                <c:ptCount val="1"/>
                <c:pt idx="0">
                  <c:v>N.O.R. ( Y 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[1]T8!$B$45:$I$45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[1]T8!$B$46:$I$46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E-4904-B9F3-F13A820A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8415"/>
        <c:axId val="14425583"/>
      </c:scatterChart>
      <c:valAx>
        <c:axId val="15843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583"/>
        <c:crosses val="autoZero"/>
        <c:crossBetween val="midCat"/>
      </c:valAx>
      <c:valAx>
        <c:axId val="144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total cost ($000) against output (’000 units) of standard size boxes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[1]T8!$B$91:$B$100</c:f>
              <c:numCache>
                <c:formatCode>General</c:formatCode>
                <c:ptCount val="10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23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13</c:v>
                </c:pt>
                <c:pt idx="9">
                  <c:v>8</c:v>
                </c:pt>
              </c:numCache>
            </c:numRef>
          </c:xVal>
          <c:yVal>
            <c:numRef>
              <c:f>[1]T8!$C$91:$C$100</c:f>
              <c:numCache>
                <c:formatCode>General</c:formatCode>
                <c:ptCount val="10"/>
                <c:pt idx="0">
                  <c:v>60</c:v>
                </c:pt>
                <c:pt idx="1">
                  <c:v>25</c:v>
                </c:pt>
                <c:pt idx="2">
                  <c:v>26</c:v>
                </c:pt>
                <c:pt idx="3">
                  <c:v>66</c:v>
                </c:pt>
                <c:pt idx="4">
                  <c:v>49</c:v>
                </c:pt>
                <c:pt idx="5">
                  <c:v>48</c:v>
                </c:pt>
                <c:pt idx="6">
                  <c:v>35</c:v>
                </c:pt>
                <c:pt idx="7">
                  <c:v>18</c:v>
                </c:pt>
                <c:pt idx="8">
                  <c:v>40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2-49FF-8C3E-C0EA2E04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07"/>
        <c:axId val="1306175"/>
      </c:scatterChart>
      <c:valAx>
        <c:axId val="12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75"/>
        <c:crosses val="autoZero"/>
        <c:crossBetween val="midCat"/>
      </c:valAx>
      <c:valAx>
        <c:axId val="13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[1]T8!$B$273</c:f>
              <c:strCache>
                <c:ptCount val="1"/>
                <c:pt idx="0">
                  <c:v>Monthly Premium (RM)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[1]T8!$C$272:$J$272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25</c:v>
                </c:pt>
                <c:pt idx="7">
                  <c:v>16</c:v>
                </c:pt>
              </c:numCache>
            </c:numRef>
          </c:xVal>
          <c:yVal>
            <c:numRef>
              <c:f>[1]T8!$C$273:$J$273</c:f>
              <c:numCache>
                <c:formatCode>General</c:formatCode>
                <c:ptCount val="8"/>
                <c:pt idx="0">
                  <c:v>64</c:v>
                </c:pt>
                <c:pt idx="1">
                  <c:v>87</c:v>
                </c:pt>
                <c:pt idx="2">
                  <c:v>50</c:v>
                </c:pt>
                <c:pt idx="3">
                  <c:v>71</c:v>
                </c:pt>
                <c:pt idx="4">
                  <c:v>44</c:v>
                </c:pt>
                <c:pt idx="5">
                  <c:v>56</c:v>
                </c:pt>
                <c:pt idx="6">
                  <c:v>42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C-4249-9D1C-F6D2998B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89184"/>
        <c:axId val="1029475536"/>
      </c:scatterChart>
      <c:valAx>
        <c:axId val="10235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75536"/>
        <c:crosses val="autoZero"/>
        <c:crossBetween val="midCat"/>
      </c:valAx>
      <c:valAx>
        <c:axId val="10294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50</xdr:row>
      <xdr:rowOff>33337</xdr:rowOff>
    </xdr:from>
    <xdr:to>
      <xdr:col>8</xdr:col>
      <xdr:colOff>538162</xdr:colOff>
      <xdr:row>64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814BD-0931-4531-987F-1CEC74B06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102</xdr:row>
      <xdr:rowOff>128587</xdr:rowOff>
    </xdr:from>
    <xdr:to>
      <xdr:col>8</xdr:col>
      <xdr:colOff>195262</xdr:colOff>
      <xdr:row>117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EABB2-04F0-4009-A585-E48B8D063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90487</xdr:colOff>
      <xdr:row>275</xdr:row>
      <xdr:rowOff>128587</xdr:rowOff>
    </xdr:from>
    <xdr:to>
      <xdr:col>10</xdr:col>
      <xdr:colOff>128587</xdr:colOff>
      <xdr:row>290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ED85D-0033-4EAD-82CF-07A583EE9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300/repo/dco-1820/y2s1/statistics-ii/lectures/c8-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8"/>
      <sheetName val="T8"/>
    </sheetNames>
    <sheetDataSet>
      <sheetData sheetId="0"/>
      <sheetData sheetId="1">
        <row r="45">
          <cell r="B45">
            <v>4</v>
          </cell>
          <cell r="C45">
            <v>5</v>
          </cell>
          <cell r="D45">
            <v>7</v>
          </cell>
          <cell r="E45">
            <v>9</v>
          </cell>
          <cell r="F45">
            <v>10</v>
          </cell>
          <cell r="G45">
            <v>11</v>
          </cell>
          <cell r="H45">
            <v>12</v>
          </cell>
          <cell r="I45">
            <v>14</v>
          </cell>
        </row>
        <row r="46">
          <cell r="A46" t="str">
            <v xml:space="preserve">N.O.R. ( Y ) </v>
          </cell>
          <cell r="B46">
            <v>21</v>
          </cell>
          <cell r="C46">
            <v>22</v>
          </cell>
          <cell r="D46">
            <v>15</v>
          </cell>
          <cell r="E46">
            <v>18</v>
          </cell>
          <cell r="F46">
            <v>14</v>
          </cell>
          <cell r="G46">
            <v>14</v>
          </cell>
          <cell r="H46">
            <v>11</v>
          </cell>
          <cell r="I46">
            <v>13</v>
          </cell>
        </row>
        <row r="91">
          <cell r="B91">
            <v>20</v>
          </cell>
          <cell r="C91">
            <v>60</v>
          </cell>
        </row>
        <row r="92">
          <cell r="B92">
            <v>2</v>
          </cell>
          <cell r="C92">
            <v>25</v>
          </cell>
        </row>
        <row r="93">
          <cell r="B93">
            <v>4</v>
          </cell>
          <cell r="C93">
            <v>26</v>
          </cell>
        </row>
        <row r="94">
          <cell r="B94">
            <v>23</v>
          </cell>
          <cell r="C94">
            <v>66</v>
          </cell>
        </row>
        <row r="95">
          <cell r="B95">
            <v>18</v>
          </cell>
          <cell r="C95">
            <v>49</v>
          </cell>
        </row>
        <row r="96">
          <cell r="B96">
            <v>14</v>
          </cell>
          <cell r="C96">
            <v>48</v>
          </cell>
        </row>
        <row r="97">
          <cell r="B97">
            <v>10</v>
          </cell>
          <cell r="C97">
            <v>35</v>
          </cell>
        </row>
        <row r="98">
          <cell r="B98">
            <v>8</v>
          </cell>
          <cell r="C98">
            <v>18</v>
          </cell>
        </row>
        <row r="99">
          <cell r="B99">
            <v>13</v>
          </cell>
          <cell r="C99">
            <v>40</v>
          </cell>
        </row>
        <row r="100">
          <cell r="B100">
            <v>8</v>
          </cell>
          <cell r="C100">
            <v>33</v>
          </cell>
        </row>
        <row r="272">
          <cell r="C272">
            <v>5</v>
          </cell>
          <cell r="D272">
            <v>2</v>
          </cell>
          <cell r="E272">
            <v>12</v>
          </cell>
          <cell r="F272">
            <v>9</v>
          </cell>
          <cell r="G272">
            <v>15</v>
          </cell>
          <cell r="H272">
            <v>6</v>
          </cell>
          <cell r="I272">
            <v>25</v>
          </cell>
          <cell r="J272">
            <v>16</v>
          </cell>
        </row>
        <row r="273">
          <cell r="B273" t="str">
            <v>Monthly Premium (RM)</v>
          </cell>
          <cell r="C273">
            <v>64</v>
          </cell>
          <cell r="D273">
            <v>87</v>
          </cell>
          <cell r="E273">
            <v>50</v>
          </cell>
          <cell r="F273">
            <v>71</v>
          </cell>
          <cell r="G273">
            <v>44</v>
          </cell>
          <cell r="H273">
            <v>56</v>
          </cell>
          <cell r="I273">
            <v>42</v>
          </cell>
          <cell r="J273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5"/>
  <sheetViews>
    <sheetView tabSelected="1" workbookViewId="0">
      <selection sqref="A1:XFD1048576"/>
    </sheetView>
  </sheetViews>
  <sheetFormatPr defaultRowHeight="14.5" x14ac:dyDescent="0.35"/>
  <cols>
    <col min="1" max="1" width="10.1796875" bestFit="1" customWidth="1"/>
    <col min="3" max="3" width="10" bestFit="1" customWidth="1"/>
    <col min="4" max="4" width="13.1796875" bestFit="1" customWidth="1"/>
  </cols>
  <sheetData>
    <row r="1" spans="1:9" x14ac:dyDescent="0.35">
      <c r="A1" s="1" t="s">
        <v>0</v>
      </c>
    </row>
    <row r="3" spans="1:9" x14ac:dyDescent="0.35">
      <c r="A3" s="2" t="s">
        <v>0</v>
      </c>
      <c r="B3" s="2"/>
      <c r="C3" s="3"/>
      <c r="D3" s="3"/>
      <c r="E3" s="3"/>
      <c r="F3" s="3"/>
      <c r="G3" s="3"/>
      <c r="H3" s="3"/>
      <c r="I3" s="3"/>
    </row>
    <row r="4" spans="1:9" x14ac:dyDescent="0.35">
      <c r="A4" s="3" t="s">
        <v>1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</row>
    <row r="5" spans="1:9" x14ac:dyDescent="0.3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1:9" x14ac:dyDescent="0.35">
      <c r="A6" s="3" t="s">
        <v>11</v>
      </c>
      <c r="B6" s="3" t="s">
        <v>3</v>
      </c>
      <c r="C6" s="3" t="s">
        <v>5</v>
      </c>
      <c r="D6" s="3" t="s">
        <v>7</v>
      </c>
      <c r="E6" s="3" t="s">
        <v>8</v>
      </c>
      <c r="F6" s="3" t="s">
        <v>4</v>
      </c>
      <c r="G6" s="3" t="s">
        <v>9</v>
      </c>
      <c r="H6" s="3" t="s">
        <v>6</v>
      </c>
      <c r="I6" s="3" t="s">
        <v>10</v>
      </c>
    </row>
    <row r="8" spans="1:9" x14ac:dyDescent="0.35">
      <c r="A8" s="3" t="s">
        <v>1</v>
      </c>
      <c r="B8" s="3" t="s">
        <v>2</v>
      </c>
      <c r="C8" s="3" t="s">
        <v>11</v>
      </c>
      <c r="D8" s="4" t="s">
        <v>12</v>
      </c>
      <c r="E8" s="4" t="s">
        <v>13</v>
      </c>
    </row>
    <row r="9" spans="1:9" x14ac:dyDescent="0.35">
      <c r="A9" s="3" t="s">
        <v>9</v>
      </c>
      <c r="B9" s="3">
        <v>7</v>
      </c>
      <c r="C9" s="3">
        <v>6</v>
      </c>
      <c r="D9" s="3">
        <f>B9-C9</f>
        <v>1</v>
      </c>
      <c r="E9" s="3">
        <f>D9^2</f>
        <v>1</v>
      </c>
    </row>
    <row r="10" spans="1:9" x14ac:dyDescent="0.35">
      <c r="A10" s="3" t="s">
        <v>7</v>
      </c>
      <c r="B10" s="3">
        <v>5</v>
      </c>
      <c r="C10" s="3">
        <v>3</v>
      </c>
      <c r="D10" s="3">
        <f t="shared" ref="D10:D16" si="0">B10-C10</f>
        <v>2</v>
      </c>
      <c r="E10" s="3">
        <f t="shared" ref="E10:E16" si="1">D10^2</f>
        <v>4</v>
      </c>
    </row>
    <row r="11" spans="1:9" x14ac:dyDescent="0.35">
      <c r="A11" s="3" t="s">
        <v>4</v>
      </c>
      <c r="B11" s="3">
        <v>2</v>
      </c>
      <c r="C11" s="3">
        <v>5</v>
      </c>
      <c r="D11" s="3">
        <f t="shared" si="0"/>
        <v>-3</v>
      </c>
      <c r="E11" s="3">
        <f t="shared" si="1"/>
        <v>9</v>
      </c>
    </row>
    <row r="12" spans="1:9" x14ac:dyDescent="0.35">
      <c r="A12" s="3" t="s">
        <v>8</v>
      </c>
      <c r="B12" s="3">
        <v>6</v>
      </c>
      <c r="C12" s="3">
        <v>4</v>
      </c>
      <c r="D12" s="3">
        <f>B12-C12</f>
        <v>2</v>
      </c>
      <c r="E12" s="3">
        <f>D12^2</f>
        <v>4</v>
      </c>
    </row>
    <row r="13" spans="1:9" x14ac:dyDescent="0.35">
      <c r="A13" s="3" t="s">
        <v>3</v>
      </c>
      <c r="B13" s="3">
        <v>1</v>
      </c>
      <c r="C13" s="3">
        <v>1</v>
      </c>
      <c r="D13" s="3">
        <f t="shared" si="0"/>
        <v>0</v>
      </c>
      <c r="E13" s="3">
        <f t="shared" si="1"/>
        <v>0</v>
      </c>
    </row>
    <row r="14" spans="1:9" x14ac:dyDescent="0.35">
      <c r="A14" s="3" t="s">
        <v>10</v>
      </c>
      <c r="B14" s="3">
        <v>8</v>
      </c>
      <c r="C14" s="3">
        <v>8</v>
      </c>
      <c r="D14" s="3">
        <f t="shared" si="0"/>
        <v>0</v>
      </c>
      <c r="E14" s="3">
        <f t="shared" si="1"/>
        <v>0</v>
      </c>
    </row>
    <row r="15" spans="1:9" x14ac:dyDescent="0.35">
      <c r="A15" s="3" t="s">
        <v>5</v>
      </c>
      <c r="B15" s="3">
        <v>3</v>
      </c>
      <c r="C15" s="3">
        <v>2</v>
      </c>
      <c r="D15" s="3">
        <f t="shared" si="0"/>
        <v>1</v>
      </c>
      <c r="E15" s="3">
        <f t="shared" si="1"/>
        <v>1</v>
      </c>
    </row>
    <row r="16" spans="1:9" x14ac:dyDescent="0.35">
      <c r="A16" s="3" t="s">
        <v>6</v>
      </c>
      <c r="B16" s="3">
        <v>4</v>
      </c>
      <c r="C16" s="3">
        <v>7</v>
      </c>
      <c r="D16" s="3">
        <f t="shared" si="0"/>
        <v>-3</v>
      </c>
      <c r="E16" s="3">
        <f t="shared" si="1"/>
        <v>9</v>
      </c>
    </row>
    <row r="17" spans="1:11" x14ac:dyDescent="0.35">
      <c r="A17" s="3" t="s">
        <v>14</v>
      </c>
      <c r="B17" s="3"/>
      <c r="C17" s="3"/>
      <c r="D17" s="3"/>
      <c r="E17" s="3">
        <f>SUM(E9:E16)</f>
        <v>28</v>
      </c>
    </row>
    <row r="18" spans="1:11" x14ac:dyDescent="0.35">
      <c r="E18" s="5"/>
    </row>
    <row r="19" spans="1:11" x14ac:dyDescent="0.35">
      <c r="E19" s="6"/>
    </row>
    <row r="20" spans="1:11" x14ac:dyDescent="0.35">
      <c r="A20" t="s">
        <v>15</v>
      </c>
    </row>
    <row r="21" spans="1:11" x14ac:dyDescent="0.35">
      <c r="A21" t="s">
        <v>16</v>
      </c>
      <c r="B21">
        <f>1-6*(E17)/(COUNTA(A9:A16)*(COUNTA(A9:A16)^2-1))</f>
        <v>0.66666666666666674</v>
      </c>
    </row>
    <row r="23" spans="1:11" x14ac:dyDescent="0.35">
      <c r="A23" s="1" t="s">
        <v>17</v>
      </c>
    </row>
    <row r="25" spans="1:11" x14ac:dyDescent="0.35">
      <c r="A25" s="7" t="s">
        <v>18</v>
      </c>
      <c r="B25" s="3" t="s">
        <v>9</v>
      </c>
      <c r="C25" s="3" t="s">
        <v>7</v>
      </c>
      <c r="D25" s="3" t="s">
        <v>4</v>
      </c>
      <c r="E25" s="3" t="s">
        <v>8</v>
      </c>
      <c r="F25" s="3" t="s">
        <v>3</v>
      </c>
      <c r="G25" s="3" t="s">
        <v>10</v>
      </c>
      <c r="H25" s="3" t="s">
        <v>5</v>
      </c>
      <c r="I25" s="3" t="s">
        <v>6</v>
      </c>
      <c r="J25" s="3" t="s">
        <v>19</v>
      </c>
      <c r="K25" s="4" t="s">
        <v>20</v>
      </c>
    </row>
    <row r="26" spans="1:11" x14ac:dyDescent="0.35">
      <c r="A26" s="7" t="s">
        <v>21</v>
      </c>
      <c r="B26" s="3">
        <v>4</v>
      </c>
      <c r="C26" s="3">
        <v>2</v>
      </c>
      <c r="D26" s="3">
        <v>7</v>
      </c>
      <c r="E26" s="3">
        <v>1</v>
      </c>
      <c r="F26" s="3">
        <v>5</v>
      </c>
      <c r="G26" s="3">
        <v>6</v>
      </c>
      <c r="H26" s="3">
        <v>9</v>
      </c>
      <c r="I26" s="3">
        <v>3</v>
      </c>
      <c r="J26" s="3">
        <v>10</v>
      </c>
      <c r="K26" s="4">
        <v>8</v>
      </c>
    </row>
    <row r="27" spans="1:11" x14ac:dyDescent="0.35">
      <c r="A27" s="7" t="s">
        <v>22</v>
      </c>
      <c r="B27" s="3">
        <v>3</v>
      </c>
      <c r="C27" s="3">
        <v>2</v>
      </c>
      <c r="D27" s="3">
        <v>5</v>
      </c>
      <c r="E27" s="3">
        <v>1</v>
      </c>
      <c r="F27" s="3">
        <v>4</v>
      </c>
      <c r="G27" s="3">
        <v>9</v>
      </c>
      <c r="H27" s="3">
        <v>6</v>
      </c>
      <c r="I27" s="3">
        <v>7</v>
      </c>
      <c r="J27" s="3">
        <v>8</v>
      </c>
      <c r="K27" s="4">
        <v>10</v>
      </c>
    </row>
    <row r="28" spans="1:11" x14ac:dyDescent="0.35">
      <c r="A28" s="8" t="s">
        <v>12</v>
      </c>
      <c r="B28" s="3">
        <f>B26-B27</f>
        <v>1</v>
      </c>
      <c r="C28" s="3">
        <f t="shared" ref="C28:J28" si="2">C26-C27</f>
        <v>0</v>
      </c>
      <c r="D28" s="3">
        <f t="shared" si="2"/>
        <v>2</v>
      </c>
      <c r="E28" s="3">
        <f t="shared" si="2"/>
        <v>0</v>
      </c>
      <c r="F28" s="3">
        <f t="shared" si="2"/>
        <v>1</v>
      </c>
      <c r="G28" s="3">
        <f t="shared" si="2"/>
        <v>-3</v>
      </c>
      <c r="H28" s="3">
        <f t="shared" si="2"/>
        <v>3</v>
      </c>
      <c r="I28" s="3">
        <f t="shared" si="2"/>
        <v>-4</v>
      </c>
      <c r="J28" s="3">
        <f t="shared" si="2"/>
        <v>2</v>
      </c>
      <c r="K28" s="4">
        <f>K26-K27</f>
        <v>-2</v>
      </c>
    </row>
    <row r="29" spans="1:11" x14ac:dyDescent="0.35">
      <c r="A29" s="8" t="s">
        <v>13</v>
      </c>
      <c r="B29" s="3">
        <f>B28^2</f>
        <v>1</v>
      </c>
      <c r="C29" s="3">
        <f t="shared" ref="C29:J29" si="3">C28^2</f>
        <v>0</v>
      </c>
      <c r="D29" s="3">
        <f t="shared" si="3"/>
        <v>4</v>
      </c>
      <c r="E29" s="3">
        <f t="shared" si="3"/>
        <v>0</v>
      </c>
      <c r="F29" s="3">
        <f t="shared" si="3"/>
        <v>1</v>
      </c>
      <c r="G29" s="3">
        <f t="shared" si="3"/>
        <v>9</v>
      </c>
      <c r="H29" s="3">
        <f t="shared" si="3"/>
        <v>9</v>
      </c>
      <c r="I29" s="3">
        <f t="shared" si="3"/>
        <v>16</v>
      </c>
      <c r="J29" s="3">
        <f t="shared" si="3"/>
        <v>4</v>
      </c>
      <c r="K29" s="4">
        <f>K28^2</f>
        <v>4</v>
      </c>
    </row>
    <row r="31" spans="1:11" x14ac:dyDescent="0.35">
      <c r="A31" s="9" t="s">
        <v>23</v>
      </c>
    </row>
    <row r="32" spans="1:11" x14ac:dyDescent="0.35">
      <c r="A32" s="9" t="s">
        <v>16</v>
      </c>
    </row>
    <row r="33" spans="1:10" x14ac:dyDescent="0.35">
      <c r="A33" s="9" t="s">
        <v>24</v>
      </c>
    </row>
    <row r="34" spans="1:10" x14ac:dyDescent="0.35">
      <c r="A34" s="10" t="s">
        <v>13</v>
      </c>
      <c r="B34">
        <f>SUM(B29:K29)</f>
        <v>48</v>
      </c>
    </row>
    <row r="35" spans="1:10" x14ac:dyDescent="0.35">
      <c r="A35" s="10" t="s">
        <v>25</v>
      </c>
      <c r="B35">
        <f>COUNTA(B25:K25)</f>
        <v>10</v>
      </c>
    </row>
    <row r="36" spans="1:10" x14ac:dyDescent="0.35">
      <c r="A36" s="10" t="s">
        <v>26</v>
      </c>
      <c r="B36">
        <f>B35^2-1</f>
        <v>99</v>
      </c>
    </row>
    <row r="37" spans="1:10" x14ac:dyDescent="0.35">
      <c r="A37" t="s">
        <v>27</v>
      </c>
      <c r="B37">
        <f>1-6*B34/(B35*B36)</f>
        <v>0.70909090909090911</v>
      </c>
    </row>
    <row r="38" spans="1:10" x14ac:dyDescent="0.35">
      <c r="A38" t="s">
        <v>28</v>
      </c>
      <c r="B38" t="s">
        <v>29</v>
      </c>
    </row>
    <row r="41" spans="1:10" x14ac:dyDescent="0.35">
      <c r="A41" s="1" t="s">
        <v>30</v>
      </c>
    </row>
    <row r="44" spans="1:10" x14ac:dyDescent="0.35">
      <c r="A44" t="s">
        <v>31</v>
      </c>
      <c r="B44" t="s">
        <v>9</v>
      </c>
      <c r="C44" t="s">
        <v>7</v>
      </c>
      <c r="D44" t="s">
        <v>4</v>
      </c>
      <c r="E44" t="s">
        <v>8</v>
      </c>
      <c r="F44" t="s">
        <v>3</v>
      </c>
      <c r="G44" t="s">
        <v>10</v>
      </c>
      <c r="H44" t="s">
        <v>5</v>
      </c>
      <c r="I44" t="s">
        <v>6</v>
      </c>
      <c r="J44" t="s">
        <v>14</v>
      </c>
    </row>
    <row r="45" spans="1:10" x14ac:dyDescent="0.35">
      <c r="A45" t="s">
        <v>32</v>
      </c>
      <c r="B45">
        <v>4</v>
      </c>
      <c r="C45">
        <v>5</v>
      </c>
      <c r="D45">
        <v>7</v>
      </c>
      <c r="E45">
        <v>9</v>
      </c>
      <c r="F45">
        <v>10</v>
      </c>
      <c r="G45">
        <v>11</v>
      </c>
      <c r="H45">
        <v>12</v>
      </c>
      <c r="I45">
        <v>14</v>
      </c>
      <c r="J45" s="1">
        <f>SUM(B45:I45)</f>
        <v>72</v>
      </c>
    </row>
    <row r="46" spans="1:10" x14ac:dyDescent="0.35">
      <c r="A46" t="s">
        <v>33</v>
      </c>
      <c r="B46">
        <v>21</v>
      </c>
      <c r="C46">
        <v>22</v>
      </c>
      <c r="D46">
        <v>15</v>
      </c>
      <c r="E46">
        <v>18</v>
      </c>
      <c r="F46">
        <v>14</v>
      </c>
      <c r="G46">
        <v>14</v>
      </c>
      <c r="H46">
        <v>11</v>
      </c>
      <c r="I46">
        <v>13</v>
      </c>
      <c r="J46" s="1">
        <f>SUM(B46:I46)</f>
        <v>128</v>
      </c>
    </row>
    <row r="47" spans="1:10" x14ac:dyDescent="0.35">
      <c r="A47" t="s">
        <v>34</v>
      </c>
      <c r="B47">
        <f>B45^2</f>
        <v>16</v>
      </c>
      <c r="C47">
        <f t="shared" ref="C47:I48" si="4">C45^2</f>
        <v>25</v>
      </c>
      <c r="D47">
        <f t="shared" si="4"/>
        <v>49</v>
      </c>
      <c r="E47">
        <f t="shared" si="4"/>
        <v>81</v>
      </c>
      <c r="F47">
        <f t="shared" si="4"/>
        <v>100</v>
      </c>
      <c r="G47">
        <f t="shared" si="4"/>
        <v>121</v>
      </c>
      <c r="H47">
        <f t="shared" si="4"/>
        <v>144</v>
      </c>
      <c r="I47">
        <f t="shared" si="4"/>
        <v>196</v>
      </c>
      <c r="J47">
        <f>SUM(B47:I47)</f>
        <v>732</v>
      </c>
    </row>
    <row r="48" spans="1:10" x14ac:dyDescent="0.35">
      <c r="A48" t="s">
        <v>35</v>
      </c>
      <c r="B48">
        <f>B46^2</f>
        <v>441</v>
      </c>
      <c r="C48">
        <f t="shared" si="4"/>
        <v>484</v>
      </c>
      <c r="D48">
        <f t="shared" si="4"/>
        <v>225</v>
      </c>
      <c r="E48">
        <f t="shared" si="4"/>
        <v>324</v>
      </c>
      <c r="F48">
        <f t="shared" si="4"/>
        <v>196</v>
      </c>
      <c r="G48">
        <f t="shared" si="4"/>
        <v>196</v>
      </c>
      <c r="H48">
        <f t="shared" si="4"/>
        <v>121</v>
      </c>
      <c r="I48">
        <f t="shared" si="4"/>
        <v>169</v>
      </c>
      <c r="J48">
        <f>SUM(B48:I48)</f>
        <v>2156</v>
      </c>
    </row>
    <row r="49" spans="1:10" x14ac:dyDescent="0.35">
      <c r="A49" t="s">
        <v>36</v>
      </c>
      <c r="B49">
        <f>B45*B46</f>
        <v>84</v>
      </c>
      <c r="C49">
        <f t="shared" ref="C49:I49" si="5">C45*C46</f>
        <v>110</v>
      </c>
      <c r="D49">
        <f t="shared" si="5"/>
        <v>105</v>
      </c>
      <c r="E49">
        <f t="shared" si="5"/>
        <v>162</v>
      </c>
      <c r="F49">
        <f t="shared" si="5"/>
        <v>140</v>
      </c>
      <c r="G49">
        <f t="shared" si="5"/>
        <v>154</v>
      </c>
      <c r="H49">
        <f t="shared" si="5"/>
        <v>132</v>
      </c>
      <c r="I49">
        <f t="shared" si="5"/>
        <v>182</v>
      </c>
      <c r="J49">
        <f>SUM(B49:I49)</f>
        <v>1069</v>
      </c>
    </row>
    <row r="67" spans="1:10" x14ac:dyDescent="0.35">
      <c r="A67" t="s">
        <v>37</v>
      </c>
    </row>
    <row r="69" spans="1:10" x14ac:dyDescent="0.35">
      <c r="A69" t="s">
        <v>38</v>
      </c>
      <c r="F69" t="s">
        <v>39</v>
      </c>
    </row>
    <row r="70" spans="1:10" x14ac:dyDescent="0.35">
      <c r="A70" t="s">
        <v>40</v>
      </c>
      <c r="F70" t="s">
        <v>41</v>
      </c>
    </row>
    <row r="71" spans="1:10" x14ac:dyDescent="0.35">
      <c r="A71" t="s">
        <v>42</v>
      </c>
      <c r="B71">
        <f>J45</f>
        <v>72</v>
      </c>
    </row>
    <row r="72" spans="1:10" x14ac:dyDescent="0.35">
      <c r="A72" t="s">
        <v>43</v>
      </c>
      <c r="B72">
        <f>J46</f>
        <v>128</v>
      </c>
      <c r="F72" t="s">
        <v>31</v>
      </c>
      <c r="G72" t="s">
        <v>32</v>
      </c>
      <c r="H72" t="s">
        <v>33</v>
      </c>
      <c r="I72" t="s">
        <v>12</v>
      </c>
      <c r="J72" t="s">
        <v>13</v>
      </c>
    </row>
    <row r="73" spans="1:10" x14ac:dyDescent="0.35">
      <c r="A73" s="1" t="s">
        <v>36</v>
      </c>
      <c r="B73" s="11">
        <f>J49</f>
        <v>1069</v>
      </c>
      <c r="F73" t="s">
        <v>9</v>
      </c>
      <c r="G73">
        <v>1</v>
      </c>
      <c r="H73">
        <v>7</v>
      </c>
      <c r="I73">
        <f>G73-H73</f>
        <v>-6</v>
      </c>
      <c r="J73">
        <f>I73^2</f>
        <v>36</v>
      </c>
    </row>
    <row r="74" spans="1:10" x14ac:dyDescent="0.35">
      <c r="A74" s="1" t="s">
        <v>34</v>
      </c>
      <c r="B74" s="11">
        <f>J47</f>
        <v>732</v>
      </c>
      <c r="F74" t="s">
        <v>7</v>
      </c>
      <c r="G74">
        <v>2</v>
      </c>
      <c r="H74">
        <v>8</v>
      </c>
      <c r="I74">
        <f t="shared" ref="I74:I80" si="6">G74-H74</f>
        <v>-6</v>
      </c>
      <c r="J74">
        <f>I74^2</f>
        <v>36</v>
      </c>
    </row>
    <row r="75" spans="1:10" x14ac:dyDescent="0.35">
      <c r="A75" s="1" t="s">
        <v>35</v>
      </c>
      <c r="B75" s="11">
        <f>J48</f>
        <v>2156</v>
      </c>
      <c r="F75" t="s">
        <v>4</v>
      </c>
      <c r="G75">
        <v>3</v>
      </c>
      <c r="H75">
        <v>5</v>
      </c>
      <c r="I75">
        <f t="shared" si="6"/>
        <v>-2</v>
      </c>
      <c r="J75">
        <f t="shared" ref="J75:J80" si="7">I75^2</f>
        <v>4</v>
      </c>
    </row>
    <row r="76" spans="1:10" x14ac:dyDescent="0.35">
      <c r="A76" s="1" t="s">
        <v>25</v>
      </c>
      <c r="B76">
        <f>COUNTA(B44:I44)</f>
        <v>8</v>
      </c>
      <c r="F76" t="s">
        <v>8</v>
      </c>
      <c r="G76">
        <v>4</v>
      </c>
      <c r="H76">
        <v>6</v>
      </c>
      <c r="I76">
        <f t="shared" si="6"/>
        <v>-2</v>
      </c>
      <c r="J76">
        <f t="shared" si="7"/>
        <v>4</v>
      </c>
    </row>
    <row r="77" spans="1:10" x14ac:dyDescent="0.35">
      <c r="A77" s="1"/>
      <c r="F77" t="s">
        <v>3</v>
      </c>
      <c r="G77">
        <v>5</v>
      </c>
      <c r="H77">
        <v>3.5</v>
      </c>
      <c r="I77">
        <f t="shared" si="6"/>
        <v>1.5</v>
      </c>
      <c r="J77">
        <f t="shared" si="7"/>
        <v>2.25</v>
      </c>
    </row>
    <row r="78" spans="1:10" x14ac:dyDescent="0.35">
      <c r="A78" s="1" t="s">
        <v>44</v>
      </c>
      <c r="F78" t="s">
        <v>10</v>
      </c>
      <c r="G78">
        <v>6</v>
      </c>
      <c r="H78">
        <v>3.5</v>
      </c>
      <c r="I78">
        <f t="shared" si="6"/>
        <v>2.5</v>
      </c>
      <c r="J78">
        <f t="shared" si="7"/>
        <v>6.25</v>
      </c>
    </row>
    <row r="79" spans="1:10" x14ac:dyDescent="0.35">
      <c r="A79" s="11" t="s">
        <v>45</v>
      </c>
      <c r="B79">
        <f>B76*B73</f>
        <v>8552</v>
      </c>
      <c r="F79" t="s">
        <v>5</v>
      </c>
      <c r="G79">
        <v>7</v>
      </c>
      <c r="H79">
        <v>1</v>
      </c>
      <c r="I79">
        <f t="shared" si="6"/>
        <v>6</v>
      </c>
      <c r="J79">
        <f t="shared" si="7"/>
        <v>36</v>
      </c>
    </row>
    <row r="80" spans="1:10" x14ac:dyDescent="0.35">
      <c r="A80" s="11" t="s">
        <v>46</v>
      </c>
      <c r="B80">
        <f>B71*B72</f>
        <v>9216</v>
      </c>
      <c r="F80" t="s">
        <v>6</v>
      </c>
      <c r="G80">
        <v>8</v>
      </c>
      <c r="H80">
        <v>2</v>
      </c>
      <c r="I80">
        <f t="shared" si="6"/>
        <v>6</v>
      </c>
      <c r="J80">
        <f t="shared" si="7"/>
        <v>36</v>
      </c>
    </row>
    <row r="81" spans="1:10" s="11" customFormat="1" x14ac:dyDescent="0.35">
      <c r="A81" s="11" t="s">
        <v>47</v>
      </c>
      <c r="B81" s="11">
        <f>B76*B74-(B71)^2</f>
        <v>672</v>
      </c>
      <c r="J81" s="11">
        <f>SUM(J73:J80)</f>
        <v>160.5</v>
      </c>
    </row>
    <row r="82" spans="1:10" s="11" customFormat="1" x14ac:dyDescent="0.35">
      <c r="A82" s="11" t="s">
        <v>48</v>
      </c>
      <c r="B82" s="11">
        <f>B76*B75-B72^2</f>
        <v>864</v>
      </c>
      <c r="F82" s="11" t="s">
        <v>49</v>
      </c>
      <c r="G82" s="11">
        <f>J81*6</f>
        <v>963</v>
      </c>
    </row>
    <row r="83" spans="1:10" s="11" customFormat="1" x14ac:dyDescent="0.35">
      <c r="F83" s="11" t="s">
        <v>25</v>
      </c>
      <c r="G83" s="11">
        <f>COUNTA(F73:F80)</f>
        <v>8</v>
      </c>
    </row>
    <row r="84" spans="1:10" s="11" customFormat="1" x14ac:dyDescent="0.35">
      <c r="A84" s="11" t="s">
        <v>50</v>
      </c>
      <c r="B84" s="11">
        <f>(B79-B80)/SQRT(B81*B82)</f>
        <v>-0.87141809054905162</v>
      </c>
      <c r="F84" s="11" t="s">
        <v>26</v>
      </c>
      <c r="G84" s="11">
        <f>G83^2-1</f>
        <v>63</v>
      </c>
    </row>
    <row r="85" spans="1:10" s="11" customFormat="1" ht="15" customHeight="1" x14ac:dyDescent="0.35">
      <c r="A85" s="11" t="s">
        <v>51</v>
      </c>
      <c r="B85" s="12" t="s">
        <v>52</v>
      </c>
      <c r="C85" s="12"/>
      <c r="D85" s="12"/>
      <c r="E85" s="12"/>
      <c r="F85" s="11" t="s">
        <v>41</v>
      </c>
      <c r="G85" s="11">
        <f>1-G82/(G83*G84)</f>
        <v>-0.91071428571428581</v>
      </c>
    </row>
    <row r="86" spans="1:10" s="11" customFormat="1" x14ac:dyDescent="0.35">
      <c r="B86" s="12"/>
      <c r="C86" s="12"/>
      <c r="D86" s="12"/>
      <c r="E86" s="12"/>
      <c r="F86" s="11" t="s">
        <v>53</v>
      </c>
      <c r="G86" s="12" t="s">
        <v>54</v>
      </c>
      <c r="H86" s="12"/>
      <c r="I86" s="12"/>
      <c r="J86" s="12"/>
    </row>
    <row r="87" spans="1:10" s="11" customFormat="1" x14ac:dyDescent="0.35">
      <c r="G87" s="12"/>
      <c r="H87" s="12"/>
      <c r="I87" s="12"/>
      <c r="J87" s="12"/>
    </row>
    <row r="88" spans="1:10" s="11" customFormat="1" x14ac:dyDescent="0.35">
      <c r="G88" s="13"/>
      <c r="H88" s="13"/>
      <c r="I88" s="13"/>
      <c r="J88" s="13"/>
    </row>
    <row r="89" spans="1:10" s="11" customFormat="1" x14ac:dyDescent="0.35">
      <c r="A89" s="1" t="s">
        <v>55</v>
      </c>
    </row>
    <row r="90" spans="1:10" s="11" customFormat="1" x14ac:dyDescent="0.35">
      <c r="A90" s="1" t="s">
        <v>56</v>
      </c>
      <c r="B90" s="1" t="s">
        <v>57</v>
      </c>
      <c r="C90" s="1" t="s">
        <v>58</v>
      </c>
    </row>
    <row r="91" spans="1:10" s="11" customFormat="1" x14ac:dyDescent="0.35">
      <c r="A91">
        <v>1</v>
      </c>
      <c r="B91">
        <v>20</v>
      </c>
      <c r="C91">
        <v>60</v>
      </c>
    </row>
    <row r="92" spans="1:10" s="11" customFormat="1" x14ac:dyDescent="0.35">
      <c r="A92">
        <v>2</v>
      </c>
      <c r="B92">
        <v>2</v>
      </c>
      <c r="C92">
        <v>25</v>
      </c>
    </row>
    <row r="93" spans="1:10" s="11" customFormat="1" x14ac:dyDescent="0.35">
      <c r="A93">
        <v>3</v>
      </c>
      <c r="B93">
        <v>4</v>
      </c>
      <c r="C93">
        <v>26</v>
      </c>
    </row>
    <row r="94" spans="1:10" s="11" customFormat="1" x14ac:dyDescent="0.35">
      <c r="A94">
        <v>4</v>
      </c>
      <c r="B94">
        <v>23</v>
      </c>
      <c r="C94">
        <v>66</v>
      </c>
    </row>
    <row r="95" spans="1:10" s="11" customFormat="1" x14ac:dyDescent="0.35">
      <c r="A95">
        <v>5</v>
      </c>
      <c r="B95">
        <v>18</v>
      </c>
      <c r="C95">
        <v>49</v>
      </c>
    </row>
    <row r="96" spans="1:10" s="11" customFormat="1" x14ac:dyDescent="0.35">
      <c r="A96">
        <v>6</v>
      </c>
      <c r="B96">
        <v>14</v>
      </c>
      <c r="C96">
        <v>48</v>
      </c>
    </row>
    <row r="97" spans="1:3" s="11" customFormat="1" x14ac:dyDescent="0.35">
      <c r="A97">
        <v>7</v>
      </c>
      <c r="B97">
        <v>10</v>
      </c>
      <c r="C97">
        <v>35</v>
      </c>
    </row>
    <row r="98" spans="1:3" s="11" customFormat="1" x14ac:dyDescent="0.35">
      <c r="A98">
        <v>8</v>
      </c>
      <c r="B98">
        <v>8</v>
      </c>
      <c r="C98">
        <v>18</v>
      </c>
    </row>
    <row r="99" spans="1:3" s="11" customFormat="1" x14ac:dyDescent="0.35">
      <c r="A99">
        <v>9</v>
      </c>
      <c r="B99">
        <v>13</v>
      </c>
      <c r="C99">
        <v>40</v>
      </c>
    </row>
    <row r="100" spans="1:3" s="11" customFormat="1" x14ac:dyDescent="0.35">
      <c r="A100">
        <v>10</v>
      </c>
      <c r="B100">
        <v>8</v>
      </c>
      <c r="C100">
        <v>33</v>
      </c>
    </row>
    <row r="101" spans="1:3" s="11" customFormat="1" x14ac:dyDescent="0.35"/>
    <row r="102" spans="1:3" x14ac:dyDescent="0.35">
      <c r="A102" t="s">
        <v>59</v>
      </c>
    </row>
    <row r="119" spans="1:6" x14ac:dyDescent="0.35">
      <c r="A119" t="s">
        <v>60</v>
      </c>
    </row>
    <row r="122" spans="1:6" x14ac:dyDescent="0.35">
      <c r="A122" s="1" t="s">
        <v>61</v>
      </c>
      <c r="B122" s="1" t="s">
        <v>50</v>
      </c>
    </row>
    <row r="124" spans="1:6" x14ac:dyDescent="0.35">
      <c r="A124" s="1" t="s">
        <v>56</v>
      </c>
      <c r="B124" s="1" t="s">
        <v>57</v>
      </c>
      <c r="C124" s="1" t="s">
        <v>58</v>
      </c>
      <c r="D124" s="1" t="s">
        <v>36</v>
      </c>
      <c r="E124" s="1" t="s">
        <v>34</v>
      </c>
      <c r="F124" s="1" t="s">
        <v>35</v>
      </c>
    </row>
    <row r="125" spans="1:6" x14ac:dyDescent="0.35">
      <c r="A125">
        <v>1</v>
      </c>
      <c r="B125">
        <v>20</v>
      </c>
      <c r="C125">
        <v>60</v>
      </c>
      <c r="D125">
        <f>B125*C125</f>
        <v>1200</v>
      </c>
      <c r="E125">
        <f>B125^2</f>
        <v>400</v>
      </c>
      <c r="F125">
        <f>C125^2</f>
        <v>3600</v>
      </c>
    </row>
    <row r="126" spans="1:6" x14ac:dyDescent="0.35">
      <c r="A126">
        <v>2</v>
      </c>
      <c r="B126">
        <v>2</v>
      </c>
      <c r="C126">
        <v>25</v>
      </c>
      <c r="D126">
        <f t="shared" ref="D126:D134" si="8">B126*C126</f>
        <v>50</v>
      </c>
      <c r="E126">
        <f t="shared" ref="E126:F134" si="9">B126^2</f>
        <v>4</v>
      </c>
      <c r="F126">
        <f t="shared" si="9"/>
        <v>625</v>
      </c>
    </row>
    <row r="127" spans="1:6" x14ac:dyDescent="0.35">
      <c r="A127">
        <v>3</v>
      </c>
      <c r="B127">
        <v>4</v>
      </c>
      <c r="C127">
        <v>26</v>
      </c>
      <c r="D127">
        <f t="shared" si="8"/>
        <v>104</v>
      </c>
      <c r="E127">
        <f t="shared" si="9"/>
        <v>16</v>
      </c>
      <c r="F127">
        <f t="shared" si="9"/>
        <v>676</v>
      </c>
    </row>
    <row r="128" spans="1:6" x14ac:dyDescent="0.35">
      <c r="A128">
        <v>4</v>
      </c>
      <c r="B128">
        <v>23</v>
      </c>
      <c r="C128">
        <v>66</v>
      </c>
      <c r="D128">
        <f t="shared" si="8"/>
        <v>1518</v>
      </c>
      <c r="E128">
        <f t="shared" si="9"/>
        <v>529</v>
      </c>
      <c r="F128">
        <f t="shared" si="9"/>
        <v>4356</v>
      </c>
    </row>
    <row r="129" spans="1:6" x14ac:dyDescent="0.35">
      <c r="A129">
        <v>5</v>
      </c>
      <c r="B129">
        <v>18</v>
      </c>
      <c r="C129">
        <v>49</v>
      </c>
      <c r="D129">
        <f t="shared" si="8"/>
        <v>882</v>
      </c>
      <c r="E129">
        <f t="shared" si="9"/>
        <v>324</v>
      </c>
      <c r="F129">
        <f t="shared" si="9"/>
        <v>2401</v>
      </c>
    </row>
    <row r="130" spans="1:6" x14ac:dyDescent="0.35">
      <c r="A130">
        <v>6</v>
      </c>
      <c r="B130">
        <v>14</v>
      </c>
      <c r="C130">
        <v>48</v>
      </c>
      <c r="D130">
        <f t="shared" si="8"/>
        <v>672</v>
      </c>
      <c r="E130">
        <f t="shared" si="9"/>
        <v>196</v>
      </c>
      <c r="F130">
        <f t="shared" si="9"/>
        <v>2304</v>
      </c>
    </row>
    <row r="131" spans="1:6" x14ac:dyDescent="0.35">
      <c r="A131">
        <v>7</v>
      </c>
      <c r="B131">
        <v>10</v>
      </c>
      <c r="C131">
        <v>35</v>
      </c>
      <c r="D131">
        <f t="shared" si="8"/>
        <v>350</v>
      </c>
      <c r="E131">
        <f t="shared" si="9"/>
        <v>100</v>
      </c>
      <c r="F131">
        <f t="shared" si="9"/>
        <v>1225</v>
      </c>
    </row>
    <row r="132" spans="1:6" x14ac:dyDescent="0.35">
      <c r="A132">
        <v>8</v>
      </c>
      <c r="B132">
        <v>8</v>
      </c>
      <c r="C132">
        <v>18</v>
      </c>
      <c r="D132">
        <f t="shared" si="8"/>
        <v>144</v>
      </c>
      <c r="E132">
        <f t="shared" si="9"/>
        <v>64</v>
      </c>
      <c r="F132">
        <f t="shared" si="9"/>
        <v>324</v>
      </c>
    </row>
    <row r="133" spans="1:6" x14ac:dyDescent="0.35">
      <c r="A133">
        <v>9</v>
      </c>
      <c r="B133">
        <v>13</v>
      </c>
      <c r="C133">
        <v>40</v>
      </c>
      <c r="D133">
        <f t="shared" si="8"/>
        <v>520</v>
      </c>
      <c r="E133">
        <f t="shared" si="9"/>
        <v>169</v>
      </c>
      <c r="F133">
        <f t="shared" si="9"/>
        <v>1600</v>
      </c>
    </row>
    <row r="134" spans="1:6" x14ac:dyDescent="0.35">
      <c r="A134">
        <v>10</v>
      </c>
      <c r="B134">
        <v>8</v>
      </c>
      <c r="C134">
        <v>33</v>
      </c>
      <c r="D134">
        <f t="shared" si="8"/>
        <v>264</v>
      </c>
      <c r="E134">
        <f t="shared" si="9"/>
        <v>64</v>
      </c>
      <c r="F134">
        <f t="shared" si="9"/>
        <v>1089</v>
      </c>
    </row>
    <row r="135" spans="1:6" x14ac:dyDescent="0.35">
      <c r="A135" t="s">
        <v>40</v>
      </c>
      <c r="B135">
        <f>SUM(B125:B134)</f>
        <v>120</v>
      </c>
      <c r="C135">
        <f>SUM(C125:C134)</f>
        <v>400</v>
      </c>
      <c r="D135">
        <f t="shared" ref="D135:F135" si="10">SUM(D125:D134)</f>
        <v>5704</v>
      </c>
      <c r="E135">
        <f t="shared" si="10"/>
        <v>1866</v>
      </c>
      <c r="F135">
        <f t="shared" si="10"/>
        <v>18200</v>
      </c>
    </row>
    <row r="137" spans="1:6" x14ac:dyDescent="0.35">
      <c r="A137" t="s">
        <v>25</v>
      </c>
      <c r="B137">
        <f>COUNTA(A125:A134)</f>
        <v>10</v>
      </c>
    </row>
    <row r="138" spans="1:6" x14ac:dyDescent="0.35">
      <c r="A138" t="s">
        <v>50</v>
      </c>
      <c r="B138">
        <f>(B137*D135-B135*C135)/SQRT((B137*E135-(B135)^2)*(B137*F135-C135^2))</f>
        <v>0.93379660473700177</v>
      </c>
    </row>
    <row r="139" spans="1:6" x14ac:dyDescent="0.35">
      <c r="A139" t="s">
        <v>51</v>
      </c>
      <c r="B139" t="s">
        <v>62</v>
      </c>
    </row>
    <row r="141" spans="1:6" x14ac:dyDescent="0.35">
      <c r="A141" s="1" t="s">
        <v>63</v>
      </c>
      <c r="B141" t="s">
        <v>41</v>
      </c>
    </row>
    <row r="143" spans="1:6" x14ac:dyDescent="0.35">
      <c r="A143" s="1" t="s">
        <v>56</v>
      </c>
      <c r="B143" s="1" t="s">
        <v>64</v>
      </c>
      <c r="C143" s="1" t="s">
        <v>65</v>
      </c>
      <c r="D143" s="1" t="s">
        <v>12</v>
      </c>
      <c r="E143" s="1" t="s">
        <v>13</v>
      </c>
    </row>
    <row r="144" spans="1:6" x14ac:dyDescent="0.35">
      <c r="A144">
        <v>1</v>
      </c>
      <c r="B144">
        <v>9</v>
      </c>
      <c r="C144">
        <v>9</v>
      </c>
      <c r="D144">
        <f>B144-C144</f>
        <v>0</v>
      </c>
      <c r="E144">
        <f>D144^2</f>
        <v>0</v>
      </c>
    </row>
    <row r="145" spans="1:5" x14ac:dyDescent="0.35">
      <c r="A145">
        <v>2</v>
      </c>
      <c r="B145">
        <v>1</v>
      </c>
      <c r="C145">
        <v>2</v>
      </c>
      <c r="D145">
        <f t="shared" ref="D145:D153" si="11">B145-C145</f>
        <v>-1</v>
      </c>
      <c r="E145">
        <f t="shared" ref="E145:E153" si="12">D145^2</f>
        <v>1</v>
      </c>
    </row>
    <row r="146" spans="1:5" x14ac:dyDescent="0.35">
      <c r="A146">
        <v>3</v>
      </c>
      <c r="B146">
        <v>2</v>
      </c>
      <c r="C146">
        <v>3</v>
      </c>
      <c r="D146">
        <f t="shared" si="11"/>
        <v>-1</v>
      </c>
      <c r="E146">
        <f t="shared" si="12"/>
        <v>1</v>
      </c>
    </row>
    <row r="147" spans="1:5" x14ac:dyDescent="0.35">
      <c r="A147">
        <v>4</v>
      </c>
      <c r="B147">
        <v>10</v>
      </c>
      <c r="C147">
        <v>10</v>
      </c>
      <c r="D147">
        <f t="shared" si="11"/>
        <v>0</v>
      </c>
      <c r="E147">
        <f t="shared" si="12"/>
        <v>0</v>
      </c>
    </row>
    <row r="148" spans="1:5" x14ac:dyDescent="0.35">
      <c r="A148">
        <v>5</v>
      </c>
      <c r="B148">
        <v>8</v>
      </c>
      <c r="C148">
        <v>8</v>
      </c>
      <c r="D148">
        <f t="shared" si="11"/>
        <v>0</v>
      </c>
      <c r="E148">
        <f t="shared" si="12"/>
        <v>0</v>
      </c>
    </row>
    <row r="149" spans="1:5" x14ac:dyDescent="0.35">
      <c r="A149">
        <v>6</v>
      </c>
      <c r="B149">
        <v>7</v>
      </c>
      <c r="C149">
        <v>7</v>
      </c>
      <c r="D149">
        <f t="shared" si="11"/>
        <v>0</v>
      </c>
      <c r="E149">
        <f t="shared" si="12"/>
        <v>0</v>
      </c>
    </row>
    <row r="150" spans="1:5" x14ac:dyDescent="0.35">
      <c r="A150">
        <v>7</v>
      </c>
      <c r="B150">
        <v>5</v>
      </c>
      <c r="C150">
        <v>5</v>
      </c>
      <c r="D150">
        <f t="shared" si="11"/>
        <v>0</v>
      </c>
      <c r="E150">
        <f t="shared" si="12"/>
        <v>0</v>
      </c>
    </row>
    <row r="151" spans="1:5" x14ac:dyDescent="0.35">
      <c r="A151">
        <v>8</v>
      </c>
      <c r="B151">
        <v>3.5</v>
      </c>
      <c r="C151">
        <v>1</v>
      </c>
      <c r="D151">
        <f t="shared" si="11"/>
        <v>2.5</v>
      </c>
      <c r="E151">
        <f t="shared" si="12"/>
        <v>6.25</v>
      </c>
    </row>
    <row r="152" spans="1:5" x14ac:dyDescent="0.35">
      <c r="A152">
        <v>9</v>
      </c>
      <c r="B152">
        <v>6</v>
      </c>
      <c r="C152">
        <v>6</v>
      </c>
      <c r="D152">
        <f t="shared" si="11"/>
        <v>0</v>
      </c>
      <c r="E152">
        <f t="shared" si="12"/>
        <v>0</v>
      </c>
    </row>
    <row r="153" spans="1:5" x14ac:dyDescent="0.35">
      <c r="A153">
        <v>10</v>
      </c>
      <c r="B153">
        <v>3.5</v>
      </c>
      <c r="C153">
        <v>4</v>
      </c>
      <c r="D153">
        <f t="shared" si="11"/>
        <v>-0.5</v>
      </c>
      <c r="E153">
        <f t="shared" si="12"/>
        <v>0.25</v>
      </c>
    </row>
    <row r="154" spans="1:5" x14ac:dyDescent="0.35">
      <c r="D154" t="s">
        <v>66</v>
      </c>
      <c r="E154">
        <f>SUM(E144:E153)</f>
        <v>8.5</v>
      </c>
    </row>
    <row r="156" spans="1:5" x14ac:dyDescent="0.35">
      <c r="A156" t="s">
        <v>27</v>
      </c>
    </row>
    <row r="157" spans="1:5" x14ac:dyDescent="0.35">
      <c r="A157" t="s">
        <v>67</v>
      </c>
      <c r="B157">
        <f>6*E154</f>
        <v>51</v>
      </c>
    </row>
    <row r="158" spans="1:5" x14ac:dyDescent="0.35">
      <c r="A158" t="s">
        <v>68</v>
      </c>
      <c r="B158">
        <f>COUNT(A144:A153)*(COUNT(A144:A153)^2-1)</f>
        <v>990</v>
      </c>
    </row>
    <row r="159" spans="1:5" x14ac:dyDescent="0.35">
      <c r="A159" t="s">
        <v>41</v>
      </c>
      <c r="B159">
        <f>1-B157/B158</f>
        <v>0.94848484848484849</v>
      </c>
    </row>
    <row r="160" spans="1:5" x14ac:dyDescent="0.35">
      <c r="A160" t="s">
        <v>51</v>
      </c>
      <c r="B160" t="s">
        <v>62</v>
      </c>
    </row>
    <row r="162" spans="1:9" x14ac:dyDescent="0.35">
      <c r="A162" t="s">
        <v>69</v>
      </c>
      <c r="B162" t="s">
        <v>70</v>
      </c>
    </row>
    <row r="164" spans="1:9" x14ac:dyDescent="0.35">
      <c r="A164" t="s">
        <v>71</v>
      </c>
    </row>
    <row r="166" spans="1:9" x14ac:dyDescent="0.35">
      <c r="A166" s="1" t="s">
        <v>50</v>
      </c>
    </row>
    <row r="168" spans="1:9" x14ac:dyDescent="0.35">
      <c r="A168" s="14" t="s">
        <v>72</v>
      </c>
      <c r="B168" s="14" t="s">
        <v>73</v>
      </c>
      <c r="C168" s="14" t="s">
        <v>36</v>
      </c>
      <c r="D168" s="14" t="s">
        <v>34</v>
      </c>
      <c r="E168" s="14" t="s">
        <v>35</v>
      </c>
      <c r="F168" s="15" t="s">
        <v>74</v>
      </c>
      <c r="G168" s="15" t="s">
        <v>75</v>
      </c>
      <c r="H168" s="15" t="s">
        <v>12</v>
      </c>
      <c r="I168" s="15" t="s">
        <v>13</v>
      </c>
    </row>
    <row r="169" spans="1:9" x14ac:dyDescent="0.35">
      <c r="A169">
        <v>57</v>
      </c>
      <c r="B169">
        <v>10</v>
      </c>
      <c r="C169">
        <f>A169*B169</f>
        <v>570</v>
      </c>
      <c r="D169">
        <f>A169^2</f>
        <v>3249</v>
      </c>
      <c r="E169">
        <f>B169^2</f>
        <v>100</v>
      </c>
      <c r="F169">
        <v>11</v>
      </c>
      <c r="G169">
        <v>4</v>
      </c>
      <c r="H169">
        <f>F169-G169</f>
        <v>7</v>
      </c>
      <c r="I169">
        <f>H169^2</f>
        <v>49</v>
      </c>
    </row>
    <row r="170" spans="1:9" x14ac:dyDescent="0.35">
      <c r="A170">
        <v>54</v>
      </c>
      <c r="B170">
        <v>9</v>
      </c>
      <c r="C170">
        <f t="shared" ref="C170:C180" si="13">A170*B170</f>
        <v>486</v>
      </c>
      <c r="D170">
        <f t="shared" ref="D170:E180" si="14">A170^2</f>
        <v>2916</v>
      </c>
      <c r="E170">
        <f t="shared" si="14"/>
        <v>81</v>
      </c>
      <c r="F170">
        <v>4.5</v>
      </c>
      <c r="G170">
        <v>1</v>
      </c>
      <c r="H170">
        <f t="shared" ref="H170:H180" si="15">F170-G170</f>
        <v>3.5</v>
      </c>
      <c r="I170">
        <f t="shared" ref="I170:I180" si="16">H170^2</f>
        <v>12.25</v>
      </c>
    </row>
    <row r="171" spans="1:9" x14ac:dyDescent="0.35">
      <c r="A171">
        <v>54</v>
      </c>
      <c r="B171">
        <v>10</v>
      </c>
      <c r="C171">
        <f t="shared" si="13"/>
        <v>540</v>
      </c>
      <c r="D171">
        <f t="shared" si="14"/>
        <v>2916</v>
      </c>
      <c r="E171">
        <f t="shared" si="14"/>
        <v>100</v>
      </c>
      <c r="F171">
        <v>4.5</v>
      </c>
      <c r="G171">
        <v>4</v>
      </c>
      <c r="H171">
        <f t="shared" si="15"/>
        <v>0.5</v>
      </c>
      <c r="I171">
        <f t="shared" si="16"/>
        <v>0.25</v>
      </c>
    </row>
    <row r="172" spans="1:9" x14ac:dyDescent="0.35">
      <c r="A172">
        <v>51</v>
      </c>
      <c r="B172">
        <v>12</v>
      </c>
      <c r="C172">
        <f t="shared" si="13"/>
        <v>612</v>
      </c>
      <c r="D172">
        <f t="shared" si="14"/>
        <v>2601</v>
      </c>
      <c r="E172">
        <f t="shared" si="14"/>
        <v>144</v>
      </c>
      <c r="F172">
        <v>2</v>
      </c>
      <c r="G172">
        <v>9.5</v>
      </c>
      <c r="H172">
        <f t="shared" si="15"/>
        <v>-7.5</v>
      </c>
      <c r="I172">
        <f t="shared" si="16"/>
        <v>56.25</v>
      </c>
    </row>
    <row r="173" spans="1:9" x14ac:dyDescent="0.35">
      <c r="A173">
        <v>63</v>
      </c>
      <c r="B173">
        <v>15</v>
      </c>
      <c r="C173">
        <f t="shared" si="13"/>
        <v>945</v>
      </c>
      <c r="D173">
        <f t="shared" si="14"/>
        <v>3969</v>
      </c>
      <c r="E173">
        <f t="shared" si="14"/>
        <v>225</v>
      </c>
      <c r="F173">
        <v>12</v>
      </c>
      <c r="G173">
        <v>11.5</v>
      </c>
      <c r="H173">
        <f t="shared" si="15"/>
        <v>0.5</v>
      </c>
      <c r="I173">
        <f t="shared" si="16"/>
        <v>0.25</v>
      </c>
    </row>
    <row r="174" spans="1:9" x14ac:dyDescent="0.35">
      <c r="A174">
        <v>56</v>
      </c>
      <c r="B174">
        <v>15</v>
      </c>
      <c r="C174">
        <f t="shared" si="13"/>
        <v>840</v>
      </c>
      <c r="D174">
        <f t="shared" si="14"/>
        <v>3136</v>
      </c>
      <c r="E174">
        <f t="shared" si="14"/>
        <v>225</v>
      </c>
      <c r="F174">
        <v>9</v>
      </c>
      <c r="G174">
        <v>11.5</v>
      </c>
      <c r="H174">
        <f t="shared" si="15"/>
        <v>-2.5</v>
      </c>
      <c r="I174">
        <f t="shared" si="16"/>
        <v>6.25</v>
      </c>
    </row>
    <row r="175" spans="1:9" x14ac:dyDescent="0.35">
      <c r="A175">
        <v>52</v>
      </c>
      <c r="B175">
        <v>12</v>
      </c>
      <c r="C175">
        <f t="shared" si="13"/>
        <v>624</v>
      </c>
      <c r="D175">
        <f t="shared" si="14"/>
        <v>2704</v>
      </c>
      <c r="E175">
        <f t="shared" si="14"/>
        <v>144</v>
      </c>
      <c r="F175">
        <v>3</v>
      </c>
      <c r="G175">
        <v>9.5</v>
      </c>
      <c r="H175">
        <f t="shared" si="15"/>
        <v>-6.5</v>
      </c>
      <c r="I175">
        <f t="shared" si="16"/>
        <v>42.25</v>
      </c>
    </row>
    <row r="176" spans="1:9" x14ac:dyDescent="0.35">
      <c r="A176" s="16">
        <v>56</v>
      </c>
      <c r="B176" s="16">
        <v>11</v>
      </c>
      <c r="C176" s="16">
        <f t="shared" si="13"/>
        <v>616</v>
      </c>
      <c r="D176" s="16">
        <f t="shared" si="14"/>
        <v>3136</v>
      </c>
      <c r="E176" s="16">
        <f t="shared" si="14"/>
        <v>121</v>
      </c>
      <c r="F176" s="16">
        <v>9</v>
      </c>
      <c r="G176" s="16">
        <v>7.5</v>
      </c>
      <c r="H176">
        <f t="shared" si="15"/>
        <v>1.5</v>
      </c>
      <c r="I176">
        <f t="shared" si="16"/>
        <v>2.25</v>
      </c>
    </row>
    <row r="177" spans="1:9" x14ac:dyDescent="0.35">
      <c r="A177">
        <v>55</v>
      </c>
      <c r="B177">
        <v>10</v>
      </c>
      <c r="C177" s="16">
        <f t="shared" si="13"/>
        <v>550</v>
      </c>
      <c r="D177" s="16">
        <f t="shared" si="14"/>
        <v>3025</v>
      </c>
      <c r="E177" s="16">
        <f t="shared" si="14"/>
        <v>100</v>
      </c>
      <c r="F177">
        <v>6.5</v>
      </c>
      <c r="G177">
        <v>4</v>
      </c>
      <c r="H177">
        <f t="shared" si="15"/>
        <v>2.5</v>
      </c>
      <c r="I177">
        <f t="shared" si="16"/>
        <v>6.25</v>
      </c>
    </row>
    <row r="178" spans="1:9" x14ac:dyDescent="0.35">
      <c r="A178">
        <v>55</v>
      </c>
      <c r="B178">
        <v>10</v>
      </c>
      <c r="C178" s="16">
        <f t="shared" si="13"/>
        <v>550</v>
      </c>
      <c r="D178" s="16">
        <f t="shared" si="14"/>
        <v>3025</v>
      </c>
      <c r="E178" s="16">
        <f t="shared" si="14"/>
        <v>100</v>
      </c>
      <c r="F178">
        <v>6.5</v>
      </c>
      <c r="G178">
        <v>4</v>
      </c>
      <c r="H178">
        <f t="shared" si="15"/>
        <v>2.5</v>
      </c>
      <c r="I178">
        <f t="shared" si="16"/>
        <v>6.25</v>
      </c>
    </row>
    <row r="179" spans="1:9" x14ac:dyDescent="0.35">
      <c r="A179">
        <v>56</v>
      </c>
      <c r="B179">
        <v>11</v>
      </c>
      <c r="C179" s="16">
        <f t="shared" si="13"/>
        <v>616</v>
      </c>
      <c r="D179" s="16">
        <f t="shared" si="14"/>
        <v>3136</v>
      </c>
      <c r="E179" s="16">
        <f t="shared" si="14"/>
        <v>121</v>
      </c>
      <c r="F179">
        <v>9</v>
      </c>
      <c r="G179">
        <v>7.5</v>
      </c>
      <c r="H179">
        <f t="shared" si="15"/>
        <v>1.5</v>
      </c>
      <c r="I179">
        <f t="shared" si="16"/>
        <v>2.25</v>
      </c>
    </row>
    <row r="180" spans="1:9" x14ac:dyDescent="0.35">
      <c r="A180">
        <v>50</v>
      </c>
      <c r="B180">
        <v>10</v>
      </c>
      <c r="C180" s="16">
        <f t="shared" si="13"/>
        <v>500</v>
      </c>
      <c r="D180" s="16">
        <f t="shared" si="14"/>
        <v>2500</v>
      </c>
      <c r="E180" s="16">
        <f t="shared" si="14"/>
        <v>100</v>
      </c>
      <c r="F180">
        <v>1</v>
      </c>
      <c r="G180">
        <v>4</v>
      </c>
      <c r="H180">
        <f t="shared" si="15"/>
        <v>-3</v>
      </c>
      <c r="I180">
        <f t="shared" si="16"/>
        <v>9</v>
      </c>
    </row>
    <row r="181" spans="1:9" ht="15" thickBot="1" x14ac:dyDescent="0.4">
      <c r="A181" s="17">
        <f>SUM(A169:A180)</f>
        <v>659</v>
      </c>
      <c r="B181" s="17">
        <f>SUM(B169:B180)</f>
        <v>135</v>
      </c>
      <c r="C181" s="17">
        <f>SUM(C169:C180)</f>
        <v>7449</v>
      </c>
      <c r="D181" s="17">
        <f>SUM(D169:D180)</f>
        <v>36313</v>
      </c>
      <c r="E181" s="17">
        <f>SUM(E169:E180)</f>
        <v>1561</v>
      </c>
      <c r="F181" s="17"/>
      <c r="G181" s="17"/>
      <c r="H181" s="17"/>
      <c r="I181" s="17">
        <f>SUM(I169:I180)</f>
        <v>192.5</v>
      </c>
    </row>
    <row r="183" spans="1:9" x14ac:dyDescent="0.35">
      <c r="A183" t="s">
        <v>25</v>
      </c>
      <c r="B183">
        <f>COUNT(A169:A180)</f>
        <v>12</v>
      </c>
    </row>
    <row r="184" spans="1:9" x14ac:dyDescent="0.35">
      <c r="A184" s="11" t="s">
        <v>45</v>
      </c>
      <c r="B184">
        <f>B183*C181</f>
        <v>89388</v>
      </c>
    </row>
    <row r="185" spans="1:9" x14ac:dyDescent="0.35">
      <c r="A185" s="11" t="s">
        <v>46</v>
      </c>
      <c r="B185">
        <f>A181*B181</f>
        <v>88965</v>
      </c>
    </row>
    <row r="186" spans="1:9" x14ac:dyDescent="0.35">
      <c r="A186" s="11" t="s">
        <v>47</v>
      </c>
      <c r="B186">
        <f>B183*D181-A181^2</f>
        <v>1475</v>
      </c>
    </row>
    <row r="187" spans="1:9" x14ac:dyDescent="0.35">
      <c r="A187" s="11" t="s">
        <v>48</v>
      </c>
      <c r="B187">
        <f>B183*E181-B181^2</f>
        <v>507</v>
      </c>
    </row>
    <row r="189" spans="1:9" x14ac:dyDescent="0.35">
      <c r="A189" s="1" t="s">
        <v>50</v>
      </c>
      <c r="B189">
        <f>(B184-B185)/SQRT(B186*B187)</f>
        <v>0.48914810745414861</v>
      </c>
    </row>
    <row r="190" spans="1:9" x14ac:dyDescent="0.35">
      <c r="A190" t="s">
        <v>51</v>
      </c>
      <c r="B190" t="s">
        <v>76</v>
      </c>
    </row>
    <row r="193" spans="1:4" x14ac:dyDescent="0.35">
      <c r="A193" s="1" t="s">
        <v>41</v>
      </c>
      <c r="B193">
        <f>1-(6*I181)/(B183*(B183^2-1))</f>
        <v>0.32692307692307687</v>
      </c>
    </row>
    <row r="195" spans="1:4" x14ac:dyDescent="0.35">
      <c r="A195" t="s">
        <v>77</v>
      </c>
    </row>
    <row r="197" spans="1:4" x14ac:dyDescent="0.35">
      <c r="A197" s="1" t="s">
        <v>78</v>
      </c>
      <c r="B197" s="1" t="s">
        <v>79</v>
      </c>
      <c r="C197" t="s">
        <v>36</v>
      </c>
      <c r="D197" t="s">
        <v>34</v>
      </c>
    </row>
    <row r="198" spans="1:4" x14ac:dyDescent="0.35">
      <c r="A198">
        <v>0</v>
      </c>
      <c r="B198">
        <v>58.6</v>
      </c>
      <c r="C198">
        <f>A198*B198</f>
        <v>0</v>
      </c>
      <c r="D198">
        <f>A198^2</f>
        <v>0</v>
      </c>
    </row>
    <row r="199" spans="1:4" x14ac:dyDescent="0.35">
      <c r="A199">
        <v>4</v>
      </c>
      <c r="B199">
        <v>55.7</v>
      </c>
      <c r="C199">
        <f t="shared" ref="C199:C206" si="17">A199*B199</f>
        <v>222.8</v>
      </c>
      <c r="D199">
        <f t="shared" ref="D199:D206" si="18">A199^2</f>
        <v>16</v>
      </c>
    </row>
    <row r="200" spans="1:4" x14ac:dyDescent="0.35">
      <c r="A200">
        <v>8</v>
      </c>
      <c r="B200">
        <v>54.8</v>
      </c>
      <c r="C200">
        <f t="shared" si="17"/>
        <v>438.4</v>
      </c>
      <c r="D200">
        <f t="shared" si="18"/>
        <v>64</v>
      </c>
    </row>
    <row r="201" spans="1:4" x14ac:dyDescent="0.35">
      <c r="A201">
        <v>12</v>
      </c>
      <c r="B201">
        <v>55.9</v>
      </c>
      <c r="C201">
        <f t="shared" si="17"/>
        <v>670.8</v>
      </c>
      <c r="D201">
        <f t="shared" si="18"/>
        <v>144</v>
      </c>
    </row>
    <row r="202" spans="1:4" x14ac:dyDescent="0.35">
      <c r="A202">
        <v>16</v>
      </c>
      <c r="B202">
        <v>54.9</v>
      </c>
      <c r="C202">
        <f t="shared" si="17"/>
        <v>878.4</v>
      </c>
      <c r="D202">
        <f t="shared" si="18"/>
        <v>256</v>
      </c>
    </row>
    <row r="203" spans="1:4" x14ac:dyDescent="0.35">
      <c r="A203">
        <v>20</v>
      </c>
      <c r="B203">
        <v>54.6</v>
      </c>
      <c r="C203">
        <f t="shared" si="17"/>
        <v>1092</v>
      </c>
      <c r="D203">
        <f t="shared" si="18"/>
        <v>400</v>
      </c>
    </row>
    <row r="204" spans="1:4" x14ac:dyDescent="0.35">
      <c r="A204">
        <v>24</v>
      </c>
      <c r="B204">
        <v>54.5</v>
      </c>
      <c r="C204">
        <f t="shared" si="17"/>
        <v>1308</v>
      </c>
      <c r="D204">
        <f t="shared" si="18"/>
        <v>576</v>
      </c>
    </row>
    <row r="205" spans="1:4" x14ac:dyDescent="0.35">
      <c r="A205">
        <v>28</v>
      </c>
      <c r="B205">
        <v>53.8</v>
      </c>
      <c r="C205">
        <f t="shared" si="17"/>
        <v>1506.3999999999999</v>
      </c>
      <c r="D205">
        <f t="shared" si="18"/>
        <v>784</v>
      </c>
    </row>
    <row r="206" spans="1:4" x14ac:dyDescent="0.35">
      <c r="A206">
        <v>32</v>
      </c>
      <c r="B206">
        <v>53.8</v>
      </c>
      <c r="C206">
        <f t="shared" si="17"/>
        <v>1721.6</v>
      </c>
      <c r="D206">
        <f t="shared" si="18"/>
        <v>1024</v>
      </c>
    </row>
    <row r="207" spans="1:4" x14ac:dyDescent="0.35">
      <c r="A207">
        <f>SUM(A198:A206)</f>
        <v>144</v>
      </c>
      <c r="B207">
        <f>SUM(B198:B206)</f>
        <v>496.60000000000008</v>
      </c>
      <c r="C207">
        <f>SUM(C198:C206)</f>
        <v>7838.4</v>
      </c>
      <c r="D207">
        <f>SUM(D198:D206)</f>
        <v>3264</v>
      </c>
    </row>
    <row r="209" spans="1:2" x14ac:dyDescent="0.35">
      <c r="A209" s="18" t="s">
        <v>80</v>
      </c>
    </row>
    <row r="210" spans="1:2" x14ac:dyDescent="0.35">
      <c r="A210" s="11" t="s">
        <v>25</v>
      </c>
      <c r="B210">
        <f>COUNT(A198:A206)</f>
        <v>9</v>
      </c>
    </row>
    <row r="211" spans="1:2" x14ac:dyDescent="0.35">
      <c r="A211" t="s">
        <v>45</v>
      </c>
      <c r="B211">
        <f>C207*B210</f>
        <v>70545.599999999991</v>
      </c>
    </row>
    <row r="212" spans="1:2" x14ac:dyDescent="0.35">
      <c r="A212" t="s">
        <v>46</v>
      </c>
      <c r="B212">
        <f>A207*B207</f>
        <v>71510.400000000009</v>
      </c>
    </row>
    <row r="213" spans="1:2" x14ac:dyDescent="0.35">
      <c r="A213" t="s">
        <v>81</v>
      </c>
      <c r="B213">
        <f>B210*D207</f>
        <v>29376</v>
      </c>
    </row>
    <row r="214" spans="1:2" x14ac:dyDescent="0.35">
      <c r="A214" t="s">
        <v>82</v>
      </c>
      <c r="B214">
        <f>A207^2</f>
        <v>20736</v>
      </c>
    </row>
    <row r="218" spans="1:2" x14ac:dyDescent="0.35">
      <c r="A218" t="s">
        <v>80</v>
      </c>
      <c r="B218">
        <f>(B211-B212)/(B213-B214)</f>
        <v>-0.11166666666666869</v>
      </c>
    </row>
    <row r="220" spans="1:2" x14ac:dyDescent="0.35">
      <c r="A220" s="18" t="s">
        <v>83</v>
      </c>
    </row>
    <row r="221" spans="1:2" x14ac:dyDescent="0.35">
      <c r="A221">
        <f>B207/B210-B218*(A207/B210)</f>
        <v>56.964444444444482</v>
      </c>
    </row>
    <row r="223" spans="1:2" x14ac:dyDescent="0.35">
      <c r="A223" t="s">
        <v>84</v>
      </c>
      <c r="B223" t="s">
        <v>85</v>
      </c>
    </row>
    <row r="225" spans="1:4" x14ac:dyDescent="0.35">
      <c r="A225" s="1" t="s">
        <v>86</v>
      </c>
    </row>
    <row r="227" spans="1:4" x14ac:dyDescent="0.35">
      <c r="A227" t="s">
        <v>87</v>
      </c>
    </row>
    <row r="228" spans="1:4" x14ac:dyDescent="0.35">
      <c r="A228" t="s">
        <v>88</v>
      </c>
      <c r="B228">
        <f>B218*40+A221</f>
        <v>52.497777777777735</v>
      </c>
    </row>
    <row r="230" spans="1:4" x14ac:dyDescent="0.35">
      <c r="A230" t="s">
        <v>89</v>
      </c>
    </row>
    <row r="232" spans="1:4" x14ac:dyDescent="0.35">
      <c r="A232" s="1" t="s">
        <v>90</v>
      </c>
    </row>
    <row r="233" spans="1:4" x14ac:dyDescent="0.35">
      <c r="A233" s="1" t="s">
        <v>91</v>
      </c>
      <c r="B233" s="1" t="s">
        <v>92</v>
      </c>
      <c r="C233" s="1" t="s">
        <v>36</v>
      </c>
      <c r="D233" s="1" t="s">
        <v>34</v>
      </c>
    </row>
    <row r="234" spans="1:4" x14ac:dyDescent="0.35">
      <c r="A234">
        <v>0</v>
      </c>
      <c r="B234">
        <v>59</v>
      </c>
      <c r="C234">
        <f>A234*B234</f>
        <v>0</v>
      </c>
      <c r="D234">
        <f>A234^2</f>
        <v>0</v>
      </c>
    </row>
    <row r="235" spans="1:4" x14ac:dyDescent="0.35">
      <c r="A235">
        <v>1</v>
      </c>
      <c r="B235">
        <v>70</v>
      </c>
      <c r="C235">
        <f t="shared" ref="C235:C240" si="19">A235*B235</f>
        <v>70</v>
      </c>
      <c r="D235">
        <f t="shared" ref="D235:D240" si="20">A235^2</f>
        <v>1</v>
      </c>
    </row>
    <row r="236" spans="1:4" x14ac:dyDescent="0.35">
      <c r="A236">
        <v>2</v>
      </c>
      <c r="B236">
        <v>77</v>
      </c>
      <c r="C236">
        <f t="shared" si="19"/>
        <v>154</v>
      </c>
      <c r="D236">
        <f t="shared" si="20"/>
        <v>4</v>
      </c>
    </row>
    <row r="237" spans="1:4" x14ac:dyDescent="0.35">
      <c r="A237">
        <v>3</v>
      </c>
      <c r="B237">
        <v>87</v>
      </c>
      <c r="C237">
        <f t="shared" si="19"/>
        <v>261</v>
      </c>
      <c r="D237">
        <f t="shared" si="20"/>
        <v>9</v>
      </c>
    </row>
    <row r="238" spans="1:4" x14ac:dyDescent="0.35">
      <c r="A238">
        <v>4</v>
      </c>
      <c r="B238">
        <v>89</v>
      </c>
      <c r="C238">
        <f t="shared" si="19"/>
        <v>356</v>
      </c>
      <c r="D238">
        <f t="shared" si="20"/>
        <v>16</v>
      </c>
    </row>
    <row r="239" spans="1:4" x14ac:dyDescent="0.35">
      <c r="A239">
        <v>5</v>
      </c>
      <c r="B239">
        <v>122</v>
      </c>
      <c r="C239">
        <f t="shared" si="19"/>
        <v>610</v>
      </c>
      <c r="D239">
        <f t="shared" si="20"/>
        <v>25</v>
      </c>
    </row>
    <row r="240" spans="1:4" x14ac:dyDescent="0.35">
      <c r="A240" s="18">
        <v>6</v>
      </c>
      <c r="B240" s="18">
        <v>137</v>
      </c>
      <c r="C240" s="18">
        <f t="shared" si="19"/>
        <v>822</v>
      </c>
      <c r="D240" s="18">
        <f t="shared" si="20"/>
        <v>36</v>
      </c>
    </row>
    <row r="241" spans="1:4" x14ac:dyDescent="0.35">
      <c r="A241">
        <f>SUM(A234:A240)</f>
        <v>21</v>
      </c>
      <c r="B241">
        <f>SUM(B234:B240)</f>
        <v>641</v>
      </c>
      <c r="C241">
        <f>SUM(C234:C240)</f>
        <v>2273</v>
      </c>
      <c r="D241">
        <f>SUM(D234:D240)</f>
        <v>91</v>
      </c>
    </row>
    <row r="243" spans="1:4" x14ac:dyDescent="0.35">
      <c r="A243" t="s">
        <v>93</v>
      </c>
    </row>
    <row r="244" spans="1:4" x14ac:dyDescent="0.35">
      <c r="A244" t="s">
        <v>25</v>
      </c>
      <c r="B244">
        <f>COUNT(A234:A240)</f>
        <v>7</v>
      </c>
    </row>
    <row r="245" spans="1:4" x14ac:dyDescent="0.35">
      <c r="A245" t="s">
        <v>45</v>
      </c>
      <c r="B245">
        <f>B244*C241</f>
        <v>15911</v>
      </c>
    </row>
    <row r="246" spans="1:4" x14ac:dyDescent="0.35">
      <c r="A246" t="s">
        <v>46</v>
      </c>
      <c r="B246">
        <f>A241*B241</f>
        <v>13461</v>
      </c>
    </row>
    <row r="247" spans="1:4" x14ac:dyDescent="0.35">
      <c r="A247" t="s">
        <v>81</v>
      </c>
      <c r="B247">
        <f>B244*D241</f>
        <v>637</v>
      </c>
    </row>
    <row r="248" spans="1:4" x14ac:dyDescent="0.35">
      <c r="A248" t="s">
        <v>82</v>
      </c>
      <c r="B248">
        <f>A241^2</f>
        <v>441</v>
      </c>
    </row>
    <row r="250" spans="1:4" x14ac:dyDescent="0.35">
      <c r="A250" t="s">
        <v>80</v>
      </c>
      <c r="B250">
        <f>(B245-B246)/(B247-B248)</f>
        <v>12.5</v>
      </c>
    </row>
    <row r="253" spans="1:4" x14ac:dyDescent="0.35">
      <c r="A253" t="s">
        <v>94</v>
      </c>
      <c r="B253">
        <f>B241/B244</f>
        <v>91.571428571428569</v>
      </c>
    </row>
    <row r="254" spans="1:4" x14ac:dyDescent="0.35">
      <c r="A254" t="s">
        <v>95</v>
      </c>
      <c r="B254">
        <f>A241/B244</f>
        <v>3</v>
      </c>
    </row>
    <row r="255" spans="1:4" x14ac:dyDescent="0.35">
      <c r="A255" t="s">
        <v>83</v>
      </c>
      <c r="B255">
        <f>B253-B254*B250</f>
        <v>54.071428571428569</v>
      </c>
    </row>
    <row r="257" spans="1:10" x14ac:dyDescent="0.35">
      <c r="A257" t="s">
        <v>84</v>
      </c>
      <c r="B257" t="s">
        <v>96</v>
      </c>
    </row>
    <row r="259" spans="1:10" x14ac:dyDescent="0.35">
      <c r="A259" s="1" t="s">
        <v>97</v>
      </c>
    </row>
    <row r="261" spans="1:10" x14ac:dyDescent="0.35">
      <c r="A261" s="1" t="s">
        <v>98</v>
      </c>
    </row>
    <row r="263" spans="1:10" x14ac:dyDescent="0.35">
      <c r="A263" s="19">
        <v>83.791666666666671</v>
      </c>
      <c r="B263" t="s">
        <v>99</v>
      </c>
      <c r="C263">
        <f>12.5*7+54.071</f>
        <v>141.571</v>
      </c>
      <c r="D263" s="20">
        <f>C263*1000</f>
        <v>141571</v>
      </c>
    </row>
    <row r="264" spans="1:10" x14ac:dyDescent="0.35">
      <c r="A264">
        <v>2012</v>
      </c>
      <c r="B264" t="s">
        <v>100</v>
      </c>
      <c r="C264">
        <f>12.5*8+54.071</f>
        <v>154.071</v>
      </c>
      <c r="D264" s="20">
        <f>C264*1000</f>
        <v>154071</v>
      </c>
    </row>
    <row r="266" spans="1:10" x14ac:dyDescent="0.35">
      <c r="A266" s="1" t="s">
        <v>101</v>
      </c>
    </row>
    <row r="268" spans="1:10" x14ac:dyDescent="0.35">
      <c r="A268" s="1" t="s">
        <v>102</v>
      </c>
      <c r="B268" t="s">
        <v>103</v>
      </c>
    </row>
    <row r="269" spans="1:10" x14ac:dyDescent="0.35">
      <c r="B269" s="1" t="s">
        <v>104</v>
      </c>
      <c r="C269" t="s">
        <v>105</v>
      </c>
    </row>
    <row r="270" spans="1:10" x14ac:dyDescent="0.35">
      <c r="B270" s="1" t="s">
        <v>106</v>
      </c>
      <c r="C270" t="s">
        <v>107</v>
      </c>
    </row>
    <row r="272" spans="1:10" x14ac:dyDescent="0.35">
      <c r="A272" s="1" t="s">
        <v>108</v>
      </c>
      <c r="B272" t="s">
        <v>109</v>
      </c>
      <c r="C272">
        <v>5</v>
      </c>
      <c r="D272">
        <v>2</v>
      </c>
      <c r="E272">
        <v>12</v>
      </c>
      <c r="F272">
        <v>9</v>
      </c>
      <c r="G272">
        <v>15</v>
      </c>
      <c r="H272">
        <v>6</v>
      </c>
      <c r="I272">
        <v>25</v>
      </c>
      <c r="J272">
        <v>16</v>
      </c>
    </row>
    <row r="273" spans="2:10" x14ac:dyDescent="0.35">
      <c r="B273" t="s">
        <v>110</v>
      </c>
      <c r="C273">
        <v>64</v>
      </c>
      <c r="D273">
        <v>87</v>
      </c>
      <c r="E273">
        <v>50</v>
      </c>
      <c r="F273">
        <v>71</v>
      </c>
      <c r="G273">
        <v>44</v>
      </c>
      <c r="H273">
        <v>56</v>
      </c>
      <c r="I273">
        <v>42</v>
      </c>
      <c r="J273">
        <v>60</v>
      </c>
    </row>
    <row r="292" spans="1:6" x14ac:dyDescent="0.35">
      <c r="A292" s="1" t="s">
        <v>111</v>
      </c>
      <c r="B292" t="s">
        <v>42</v>
      </c>
      <c r="C292" t="s">
        <v>43</v>
      </c>
      <c r="D292" t="s">
        <v>36</v>
      </c>
      <c r="E292" t="s">
        <v>34</v>
      </c>
      <c r="F292" t="s">
        <v>35</v>
      </c>
    </row>
    <row r="293" spans="1:6" x14ac:dyDescent="0.35">
      <c r="B293">
        <v>5</v>
      </c>
      <c r="C293">
        <v>64</v>
      </c>
      <c r="D293">
        <f>B293*C293</f>
        <v>320</v>
      </c>
      <c r="E293">
        <f>B293^2</f>
        <v>25</v>
      </c>
      <c r="F293">
        <f>C293^2</f>
        <v>4096</v>
      </c>
    </row>
    <row r="294" spans="1:6" x14ac:dyDescent="0.35">
      <c r="B294">
        <v>2</v>
      </c>
      <c r="C294">
        <v>87</v>
      </c>
      <c r="D294">
        <f t="shared" ref="D294:D300" si="21">B294*C294</f>
        <v>174</v>
      </c>
      <c r="E294">
        <f t="shared" ref="E294:F300" si="22">B294^2</f>
        <v>4</v>
      </c>
      <c r="F294">
        <f t="shared" si="22"/>
        <v>7569</v>
      </c>
    </row>
    <row r="295" spans="1:6" x14ac:dyDescent="0.35">
      <c r="B295">
        <v>12</v>
      </c>
      <c r="C295">
        <v>50</v>
      </c>
      <c r="D295">
        <f t="shared" si="21"/>
        <v>600</v>
      </c>
      <c r="E295">
        <f t="shared" si="22"/>
        <v>144</v>
      </c>
      <c r="F295">
        <f t="shared" si="22"/>
        <v>2500</v>
      </c>
    </row>
    <row r="296" spans="1:6" x14ac:dyDescent="0.35">
      <c r="B296">
        <v>9</v>
      </c>
      <c r="C296">
        <v>71</v>
      </c>
      <c r="D296">
        <f t="shared" si="21"/>
        <v>639</v>
      </c>
      <c r="E296">
        <f t="shared" si="22"/>
        <v>81</v>
      </c>
      <c r="F296">
        <f t="shared" si="22"/>
        <v>5041</v>
      </c>
    </row>
    <row r="297" spans="1:6" x14ac:dyDescent="0.35">
      <c r="B297">
        <v>15</v>
      </c>
      <c r="C297">
        <v>44</v>
      </c>
      <c r="D297">
        <f t="shared" si="21"/>
        <v>660</v>
      </c>
      <c r="E297">
        <f t="shared" si="22"/>
        <v>225</v>
      </c>
      <c r="F297">
        <f t="shared" si="22"/>
        <v>1936</v>
      </c>
    </row>
    <row r="298" spans="1:6" x14ac:dyDescent="0.35">
      <c r="B298">
        <v>6</v>
      </c>
      <c r="C298">
        <v>56</v>
      </c>
      <c r="D298">
        <f t="shared" si="21"/>
        <v>336</v>
      </c>
      <c r="E298">
        <f t="shared" si="22"/>
        <v>36</v>
      </c>
      <c r="F298">
        <f t="shared" si="22"/>
        <v>3136</v>
      </c>
    </row>
    <row r="299" spans="1:6" x14ac:dyDescent="0.35">
      <c r="B299">
        <v>25</v>
      </c>
      <c r="C299">
        <v>42</v>
      </c>
      <c r="D299">
        <f t="shared" si="21"/>
        <v>1050</v>
      </c>
      <c r="E299">
        <f t="shared" si="22"/>
        <v>625</v>
      </c>
      <c r="F299">
        <f t="shared" si="22"/>
        <v>1764</v>
      </c>
    </row>
    <row r="300" spans="1:6" x14ac:dyDescent="0.35">
      <c r="B300" s="14">
        <v>16</v>
      </c>
      <c r="C300" s="14">
        <v>60</v>
      </c>
      <c r="D300" s="14">
        <f t="shared" si="21"/>
        <v>960</v>
      </c>
      <c r="E300" s="14">
        <f t="shared" si="22"/>
        <v>256</v>
      </c>
      <c r="F300">
        <f t="shared" si="22"/>
        <v>3600</v>
      </c>
    </row>
    <row r="301" spans="1:6" x14ac:dyDescent="0.35">
      <c r="B301">
        <f>SUM(B293:B300)</f>
        <v>90</v>
      </c>
      <c r="C301">
        <f t="shared" ref="C301:E301" si="23">SUM(C293:C300)</f>
        <v>474</v>
      </c>
      <c r="D301">
        <f t="shared" si="23"/>
        <v>4739</v>
      </c>
      <c r="E301">
        <f t="shared" si="23"/>
        <v>1396</v>
      </c>
      <c r="F301" s="21">
        <f>SUM(F293:F300)</f>
        <v>29642</v>
      </c>
    </row>
    <row r="303" spans="1:6" x14ac:dyDescent="0.35">
      <c r="A303" t="s">
        <v>112</v>
      </c>
    </row>
    <row r="305" spans="1:2" x14ac:dyDescent="0.35">
      <c r="A305" t="s">
        <v>25</v>
      </c>
      <c r="B305">
        <f>COUNT(B293:B300)</f>
        <v>8</v>
      </c>
    </row>
    <row r="307" spans="1:2" x14ac:dyDescent="0.35">
      <c r="A307" s="1" t="s">
        <v>80</v>
      </c>
    </row>
    <row r="308" spans="1:2" x14ac:dyDescent="0.35">
      <c r="A308" t="s">
        <v>45</v>
      </c>
      <c r="B308">
        <f>B305*D301</f>
        <v>37912</v>
      </c>
    </row>
    <row r="309" spans="1:2" x14ac:dyDescent="0.35">
      <c r="A309" t="s">
        <v>46</v>
      </c>
      <c r="B309">
        <f>B301*C301</f>
        <v>42660</v>
      </c>
    </row>
    <row r="310" spans="1:2" x14ac:dyDescent="0.35">
      <c r="A310" t="s">
        <v>81</v>
      </c>
      <c r="B310">
        <f>B305*E301</f>
        <v>11168</v>
      </c>
    </row>
    <row r="311" spans="1:2" x14ac:dyDescent="0.35">
      <c r="A311" t="s">
        <v>82</v>
      </c>
      <c r="B311">
        <f>B301^2</f>
        <v>8100</v>
      </c>
    </row>
    <row r="313" spans="1:2" x14ac:dyDescent="0.35">
      <c r="A313" t="s">
        <v>80</v>
      </c>
      <c r="B313">
        <f>(B308-B309)/(B310-B311)</f>
        <v>-1.5475880052151239</v>
      </c>
    </row>
    <row r="315" spans="1:2" x14ac:dyDescent="0.35">
      <c r="A315" s="1" t="s">
        <v>83</v>
      </c>
    </row>
    <row r="316" spans="1:2" x14ac:dyDescent="0.35">
      <c r="A316" t="s">
        <v>113</v>
      </c>
      <c r="B316">
        <f>B301/B305</f>
        <v>11.25</v>
      </c>
    </row>
    <row r="317" spans="1:2" x14ac:dyDescent="0.35">
      <c r="A317" t="s">
        <v>114</v>
      </c>
      <c r="B317">
        <f>C301/B305</f>
        <v>59.25</v>
      </c>
    </row>
    <row r="319" spans="1:2" x14ac:dyDescent="0.35">
      <c r="A319" t="s">
        <v>83</v>
      </c>
      <c r="B319">
        <f>B317-B316*B313</f>
        <v>76.660365058670152</v>
      </c>
    </row>
    <row r="321" spans="1:9" x14ac:dyDescent="0.35">
      <c r="A321" t="s">
        <v>93</v>
      </c>
      <c r="B321" t="s">
        <v>115</v>
      </c>
    </row>
    <row r="323" spans="1:9" x14ac:dyDescent="0.35">
      <c r="A323" s="1" t="s">
        <v>116</v>
      </c>
      <c r="B323" s="1" t="s">
        <v>117</v>
      </c>
    </row>
    <row r="324" spans="1:9" x14ac:dyDescent="0.35">
      <c r="B324" s="22" t="s">
        <v>118</v>
      </c>
      <c r="C324" s="22"/>
      <c r="D324" s="22"/>
      <c r="E324" s="22"/>
      <c r="F324" s="22"/>
      <c r="G324" s="22"/>
      <c r="H324" s="22"/>
      <c r="I324" s="22"/>
    </row>
    <row r="325" spans="1:9" x14ac:dyDescent="0.35">
      <c r="B325" s="22"/>
      <c r="C325" s="22"/>
      <c r="D325" s="22"/>
      <c r="E325" s="22"/>
      <c r="F325" s="22"/>
      <c r="G325" s="22"/>
      <c r="H325" s="22"/>
      <c r="I325" s="22"/>
    </row>
    <row r="326" spans="1:9" x14ac:dyDescent="0.35">
      <c r="B326" s="1" t="s">
        <v>119</v>
      </c>
    </row>
    <row r="327" spans="1:9" x14ac:dyDescent="0.35">
      <c r="B327" s="22" t="s">
        <v>120</v>
      </c>
      <c r="C327" s="22"/>
      <c r="D327" s="22"/>
      <c r="E327" s="22"/>
      <c r="F327" s="22"/>
      <c r="G327" s="22"/>
      <c r="H327" s="22"/>
      <c r="I327" s="22"/>
    </row>
    <row r="328" spans="1:9" x14ac:dyDescent="0.35">
      <c r="B328" s="22"/>
      <c r="C328" s="22"/>
      <c r="D328" s="22"/>
      <c r="E328" s="22"/>
      <c r="F328" s="22"/>
      <c r="G328" s="22"/>
      <c r="H328" s="22"/>
      <c r="I328" s="22"/>
    </row>
    <row r="331" spans="1:9" x14ac:dyDescent="0.35">
      <c r="A331" s="1" t="s">
        <v>121</v>
      </c>
      <c r="B331" s="1" t="s">
        <v>122</v>
      </c>
    </row>
    <row r="332" spans="1:9" x14ac:dyDescent="0.35">
      <c r="B332" t="s">
        <v>25</v>
      </c>
      <c r="C332">
        <f>COUNT(B293:B300)</f>
        <v>8</v>
      </c>
    </row>
    <row r="333" spans="1:9" x14ac:dyDescent="0.35">
      <c r="B333" t="s">
        <v>45</v>
      </c>
      <c r="C333">
        <f>C332*D301</f>
        <v>37912</v>
      </c>
    </row>
    <row r="334" spans="1:9" x14ac:dyDescent="0.35">
      <c r="B334" t="s">
        <v>46</v>
      </c>
      <c r="C334">
        <f>B301*C301</f>
        <v>42660</v>
      </c>
    </row>
    <row r="335" spans="1:9" x14ac:dyDescent="0.35">
      <c r="B335" t="s">
        <v>81</v>
      </c>
      <c r="C335">
        <f>C332*E301</f>
        <v>11168</v>
      </c>
    </row>
    <row r="336" spans="1:9" x14ac:dyDescent="0.35">
      <c r="B336" t="s">
        <v>82</v>
      </c>
      <c r="C336">
        <f>B301^2</f>
        <v>8100</v>
      </c>
    </row>
    <row r="337" spans="1:9" x14ac:dyDescent="0.35">
      <c r="B337" t="s">
        <v>123</v>
      </c>
      <c r="C337">
        <f>C332*F301</f>
        <v>237136</v>
      </c>
    </row>
    <row r="338" spans="1:9" x14ac:dyDescent="0.35">
      <c r="B338" t="s">
        <v>124</v>
      </c>
      <c r="C338">
        <f>C301^2</f>
        <v>224676</v>
      </c>
    </row>
    <row r="340" spans="1:9" x14ac:dyDescent="0.35">
      <c r="B340" s="1" t="s">
        <v>125</v>
      </c>
    </row>
    <row r="341" spans="1:9" x14ac:dyDescent="0.35">
      <c r="B341">
        <f>(C333-C334)/SQRT((C335-C336)*(C337-C338))</f>
        <v>-0.76793420376560562</v>
      </c>
    </row>
    <row r="343" spans="1:9" x14ac:dyDescent="0.35">
      <c r="B343" s="22" t="s">
        <v>126</v>
      </c>
      <c r="C343" s="22"/>
      <c r="D343" s="22"/>
      <c r="E343" s="22"/>
      <c r="F343" s="22"/>
      <c r="G343" s="22"/>
      <c r="H343" s="22"/>
      <c r="I343" s="22"/>
    </row>
    <row r="344" spans="1:9" x14ac:dyDescent="0.35">
      <c r="B344" s="22"/>
      <c r="C344" s="22"/>
      <c r="D344" s="22"/>
      <c r="E344" s="22"/>
      <c r="F344" s="22"/>
      <c r="G344" s="22"/>
      <c r="H344" s="22"/>
      <c r="I344" s="22"/>
    </row>
    <row r="346" spans="1:9" x14ac:dyDescent="0.35">
      <c r="A346" t="s">
        <v>127</v>
      </c>
      <c r="B346" s="1" t="s">
        <v>128</v>
      </c>
    </row>
    <row r="348" spans="1:9" x14ac:dyDescent="0.35">
      <c r="B348" t="s">
        <v>129</v>
      </c>
      <c r="C348">
        <f>B341^2</f>
        <v>0.58972294131311465</v>
      </c>
    </row>
    <row r="350" spans="1:9" x14ac:dyDescent="0.35">
      <c r="B350" t="s">
        <v>130</v>
      </c>
    </row>
    <row r="352" spans="1:9" x14ac:dyDescent="0.35">
      <c r="A352" t="s">
        <v>131</v>
      </c>
      <c r="B352" t="s">
        <v>132</v>
      </c>
    </row>
    <row r="354" spans="1:11" x14ac:dyDescent="0.35">
      <c r="B354" t="s">
        <v>133</v>
      </c>
      <c r="C354">
        <f>-1.54759*10+76.6604</f>
        <v>61.1845</v>
      </c>
      <c r="D354" t="s">
        <v>134</v>
      </c>
    </row>
    <row r="356" spans="1:11" x14ac:dyDescent="0.35">
      <c r="A356" t="s">
        <v>135</v>
      </c>
      <c r="B356" t="s">
        <v>136</v>
      </c>
    </row>
    <row r="357" spans="1:11" x14ac:dyDescent="0.35">
      <c r="B357" t="s">
        <v>137</v>
      </c>
    </row>
    <row r="358" spans="1:11" x14ac:dyDescent="0.35">
      <c r="B358" t="s">
        <v>133</v>
      </c>
      <c r="C358">
        <f>-1.54759*30+76.6604</f>
        <v>30.232699999999994</v>
      </c>
      <c r="D358" t="s">
        <v>134</v>
      </c>
    </row>
    <row r="360" spans="1:11" x14ac:dyDescent="0.35">
      <c r="A360" t="s">
        <v>138</v>
      </c>
      <c r="B360" t="s">
        <v>139</v>
      </c>
    </row>
    <row r="361" spans="1:11" x14ac:dyDescent="0.35">
      <c r="B361" t="s">
        <v>140</v>
      </c>
    </row>
    <row r="363" spans="1:11" x14ac:dyDescent="0.35">
      <c r="A363" s="1" t="s">
        <v>141</v>
      </c>
    </row>
    <row r="365" spans="1:11" x14ac:dyDescent="0.35">
      <c r="A365" t="s">
        <v>142</v>
      </c>
      <c r="B365">
        <f>31-31</f>
        <v>0</v>
      </c>
      <c r="C365">
        <f>36-31</f>
        <v>5</v>
      </c>
      <c r="D365">
        <f>39-31</f>
        <v>8</v>
      </c>
      <c r="E365">
        <f>43-31</f>
        <v>12</v>
      </c>
      <c r="F365">
        <f>47-31</f>
        <v>16</v>
      </c>
      <c r="G365">
        <f>52-31</f>
        <v>21</v>
      </c>
      <c r="H365">
        <f>58-31</f>
        <v>27</v>
      </c>
      <c r="I365">
        <f>63-31</f>
        <v>32</v>
      </c>
      <c r="J365">
        <f>69-31</f>
        <v>38</v>
      </c>
      <c r="K365">
        <f>74-31</f>
        <v>43</v>
      </c>
    </row>
    <row r="366" spans="1:11" x14ac:dyDescent="0.35">
      <c r="A366" t="s">
        <v>143</v>
      </c>
      <c r="B366">
        <v>165</v>
      </c>
      <c r="C366">
        <v>181</v>
      </c>
      <c r="D366">
        <v>177</v>
      </c>
      <c r="E366">
        <v>193</v>
      </c>
      <c r="F366">
        <v>213</v>
      </c>
      <c r="G366">
        <v>191</v>
      </c>
      <c r="H366">
        <v>189</v>
      </c>
      <c r="I366">
        <v>154</v>
      </c>
      <c r="J366">
        <v>235</v>
      </c>
      <c r="K366">
        <v>198</v>
      </c>
    </row>
    <row r="369" spans="1:6" x14ac:dyDescent="0.35">
      <c r="A369" s="1" t="s">
        <v>144</v>
      </c>
      <c r="B369" s="1" t="s">
        <v>145</v>
      </c>
      <c r="C369" t="s">
        <v>146</v>
      </c>
    </row>
    <row r="370" spans="1:6" x14ac:dyDescent="0.35">
      <c r="B370" s="1" t="s">
        <v>147</v>
      </c>
      <c r="C370" t="s">
        <v>148</v>
      </c>
    </row>
    <row r="372" spans="1:6" x14ac:dyDescent="0.35">
      <c r="A372" s="1" t="s">
        <v>149</v>
      </c>
      <c r="B372" s="1" t="s">
        <v>150</v>
      </c>
    </row>
    <row r="374" spans="1:6" x14ac:dyDescent="0.35">
      <c r="B374" t="s">
        <v>142</v>
      </c>
      <c r="C374" t="s">
        <v>143</v>
      </c>
      <c r="D374" t="s">
        <v>36</v>
      </c>
      <c r="E374" t="s">
        <v>34</v>
      </c>
      <c r="F374" t="s">
        <v>35</v>
      </c>
    </row>
    <row r="375" spans="1:6" x14ac:dyDescent="0.35">
      <c r="B375">
        <f>31-31</f>
        <v>0</v>
      </c>
      <c r="C375">
        <v>165</v>
      </c>
      <c r="D375">
        <f>B375*C375</f>
        <v>0</v>
      </c>
      <c r="E375">
        <f>B375^2</f>
        <v>0</v>
      </c>
      <c r="F375">
        <f>C375^2</f>
        <v>27225</v>
      </c>
    </row>
    <row r="376" spans="1:6" x14ac:dyDescent="0.35">
      <c r="B376">
        <f>36-31</f>
        <v>5</v>
      </c>
      <c r="C376">
        <v>181</v>
      </c>
      <c r="D376">
        <f t="shared" ref="D376:D384" si="24">B376*C376</f>
        <v>905</v>
      </c>
      <c r="E376">
        <f t="shared" ref="E376:F384" si="25">B376^2</f>
        <v>25</v>
      </c>
      <c r="F376">
        <f t="shared" si="25"/>
        <v>32761</v>
      </c>
    </row>
    <row r="377" spans="1:6" x14ac:dyDescent="0.35">
      <c r="B377">
        <f>39-31</f>
        <v>8</v>
      </c>
      <c r="C377">
        <v>177</v>
      </c>
      <c r="D377">
        <f t="shared" si="24"/>
        <v>1416</v>
      </c>
      <c r="E377">
        <f t="shared" si="25"/>
        <v>64</v>
      </c>
      <c r="F377">
        <f t="shared" si="25"/>
        <v>31329</v>
      </c>
    </row>
    <row r="378" spans="1:6" x14ac:dyDescent="0.35">
      <c r="B378">
        <f>43-31</f>
        <v>12</v>
      </c>
      <c r="C378">
        <v>193</v>
      </c>
      <c r="D378">
        <f t="shared" si="24"/>
        <v>2316</v>
      </c>
      <c r="E378">
        <f t="shared" si="25"/>
        <v>144</v>
      </c>
      <c r="F378">
        <f t="shared" si="25"/>
        <v>37249</v>
      </c>
    </row>
    <row r="379" spans="1:6" x14ac:dyDescent="0.35">
      <c r="B379">
        <f>47-31</f>
        <v>16</v>
      </c>
      <c r="C379">
        <v>213</v>
      </c>
      <c r="D379">
        <f t="shared" si="24"/>
        <v>3408</v>
      </c>
      <c r="E379">
        <f t="shared" si="25"/>
        <v>256</v>
      </c>
      <c r="F379">
        <f t="shared" si="25"/>
        <v>45369</v>
      </c>
    </row>
    <row r="380" spans="1:6" x14ac:dyDescent="0.35">
      <c r="B380">
        <f>52-31</f>
        <v>21</v>
      </c>
      <c r="C380">
        <v>191</v>
      </c>
      <c r="D380">
        <f t="shared" si="24"/>
        <v>4011</v>
      </c>
      <c r="E380">
        <f t="shared" si="25"/>
        <v>441</v>
      </c>
      <c r="F380">
        <f t="shared" si="25"/>
        <v>36481</v>
      </c>
    </row>
    <row r="381" spans="1:6" x14ac:dyDescent="0.35">
      <c r="B381">
        <f>58-31</f>
        <v>27</v>
      </c>
      <c r="C381">
        <v>189</v>
      </c>
      <c r="D381">
        <f t="shared" si="24"/>
        <v>5103</v>
      </c>
      <c r="E381">
        <f t="shared" si="25"/>
        <v>729</v>
      </c>
      <c r="F381">
        <f t="shared" si="25"/>
        <v>35721</v>
      </c>
    </row>
    <row r="382" spans="1:6" x14ac:dyDescent="0.35">
      <c r="B382">
        <f>63-31</f>
        <v>32</v>
      </c>
      <c r="C382">
        <v>154</v>
      </c>
      <c r="D382">
        <f t="shared" si="24"/>
        <v>4928</v>
      </c>
      <c r="E382">
        <f t="shared" si="25"/>
        <v>1024</v>
      </c>
      <c r="F382">
        <f t="shared" si="25"/>
        <v>23716</v>
      </c>
    </row>
    <row r="383" spans="1:6" x14ac:dyDescent="0.35">
      <c r="B383">
        <f>69-31</f>
        <v>38</v>
      </c>
      <c r="C383">
        <v>235</v>
      </c>
      <c r="D383">
        <f t="shared" si="24"/>
        <v>8930</v>
      </c>
      <c r="E383">
        <f t="shared" si="25"/>
        <v>1444</v>
      </c>
      <c r="F383">
        <f t="shared" si="25"/>
        <v>55225</v>
      </c>
    </row>
    <row r="384" spans="1:6" ht="15" thickBot="1" x14ac:dyDescent="0.4">
      <c r="B384" s="23">
        <f>74-31</f>
        <v>43</v>
      </c>
      <c r="C384" s="23">
        <v>198</v>
      </c>
      <c r="D384" s="23">
        <f t="shared" si="24"/>
        <v>8514</v>
      </c>
      <c r="E384" s="23">
        <f t="shared" si="25"/>
        <v>1849</v>
      </c>
      <c r="F384" s="23">
        <f t="shared" si="25"/>
        <v>39204</v>
      </c>
    </row>
    <row r="385" spans="2:6" x14ac:dyDescent="0.35">
      <c r="B385">
        <f>SUM(B375:B384)</f>
        <v>202</v>
      </c>
      <c r="C385">
        <f>SUM(C375:C384)</f>
        <v>1896</v>
      </c>
      <c r="D385">
        <f t="shared" ref="D385:F385" si="26">SUM(D375:D384)</f>
        <v>39531</v>
      </c>
      <c r="E385">
        <f t="shared" si="26"/>
        <v>5976</v>
      </c>
      <c r="F385">
        <f t="shared" si="26"/>
        <v>364280</v>
      </c>
    </row>
    <row r="387" spans="2:6" x14ac:dyDescent="0.35">
      <c r="B387" s="1" t="s">
        <v>80</v>
      </c>
    </row>
    <row r="388" spans="2:6" x14ac:dyDescent="0.35">
      <c r="B388" t="s">
        <v>25</v>
      </c>
      <c r="C388">
        <f>COUNT(B375:B384)</f>
        <v>10</v>
      </c>
    </row>
    <row r="389" spans="2:6" x14ac:dyDescent="0.35">
      <c r="B389" t="s">
        <v>45</v>
      </c>
      <c r="C389">
        <f>C388*D385</f>
        <v>395310</v>
      </c>
    </row>
    <row r="390" spans="2:6" x14ac:dyDescent="0.35">
      <c r="B390" t="s">
        <v>46</v>
      </c>
      <c r="C390">
        <f>B385*C385</f>
        <v>382992</v>
      </c>
    </row>
    <row r="391" spans="2:6" x14ac:dyDescent="0.35">
      <c r="B391" t="s">
        <v>81</v>
      </c>
      <c r="C391">
        <f>C388*E385</f>
        <v>59760</v>
      </c>
    </row>
    <row r="392" spans="2:6" x14ac:dyDescent="0.35">
      <c r="B392" t="s">
        <v>82</v>
      </c>
      <c r="C392">
        <f>B385^2</f>
        <v>40804</v>
      </c>
    </row>
    <row r="393" spans="2:6" x14ac:dyDescent="0.35">
      <c r="B393" t="s">
        <v>123</v>
      </c>
      <c r="C393">
        <f>C388*F385</f>
        <v>3642800</v>
      </c>
    </row>
    <row r="394" spans="2:6" x14ac:dyDescent="0.35">
      <c r="B394" t="s">
        <v>124</v>
      </c>
      <c r="C394">
        <f>C385^2</f>
        <v>3594816</v>
      </c>
    </row>
    <row r="396" spans="2:6" x14ac:dyDescent="0.35">
      <c r="B396" t="s">
        <v>151</v>
      </c>
      <c r="C396">
        <f>(C389-C390)/(C391-C392)</f>
        <v>0.64982063726524586</v>
      </c>
    </row>
    <row r="398" spans="2:6" x14ac:dyDescent="0.35">
      <c r="B398" s="1" t="s">
        <v>83</v>
      </c>
    </row>
    <row r="399" spans="2:6" x14ac:dyDescent="0.35">
      <c r="B399" t="s">
        <v>114</v>
      </c>
      <c r="C399">
        <f>C385/C388</f>
        <v>189.6</v>
      </c>
    </row>
    <row r="400" spans="2:6" s="16" customFormat="1" x14ac:dyDescent="0.35">
      <c r="B400" s="16" t="s">
        <v>113</v>
      </c>
      <c r="C400" s="16">
        <f>B385/C388</f>
        <v>20.2</v>
      </c>
    </row>
    <row r="401" spans="1:6" x14ac:dyDescent="0.35">
      <c r="B401" s="15" t="s">
        <v>83</v>
      </c>
      <c r="C401">
        <f>C399-C400*C396</f>
        <v>176.47362312724204</v>
      </c>
    </row>
    <row r="403" spans="1:6" x14ac:dyDescent="0.35">
      <c r="B403" t="s">
        <v>133</v>
      </c>
      <c r="C403">
        <f>C396</f>
        <v>0.64982063726524586</v>
      </c>
      <c r="D403" t="s">
        <v>152</v>
      </c>
      <c r="E403" s="24" t="s">
        <v>153</v>
      </c>
      <c r="F403">
        <f>C401</f>
        <v>176.47362312724204</v>
      </c>
    </row>
    <row r="406" spans="1:6" x14ac:dyDescent="0.35">
      <c r="A406" s="1" t="s">
        <v>154</v>
      </c>
      <c r="B406" t="s">
        <v>155</v>
      </c>
    </row>
    <row r="408" spans="1:6" x14ac:dyDescent="0.35">
      <c r="B408" t="s">
        <v>156</v>
      </c>
      <c r="C408" t="s">
        <v>157</v>
      </c>
    </row>
    <row r="409" spans="1:6" x14ac:dyDescent="0.35">
      <c r="B409" t="s">
        <v>158</v>
      </c>
      <c r="C409" t="s">
        <v>159</v>
      </c>
    </row>
    <row r="411" spans="1:6" x14ac:dyDescent="0.35">
      <c r="A411" s="1" t="s">
        <v>160</v>
      </c>
      <c r="B411" s="1" t="s">
        <v>122</v>
      </c>
    </row>
    <row r="413" spans="1:6" x14ac:dyDescent="0.35">
      <c r="B413" t="s">
        <v>161</v>
      </c>
      <c r="C413">
        <f>(C389-C390)/SQRT((C391-C392)*(C393-C394))</f>
        <v>0.40843093212149301</v>
      </c>
    </row>
    <row r="415" spans="1:6" x14ac:dyDescent="0.35">
      <c r="B415" t="s">
        <v>162</v>
      </c>
    </row>
    <row r="417" spans="1:3" x14ac:dyDescent="0.35">
      <c r="A417" s="1" t="s">
        <v>163</v>
      </c>
      <c r="B417" s="1" t="s">
        <v>128</v>
      </c>
    </row>
    <row r="419" spans="1:3" x14ac:dyDescent="0.35">
      <c r="B419" t="s">
        <v>164</v>
      </c>
      <c r="C419">
        <f>C413^2</f>
        <v>0.16681582631363162</v>
      </c>
    </row>
    <row r="421" spans="1:3" x14ac:dyDescent="0.35">
      <c r="B421" t="s">
        <v>165</v>
      </c>
    </row>
    <row r="423" spans="1:3" x14ac:dyDescent="0.35">
      <c r="A423" s="1" t="s">
        <v>166</v>
      </c>
      <c r="B423" t="s">
        <v>167</v>
      </c>
    </row>
    <row r="425" spans="1:3" x14ac:dyDescent="0.35">
      <c r="B425">
        <f>C403*60+F403</f>
        <v>215.46286136315678</v>
      </c>
    </row>
  </sheetData>
  <mergeCells count="7">
    <mergeCell ref="B343:I344"/>
    <mergeCell ref="A3:B3"/>
    <mergeCell ref="E18:E19"/>
    <mergeCell ref="B85:E86"/>
    <mergeCell ref="G86:J87"/>
    <mergeCell ref="B324:I325"/>
    <mergeCell ref="B327:I3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2019-08-27T13:06:43Z</dcterms:modified>
</cp:coreProperties>
</file>