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07E55338-A461-498D-928F-4FEDD70EC287}" xr6:coauthVersionLast="41" xr6:coauthVersionMax="41" xr10:uidLastSave="{00000000-0000-0000-0000-000000000000}"/>
  <bookViews>
    <workbookView xWindow="10200" yWindow="150" windowWidth="15375" windowHeight="7875" firstSheet="7" activeTab="7" xr2:uid="{CE997910-302B-4DD6-93AE-F6BF8FE5255E}"/>
  </bookViews>
  <sheets>
    <sheet name="EX4" sheetId="1" r:id="rId1"/>
    <sheet name="EX5" sheetId="2" r:id="rId2"/>
    <sheet name="EX6" sheetId="3" r:id="rId3"/>
    <sheet name="EX7" sheetId="4" r:id="rId4"/>
    <sheet name="EX9" sheetId="5" r:id="rId5"/>
    <sheet name="EX10" sheetId="6" r:id="rId6"/>
    <sheet name="T10Q1-Organized" sheetId="7" r:id="rId7"/>
    <sheet name="T10Q1-ExamShortcutFormat" sheetId="13" r:id="rId8"/>
    <sheet name="T10Q2" sheetId="8" r:id="rId9"/>
    <sheet name="T10Q3-Organized" sheetId="9" r:id="rId10"/>
    <sheet name="T10Q3-ExamShortcutFormat" sheetId="14" r:id="rId11"/>
    <sheet name="T10Q4-OrganizedFormat" sheetId="10" r:id="rId12"/>
    <sheet name="T10Q4-ExamShortcutFormat" sheetId="15" r:id="rId13"/>
    <sheet name="T10Q5" sheetId="11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11" l="1"/>
  <c r="F56" i="11"/>
  <c r="E56" i="11"/>
  <c r="F55" i="11"/>
  <c r="E55" i="11"/>
  <c r="G55" i="11" s="1"/>
  <c r="F45" i="15"/>
  <c r="D42" i="15"/>
  <c r="F41" i="15"/>
  <c r="F42" i="15" s="1"/>
  <c r="F49" i="15" s="1"/>
  <c r="E41" i="15"/>
  <c r="E42" i="15" s="1"/>
  <c r="F48" i="15" s="1"/>
  <c r="D41" i="15"/>
  <c r="C41" i="15"/>
  <c r="C42" i="15" s="1"/>
  <c r="J16" i="15"/>
  <c r="J15" i="15"/>
  <c r="J14" i="15"/>
  <c r="H14" i="15"/>
  <c r="J13" i="15"/>
  <c r="H13" i="15"/>
  <c r="J12" i="15"/>
  <c r="H12" i="15"/>
  <c r="J11" i="15"/>
  <c r="H11" i="15"/>
  <c r="J10" i="15"/>
  <c r="H10" i="15"/>
  <c r="J9" i="15"/>
  <c r="H9" i="15"/>
  <c r="J8" i="15"/>
  <c r="H8" i="15"/>
  <c r="J7" i="15"/>
  <c r="H7" i="15"/>
  <c r="J6" i="15"/>
  <c r="H6" i="15"/>
  <c r="J5" i="15"/>
  <c r="H5" i="15"/>
  <c r="J4" i="15"/>
  <c r="J3" i="15"/>
  <c r="F24" i="14"/>
  <c r="E24" i="14"/>
  <c r="D24" i="14"/>
  <c r="C24" i="14"/>
  <c r="C26" i="14" s="1"/>
  <c r="E34" i="14" s="1"/>
  <c r="B24" i="14"/>
  <c r="G23" i="14"/>
  <c r="C25" i="14" s="1"/>
  <c r="G17" i="14"/>
  <c r="G16" i="14"/>
  <c r="G15" i="14"/>
  <c r="E15" i="14"/>
  <c r="D15" i="14"/>
  <c r="G14" i="14"/>
  <c r="D14" i="14"/>
  <c r="E14" i="14" s="1"/>
  <c r="G13" i="14"/>
  <c r="D13" i="14"/>
  <c r="E13" i="14" s="1"/>
  <c r="G12" i="14"/>
  <c r="E12" i="14"/>
  <c r="D12" i="14"/>
  <c r="G11" i="14"/>
  <c r="E11" i="14"/>
  <c r="D11" i="14"/>
  <c r="G10" i="14"/>
  <c r="D10" i="14"/>
  <c r="E10" i="14" s="1"/>
  <c r="G9" i="14"/>
  <c r="D9" i="14"/>
  <c r="E9" i="14" s="1"/>
  <c r="G8" i="14"/>
  <c r="E8" i="14"/>
  <c r="D8" i="14"/>
  <c r="G7" i="14"/>
  <c r="E7" i="14"/>
  <c r="D7" i="14"/>
  <c r="G6" i="14"/>
  <c r="D6" i="14"/>
  <c r="E6" i="14" s="1"/>
  <c r="G5" i="14"/>
  <c r="D5" i="14"/>
  <c r="E5" i="14" s="1"/>
  <c r="G4" i="14"/>
  <c r="G3" i="14"/>
  <c r="B53" i="8"/>
  <c r="C57" i="8" s="1"/>
  <c r="K6" i="8"/>
  <c r="K7" i="8"/>
  <c r="K8" i="8"/>
  <c r="K9" i="8"/>
  <c r="K10" i="8"/>
  <c r="K11" i="8"/>
  <c r="K12" i="8"/>
  <c r="K13" i="8"/>
  <c r="M13" i="8"/>
  <c r="M9" i="8"/>
  <c r="M5" i="8"/>
  <c r="M4" i="8"/>
  <c r="C42" i="13"/>
  <c r="D41" i="13"/>
  <c r="D42" i="13" s="1"/>
  <c r="C41" i="13"/>
  <c r="B41" i="13"/>
  <c r="B42" i="13" s="1"/>
  <c r="H33" i="13"/>
  <c r="H32" i="13"/>
  <c r="E32" i="13"/>
  <c r="D32" i="13"/>
  <c r="H31" i="13"/>
  <c r="E31" i="13"/>
  <c r="F31" i="13" s="1"/>
  <c r="D31" i="13"/>
  <c r="H30" i="13"/>
  <c r="E30" i="13"/>
  <c r="F30" i="13" s="1"/>
  <c r="D30" i="13"/>
  <c r="H29" i="13"/>
  <c r="E29" i="13"/>
  <c r="F29" i="13" s="1"/>
  <c r="D29" i="13"/>
  <c r="H28" i="13"/>
  <c r="E28" i="13"/>
  <c r="F28" i="13" s="1"/>
  <c r="D28" i="13"/>
  <c r="H27" i="13"/>
  <c r="E27" i="13"/>
  <c r="F27" i="13" s="1"/>
  <c r="D27" i="13"/>
  <c r="H26" i="13"/>
  <c r="E26" i="13"/>
  <c r="F26" i="13" s="1"/>
  <c r="D26" i="13"/>
  <c r="H25" i="13"/>
  <c r="E25" i="13"/>
  <c r="F25" i="13" s="1"/>
  <c r="D25" i="13"/>
  <c r="H24" i="13"/>
  <c r="E24" i="13"/>
  <c r="F24" i="13" s="1"/>
  <c r="D24" i="13"/>
  <c r="H23" i="13"/>
  <c r="E23" i="13"/>
  <c r="F23" i="13" s="1"/>
  <c r="D23" i="13"/>
  <c r="H22" i="13"/>
  <c r="E22" i="13"/>
  <c r="F22" i="13" s="1"/>
  <c r="D22" i="13"/>
  <c r="H21" i="13"/>
  <c r="E21" i="13"/>
  <c r="F21" i="13" s="1"/>
  <c r="D21" i="13"/>
  <c r="H20" i="13"/>
  <c r="E20" i="13"/>
  <c r="F20" i="13" s="1"/>
  <c r="D20" i="13"/>
  <c r="H19" i="13"/>
  <c r="M6" i="8"/>
  <c r="M7" i="8"/>
  <c r="M8" i="8"/>
  <c r="M10" i="8"/>
  <c r="M11" i="8"/>
  <c r="M12" i="8"/>
  <c r="M14" i="8"/>
  <c r="M15" i="8"/>
  <c r="G49" i="15" l="1"/>
  <c r="G48" i="15"/>
  <c r="G41" i="15"/>
  <c r="B30" i="14"/>
  <c r="D26" i="14"/>
  <c r="E35" i="14" s="1"/>
  <c r="E25" i="14"/>
  <c r="E26" i="14" s="1"/>
  <c r="D25" i="14"/>
  <c r="B25" i="14"/>
  <c r="B26" i="14" s="1"/>
  <c r="F25" i="14"/>
  <c r="F26" i="14" s="1"/>
  <c r="C54" i="8"/>
  <c r="C55" i="8"/>
  <c r="C56" i="8"/>
  <c r="E42" i="13"/>
  <c r="F32" i="13"/>
  <c r="B50" i="13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3" i="11"/>
  <c r="B86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G25" i="14" l="1"/>
  <c r="E33" i="14"/>
  <c r="F35" i="14"/>
  <c r="F33" i="14"/>
  <c r="F34" i="14"/>
  <c r="B43" i="13"/>
  <c r="B44" i="13" s="1"/>
  <c r="E44" i="13" s="1"/>
  <c r="D43" i="13"/>
  <c r="D44" i="13" s="1"/>
  <c r="C43" i="13"/>
  <c r="C44" i="13" s="1"/>
  <c r="C47" i="11"/>
  <c r="D47" i="11"/>
  <c r="E47" i="11"/>
  <c r="F47" i="11"/>
  <c r="G47" i="11"/>
  <c r="H47" i="11"/>
  <c r="B47" i="1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6" i="11"/>
  <c r="E6" i="11" s="1"/>
  <c r="B88" i="10"/>
  <c r="H6" i="10"/>
  <c r="H7" i="10"/>
  <c r="H8" i="10"/>
  <c r="H9" i="10"/>
  <c r="H10" i="10"/>
  <c r="H11" i="10"/>
  <c r="H12" i="10"/>
  <c r="H13" i="10"/>
  <c r="H14" i="10"/>
  <c r="H5" i="10"/>
  <c r="C44" i="10"/>
  <c r="B44" i="10"/>
  <c r="D44" i="10"/>
  <c r="E44" i="10"/>
  <c r="B46" i="8"/>
  <c r="C46" i="8"/>
  <c r="D46" i="8"/>
  <c r="E46" i="8"/>
  <c r="C84" i="7"/>
  <c r="C85" i="7" s="1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49" i="7"/>
  <c r="B47" i="9"/>
  <c r="B46" i="9"/>
  <c r="E28" i="9"/>
  <c r="E29" i="9"/>
  <c r="E30" i="9"/>
  <c r="E31" i="9"/>
  <c r="E32" i="9"/>
  <c r="E33" i="9"/>
  <c r="E34" i="9"/>
  <c r="E35" i="9"/>
  <c r="E36" i="9"/>
  <c r="E37" i="9"/>
  <c r="O13" i="9"/>
  <c r="E19" i="9" s="1"/>
  <c r="B11" i="9"/>
  <c r="B13" i="9" s="1"/>
  <c r="B17" i="9" s="1"/>
  <c r="C11" i="9"/>
  <c r="C13" i="9" s="1"/>
  <c r="C17" i="9" s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P13" i="9" s="1"/>
  <c r="F19" i="9" s="1"/>
  <c r="D39" i="7"/>
  <c r="P27" i="7"/>
  <c r="O27" i="7"/>
  <c r="N27" i="7"/>
  <c r="O29" i="7" s="1"/>
  <c r="M27" i="7"/>
  <c r="L27" i="7"/>
  <c r="K27" i="7"/>
  <c r="J27" i="7"/>
  <c r="K29" i="7" s="1"/>
  <c r="I27" i="7"/>
  <c r="H27" i="7"/>
  <c r="G27" i="7"/>
  <c r="F27" i="7"/>
  <c r="G29" i="7" s="1"/>
  <c r="E27" i="7"/>
  <c r="D27" i="7"/>
  <c r="C27" i="7"/>
  <c r="B27" i="7"/>
  <c r="C29" i="7" s="1"/>
  <c r="F46" i="8" l="1"/>
  <c r="E47" i="8" s="1"/>
  <c r="E48" i="8" s="1"/>
  <c r="B54" i="13"/>
  <c r="B87" i="10"/>
  <c r="I47" i="11"/>
  <c r="F44" i="10"/>
  <c r="D47" i="8"/>
  <c r="D48" i="8" s="1"/>
  <c r="B47" i="8"/>
  <c r="B48" i="8" s="1"/>
  <c r="C47" i="8"/>
  <c r="C48" i="8" s="1"/>
  <c r="C31" i="7"/>
  <c r="C35" i="7" s="1"/>
  <c r="G31" i="7"/>
  <c r="D36" i="7" s="1"/>
  <c r="K31" i="7"/>
  <c r="O31" i="7"/>
  <c r="C39" i="7" s="1"/>
  <c r="L29" i="7"/>
  <c r="L31" i="7" s="1"/>
  <c r="C38" i="7" s="1"/>
  <c r="H29" i="7"/>
  <c r="H31" i="7" s="1"/>
  <c r="B37" i="7" s="1"/>
  <c r="D29" i="7"/>
  <c r="D31" i="7" s="1"/>
  <c r="D35" i="7" s="1"/>
  <c r="N29" i="7"/>
  <c r="N31" i="7" s="1"/>
  <c r="B39" i="7" s="1"/>
  <c r="J29" i="7"/>
  <c r="J31" i="7" s="1"/>
  <c r="D37" i="7" s="1"/>
  <c r="F29" i="7"/>
  <c r="F31" i="7" s="1"/>
  <c r="C36" i="7" s="1"/>
  <c r="M29" i="7"/>
  <c r="M31" i="7" s="1"/>
  <c r="D38" i="7" s="1"/>
  <c r="I29" i="7"/>
  <c r="I31" i="7" s="1"/>
  <c r="C37" i="7" s="1"/>
  <c r="E29" i="7"/>
  <c r="E31" i="7" s="1"/>
  <c r="B36" i="7" s="1"/>
  <c r="L12" i="9"/>
  <c r="L13" i="9" s="1"/>
  <c r="B19" i="9" s="1"/>
  <c r="H12" i="9"/>
  <c r="H13" i="9" s="1"/>
  <c r="C18" i="9" s="1"/>
  <c r="D13" i="9"/>
  <c r="D17" i="9" s="1"/>
  <c r="E12" i="9"/>
  <c r="E13" i="9" s="1"/>
  <c r="E17" i="9" s="1"/>
  <c r="N12" i="9"/>
  <c r="K12" i="9"/>
  <c r="K13" i="9" s="1"/>
  <c r="F18" i="9" s="1"/>
  <c r="G12" i="9"/>
  <c r="G13" i="9" s="1"/>
  <c r="B18" i="9" s="1"/>
  <c r="M12" i="9"/>
  <c r="M13" i="9" s="1"/>
  <c r="C19" i="9" s="1"/>
  <c r="I12" i="9"/>
  <c r="I13" i="9" s="1"/>
  <c r="D18" i="9" s="1"/>
  <c r="D12" i="9"/>
  <c r="J12" i="9"/>
  <c r="J13" i="9" s="1"/>
  <c r="E18" i="9" s="1"/>
  <c r="F12" i="9"/>
  <c r="F13" i="9" s="1"/>
  <c r="F17" i="9" s="1"/>
  <c r="B38" i="7"/>
  <c r="C41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19" i="6"/>
  <c r="D22" i="6"/>
  <c r="D21" i="6"/>
  <c r="D20" i="6"/>
  <c r="D19" i="6"/>
  <c r="C15" i="6"/>
  <c r="D15" i="6"/>
  <c r="E15" i="6"/>
  <c r="B15" i="6"/>
  <c r="C12" i="6"/>
  <c r="D12" i="6"/>
  <c r="E12" i="6"/>
  <c r="B12" i="6"/>
  <c r="E14" i="6"/>
  <c r="D14" i="6"/>
  <c r="C14" i="6"/>
  <c r="B14" i="6"/>
  <c r="F13" i="6"/>
  <c r="D13" i="6"/>
  <c r="C13" i="6"/>
  <c r="E13" i="6"/>
  <c r="B13" i="6"/>
  <c r="E103" i="5"/>
  <c r="E83" i="5"/>
  <c r="E85" i="5"/>
  <c r="E87" i="5"/>
  <c r="E89" i="5"/>
  <c r="E91" i="5"/>
  <c r="E93" i="5"/>
  <c r="E95" i="5"/>
  <c r="E97" i="5"/>
  <c r="E99" i="5"/>
  <c r="E101" i="5"/>
  <c r="E81" i="5"/>
  <c r="D99" i="5"/>
  <c r="D101" i="5"/>
  <c r="D103" i="5"/>
  <c r="D97" i="5"/>
  <c r="D95" i="5"/>
  <c r="D93" i="5"/>
  <c r="D91" i="5"/>
  <c r="D89" i="5"/>
  <c r="D87" i="5"/>
  <c r="D85" i="5"/>
  <c r="D83" i="5"/>
  <c r="D81" i="5"/>
  <c r="D77" i="5"/>
  <c r="D76" i="5"/>
  <c r="C77" i="5"/>
  <c r="C76" i="5"/>
  <c r="C72" i="5"/>
  <c r="E39" i="5"/>
  <c r="E59" i="5" s="1"/>
  <c r="E41" i="5"/>
  <c r="B60" i="5" s="1"/>
  <c r="E43" i="5"/>
  <c r="C60" i="5" s="1"/>
  <c r="E45" i="5"/>
  <c r="D60" i="5" s="1"/>
  <c r="E47" i="5"/>
  <c r="E60" i="5" s="1"/>
  <c r="E49" i="5"/>
  <c r="B61" i="5" s="1"/>
  <c r="E51" i="5"/>
  <c r="C61" i="5" s="1"/>
  <c r="E37" i="5"/>
  <c r="D59" i="5" s="1"/>
  <c r="D24" i="5"/>
  <c r="E24" i="5" s="1"/>
  <c r="D22" i="5"/>
  <c r="E22" i="5" s="1"/>
  <c r="D20" i="5"/>
  <c r="E20" i="5" s="1"/>
  <c r="D18" i="5"/>
  <c r="E18" i="5" s="1"/>
  <c r="D16" i="5"/>
  <c r="E16" i="5" s="1"/>
  <c r="D14" i="5"/>
  <c r="E14" i="5" s="1"/>
  <c r="D12" i="5"/>
  <c r="E12" i="5" s="1"/>
  <c r="D10" i="5"/>
  <c r="E10" i="5" s="1"/>
  <c r="D8" i="5"/>
  <c r="E8" i="5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D16" i="4"/>
  <c r="D11" i="4"/>
  <c r="D15" i="4"/>
  <c r="D10" i="4"/>
  <c r="D14" i="4"/>
  <c r="D9" i="4"/>
  <c r="D13" i="4"/>
  <c r="D8" i="4"/>
  <c r="D12" i="4"/>
  <c r="D7" i="4"/>
  <c r="D6" i="4"/>
  <c r="D5" i="4"/>
  <c r="D4" i="4"/>
  <c r="D3" i="4"/>
  <c r="D2" i="4"/>
  <c r="G23" i="3"/>
  <c r="G24" i="3" s="1"/>
  <c r="B24" i="3" s="1"/>
  <c r="E23" i="3"/>
  <c r="F23" i="3"/>
  <c r="D23" i="3"/>
  <c r="C23" i="3"/>
  <c r="B23" i="3"/>
  <c r="C22" i="3"/>
  <c r="D22" i="3"/>
  <c r="E22" i="3"/>
  <c r="F22" i="3"/>
  <c r="C21" i="3"/>
  <c r="B21" i="3"/>
  <c r="B22" i="3"/>
  <c r="F21" i="3"/>
  <c r="E21" i="3"/>
  <c r="D21" i="3"/>
  <c r="F20" i="3"/>
  <c r="E20" i="3"/>
  <c r="D20" i="3"/>
  <c r="C20" i="3"/>
  <c r="B20" i="3"/>
  <c r="F19" i="3"/>
  <c r="E19" i="3"/>
  <c r="D19" i="3"/>
  <c r="C19" i="3"/>
  <c r="B19" i="3"/>
  <c r="F5" i="3"/>
  <c r="F6" i="3"/>
  <c r="F7" i="3"/>
  <c r="F8" i="3"/>
  <c r="F9" i="3"/>
  <c r="F10" i="3"/>
  <c r="F11" i="3"/>
  <c r="F12" i="3"/>
  <c r="F13" i="3"/>
  <c r="F14" i="3"/>
  <c r="F4" i="3"/>
  <c r="D4" i="3"/>
  <c r="D5" i="3"/>
  <c r="E5" i="3" s="1"/>
  <c r="D6" i="3"/>
  <c r="D7" i="3"/>
  <c r="E7" i="3" s="1"/>
  <c r="D8" i="3"/>
  <c r="D9" i="3"/>
  <c r="E9" i="3" s="1"/>
  <c r="D10" i="3"/>
  <c r="D11" i="3"/>
  <c r="E11" i="3" s="1"/>
  <c r="D12" i="3"/>
  <c r="D13" i="3"/>
  <c r="E13" i="3" s="1"/>
  <c r="D14" i="3"/>
  <c r="E14" i="3"/>
  <c r="E12" i="3"/>
  <c r="E10" i="3"/>
  <c r="E8" i="3"/>
  <c r="E6" i="3"/>
  <c r="E4" i="3"/>
  <c r="E14" i="2"/>
  <c r="E5" i="2"/>
  <c r="E6" i="2"/>
  <c r="E7" i="2"/>
  <c r="E8" i="2"/>
  <c r="E9" i="2"/>
  <c r="E10" i="2"/>
  <c r="E11" i="2"/>
  <c r="E12" i="2"/>
  <c r="E13" i="2"/>
  <c r="D5" i="2"/>
  <c r="D6" i="2"/>
  <c r="D7" i="2"/>
  <c r="D8" i="2"/>
  <c r="D9" i="2"/>
  <c r="D10" i="2"/>
  <c r="D11" i="2"/>
  <c r="D12" i="2"/>
  <c r="D13" i="2"/>
  <c r="D14" i="2"/>
  <c r="E4" i="2"/>
  <c r="D4" i="2"/>
  <c r="N8" i="1"/>
  <c r="N7" i="1"/>
  <c r="C8" i="1"/>
  <c r="D8" i="1"/>
  <c r="E8" i="1"/>
  <c r="F8" i="1"/>
  <c r="G8" i="1"/>
  <c r="H8" i="1"/>
  <c r="I8" i="1"/>
  <c r="J8" i="1"/>
  <c r="K8" i="1"/>
  <c r="L8" i="1"/>
  <c r="M8" i="1"/>
  <c r="B8" i="1"/>
  <c r="C7" i="1"/>
  <c r="D7" i="1"/>
  <c r="E7" i="1"/>
  <c r="F7" i="1"/>
  <c r="G7" i="1"/>
  <c r="H7" i="1"/>
  <c r="I7" i="1"/>
  <c r="J7" i="1"/>
  <c r="K7" i="1"/>
  <c r="L7" i="1"/>
  <c r="M7" i="1"/>
  <c r="B7" i="1"/>
  <c r="N5" i="1"/>
  <c r="N4" i="1"/>
  <c r="C6" i="1"/>
  <c r="D6" i="1"/>
  <c r="E6" i="1"/>
  <c r="F6" i="1"/>
  <c r="G6" i="1"/>
  <c r="H6" i="1"/>
  <c r="I6" i="1"/>
  <c r="J6" i="1"/>
  <c r="K6" i="1"/>
  <c r="L6" i="1"/>
  <c r="M6" i="1"/>
  <c r="B6" i="1"/>
  <c r="G48" i="11" l="1"/>
  <c r="G49" i="11" s="1"/>
  <c r="C48" i="11"/>
  <c r="C49" i="11" s="1"/>
  <c r="H48" i="11"/>
  <c r="H49" i="11" s="1"/>
  <c r="F48" i="11"/>
  <c r="F49" i="11" s="1"/>
  <c r="B48" i="11"/>
  <c r="B49" i="11" s="1"/>
  <c r="D48" i="11"/>
  <c r="D49" i="11" s="1"/>
  <c r="E48" i="11"/>
  <c r="E49" i="11" s="1"/>
  <c r="E45" i="10"/>
  <c r="E46" i="10" s="1"/>
  <c r="C45" i="10"/>
  <c r="C46" i="10" s="1"/>
  <c r="D45" i="10"/>
  <c r="D46" i="10" s="1"/>
  <c r="B45" i="10"/>
  <c r="B46" i="10" s="1"/>
  <c r="D40" i="7"/>
  <c r="D41" i="7" s="1"/>
  <c r="B40" i="7"/>
  <c r="B41" i="7" s="1"/>
  <c r="C40" i="7"/>
  <c r="C41" i="7" s="1"/>
  <c r="N13" i="9"/>
  <c r="D19" i="9" s="1"/>
  <c r="D20" i="9" s="1"/>
  <c r="G20" i="9" s="1"/>
  <c r="B21" i="9" s="1"/>
  <c r="B42" i="9"/>
  <c r="C20" i="9"/>
  <c r="B20" i="9"/>
  <c r="E20" i="9"/>
  <c r="F20" i="9"/>
  <c r="F19" i="5"/>
  <c r="F13" i="5"/>
  <c r="D62" i="5"/>
  <c r="D63" i="5" s="1"/>
  <c r="E62" i="5"/>
  <c r="E63" i="5" s="1"/>
  <c r="C62" i="5"/>
  <c r="C63" i="5" s="1"/>
  <c r="B62" i="5"/>
  <c r="B63" i="5" s="1"/>
  <c r="F21" i="5"/>
  <c r="F11" i="5"/>
  <c r="F15" i="5"/>
  <c r="F23" i="5"/>
  <c r="F9" i="5"/>
  <c r="F17" i="5"/>
  <c r="B25" i="3"/>
  <c r="C24" i="3"/>
  <c r="N6" i="1"/>
  <c r="E41" i="7" l="1"/>
  <c r="B45" i="9"/>
  <c r="C21" i="9"/>
  <c r="C22" i="9" s="1"/>
  <c r="F21" i="9"/>
  <c r="F22" i="9" s="1"/>
  <c r="E21" i="9"/>
  <c r="D21" i="9"/>
  <c r="D22" i="9" s="1"/>
  <c r="B22" i="9"/>
  <c r="F63" i="5"/>
  <c r="B64" i="5" s="1"/>
  <c r="B65" i="5" s="1"/>
  <c r="B66" i="5" s="1"/>
  <c r="C25" i="3"/>
  <c r="D24" i="3"/>
  <c r="C42" i="7" l="1"/>
  <c r="C43" i="7" s="1"/>
  <c r="B42" i="7"/>
  <c r="B43" i="7" s="1"/>
  <c r="D42" i="7"/>
  <c r="D43" i="7" s="1"/>
  <c r="G21" i="9"/>
  <c r="E22" i="9"/>
  <c r="G22" i="9" s="1"/>
  <c r="C64" i="5"/>
  <c r="E24" i="3"/>
  <c r="D25" i="3"/>
  <c r="D64" i="5" l="1"/>
  <c r="C65" i="5"/>
  <c r="C66" i="5" s="1"/>
  <c r="F24" i="3"/>
  <c r="F25" i="3" s="1"/>
  <c r="E25" i="3"/>
  <c r="E64" i="5" l="1"/>
  <c r="D65" i="5"/>
  <c r="D66" i="5" s="1"/>
  <c r="E65" i="5" l="1"/>
  <c r="E66" i="5" s="1"/>
  <c r="F64" i="5"/>
</calcChain>
</file>

<file path=xl/sharedStrings.xml><?xml version="1.0" encoding="utf-8"?>
<sst xmlns="http://schemas.openxmlformats.org/spreadsheetml/2006/main" count="705" uniqueCount="201">
  <si>
    <t>Year</t>
  </si>
  <si>
    <t>Year 1</t>
  </si>
  <si>
    <t>Year 2</t>
  </si>
  <si>
    <t>Year 3</t>
  </si>
  <si>
    <t>Quarter</t>
  </si>
  <si>
    <t>Data(Y)</t>
  </si>
  <si>
    <t>X</t>
  </si>
  <si>
    <t>XY</t>
  </si>
  <si>
    <t>SUM</t>
  </si>
  <si>
    <t>X^2</t>
  </si>
  <si>
    <t>Y^2</t>
  </si>
  <si>
    <t>Example 5</t>
  </si>
  <si>
    <t>Output</t>
  </si>
  <si>
    <t>5-day moving total</t>
  </si>
  <si>
    <t>5-day moving average</t>
  </si>
  <si>
    <t>Week 1</t>
  </si>
  <si>
    <t>Monday</t>
  </si>
  <si>
    <t>Tuesday</t>
  </si>
  <si>
    <t>Wednesday</t>
  </si>
  <si>
    <t>Thursday</t>
  </si>
  <si>
    <t>Friday</t>
  </si>
  <si>
    <t>Week 2</t>
  </si>
  <si>
    <t>Week 3</t>
  </si>
  <si>
    <t>-</t>
  </si>
  <si>
    <t>N/A</t>
  </si>
  <si>
    <t>Deviation from trend, Y - T</t>
  </si>
  <si>
    <t>Output (Y)</t>
  </si>
  <si>
    <t>Note:</t>
  </si>
  <si>
    <t>+ve : above trend line</t>
  </si>
  <si>
    <t>-ve : below trend line</t>
  </si>
  <si>
    <t>Total</t>
  </si>
  <si>
    <t>Average</t>
  </si>
  <si>
    <t>Adjustment</t>
  </si>
  <si>
    <t>Average Daily Variation, S</t>
  </si>
  <si>
    <t>Mon</t>
  </si>
  <si>
    <t>Tue</t>
  </si>
  <si>
    <t>Wed</t>
  </si>
  <si>
    <t>Thu</t>
  </si>
  <si>
    <t>Fri</t>
  </si>
  <si>
    <t>Note: For red, 4.2/3, others are 2</t>
  </si>
  <si>
    <t>Deseasonalised data, Y-S</t>
  </si>
  <si>
    <t xml:space="preserve">Interpretation: </t>
  </si>
  <si>
    <t>According to the output from Thursday to Friday, there is a drastic drop of output</t>
  </si>
  <si>
    <t>However, after deseasonalisation, the output only drop slightly</t>
  </si>
  <si>
    <t>Period</t>
  </si>
  <si>
    <t>Sales Y</t>
  </si>
  <si>
    <t>4-point moving</t>
  </si>
  <si>
    <t>Centred moving average</t>
  </si>
  <si>
    <t>(Trend, T)</t>
  </si>
  <si>
    <t>Jan-Mar</t>
  </si>
  <si>
    <t>Apr-Jun</t>
  </si>
  <si>
    <t>Jul-Sept</t>
  </si>
  <si>
    <t>Oct-Dec</t>
  </si>
  <si>
    <t>Trend</t>
  </si>
  <si>
    <t>Y-T</t>
  </si>
  <si>
    <t>Jul-Sep</t>
  </si>
  <si>
    <t>Mean Seasonal Variation</t>
  </si>
  <si>
    <t>Approximation of MSV</t>
  </si>
  <si>
    <t>Note: Adjustments = -1/4 = 0.255</t>
  </si>
  <si>
    <t>Example 9c</t>
  </si>
  <si>
    <t>Example 9b</t>
  </si>
  <si>
    <t>Example 9a</t>
  </si>
  <si>
    <t xml:space="preserve">Average change per time period = </t>
  </si>
  <si>
    <t>Note: Answer put 5.37 because of rounding error, but the result doesn't matter, because in the end we approximate without decimals</t>
  </si>
  <si>
    <t>Note: Answer is -1.02 because rounding error, but doesn't matter, both are correct</t>
  </si>
  <si>
    <t>only 2dp is required</t>
  </si>
  <si>
    <t>Expected Sales</t>
  </si>
  <si>
    <t>Estimated Trend Value,</t>
  </si>
  <si>
    <t>Test</t>
  </si>
  <si>
    <t>Yest - Test + S</t>
  </si>
  <si>
    <t>S</t>
  </si>
  <si>
    <t>Deseasonalised</t>
  </si>
  <si>
    <t>data, Y-S</t>
  </si>
  <si>
    <t>Suggest to split into 2 steps</t>
  </si>
  <si>
    <t>Add them up and divide by 2 to find one 8-quarter moving</t>
  </si>
  <si>
    <t>Find 4 pairs of 2 quarter movings</t>
  </si>
  <si>
    <t>Find 2-pairs of four quarter movings</t>
  </si>
  <si>
    <t>Converted to 4, because there are 4 quarters, the graph should repeat 4 times, and sum up exactly to 4</t>
  </si>
  <si>
    <t>Q10b</t>
  </si>
  <si>
    <t>Q10c</t>
  </si>
  <si>
    <t>Import Index, Y</t>
  </si>
  <si>
    <t>Seasonal variation, S</t>
  </si>
  <si>
    <t>Deseasonalised Index, Y/S</t>
  </si>
  <si>
    <t>d)</t>
  </si>
  <si>
    <t>Average change per time period</t>
  </si>
  <si>
    <t>=</t>
  </si>
  <si>
    <t>Forecast trend</t>
  </si>
  <si>
    <t>Seasonal ratio</t>
  </si>
  <si>
    <t>Forecast index</t>
  </si>
  <si>
    <t>Day</t>
  </si>
  <si>
    <t>Morning</t>
  </si>
  <si>
    <t>Shift</t>
  </si>
  <si>
    <t>Afternoon</t>
  </si>
  <si>
    <t>Evening</t>
  </si>
  <si>
    <t>Morning Shift</t>
  </si>
  <si>
    <t>Afternoon Shift</t>
  </si>
  <si>
    <t>Evening Shift</t>
  </si>
  <si>
    <t>Number of components produced</t>
  </si>
  <si>
    <t>Saturday</t>
  </si>
  <si>
    <t>Q1a</t>
  </si>
  <si>
    <r>
      <t xml:space="preserve">Number of components produced, </t>
    </r>
    <r>
      <rPr>
        <b/>
        <sz val="11"/>
        <color theme="1"/>
        <rFont val="Calibri"/>
        <family val="2"/>
        <scheme val="minor"/>
      </rPr>
      <t>Y</t>
    </r>
  </si>
  <si>
    <t>Sum</t>
  </si>
  <si>
    <r>
      <t>3 shift moving average,</t>
    </r>
    <r>
      <rPr>
        <b/>
        <sz val="11"/>
        <color theme="1"/>
        <rFont val="Calibri"/>
        <family val="2"/>
        <scheme val="minor"/>
      </rPr>
      <t xml:space="preserve"> T</t>
    </r>
  </si>
  <si>
    <t>Adjustments</t>
  </si>
  <si>
    <t>Question 3</t>
  </si>
  <si>
    <t>Week</t>
  </si>
  <si>
    <t>Part I</t>
  </si>
  <si>
    <t>Sales, Y</t>
  </si>
  <si>
    <t>Moving Ave. (5D), T</t>
  </si>
  <si>
    <t>Mean Average Sales</t>
  </si>
  <si>
    <t>Q3 Part A</t>
  </si>
  <si>
    <t>Q3 Part B</t>
  </si>
  <si>
    <t>Q3 Part C</t>
  </si>
  <si>
    <t>Deseasonalize cash sales</t>
  </si>
  <si>
    <t>Deseasonalize cash sales, Y-T</t>
  </si>
  <si>
    <t>M. Avg. S.</t>
  </si>
  <si>
    <t>Q3 Part D</t>
  </si>
  <si>
    <t>Forecasting</t>
  </si>
  <si>
    <t>Week 4</t>
  </si>
  <si>
    <t>Mean increment in trend</t>
  </si>
  <si>
    <t>Shift variation</t>
  </si>
  <si>
    <t>&lt;-- Q1c</t>
  </si>
  <si>
    <t>&lt;-- Q1b</t>
  </si>
  <si>
    <t>Q1d</t>
  </si>
  <si>
    <t>Num. of components produced</t>
  </si>
  <si>
    <t>Thurs</t>
  </si>
  <si>
    <t>Deseasonalized data</t>
  </si>
  <si>
    <t>Q1e</t>
  </si>
  <si>
    <t>Q1f</t>
  </si>
  <si>
    <t>Forecast</t>
  </si>
  <si>
    <t>Mean average increase</t>
  </si>
  <si>
    <t>Next shift morning Monday:</t>
  </si>
  <si>
    <t>Approx: 135</t>
  </si>
  <si>
    <t>Unemployed People, Y</t>
  </si>
  <si>
    <t>Q1</t>
  </si>
  <si>
    <t>Q2</t>
  </si>
  <si>
    <t>Q3</t>
  </si>
  <si>
    <t>Q4</t>
  </si>
  <si>
    <t>Q2b</t>
  </si>
  <si>
    <t>Table</t>
  </si>
  <si>
    <t>Four-quarter center moving average</t>
  </si>
  <si>
    <t>Trends:</t>
  </si>
  <si>
    <t>Trend, T</t>
  </si>
  <si>
    <t>Variation</t>
  </si>
  <si>
    <t>Q2c</t>
  </si>
  <si>
    <t>Rm</t>
  </si>
  <si>
    <t>RM</t>
  </si>
  <si>
    <t>Components</t>
  </si>
  <si>
    <t>Total quarterly export (RM'000,000)</t>
  </si>
  <si>
    <t>Moving Average of 4 quarters</t>
  </si>
  <si>
    <t>Trend value, T</t>
  </si>
  <si>
    <t>Q4a</t>
  </si>
  <si>
    <t>Q4c</t>
  </si>
  <si>
    <t>Q4d</t>
  </si>
  <si>
    <t>Deseasonalised total quantity</t>
  </si>
  <si>
    <t>Q4e</t>
  </si>
  <si>
    <t>Q4f</t>
  </si>
  <si>
    <t>2011 Q3</t>
  </si>
  <si>
    <t>Prediction</t>
  </si>
  <si>
    <t>Q5</t>
  </si>
  <si>
    <t>Sunday</t>
  </si>
  <si>
    <t>Daily revenue (in RM '000)</t>
  </si>
  <si>
    <t>7 day moving average, T</t>
  </si>
  <si>
    <t>Y/T</t>
  </si>
  <si>
    <t>Seasonal Variation, S</t>
  </si>
  <si>
    <t>Unseasonalized Daily revenue</t>
  </si>
  <si>
    <t>5f</t>
  </si>
  <si>
    <t>5c</t>
  </si>
  <si>
    <t>Y-S</t>
  </si>
  <si>
    <t>©</t>
  </si>
  <si>
    <t>Y</t>
  </si>
  <si>
    <t>3SMT</t>
  </si>
  <si>
    <t>T=3SMA</t>
  </si>
  <si>
    <t>Deseasonalized Y</t>
  </si>
  <si>
    <t>M</t>
  </si>
  <si>
    <t>A</t>
  </si>
  <si>
    <t>E</t>
  </si>
  <si>
    <t>Average shift variation</t>
  </si>
  <si>
    <t>ACITPS</t>
  </si>
  <si>
    <t>135 components</t>
  </si>
  <si>
    <t xml:space="preserve">Average change in trend per quarter </t>
  </si>
  <si>
    <t>Q2f</t>
  </si>
  <si>
    <t>Q2a&amp;e</t>
  </si>
  <si>
    <t>Sales (RM)</t>
  </si>
  <si>
    <t>5DMA, T</t>
  </si>
  <si>
    <t>Averages</t>
  </si>
  <si>
    <t>Average daily variation</t>
  </si>
  <si>
    <t>Average change in trend per day</t>
  </si>
  <si>
    <t>T</t>
  </si>
  <si>
    <t>n</t>
  </si>
  <si>
    <t>Forecast cash sales (RM)</t>
  </si>
  <si>
    <t>(b)</t>
  </si>
  <si>
    <t>Y/S</t>
  </si>
  <si>
    <t>(a)</t>
  </si>
  <si>
    <t>c)</t>
  </si>
  <si>
    <t>Avg Q Var</t>
  </si>
  <si>
    <t>f)</t>
  </si>
  <si>
    <t>Average change in trend per quarter</t>
  </si>
  <si>
    <t>Total quarterly exports (in RM1,000,000)</t>
  </si>
  <si>
    <t>Test*S (RM'000)</t>
  </si>
  <si>
    <t>Tues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</si>
</sst>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2" xfId="0" applyFont="1" applyBorder="1"/>
    <xf numFmtId="0" fontId="0" fillId="0" borderId="0" xfId="0" quotePrefix="1"/>
    <xf numFmtId="0" fontId="0" fillId="0" borderId="0" xfId="0" applyBorder="1"/>
    <xf numFmtId="0" fontId="0" fillId="0" borderId="1" xfId="0" quotePrefix="1" applyBorder="1"/>
    <xf numFmtId="0" fontId="0" fillId="0" borderId="1" xfId="0" applyFill="1" applyBorder="1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/>
    <xf numFmtId="0" fontId="0" fillId="0" borderId="1" xfId="0" applyBorder="1" applyAlignment="1"/>
    <xf numFmtId="0" fontId="3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0" fillId="3" borderId="1" xfId="0" quotePrefix="1" applyFill="1" applyBorder="1"/>
    <xf numFmtId="2" fontId="3" fillId="0" borderId="1" xfId="0" applyNumberFormat="1" applyFont="1" applyBorder="1" applyAlignment="1"/>
    <xf numFmtId="2" fontId="3" fillId="0" borderId="1" xfId="0" applyNumberFormat="1" applyFont="1" applyBorder="1"/>
    <xf numFmtId="0" fontId="3" fillId="3" borderId="1" xfId="0" quotePrefix="1" applyFont="1" applyFill="1" applyBorder="1"/>
    <xf numFmtId="1" fontId="0" fillId="0" borderId="1" xfId="0" applyNumberFormat="1" applyBorder="1"/>
    <xf numFmtId="0" fontId="0" fillId="0" borderId="0" xfId="0" applyFill="1" applyBorder="1" applyAlignment="1">
      <alignment vertical="center"/>
    </xf>
    <xf numFmtId="0" fontId="3" fillId="0" borderId="0" xfId="0" applyFont="1" applyBorder="1"/>
    <xf numFmtId="0" fontId="0" fillId="0" borderId="1" xfId="0" applyBorder="1" applyAlignment="1">
      <alignment wrapText="1"/>
    </xf>
    <xf numFmtId="1" fontId="3" fillId="0" borderId="1" xfId="0" applyNumberFormat="1" applyFont="1" applyBorder="1"/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2" fillId="0" borderId="0" xfId="0" applyFont="1" applyAlignme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2" fillId="0" borderId="0" xfId="0" applyFont="1"/>
    <xf numFmtId="0" fontId="0" fillId="0" borderId="9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'T10Q1-Organized'!$B$33</c:f>
              <c:strCache>
                <c:ptCount val="1"/>
                <c:pt idx="0">
                  <c:v>Number of components produced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'T10Q1-Organized'!$B$25:$P$26</c:f>
              <c:multiLvlStrCache>
                <c:ptCount val="15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Afternoon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Afternoon</c:v>
                  </c:pt>
                  <c:pt idx="8">
                    <c:v>Evening</c:v>
                  </c:pt>
                  <c:pt idx="9">
                    <c:v>Morning</c:v>
                  </c:pt>
                  <c:pt idx="10">
                    <c:v>Afternoon</c:v>
                  </c:pt>
                  <c:pt idx="11">
                    <c:v>Evening</c:v>
                  </c:pt>
                  <c:pt idx="12">
                    <c:v>Morning</c:v>
                  </c:pt>
                  <c:pt idx="13">
                    <c:v>Afternoon</c:v>
                  </c:pt>
                  <c:pt idx="14">
                    <c:v>Evening</c:v>
                  </c:pt>
                </c:lvl>
                <c:lvl>
                  <c:pt idx="0">
                    <c:v>Monday</c:v>
                  </c:pt>
                  <c:pt idx="3">
                    <c:v>Tuesday</c:v>
                  </c:pt>
                  <c:pt idx="6">
                    <c:v>Wednesday</c:v>
                  </c:pt>
                  <c:pt idx="9">
                    <c:v>Thursday</c:v>
                  </c:pt>
                  <c:pt idx="12">
                    <c:v>Friday</c:v>
                  </c:pt>
                </c:lvl>
              </c:multiLvlStrCache>
            </c:multiLvlStrRef>
          </c:cat>
          <c:val>
            <c:numRef>
              <c:f>'T10Q1-Organized'!$B$27:$P$27</c:f>
              <c:numCache>
                <c:formatCode>General</c:formatCode>
                <c:ptCount val="15"/>
                <c:pt idx="0">
                  <c:v>127</c:v>
                </c:pt>
                <c:pt idx="1">
                  <c:v>114</c:v>
                </c:pt>
                <c:pt idx="2">
                  <c:v>134</c:v>
                </c:pt>
                <c:pt idx="3">
                  <c:v>130</c:v>
                </c:pt>
                <c:pt idx="4">
                  <c:v>115</c:v>
                </c:pt>
                <c:pt idx="5">
                  <c:v>138</c:v>
                </c:pt>
                <c:pt idx="6">
                  <c:v>128</c:v>
                </c:pt>
                <c:pt idx="7">
                  <c:v>117</c:v>
                </c:pt>
                <c:pt idx="8">
                  <c:v>142</c:v>
                </c:pt>
                <c:pt idx="9">
                  <c:v>131</c:v>
                </c:pt>
                <c:pt idx="10">
                  <c:v>116</c:v>
                </c:pt>
                <c:pt idx="11">
                  <c:v>141</c:v>
                </c:pt>
                <c:pt idx="12">
                  <c:v>132</c:v>
                </c:pt>
                <c:pt idx="13">
                  <c:v>120</c:v>
                </c:pt>
                <c:pt idx="1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3-44C0-B2A4-E7BE9E9D71B0}"/>
            </c:ext>
          </c:extLst>
        </c:ser>
        <c:ser>
          <c:idx val="1"/>
          <c:order val="1"/>
          <c:tx>
            <c:strRef>
              <c:f>'T10Q1-Organized'!$E$48</c:f>
              <c:strCache>
                <c:ptCount val="1"/>
                <c:pt idx="0">
                  <c:v>Deseasonalized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'T10Q1-Organized'!$E$49:$E$63</c:f>
              <c:numCache>
                <c:formatCode>General</c:formatCode>
                <c:ptCount val="15"/>
                <c:pt idx="0">
                  <c:v>125.40555555555555</c:v>
                </c:pt>
                <c:pt idx="1">
                  <c:v>142.1888888888889</c:v>
                </c:pt>
                <c:pt idx="2">
                  <c:v>117.40555555555555</c:v>
                </c:pt>
                <c:pt idx="3">
                  <c:v>129.40555555555557</c:v>
                </c:pt>
                <c:pt idx="4">
                  <c:v>144.1888888888889</c:v>
                </c:pt>
                <c:pt idx="5">
                  <c:v>103.40555555555555</c:v>
                </c:pt>
                <c:pt idx="6">
                  <c:v>113.40555555555555</c:v>
                </c:pt>
                <c:pt idx="7">
                  <c:v>129.1888888888889</c:v>
                </c:pt>
                <c:pt idx="8">
                  <c:v>105.40555555555555</c:v>
                </c:pt>
                <c:pt idx="9">
                  <c:v>118.40555555555555</c:v>
                </c:pt>
                <c:pt idx="10">
                  <c:v>146.1888888888889</c:v>
                </c:pt>
                <c:pt idx="11">
                  <c:v>127.40555555555555</c:v>
                </c:pt>
                <c:pt idx="12">
                  <c:v>140.40555555555557</c:v>
                </c:pt>
                <c:pt idx="13">
                  <c:v>153.1888888888889</c:v>
                </c:pt>
                <c:pt idx="14">
                  <c:v>133.40555555555557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1-4986-B053-1E6F1A009A3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41840"/>
        <c:axId val="1792470208"/>
      </c:lineChart>
      <c:catAx>
        <c:axId val="17927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70208"/>
        <c:crosses val="autoZero"/>
        <c:auto val="1"/>
        <c:lblAlgn val="ctr"/>
        <c:lblOffset val="100"/>
        <c:noMultiLvlLbl val="0"/>
      </c:catAx>
      <c:valAx>
        <c:axId val="1792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'T10Q1-Organized'!$E$48</c:f>
              <c:strCache>
                <c:ptCount val="1"/>
                <c:pt idx="0">
                  <c:v>Deseasonalized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'T10Q1-Organized'!$A$49:$B$63</c:f>
              <c:multiLvlStrCache>
                <c:ptCount val="15"/>
                <c:lvl>
                  <c:pt idx="0">
                    <c:v>Morning Shift</c:v>
                  </c:pt>
                  <c:pt idx="1">
                    <c:v>Afternoon Shift</c:v>
                  </c:pt>
                  <c:pt idx="2">
                    <c:v>Evening Shift</c:v>
                  </c:pt>
                  <c:pt idx="3">
                    <c:v>Morning Shift</c:v>
                  </c:pt>
                  <c:pt idx="4">
                    <c:v>Afternoon Shift</c:v>
                  </c:pt>
                  <c:pt idx="5">
                    <c:v>Evening Shift</c:v>
                  </c:pt>
                  <c:pt idx="6">
                    <c:v>Morning Shift</c:v>
                  </c:pt>
                  <c:pt idx="7">
                    <c:v>Afternoon Shift</c:v>
                  </c:pt>
                  <c:pt idx="8">
                    <c:v>Evening Shift</c:v>
                  </c:pt>
                  <c:pt idx="9">
                    <c:v>Morning Shift</c:v>
                  </c:pt>
                  <c:pt idx="10">
                    <c:v>Afternoon Shift</c:v>
                  </c:pt>
                  <c:pt idx="11">
                    <c:v>Evening Shift</c:v>
                  </c:pt>
                  <c:pt idx="12">
                    <c:v>Morning Shift</c:v>
                  </c:pt>
                  <c:pt idx="13">
                    <c:v>Afternoon Shift</c:v>
                  </c:pt>
                  <c:pt idx="14">
                    <c:v>Evening Shift</c:v>
                  </c:pt>
                </c:lvl>
                <c:lvl>
                  <c:pt idx="0">
                    <c:v>Mon</c:v>
                  </c:pt>
                  <c:pt idx="3">
                    <c:v>Tue</c:v>
                  </c:pt>
                  <c:pt idx="6">
                    <c:v>Wed</c:v>
                  </c:pt>
                  <c:pt idx="9">
                    <c:v>Thurs</c:v>
                  </c:pt>
                  <c:pt idx="12">
                    <c:v>Fri</c:v>
                  </c:pt>
                </c:lvl>
              </c:multiLvlStrCache>
            </c:multiLvlStrRef>
          </c:cat>
          <c:val>
            <c:numRef>
              <c:f>'T10Q1-Organized'!$E$49:$E$63</c:f>
              <c:numCache>
                <c:formatCode>General</c:formatCode>
                <c:ptCount val="15"/>
                <c:pt idx="0">
                  <c:v>125.40555555555555</c:v>
                </c:pt>
                <c:pt idx="1">
                  <c:v>142.1888888888889</c:v>
                </c:pt>
                <c:pt idx="2">
                  <c:v>117.40555555555555</c:v>
                </c:pt>
                <c:pt idx="3">
                  <c:v>129.40555555555557</c:v>
                </c:pt>
                <c:pt idx="4">
                  <c:v>144.1888888888889</c:v>
                </c:pt>
                <c:pt idx="5">
                  <c:v>103.40555555555555</c:v>
                </c:pt>
                <c:pt idx="6">
                  <c:v>113.40555555555555</c:v>
                </c:pt>
                <c:pt idx="7">
                  <c:v>129.1888888888889</c:v>
                </c:pt>
                <c:pt idx="8">
                  <c:v>105.40555555555555</c:v>
                </c:pt>
                <c:pt idx="9">
                  <c:v>118.40555555555555</c:v>
                </c:pt>
                <c:pt idx="10">
                  <c:v>146.1888888888889</c:v>
                </c:pt>
                <c:pt idx="11">
                  <c:v>127.40555555555555</c:v>
                </c:pt>
                <c:pt idx="12">
                  <c:v>140.40555555555557</c:v>
                </c:pt>
                <c:pt idx="13">
                  <c:v>153.1888888888889</c:v>
                </c:pt>
                <c:pt idx="14">
                  <c:v>133.40555555555557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0-4ED9-B310-241AA6D3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49040"/>
        <c:axId val="1870187824"/>
      </c:lineChart>
      <c:catAx>
        <c:axId val="17927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87824"/>
        <c:crosses val="autoZero"/>
        <c:auto val="1"/>
        <c:lblAlgn val="ctr"/>
        <c:lblOffset val="100"/>
        <c:noMultiLvlLbl val="0"/>
      </c:catAx>
      <c:valAx>
        <c:axId val="18701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T10Q2!$C$3</c:f>
              <c:strCache>
                <c:ptCount val="1"/>
                <c:pt idx="0">
                  <c:v>Unemployed People,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T10Q2!$A$4:$B$15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T10Q2!$C$4:$C$15</c:f>
              <c:numCache>
                <c:formatCode>General</c:formatCode>
                <c:ptCount val="12"/>
                <c:pt idx="0">
                  <c:v>1408</c:v>
                </c:pt>
                <c:pt idx="1">
                  <c:v>768</c:v>
                </c:pt>
                <c:pt idx="2">
                  <c:v>7040</c:v>
                </c:pt>
                <c:pt idx="3">
                  <c:v>1984</c:v>
                </c:pt>
                <c:pt idx="4">
                  <c:v>1344</c:v>
                </c:pt>
                <c:pt idx="5">
                  <c:v>1664</c:v>
                </c:pt>
                <c:pt idx="6">
                  <c:v>9600</c:v>
                </c:pt>
                <c:pt idx="7">
                  <c:v>4480</c:v>
                </c:pt>
                <c:pt idx="8">
                  <c:v>3200</c:v>
                </c:pt>
                <c:pt idx="9">
                  <c:v>2304</c:v>
                </c:pt>
                <c:pt idx="10">
                  <c:v>9344</c:v>
                </c:pt>
                <c:pt idx="11">
                  <c:v>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A-47A8-99AF-4503793A1BE0}"/>
            </c:ext>
          </c:extLst>
        </c:ser>
        <c:ser>
          <c:idx val="1"/>
          <c:order val="1"/>
          <c:tx>
            <c:strRef>
              <c:f>T10Q2!$M$3</c:f>
              <c:strCache>
                <c:ptCount val="1"/>
                <c:pt idx="0">
                  <c:v>Y-S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T10Q2!$M$4:$M$15</c:f>
              <c:numCache>
                <c:formatCode>General</c:formatCode>
                <c:ptCount val="12"/>
                <c:pt idx="0">
                  <c:v>3145</c:v>
                </c:pt>
                <c:pt idx="1">
                  <c:v>3253</c:v>
                </c:pt>
                <c:pt idx="2">
                  <c:v>2281</c:v>
                </c:pt>
                <c:pt idx="3">
                  <c:v>2521</c:v>
                </c:pt>
                <c:pt idx="4">
                  <c:v>3081</c:v>
                </c:pt>
                <c:pt idx="5">
                  <c:v>4149</c:v>
                </c:pt>
                <c:pt idx="6">
                  <c:v>4841</c:v>
                </c:pt>
                <c:pt idx="7">
                  <c:v>5017</c:v>
                </c:pt>
                <c:pt idx="8">
                  <c:v>4937</c:v>
                </c:pt>
                <c:pt idx="9">
                  <c:v>4789</c:v>
                </c:pt>
                <c:pt idx="10">
                  <c:v>4585</c:v>
                </c:pt>
                <c:pt idx="11">
                  <c:v>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1-444B-B3DE-CF9436B8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64912"/>
        <c:axId val="1719214528"/>
      </c:lineChart>
      <c:catAx>
        <c:axId val="17977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14528"/>
        <c:crosses val="autoZero"/>
        <c:auto val="1"/>
        <c:lblAlgn val="ctr"/>
        <c:lblOffset val="100"/>
        <c:noMultiLvlLbl val="0"/>
      </c:catAx>
      <c:valAx>
        <c:axId val="17192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'T10Q4-OrganizedFormat'!$C$2</c:f>
              <c:strCache>
                <c:ptCount val="1"/>
                <c:pt idx="0">
                  <c:v>Total quarterly export (RM'000,000)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'T10Q4-OrganizedFormat'!$A$3:$B$18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'T10Q4-OrganizedFormat'!$C$3:$C$18</c:f>
              <c:numCache>
                <c:formatCode>General</c:formatCode>
                <c:ptCount val="16"/>
                <c:pt idx="0">
                  <c:v>2.7</c:v>
                </c:pt>
                <c:pt idx="1">
                  <c:v>4.0999999999999996</c:v>
                </c:pt>
                <c:pt idx="2">
                  <c:v>3.9</c:v>
                </c:pt>
                <c:pt idx="3">
                  <c:v>3.1</c:v>
                </c:pt>
                <c:pt idx="4">
                  <c:v>3.8</c:v>
                </c:pt>
                <c:pt idx="5">
                  <c:v>5.4</c:v>
                </c:pt>
                <c:pt idx="6">
                  <c:v>5.3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6.8</c:v>
                </c:pt>
                <c:pt idx="10">
                  <c:v>6.6</c:v>
                </c:pt>
                <c:pt idx="11">
                  <c:v>5</c:v>
                </c:pt>
                <c:pt idx="12">
                  <c:v>5.9</c:v>
                </c:pt>
                <c:pt idx="1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A-4B45-B752-24745699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171520"/>
        <c:axId val="1869650256"/>
      </c:lineChart>
      <c:catAx>
        <c:axId val="18001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50256"/>
        <c:crosses val="autoZero"/>
        <c:auto val="1"/>
        <c:lblAlgn val="ctr"/>
        <c:lblOffset val="100"/>
        <c:noMultiLvlLbl val="0"/>
      </c:catAx>
      <c:valAx>
        <c:axId val="18696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'T10Q4-OrganizedFormat'!$C$50</c:f>
              <c:strCache>
                <c:ptCount val="1"/>
                <c:pt idx="0">
                  <c:v>Total quarterly export (RM'000,000)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'T10Q4-OrganizedFormat'!$A$51:$B$64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'T10Q4-OrganizedFormat'!$C$51:$C$64</c:f>
              <c:numCache>
                <c:formatCode>General</c:formatCode>
                <c:ptCount val="14"/>
                <c:pt idx="0">
                  <c:v>2.7</c:v>
                </c:pt>
                <c:pt idx="1">
                  <c:v>4.0999999999999996</c:v>
                </c:pt>
                <c:pt idx="2">
                  <c:v>3.9</c:v>
                </c:pt>
                <c:pt idx="3">
                  <c:v>3.1</c:v>
                </c:pt>
                <c:pt idx="4">
                  <c:v>3.8</c:v>
                </c:pt>
                <c:pt idx="5">
                  <c:v>5.4</c:v>
                </c:pt>
                <c:pt idx="6">
                  <c:v>5.3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6.8</c:v>
                </c:pt>
                <c:pt idx="10">
                  <c:v>6.6</c:v>
                </c:pt>
                <c:pt idx="11">
                  <c:v>5</c:v>
                </c:pt>
                <c:pt idx="12">
                  <c:v>5.9</c:v>
                </c:pt>
                <c:pt idx="1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2-4EFE-AE1B-9DB436FD6504}"/>
            </c:ext>
          </c:extLst>
        </c:ser>
        <c:ser>
          <c:idx val="1"/>
          <c:order val="1"/>
          <c:tx>
            <c:strRef>
              <c:f>'T10Q4-OrganizedFormat'!$E$50</c:f>
              <c:strCache>
                <c:ptCount val="1"/>
                <c:pt idx="0">
                  <c:v>Deseasonalised total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'T10Q4-OrganizedFormat'!$E$51:$E$64</c:f>
              <c:numCache>
                <c:formatCode>General</c:formatCode>
                <c:ptCount val="14"/>
                <c:pt idx="0">
                  <c:v>2.9939732353556114</c:v>
                </c:pt>
                <c:pt idx="1">
                  <c:v>3.4341224326725377</c:v>
                </c:pt>
                <c:pt idx="2">
                  <c:v>3.5357839739115642</c:v>
                </c:pt>
                <c:pt idx="3">
                  <c:v>3.8688127496306088</c:v>
                </c:pt>
                <c:pt idx="4">
                  <c:v>4.2137401090190076</c:v>
                </c:pt>
                <c:pt idx="5">
                  <c:v>4.5229905210809038</c:v>
                </c:pt>
                <c:pt idx="6">
                  <c:v>4.8050397594182801</c:v>
                </c:pt>
                <c:pt idx="7">
                  <c:v>5.1168168624146757</c:v>
                </c:pt>
                <c:pt idx="8">
                  <c:v>5.4335069826824061</c:v>
                </c:pt>
                <c:pt idx="9">
                  <c:v>5.6956176932129896</c:v>
                </c:pt>
                <c:pt idx="10">
                  <c:v>5.9836344173888012</c:v>
                </c:pt>
                <c:pt idx="11">
                  <c:v>6.2400205639203365</c:v>
                </c:pt>
                <c:pt idx="12">
                  <c:v>6.5423859587400397</c:v>
                </c:pt>
                <c:pt idx="13">
                  <c:v>6.9520039490687973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2-4EFE-AE1B-9DB436FD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29616"/>
        <c:axId val="1869675632"/>
      </c:lineChart>
      <c:catAx>
        <c:axId val="19124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75632"/>
        <c:crosses val="autoZero"/>
        <c:auto val="1"/>
        <c:lblAlgn val="ctr"/>
        <c:lblOffset val="100"/>
        <c:noMultiLvlLbl val="0"/>
      </c:catAx>
      <c:valAx>
        <c:axId val="18696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'T10Q4-ExamShortcutFormat'!$C$2</c:f>
              <c:strCache>
                <c:ptCount val="1"/>
                <c:pt idx="0">
                  <c:v>Total quarterly export (RM'000,000)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'T10Q4-ExamShortcutFormat'!$A$3:$B$16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'T10Q4-ExamShortcutFormat'!$C$3:$C$16</c:f>
              <c:numCache>
                <c:formatCode>General</c:formatCode>
                <c:ptCount val="14"/>
                <c:pt idx="0">
                  <c:v>2.7</c:v>
                </c:pt>
                <c:pt idx="1">
                  <c:v>4.0999999999999996</c:v>
                </c:pt>
                <c:pt idx="2">
                  <c:v>3.9</c:v>
                </c:pt>
                <c:pt idx="3">
                  <c:v>3.1</c:v>
                </c:pt>
                <c:pt idx="4">
                  <c:v>3.8</c:v>
                </c:pt>
                <c:pt idx="5">
                  <c:v>5.4</c:v>
                </c:pt>
                <c:pt idx="6">
                  <c:v>5.3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6.8</c:v>
                </c:pt>
                <c:pt idx="10">
                  <c:v>6.6</c:v>
                </c:pt>
                <c:pt idx="11">
                  <c:v>5</c:v>
                </c:pt>
                <c:pt idx="12">
                  <c:v>5.9</c:v>
                </c:pt>
                <c:pt idx="1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E-4309-AB66-1D60101EE145}"/>
            </c:ext>
          </c:extLst>
        </c:ser>
        <c:ser>
          <c:idx val="1"/>
          <c:order val="1"/>
          <c:tx>
            <c:strRef>
              <c:f>'T10Q4-ExamShortcutFormat'!$J$2</c:f>
              <c:strCache>
                <c:ptCount val="1"/>
                <c:pt idx="0">
                  <c:v>Y/S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'T10Q4-ExamShortcutFormat'!$J$3:$J$16</c:f>
              <c:numCache>
                <c:formatCode>General</c:formatCode>
                <c:ptCount val="14"/>
                <c:pt idx="0">
                  <c:v>2.9939731018467457</c:v>
                </c:pt>
                <c:pt idx="1">
                  <c:v>3.4341222795363016</c:v>
                </c:pt>
                <c:pt idx="2">
                  <c:v>3.5357838162419823</c:v>
                </c:pt>
                <c:pt idx="3">
                  <c:v>3.8688125771104285</c:v>
                </c:pt>
                <c:pt idx="4">
                  <c:v>4.2137399211176412</c:v>
                </c:pt>
                <c:pt idx="5">
                  <c:v>4.522990319389276</c:v>
                </c:pt>
                <c:pt idx="6">
                  <c:v>4.8050395451493602</c:v>
                </c:pt>
                <c:pt idx="7">
                  <c:v>5.1168166342428245</c:v>
                </c:pt>
                <c:pt idx="8">
                  <c:v>5.4335067403885384</c:v>
                </c:pt>
                <c:pt idx="9">
                  <c:v>5.69561743923094</c:v>
                </c:pt>
                <c:pt idx="10">
                  <c:v>5.9836341505633541</c:v>
                </c:pt>
                <c:pt idx="11">
                  <c:v>6.2400202856619815</c:v>
                </c:pt>
                <c:pt idx="12">
                  <c:v>6.5423856669984435</c:v>
                </c:pt>
                <c:pt idx="13">
                  <c:v>6.9520036390612949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E-4309-AB66-1D60101E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48672"/>
        <c:axId val="356003936"/>
      </c:lineChart>
      <c:catAx>
        <c:axId val="3689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03936"/>
        <c:crosses val="autoZero"/>
        <c:auto val="1"/>
        <c:lblAlgn val="ctr"/>
        <c:lblOffset val="100"/>
        <c:noMultiLvlLbl val="0"/>
      </c:catAx>
      <c:valAx>
        <c:axId val="3560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T10Q5!$C$2</c:f>
              <c:strCache>
                <c:ptCount val="1"/>
                <c:pt idx="0">
                  <c:v>Daily revenue (in RM '000)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T10Q5!$A$3:$B$23</c:f>
              <c:multiLvlStrCache>
                <c:ptCount val="21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  <c:pt idx="7">
                    <c:v>Monday</c:v>
                  </c:pt>
                  <c:pt idx="8">
                    <c:v>Tuesday</c:v>
                  </c:pt>
                  <c:pt idx="9">
                    <c:v>Wednesday</c:v>
                  </c:pt>
                  <c:pt idx="10">
                    <c:v>Thursday</c:v>
                  </c:pt>
                  <c:pt idx="11">
                    <c:v>Friday</c:v>
                  </c:pt>
                  <c:pt idx="12">
                    <c:v>Saturday</c:v>
                  </c:pt>
                  <c:pt idx="13">
                    <c:v>Sunday</c:v>
                  </c:pt>
                  <c:pt idx="14">
                    <c:v>Monday</c:v>
                  </c:pt>
                  <c:pt idx="15">
                    <c:v>Tuesday</c:v>
                  </c:pt>
                  <c:pt idx="16">
                    <c:v>Wednesday</c:v>
                  </c:pt>
                  <c:pt idx="17">
                    <c:v>Thursday</c:v>
                  </c:pt>
                  <c:pt idx="18">
                    <c:v>Friday</c:v>
                  </c:pt>
                  <c:pt idx="19">
                    <c:v>Saturday</c:v>
                  </c:pt>
                  <c:pt idx="20">
                    <c:v>Sunday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</c:lvl>
              </c:multiLvlStrCache>
            </c:multiLvlStrRef>
          </c:cat>
          <c:val>
            <c:numRef>
              <c:f>T10Q5!$C$3:$C$23</c:f>
              <c:numCache>
                <c:formatCode>General</c:formatCode>
                <c:ptCount val="21"/>
                <c:pt idx="0">
                  <c:v>7.35</c:v>
                </c:pt>
                <c:pt idx="1">
                  <c:v>6.65</c:v>
                </c:pt>
                <c:pt idx="2">
                  <c:v>9.24</c:v>
                </c:pt>
                <c:pt idx="3">
                  <c:v>7.21</c:v>
                </c:pt>
                <c:pt idx="4">
                  <c:v>12.6</c:v>
                </c:pt>
                <c:pt idx="5">
                  <c:v>21.7</c:v>
                </c:pt>
                <c:pt idx="6">
                  <c:v>21.07</c:v>
                </c:pt>
                <c:pt idx="7">
                  <c:v>9.8000000000000007</c:v>
                </c:pt>
                <c:pt idx="8">
                  <c:v>8.5399999999999991</c:v>
                </c:pt>
                <c:pt idx="9">
                  <c:v>11.83</c:v>
                </c:pt>
                <c:pt idx="10">
                  <c:v>9.31</c:v>
                </c:pt>
                <c:pt idx="11">
                  <c:v>16.170000000000002</c:v>
                </c:pt>
                <c:pt idx="12">
                  <c:v>28.07</c:v>
                </c:pt>
                <c:pt idx="13">
                  <c:v>27.16</c:v>
                </c:pt>
                <c:pt idx="14">
                  <c:v>12.25</c:v>
                </c:pt>
                <c:pt idx="15">
                  <c:v>10.85</c:v>
                </c:pt>
                <c:pt idx="16">
                  <c:v>14.84</c:v>
                </c:pt>
                <c:pt idx="17">
                  <c:v>11.41</c:v>
                </c:pt>
                <c:pt idx="18">
                  <c:v>19.53</c:v>
                </c:pt>
                <c:pt idx="19">
                  <c:v>33.53</c:v>
                </c:pt>
                <c:pt idx="20">
                  <c:v>32.83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9-44AD-9569-A310C9D5A7C4}"/>
            </c:ext>
          </c:extLst>
        </c:ser>
        <c:ser>
          <c:idx val="1"/>
          <c:order val="1"/>
          <c:tx>
            <c:strRef>
              <c:f>T10Q5!$G$2:$G$3</c:f>
              <c:strCache>
                <c:ptCount val="2"/>
                <c:pt idx="0">
                  <c:v>Unseasonalized Daily revenue</c:v>
                </c:pt>
                <c:pt idx="1">
                  <c:v>10.25304399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T10Q5!$G$3:$G$23</c:f>
              <c:numCache>
                <c:formatCode>General</c:formatCode>
                <c:ptCount val="21"/>
                <c:pt idx="0">
                  <c:v>10.253043988077719</c:v>
                </c:pt>
                <c:pt idx="1">
                  <c:v>10.904916447160467</c:v>
                </c:pt>
                <c:pt idx="2">
                  <c:v>11.605556580565727</c:v>
                </c:pt>
                <c:pt idx="3">
                  <c:v>12.242276222243595</c:v>
                </c:pt>
                <c:pt idx="4">
                  <c:v>12.609902547144388</c:v>
                </c:pt>
                <c:pt idx="5">
                  <c:v>12.82236715797683</c:v>
                </c:pt>
                <c:pt idx="6">
                  <c:v>13.196462559217819</c:v>
                </c:pt>
                <c:pt idx="7">
                  <c:v>13.670725317436961</c:v>
                </c:pt>
                <c:pt idx="8">
                  <c:v>14.00420849003765</c:v>
                </c:pt>
                <c:pt idx="9">
                  <c:v>14.858629258451575</c:v>
                </c:pt>
                <c:pt idx="10">
                  <c:v>15.807987743285418</c:v>
                </c:pt>
                <c:pt idx="11">
                  <c:v>16.182708268835299</c:v>
                </c:pt>
                <c:pt idx="12">
                  <c:v>16.586352355963577</c:v>
                </c:pt>
                <c:pt idx="13">
                  <c:v>17.010722501583103</c:v>
                </c:pt>
                <c:pt idx="14">
                  <c:v>17.088406646796201</c:v>
                </c:pt>
                <c:pt idx="15">
                  <c:v>17.792232097998657</c:v>
                </c:pt>
                <c:pt idx="16">
                  <c:v>18.639227235454047</c:v>
                </c:pt>
                <c:pt idx="17">
                  <c:v>19.373699264327239</c:v>
                </c:pt>
                <c:pt idx="18">
                  <c:v>19.545348948073801</c:v>
                </c:pt>
                <c:pt idx="19">
                  <c:v>19.812625382809362</c:v>
                </c:pt>
                <c:pt idx="20">
                  <c:v>20.561930034130089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9-44AD-9569-A310C9D5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455456"/>
        <c:axId val="1869668976"/>
      </c:lineChart>
      <c:catAx>
        <c:axId val="16604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68976"/>
        <c:crosses val="autoZero"/>
        <c:auto val="1"/>
        <c:lblAlgn val="ctr"/>
        <c:lblOffset val="100"/>
        <c:noMultiLvlLbl val="0"/>
      </c:catAx>
      <c:valAx>
        <c:axId val="18696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38100</xdr:rowOff>
    </xdr:from>
    <xdr:to>
      <xdr:col>3</xdr:col>
      <xdr:colOff>108857</xdr:colOff>
      <xdr:row>5</xdr:row>
      <xdr:rowOff>114300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CA89FD8-0A85-4EDA-8ABE-31CFFC9650DA}"/>
            </a:ext>
          </a:extLst>
        </xdr:cNvPr>
        <xdr:cNvSpPr/>
      </xdr:nvSpPr>
      <xdr:spPr>
        <a:xfrm>
          <a:off x="2249261" y="228600"/>
          <a:ext cx="118382" cy="8382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38100</xdr:colOff>
      <xdr:row>2</xdr:row>
      <xdr:rowOff>43543</xdr:rowOff>
    </xdr:from>
    <xdr:to>
      <xdr:col>3</xdr:col>
      <xdr:colOff>193548</xdr:colOff>
      <xdr:row>7</xdr:row>
      <xdr:rowOff>5443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C153A872-0D2E-4A0F-AD3D-CF08596F0E27}"/>
            </a:ext>
          </a:extLst>
        </xdr:cNvPr>
        <xdr:cNvSpPr/>
      </xdr:nvSpPr>
      <xdr:spPr>
        <a:xfrm>
          <a:off x="2296886" y="424543"/>
          <a:ext cx="155448" cy="914400"/>
        </a:xfrm>
        <a:prstGeom prst="rightBrac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8</xdr:row>
      <xdr:rowOff>14286</xdr:rowOff>
    </xdr:from>
    <xdr:to>
      <xdr:col>6</xdr:col>
      <xdr:colOff>609599</xdr:colOff>
      <xdr:row>20</xdr:row>
      <xdr:rowOff>180021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EF754-343A-4F08-B82A-F5DF9E118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65</xdr:row>
      <xdr:rowOff>71437</xdr:rowOff>
    </xdr:from>
    <xdr:to>
      <xdr:col>5</xdr:col>
      <xdr:colOff>295275</xdr:colOff>
      <xdr:row>79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F8328-A2E1-49E0-A400-379221A15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185737</xdr:rowOff>
    </xdr:from>
    <xdr:to>
      <xdr:col>7</xdr:col>
      <xdr:colOff>409575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F5B15-CB39-4DF9-AA94-B3F620A59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4</xdr:row>
      <xdr:rowOff>104775</xdr:rowOff>
    </xdr:from>
    <xdr:to>
      <xdr:col>8</xdr:col>
      <xdr:colOff>209550</xdr:colOff>
      <xdr:row>5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980FF1-1766-4D6A-9B3C-D760C5A61666}"/>
            </a:ext>
          </a:extLst>
        </xdr:cNvPr>
        <xdr:cNvSpPr txBox="1"/>
      </xdr:nvSpPr>
      <xdr:spPr>
        <a:xfrm>
          <a:off x="3219450" y="8667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2800</a:t>
          </a:r>
          <a:r>
            <a:rPr lang="en-MY" b="0"/>
            <a:t>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5</xdr:row>
      <xdr:rowOff>104775</xdr:rowOff>
    </xdr:from>
    <xdr:to>
      <xdr:col>8</xdr:col>
      <xdr:colOff>209550</xdr:colOff>
      <xdr:row>6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B42ACE-7329-4813-AE5F-93187CA4D528}"/>
            </a:ext>
          </a:extLst>
        </xdr:cNvPr>
        <xdr:cNvSpPr txBox="1"/>
      </xdr:nvSpPr>
      <xdr:spPr>
        <a:xfrm>
          <a:off x="3219450" y="10572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2784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180975</xdr:colOff>
      <xdr:row>6</xdr:row>
      <xdr:rowOff>114300</xdr:rowOff>
    </xdr:from>
    <xdr:to>
      <xdr:col>8</xdr:col>
      <xdr:colOff>219075</xdr:colOff>
      <xdr:row>7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1E0C23-7091-462A-BEB8-0EAA0B8C07AE}"/>
            </a:ext>
          </a:extLst>
        </xdr:cNvPr>
        <xdr:cNvSpPr txBox="1"/>
      </xdr:nvSpPr>
      <xdr:spPr>
        <a:xfrm>
          <a:off x="3228975" y="12573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3008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7</xdr:row>
      <xdr:rowOff>114300</xdr:rowOff>
    </xdr:from>
    <xdr:to>
      <xdr:col>8</xdr:col>
      <xdr:colOff>209550</xdr:colOff>
      <xdr:row>8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DB27A2E-CE23-4EA2-BAA6-31642CB9CAA2}"/>
            </a:ext>
          </a:extLst>
        </xdr:cNvPr>
        <xdr:cNvSpPr txBox="1"/>
      </xdr:nvSpPr>
      <xdr:spPr>
        <a:xfrm>
          <a:off x="3219450" y="14478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3648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8</xdr:row>
      <xdr:rowOff>114300</xdr:rowOff>
    </xdr:from>
    <xdr:to>
      <xdr:col>8</xdr:col>
      <xdr:colOff>209550</xdr:colOff>
      <xdr:row>9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483667-1894-4D56-A9B6-EA4C4EEA30B2}"/>
            </a:ext>
          </a:extLst>
        </xdr:cNvPr>
        <xdr:cNvSpPr txBox="1"/>
      </xdr:nvSpPr>
      <xdr:spPr>
        <a:xfrm>
          <a:off x="3219450" y="16383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4272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180975</xdr:colOff>
      <xdr:row>9</xdr:row>
      <xdr:rowOff>123825</xdr:rowOff>
    </xdr:from>
    <xdr:to>
      <xdr:col>8</xdr:col>
      <xdr:colOff>219075</xdr:colOff>
      <xdr:row>10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D7EE8FC-9885-40CF-960B-07EF92BE1C13}"/>
            </a:ext>
          </a:extLst>
        </xdr:cNvPr>
        <xdr:cNvSpPr txBox="1"/>
      </xdr:nvSpPr>
      <xdr:spPr>
        <a:xfrm>
          <a:off x="3228975" y="183832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4736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10</xdr:row>
      <xdr:rowOff>133350</xdr:rowOff>
    </xdr:from>
    <xdr:to>
      <xdr:col>8</xdr:col>
      <xdr:colOff>209550</xdr:colOff>
      <xdr:row>11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9454CCA-B5E0-4458-A0A8-DE330023A193}"/>
            </a:ext>
          </a:extLst>
        </xdr:cNvPr>
        <xdr:cNvSpPr txBox="1"/>
      </xdr:nvSpPr>
      <xdr:spPr>
        <a:xfrm>
          <a:off x="3219450" y="20383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4896</a:t>
          </a:r>
          <a:r>
            <a:rPr lang="en-MY" b="0"/>
            <a:t>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11</xdr:row>
      <xdr:rowOff>133350</xdr:rowOff>
    </xdr:from>
    <xdr:to>
      <xdr:col>8</xdr:col>
      <xdr:colOff>209550</xdr:colOff>
      <xdr:row>12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CB2B59A-ECC0-44E8-996E-C78F57C1B042}"/>
            </a:ext>
          </a:extLst>
        </xdr:cNvPr>
        <xdr:cNvSpPr txBox="1"/>
      </xdr:nvSpPr>
      <xdr:spPr>
        <a:xfrm>
          <a:off x="3219450" y="22288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4832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180975</xdr:colOff>
      <xdr:row>12</xdr:row>
      <xdr:rowOff>142875</xdr:rowOff>
    </xdr:from>
    <xdr:to>
      <xdr:col>8</xdr:col>
      <xdr:colOff>219075</xdr:colOff>
      <xdr:row>13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9A846EE-4021-4C4C-B1F9-044C3DFDBD1C}"/>
            </a:ext>
          </a:extLst>
        </xdr:cNvPr>
        <xdr:cNvSpPr txBox="1"/>
      </xdr:nvSpPr>
      <xdr:spPr>
        <a:xfrm>
          <a:off x="3228975" y="24288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5472</a:t>
          </a:r>
          <a:r>
            <a:rPr lang="en-MY" b="0"/>
            <a:t>  </a:t>
          </a:r>
          <a:endParaRPr lang="en-MY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21</xdr:row>
      <xdr:rowOff>0</xdr:rowOff>
    </xdr:from>
    <xdr:to>
      <xdr:col>8</xdr:col>
      <xdr:colOff>19050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264A84-2894-456A-A7AF-BCA170770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</xdr:row>
      <xdr:rowOff>142875</xdr:rowOff>
    </xdr:from>
    <xdr:to>
      <xdr:col>6</xdr:col>
      <xdr:colOff>38100</xdr:colOff>
      <xdr:row>4</xdr:row>
      <xdr:rowOff>85725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0DE9485-45B7-46EA-A606-EE2BA29F7FF1}"/>
            </a:ext>
          </a:extLst>
        </xdr:cNvPr>
        <xdr:cNvSpPr txBox="1"/>
      </xdr:nvSpPr>
      <xdr:spPr>
        <a:xfrm>
          <a:off x="1828800" y="7143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3.45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4</xdr:row>
      <xdr:rowOff>152400</xdr:rowOff>
    </xdr:from>
    <xdr:to>
      <xdr:col>6</xdr:col>
      <xdr:colOff>47625</xdr:colOff>
      <xdr:row>5</xdr:row>
      <xdr:rowOff>95250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1544DDE-F6E5-4E75-B32B-4A8FC10B160B}"/>
            </a:ext>
          </a:extLst>
        </xdr:cNvPr>
        <xdr:cNvSpPr txBox="1"/>
      </xdr:nvSpPr>
      <xdr:spPr>
        <a:xfrm>
          <a:off x="1838325" y="9144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3.725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5</xdr:row>
      <xdr:rowOff>152400</xdr:rowOff>
    </xdr:from>
    <xdr:to>
      <xdr:col>6</xdr:col>
      <xdr:colOff>38100</xdr:colOff>
      <xdr:row>6</xdr:row>
      <xdr:rowOff>95250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E33CFBE-0E4A-49C0-92E8-E75B368C1348}"/>
            </a:ext>
          </a:extLst>
        </xdr:cNvPr>
        <xdr:cNvSpPr txBox="1"/>
      </xdr:nvSpPr>
      <xdr:spPr>
        <a:xfrm>
          <a:off x="1828800" y="11049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4.05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6</xdr:row>
      <xdr:rowOff>152400</xdr:rowOff>
    </xdr:from>
    <xdr:to>
      <xdr:col>6</xdr:col>
      <xdr:colOff>38100</xdr:colOff>
      <xdr:row>7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67F9A32-0D1D-46A1-98F7-E45083F8CE37}"/>
            </a:ext>
          </a:extLst>
        </xdr:cNvPr>
        <xdr:cNvSpPr txBox="1"/>
      </xdr:nvSpPr>
      <xdr:spPr>
        <a:xfrm>
          <a:off x="1828800" y="12954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4.4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7</xdr:row>
      <xdr:rowOff>161925</xdr:rowOff>
    </xdr:from>
    <xdr:to>
      <xdr:col>6</xdr:col>
      <xdr:colOff>47625</xdr:colOff>
      <xdr:row>8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043E566-7A6F-4F03-AC35-B897B4ECAB8E}"/>
            </a:ext>
          </a:extLst>
        </xdr:cNvPr>
        <xdr:cNvSpPr txBox="1"/>
      </xdr:nvSpPr>
      <xdr:spPr>
        <a:xfrm>
          <a:off x="1838325" y="149542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4.65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8</xdr:row>
      <xdr:rowOff>171450</xdr:rowOff>
    </xdr:from>
    <xdr:to>
      <xdr:col>6</xdr:col>
      <xdr:colOff>38100</xdr:colOff>
      <xdr:row>9</xdr:row>
      <xdr:rowOff>114300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B5B8AE9-60B8-4633-AF32-A1CD99E9E3C3}"/>
            </a:ext>
          </a:extLst>
        </xdr:cNvPr>
        <xdr:cNvSpPr txBox="1"/>
      </xdr:nvSpPr>
      <xdr:spPr>
        <a:xfrm>
          <a:off x="1828800" y="16954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4.925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9</xdr:row>
      <xdr:rowOff>171450</xdr:rowOff>
    </xdr:from>
    <xdr:to>
      <xdr:col>6</xdr:col>
      <xdr:colOff>38100</xdr:colOff>
      <xdr:row>10</xdr:row>
      <xdr:rowOff>114300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A2B349B-0EA6-4673-AEE1-FF5EA9FFE87B}"/>
            </a:ext>
          </a:extLst>
        </xdr:cNvPr>
        <xdr:cNvSpPr txBox="1"/>
      </xdr:nvSpPr>
      <xdr:spPr>
        <a:xfrm>
          <a:off x="1828800" y="18859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5.275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10</xdr:row>
      <xdr:rowOff>180975</xdr:rowOff>
    </xdr:from>
    <xdr:to>
      <xdr:col>6</xdr:col>
      <xdr:colOff>47625</xdr:colOff>
      <xdr:row>11</xdr:row>
      <xdr:rowOff>123825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8BCFBE9-535E-424E-B0AB-1811DFDC3025}"/>
            </a:ext>
          </a:extLst>
        </xdr:cNvPr>
        <xdr:cNvSpPr txBox="1"/>
      </xdr:nvSpPr>
      <xdr:spPr>
        <a:xfrm>
          <a:off x="1838325" y="20859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5.6</a:t>
          </a:r>
          <a:r>
            <a:rPr lang="en-MY"/>
            <a:t> </a:t>
          </a:r>
          <a:endParaRPr lang="en-MY">
            <a:effectLst/>
          </a:endParaRPr>
        </a:p>
      </xdr:txBody>
    </xdr:sp>
    <xdr:clientData/>
  </xdr:twoCellAnchor>
  <xdr:twoCellAnchor>
    <xdr:from>
      <xdr:col>3</xdr:col>
      <xdr:colOff>9525</xdr:colOff>
      <xdr:row>11</xdr:row>
      <xdr:rowOff>142875</xdr:rowOff>
    </xdr:from>
    <xdr:to>
      <xdr:col>6</xdr:col>
      <xdr:colOff>47625</xdr:colOff>
      <xdr:row>12</xdr:row>
      <xdr:rowOff>85725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AFD3787-5602-48D0-995D-CCF7E5EB6A07}"/>
            </a:ext>
          </a:extLst>
        </xdr:cNvPr>
        <xdr:cNvSpPr txBox="1"/>
      </xdr:nvSpPr>
      <xdr:spPr>
        <a:xfrm>
          <a:off x="1838325" y="22383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5.825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12</xdr:row>
      <xdr:rowOff>152400</xdr:rowOff>
    </xdr:from>
    <xdr:to>
      <xdr:col>6</xdr:col>
      <xdr:colOff>38100</xdr:colOff>
      <xdr:row>13</xdr:row>
      <xdr:rowOff>95250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19225AA-16CD-4DEC-AD1C-B1122C5EC952}"/>
            </a:ext>
          </a:extLst>
        </xdr:cNvPr>
        <xdr:cNvSpPr txBox="1"/>
      </xdr:nvSpPr>
      <xdr:spPr>
        <a:xfrm>
          <a:off x="1828800" y="24384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6.075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13</xdr:row>
      <xdr:rowOff>152400</xdr:rowOff>
    </xdr:from>
    <xdr:to>
      <xdr:col>6</xdr:col>
      <xdr:colOff>38100</xdr:colOff>
      <xdr:row>14</xdr:row>
      <xdr:rowOff>95250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A4449B0-F9F8-49EA-9EA4-1075AF0553EC}"/>
            </a:ext>
          </a:extLst>
        </xdr:cNvPr>
        <xdr:cNvSpPr txBox="1"/>
      </xdr:nvSpPr>
      <xdr:spPr>
        <a:xfrm>
          <a:off x="1828800" y="26289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6.45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0</xdr:col>
      <xdr:colOff>542925</xdr:colOff>
      <xdr:row>68</xdr:row>
      <xdr:rowOff>33337</xdr:rowOff>
    </xdr:from>
    <xdr:to>
      <xdr:col>8</xdr:col>
      <xdr:colOff>238125</xdr:colOff>
      <xdr:row>82</xdr:row>
      <xdr:rowOff>109537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3894C72-A995-4437-B41B-6B2FEFA10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142875</xdr:rowOff>
    </xdr:from>
    <xdr:to>
      <xdr:col>6</xdr:col>
      <xdr:colOff>38100</xdr:colOff>
      <xdr:row>4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D9D4D93-7FD7-4CF8-A636-B829AC9B4396}"/>
            </a:ext>
          </a:extLst>
        </xdr:cNvPr>
        <xdr:cNvSpPr txBox="1"/>
      </xdr:nvSpPr>
      <xdr:spPr>
        <a:xfrm>
          <a:off x="1828800" y="7143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3.45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4</xdr:row>
      <xdr:rowOff>152400</xdr:rowOff>
    </xdr:from>
    <xdr:to>
      <xdr:col>6</xdr:col>
      <xdr:colOff>47625</xdr:colOff>
      <xdr:row>5</xdr:row>
      <xdr:rowOff>95250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9CFF2E9-2023-4762-ABE4-639DD90D3AE6}"/>
            </a:ext>
          </a:extLst>
        </xdr:cNvPr>
        <xdr:cNvSpPr txBox="1"/>
      </xdr:nvSpPr>
      <xdr:spPr>
        <a:xfrm>
          <a:off x="1838325" y="9144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3.725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5</xdr:row>
      <xdr:rowOff>152400</xdr:rowOff>
    </xdr:from>
    <xdr:to>
      <xdr:col>6</xdr:col>
      <xdr:colOff>38100</xdr:colOff>
      <xdr:row>6</xdr:row>
      <xdr:rowOff>95250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F318426-6508-4B55-A101-82001F35C58D}"/>
            </a:ext>
          </a:extLst>
        </xdr:cNvPr>
        <xdr:cNvSpPr txBox="1"/>
      </xdr:nvSpPr>
      <xdr:spPr>
        <a:xfrm>
          <a:off x="1828800" y="11049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4.05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6</xdr:row>
      <xdr:rowOff>152400</xdr:rowOff>
    </xdr:from>
    <xdr:to>
      <xdr:col>6</xdr:col>
      <xdr:colOff>38100</xdr:colOff>
      <xdr:row>7</xdr:row>
      <xdr:rowOff>95250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8C29910-6E53-4FC6-BED1-B46BC837C02E}"/>
            </a:ext>
          </a:extLst>
        </xdr:cNvPr>
        <xdr:cNvSpPr txBox="1"/>
      </xdr:nvSpPr>
      <xdr:spPr>
        <a:xfrm>
          <a:off x="1828800" y="12954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4.4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7</xdr:row>
      <xdr:rowOff>161925</xdr:rowOff>
    </xdr:from>
    <xdr:to>
      <xdr:col>6</xdr:col>
      <xdr:colOff>47625</xdr:colOff>
      <xdr:row>8</xdr:row>
      <xdr:rowOff>104775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63BE3C0-A468-44CD-969E-3FC14F1F4A89}"/>
            </a:ext>
          </a:extLst>
        </xdr:cNvPr>
        <xdr:cNvSpPr txBox="1"/>
      </xdr:nvSpPr>
      <xdr:spPr>
        <a:xfrm>
          <a:off x="1838325" y="149542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4.65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8</xdr:row>
      <xdr:rowOff>171450</xdr:rowOff>
    </xdr:from>
    <xdr:to>
      <xdr:col>6</xdr:col>
      <xdr:colOff>38100</xdr:colOff>
      <xdr:row>9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F97200B-B429-4BE5-B98F-DCF65C41FB09}"/>
            </a:ext>
          </a:extLst>
        </xdr:cNvPr>
        <xdr:cNvSpPr txBox="1"/>
      </xdr:nvSpPr>
      <xdr:spPr>
        <a:xfrm>
          <a:off x="1828800" y="16954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4.925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9</xdr:row>
      <xdr:rowOff>171450</xdr:rowOff>
    </xdr:from>
    <xdr:to>
      <xdr:col>6</xdr:col>
      <xdr:colOff>38100</xdr:colOff>
      <xdr:row>10</xdr:row>
      <xdr:rowOff>114300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6F0F2AC-83C1-48CA-96CD-F643698A222C}"/>
            </a:ext>
          </a:extLst>
        </xdr:cNvPr>
        <xdr:cNvSpPr txBox="1"/>
      </xdr:nvSpPr>
      <xdr:spPr>
        <a:xfrm>
          <a:off x="1828800" y="18859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5.275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10</xdr:row>
      <xdr:rowOff>180975</xdr:rowOff>
    </xdr:from>
    <xdr:to>
      <xdr:col>6</xdr:col>
      <xdr:colOff>47625</xdr:colOff>
      <xdr:row>11</xdr:row>
      <xdr:rowOff>123825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05EF939-09C3-42B8-8830-7367E992E55C}"/>
            </a:ext>
          </a:extLst>
        </xdr:cNvPr>
        <xdr:cNvSpPr txBox="1"/>
      </xdr:nvSpPr>
      <xdr:spPr>
        <a:xfrm>
          <a:off x="1838325" y="20859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5.6</a:t>
          </a:r>
          <a:r>
            <a:rPr lang="en-MY"/>
            <a:t> </a:t>
          </a:r>
          <a:endParaRPr lang="en-MY">
            <a:effectLst/>
          </a:endParaRPr>
        </a:p>
      </xdr:txBody>
    </xdr:sp>
    <xdr:clientData/>
  </xdr:twoCellAnchor>
  <xdr:twoCellAnchor>
    <xdr:from>
      <xdr:col>3</xdr:col>
      <xdr:colOff>9525</xdr:colOff>
      <xdr:row>11</xdr:row>
      <xdr:rowOff>142875</xdr:rowOff>
    </xdr:from>
    <xdr:to>
      <xdr:col>6</xdr:col>
      <xdr:colOff>47625</xdr:colOff>
      <xdr:row>12</xdr:row>
      <xdr:rowOff>85725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4603312-9748-4449-912D-66137164BCE0}"/>
            </a:ext>
          </a:extLst>
        </xdr:cNvPr>
        <xdr:cNvSpPr txBox="1"/>
      </xdr:nvSpPr>
      <xdr:spPr>
        <a:xfrm>
          <a:off x="1838325" y="22383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5.825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12</xdr:row>
      <xdr:rowOff>152400</xdr:rowOff>
    </xdr:from>
    <xdr:to>
      <xdr:col>6</xdr:col>
      <xdr:colOff>38100</xdr:colOff>
      <xdr:row>13</xdr:row>
      <xdr:rowOff>95250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4C68C95-992F-4F0E-B18E-5AD7C4D9C881}"/>
            </a:ext>
          </a:extLst>
        </xdr:cNvPr>
        <xdr:cNvSpPr txBox="1"/>
      </xdr:nvSpPr>
      <xdr:spPr>
        <a:xfrm>
          <a:off x="1828800" y="24384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6.075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13</xdr:row>
      <xdr:rowOff>152400</xdr:rowOff>
    </xdr:from>
    <xdr:to>
      <xdr:col>6</xdr:col>
      <xdr:colOff>38100</xdr:colOff>
      <xdr:row>14</xdr:row>
      <xdr:rowOff>95250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F0782F4-D19A-4CD1-8729-9BD3D959FDFD}"/>
            </a:ext>
          </a:extLst>
        </xdr:cNvPr>
        <xdr:cNvSpPr txBox="1"/>
      </xdr:nvSpPr>
      <xdr:spPr>
        <a:xfrm>
          <a:off x="1828800" y="26289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6.45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1</xdr:col>
      <xdr:colOff>80962</xdr:colOff>
      <xdr:row>19</xdr:row>
      <xdr:rowOff>166687</xdr:rowOff>
    </xdr:from>
    <xdr:to>
      <xdr:col>8</xdr:col>
      <xdr:colOff>385762</xdr:colOff>
      <xdr:row>34</xdr:row>
      <xdr:rowOff>52387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AEB41C4-1494-4EE8-B009-4AC55B390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109537</xdr:rowOff>
    </xdr:from>
    <xdr:to>
      <xdr:col>8</xdr:col>
      <xdr:colOff>76200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1FA09-7633-445C-8045-D8F4FC1A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>
        <row r="2">
          <cell r="C2" t="str">
            <v>Total quarterly export (RM'000,000)</v>
          </cell>
          <cell r="J2" t="str">
            <v>Y/S</v>
          </cell>
        </row>
        <row r="3">
          <cell r="A3">
            <v>2008</v>
          </cell>
          <cell r="B3" t="str">
            <v>Q1</v>
          </cell>
          <cell r="C3">
            <v>2.7</v>
          </cell>
          <cell r="J3">
            <v>2.9939731018467457</v>
          </cell>
        </row>
        <row r="4">
          <cell r="B4" t="str">
            <v>Q2</v>
          </cell>
          <cell r="C4">
            <v>4.0999999999999996</v>
          </cell>
          <cell r="J4">
            <v>3.4341222795363016</v>
          </cell>
        </row>
        <row r="5">
          <cell r="B5" t="str">
            <v>Q3</v>
          </cell>
          <cell r="C5">
            <v>3.9</v>
          </cell>
          <cell r="J5">
            <v>3.5357838162419823</v>
          </cell>
        </row>
        <row r="6">
          <cell r="B6" t="str">
            <v>Q4</v>
          </cell>
          <cell r="C6">
            <v>3.1</v>
          </cell>
          <cell r="J6">
            <v>3.8688125771104285</v>
          </cell>
        </row>
        <row r="7">
          <cell r="A7">
            <v>2009</v>
          </cell>
          <cell r="B7" t="str">
            <v>Q1</v>
          </cell>
          <cell r="C7">
            <v>3.8</v>
          </cell>
          <cell r="J7">
            <v>4.2137399211176412</v>
          </cell>
        </row>
        <row r="8">
          <cell r="B8" t="str">
            <v>Q2</v>
          </cell>
          <cell r="C8">
            <v>5.4</v>
          </cell>
          <cell r="J8">
            <v>4.522990319389276</v>
          </cell>
        </row>
        <row r="9">
          <cell r="B9" t="str">
            <v>Q3</v>
          </cell>
          <cell r="C9">
            <v>5.3</v>
          </cell>
          <cell r="J9">
            <v>4.8050395451493602</v>
          </cell>
        </row>
        <row r="10">
          <cell r="B10" t="str">
            <v>Q4</v>
          </cell>
          <cell r="C10">
            <v>4.0999999999999996</v>
          </cell>
          <cell r="J10">
            <v>5.1168166342428245</v>
          </cell>
        </row>
        <row r="11">
          <cell r="A11">
            <v>2010</v>
          </cell>
          <cell r="B11" t="str">
            <v>Q1</v>
          </cell>
          <cell r="C11">
            <v>4.9000000000000004</v>
          </cell>
          <cell r="J11">
            <v>5.4335067403885384</v>
          </cell>
        </row>
        <row r="12">
          <cell r="B12" t="str">
            <v>Q2</v>
          </cell>
          <cell r="C12">
            <v>6.8</v>
          </cell>
          <cell r="J12">
            <v>5.69561743923094</v>
          </cell>
        </row>
        <row r="13">
          <cell r="B13" t="str">
            <v>Q3</v>
          </cell>
          <cell r="C13">
            <v>6.6</v>
          </cell>
          <cell r="J13">
            <v>5.9836341505633541</v>
          </cell>
        </row>
        <row r="14">
          <cell r="B14" t="str">
            <v>Q4</v>
          </cell>
          <cell r="C14">
            <v>5</v>
          </cell>
          <cell r="J14">
            <v>6.2400202856619815</v>
          </cell>
        </row>
        <row r="15">
          <cell r="A15">
            <v>2011</v>
          </cell>
          <cell r="B15" t="str">
            <v>Q1</v>
          </cell>
          <cell r="C15">
            <v>5.9</v>
          </cell>
          <cell r="J15">
            <v>6.5423856669984435</v>
          </cell>
        </row>
        <row r="16">
          <cell r="B16" t="str">
            <v>Q2</v>
          </cell>
          <cell r="C16">
            <v>8.3000000000000007</v>
          </cell>
          <cell r="J16">
            <v>6.9520036390612949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3CCB-CE97-4C7D-AA0B-EE5382F04DD5}">
  <dimension ref="A1:N8"/>
  <sheetViews>
    <sheetView topLeftCell="D1" zoomScaleNormal="100" workbookViewId="0">
      <selection activeCell="D11" sqref="D11"/>
    </sheetView>
  </sheetViews>
  <sheetFormatPr defaultRowHeight="15" x14ac:dyDescent="0.25"/>
  <cols>
    <col min="14" max="14" width="9.140625" style="1"/>
  </cols>
  <sheetData>
    <row r="1" spans="1:14" ht="15.75" thickBot="1" x14ac:dyDescent="0.3">
      <c r="A1" t="s">
        <v>11</v>
      </c>
    </row>
    <row r="2" spans="1:14" ht="15.75" thickBot="1" x14ac:dyDescent="0.3">
      <c r="A2" s="4"/>
      <c r="B2" s="40" t="s">
        <v>1</v>
      </c>
      <c r="C2" s="41"/>
      <c r="D2" s="41"/>
      <c r="E2" s="42"/>
      <c r="F2" s="40" t="s">
        <v>2</v>
      </c>
      <c r="G2" s="41"/>
      <c r="H2" s="41"/>
      <c r="I2" s="42"/>
      <c r="J2" s="40" t="s">
        <v>3</v>
      </c>
      <c r="K2" s="41"/>
      <c r="L2" s="41"/>
      <c r="M2" s="42"/>
      <c r="N2" s="7" t="s">
        <v>8</v>
      </c>
    </row>
    <row r="3" spans="1:14" x14ac:dyDescent="0.25">
      <c r="A3" s="2" t="s">
        <v>4</v>
      </c>
      <c r="B3" s="5">
        <v>1</v>
      </c>
      <c r="C3" s="5">
        <v>2</v>
      </c>
      <c r="D3" s="5">
        <v>3</v>
      </c>
      <c r="E3" s="5">
        <v>4</v>
      </c>
      <c r="F3" s="5">
        <v>1</v>
      </c>
      <c r="G3" s="5">
        <v>2</v>
      </c>
      <c r="H3" s="5">
        <v>3</v>
      </c>
      <c r="I3" s="5">
        <v>4</v>
      </c>
      <c r="J3" s="5">
        <v>1</v>
      </c>
      <c r="K3" s="5">
        <v>2</v>
      </c>
      <c r="L3" s="5">
        <v>3</v>
      </c>
      <c r="M3" s="5">
        <v>4</v>
      </c>
      <c r="N3" s="6"/>
    </row>
    <row r="4" spans="1:14" x14ac:dyDescent="0.25">
      <c r="A4" s="2" t="s">
        <v>6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3">
        <f>SUM(B4:M4)</f>
        <v>66</v>
      </c>
    </row>
    <row r="5" spans="1:14" x14ac:dyDescent="0.25">
      <c r="A5" s="2" t="s">
        <v>5</v>
      </c>
      <c r="B5" s="2">
        <v>2.2000000000000002</v>
      </c>
      <c r="C5" s="2">
        <v>5</v>
      </c>
      <c r="D5" s="2">
        <v>7.9</v>
      </c>
      <c r="E5" s="2">
        <v>3.2</v>
      </c>
      <c r="F5" s="2">
        <v>2.9</v>
      </c>
      <c r="G5" s="2">
        <v>5.2</v>
      </c>
      <c r="H5" s="2">
        <v>8.1999999999999993</v>
      </c>
      <c r="I5" s="2">
        <v>3.8</v>
      </c>
      <c r="J5" s="2">
        <v>3.2</v>
      </c>
      <c r="K5" s="2">
        <v>5.8</v>
      </c>
      <c r="L5" s="2">
        <v>9.1</v>
      </c>
      <c r="M5" s="2">
        <v>4.0999999999999996</v>
      </c>
      <c r="N5" s="3">
        <f>SUM(B5:M5)</f>
        <v>60.599999999999994</v>
      </c>
    </row>
    <row r="6" spans="1:14" x14ac:dyDescent="0.25">
      <c r="A6" s="2" t="s">
        <v>7</v>
      </c>
      <c r="B6" s="2">
        <f>B4*B5</f>
        <v>0</v>
      </c>
      <c r="C6" s="2">
        <f t="shared" ref="C6:M6" si="0">C4*C5</f>
        <v>5</v>
      </c>
      <c r="D6" s="2">
        <f t="shared" si="0"/>
        <v>15.8</v>
      </c>
      <c r="E6" s="2">
        <f t="shared" si="0"/>
        <v>9.6000000000000014</v>
      </c>
      <c r="F6" s="2">
        <f t="shared" si="0"/>
        <v>11.6</v>
      </c>
      <c r="G6" s="2">
        <f t="shared" si="0"/>
        <v>26</v>
      </c>
      <c r="H6" s="2">
        <f t="shared" si="0"/>
        <v>49.199999999999996</v>
      </c>
      <c r="I6" s="2">
        <f t="shared" si="0"/>
        <v>26.599999999999998</v>
      </c>
      <c r="J6" s="2">
        <f t="shared" si="0"/>
        <v>25.6</v>
      </c>
      <c r="K6" s="2">
        <f t="shared" si="0"/>
        <v>52.199999999999996</v>
      </c>
      <c r="L6" s="2">
        <f t="shared" si="0"/>
        <v>91</v>
      </c>
      <c r="M6" s="2">
        <f t="shared" si="0"/>
        <v>45.099999999999994</v>
      </c>
      <c r="N6" s="3">
        <f>SUM(B6:M6)</f>
        <v>357.69999999999993</v>
      </c>
    </row>
    <row r="7" spans="1:14" x14ac:dyDescent="0.25">
      <c r="A7" s="2" t="s">
        <v>9</v>
      </c>
      <c r="B7" s="2">
        <f>B4^2</f>
        <v>0</v>
      </c>
      <c r="C7" s="2">
        <f t="shared" ref="C7:M7" si="1">C4^2</f>
        <v>1</v>
      </c>
      <c r="D7" s="2">
        <f t="shared" si="1"/>
        <v>4</v>
      </c>
      <c r="E7" s="2">
        <f t="shared" si="1"/>
        <v>9</v>
      </c>
      <c r="F7" s="2">
        <f t="shared" si="1"/>
        <v>16</v>
      </c>
      <c r="G7" s="2">
        <f t="shared" si="1"/>
        <v>25</v>
      </c>
      <c r="H7" s="2">
        <f t="shared" si="1"/>
        <v>36</v>
      </c>
      <c r="I7" s="2">
        <f t="shared" si="1"/>
        <v>49</v>
      </c>
      <c r="J7" s="2">
        <f t="shared" si="1"/>
        <v>64</v>
      </c>
      <c r="K7" s="2">
        <f t="shared" si="1"/>
        <v>81</v>
      </c>
      <c r="L7" s="2">
        <f t="shared" si="1"/>
        <v>100</v>
      </c>
      <c r="M7" s="2">
        <f t="shared" si="1"/>
        <v>121</v>
      </c>
      <c r="N7" s="3">
        <f>SUM(B7:M7)</f>
        <v>506</v>
      </c>
    </row>
    <row r="8" spans="1:14" x14ac:dyDescent="0.25">
      <c r="A8" s="2" t="s">
        <v>10</v>
      </c>
      <c r="B8" s="2">
        <f>B5^2</f>
        <v>4.8400000000000007</v>
      </c>
      <c r="C8" s="2">
        <f t="shared" ref="C8:M8" si="2">C5^2</f>
        <v>25</v>
      </c>
      <c r="D8" s="2">
        <f t="shared" si="2"/>
        <v>62.410000000000004</v>
      </c>
      <c r="E8" s="2">
        <f t="shared" si="2"/>
        <v>10.240000000000002</v>
      </c>
      <c r="F8" s="2">
        <f t="shared" si="2"/>
        <v>8.41</v>
      </c>
      <c r="G8" s="2">
        <f t="shared" si="2"/>
        <v>27.040000000000003</v>
      </c>
      <c r="H8" s="2">
        <f t="shared" si="2"/>
        <v>67.239999999999995</v>
      </c>
      <c r="I8" s="2">
        <f t="shared" si="2"/>
        <v>14.44</v>
      </c>
      <c r="J8" s="2">
        <f t="shared" si="2"/>
        <v>10.240000000000002</v>
      </c>
      <c r="K8" s="2">
        <f t="shared" si="2"/>
        <v>33.64</v>
      </c>
      <c r="L8" s="2">
        <f t="shared" si="2"/>
        <v>82.809999999999988</v>
      </c>
      <c r="M8" s="2">
        <f t="shared" si="2"/>
        <v>16.809999999999999</v>
      </c>
      <c r="N8" s="3">
        <f>SUM(B8:M8)</f>
        <v>363.12</v>
      </c>
    </row>
  </sheetData>
  <mergeCells count="3">
    <mergeCell ref="J2:M2"/>
    <mergeCell ref="F2:I2"/>
    <mergeCell ref="B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D3D-F311-44E1-8E23-268AB7BB99F8}">
  <dimension ref="A1:P47"/>
  <sheetViews>
    <sheetView topLeftCell="A40" workbookViewId="0">
      <selection activeCell="A3" sqref="A3:F6"/>
    </sheetView>
  </sheetViews>
  <sheetFormatPr defaultRowHeight="15" x14ac:dyDescent="0.25"/>
  <cols>
    <col min="1" max="1" width="27.85546875" customWidth="1"/>
  </cols>
  <sheetData>
    <row r="1" spans="1:16" x14ac:dyDescent="0.25">
      <c r="A1" s="1" t="s">
        <v>104</v>
      </c>
    </row>
    <row r="3" spans="1:16" x14ac:dyDescent="0.25">
      <c r="A3" t="s">
        <v>105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1:16" x14ac:dyDescent="0.25">
      <c r="A4">
        <v>1</v>
      </c>
      <c r="B4">
        <v>306</v>
      </c>
      <c r="C4">
        <v>309</v>
      </c>
      <c r="D4">
        <v>310</v>
      </c>
      <c r="E4">
        <v>306</v>
      </c>
      <c r="F4">
        <v>312</v>
      </c>
    </row>
    <row r="5" spans="1:16" x14ac:dyDescent="0.25">
      <c r="A5">
        <v>2</v>
      </c>
      <c r="B5">
        <v>302</v>
      </c>
      <c r="C5">
        <v>310</v>
      </c>
      <c r="D5">
        <v>312</v>
      </c>
      <c r="E5">
        <v>305</v>
      </c>
      <c r="F5">
        <v>314</v>
      </c>
    </row>
    <row r="6" spans="1:16" x14ac:dyDescent="0.25">
      <c r="A6">
        <v>3</v>
      </c>
      <c r="B6">
        <v>308</v>
      </c>
      <c r="C6">
        <v>315</v>
      </c>
      <c r="D6">
        <v>317</v>
      </c>
      <c r="E6">
        <v>317</v>
      </c>
      <c r="F6">
        <v>313</v>
      </c>
    </row>
    <row r="7" spans="1:16" x14ac:dyDescent="0.25">
      <c r="A7" s="1" t="s">
        <v>110</v>
      </c>
    </row>
    <row r="8" spans="1:16" x14ac:dyDescent="0.25">
      <c r="A8" t="s">
        <v>106</v>
      </c>
    </row>
    <row r="9" spans="1:16" x14ac:dyDescent="0.25">
      <c r="A9" t="s">
        <v>105</v>
      </c>
      <c r="B9" s="48">
        <v>1</v>
      </c>
      <c r="C9" s="48"/>
      <c r="D9" s="48"/>
      <c r="E9" s="48"/>
      <c r="F9" s="48"/>
      <c r="G9" s="48">
        <v>2</v>
      </c>
      <c r="H9" s="48"/>
      <c r="I9" s="48"/>
      <c r="J9" s="48"/>
      <c r="K9" s="48"/>
      <c r="L9" s="48">
        <v>3</v>
      </c>
      <c r="M9" s="48"/>
      <c r="N9" s="48"/>
      <c r="O9" s="48"/>
      <c r="P9" s="48"/>
    </row>
    <row r="10" spans="1:16" x14ac:dyDescent="0.25">
      <c r="A10" t="s">
        <v>89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</row>
    <row r="11" spans="1:16" x14ac:dyDescent="0.25">
      <c r="A11" t="s">
        <v>107</v>
      </c>
      <c r="B11">
        <f t="shared" ref="B11:F11" si="0">B4</f>
        <v>306</v>
      </c>
      <c r="C11">
        <f t="shared" si="0"/>
        <v>309</v>
      </c>
      <c r="D11">
        <f t="shared" si="0"/>
        <v>310</v>
      </c>
      <c r="E11">
        <f t="shared" si="0"/>
        <v>306</v>
      </c>
      <c r="F11">
        <f t="shared" si="0"/>
        <v>312</v>
      </c>
      <c r="G11">
        <f t="shared" ref="G11:K11" si="1">B5</f>
        <v>302</v>
      </c>
      <c r="H11">
        <f t="shared" si="1"/>
        <v>310</v>
      </c>
      <c r="I11">
        <f t="shared" si="1"/>
        <v>312</v>
      </c>
      <c r="J11">
        <f t="shared" si="1"/>
        <v>305</v>
      </c>
      <c r="K11">
        <f t="shared" si="1"/>
        <v>314</v>
      </c>
      <c r="L11">
        <f t="shared" ref="L11:P11" si="2">B6</f>
        <v>308</v>
      </c>
      <c r="M11">
        <f t="shared" si="2"/>
        <v>315</v>
      </c>
      <c r="N11">
        <f t="shared" si="2"/>
        <v>317</v>
      </c>
      <c r="O11">
        <f t="shared" si="2"/>
        <v>317</v>
      </c>
      <c r="P11">
        <f t="shared" si="2"/>
        <v>313</v>
      </c>
    </row>
    <row r="12" spans="1:16" ht="15.75" thickBot="1" x14ac:dyDescent="0.3">
      <c r="A12" s="30" t="s">
        <v>108</v>
      </c>
      <c r="B12" s="30" t="s">
        <v>24</v>
      </c>
      <c r="C12" s="30" t="s">
        <v>24</v>
      </c>
      <c r="D12" s="30">
        <f>SUM(B11:F11)/5</f>
        <v>308.60000000000002</v>
      </c>
      <c r="E12" s="30">
        <f t="shared" ref="E12:M12" si="3">SUM(C11:G11)/5</f>
        <v>307.8</v>
      </c>
      <c r="F12" s="30">
        <f t="shared" si="3"/>
        <v>308</v>
      </c>
      <c r="G12" s="30">
        <f t="shared" si="3"/>
        <v>308.39999999999998</v>
      </c>
      <c r="H12" s="30">
        <f t="shared" si="3"/>
        <v>308.2</v>
      </c>
      <c r="I12" s="30">
        <f t="shared" si="3"/>
        <v>308.60000000000002</v>
      </c>
      <c r="J12" s="30">
        <f t="shared" si="3"/>
        <v>309.8</v>
      </c>
      <c r="K12" s="30">
        <f t="shared" si="3"/>
        <v>310.8</v>
      </c>
      <c r="L12" s="30">
        <f t="shared" si="3"/>
        <v>311.8</v>
      </c>
      <c r="M12" s="30">
        <f t="shared" si="3"/>
        <v>314.2</v>
      </c>
      <c r="N12" s="30">
        <f>SUM(L11:P11)/5</f>
        <v>314</v>
      </c>
      <c r="O12" s="30" t="s">
        <v>24</v>
      </c>
      <c r="P12" s="30" t="s">
        <v>24</v>
      </c>
    </row>
    <row r="13" spans="1:16" ht="15.75" thickBot="1" x14ac:dyDescent="0.3">
      <c r="A13" s="32" t="s">
        <v>54</v>
      </c>
      <c r="B13" s="32" t="e">
        <f>B11-B12</f>
        <v>#VALUE!</v>
      </c>
      <c r="C13" s="32" t="e">
        <f t="shared" ref="C13:P13" si="4">C11-C12</f>
        <v>#VALUE!</v>
      </c>
      <c r="D13" s="32">
        <f t="shared" si="4"/>
        <v>1.3999999999999773</v>
      </c>
      <c r="E13" s="32">
        <f t="shared" si="4"/>
        <v>-1.8000000000000114</v>
      </c>
      <c r="F13" s="32">
        <f t="shared" si="4"/>
        <v>4</v>
      </c>
      <c r="G13" s="32">
        <f t="shared" si="4"/>
        <v>-6.3999999999999773</v>
      </c>
      <c r="H13" s="32">
        <f t="shared" si="4"/>
        <v>1.8000000000000114</v>
      </c>
      <c r="I13" s="32">
        <f t="shared" si="4"/>
        <v>3.3999999999999773</v>
      </c>
      <c r="J13" s="32">
        <f t="shared" si="4"/>
        <v>-4.8000000000000114</v>
      </c>
      <c r="K13" s="32">
        <f t="shared" si="4"/>
        <v>3.1999999999999886</v>
      </c>
      <c r="L13" s="32">
        <f t="shared" si="4"/>
        <v>-3.8000000000000114</v>
      </c>
      <c r="M13" s="32">
        <f t="shared" si="4"/>
        <v>0.80000000000001137</v>
      </c>
      <c r="N13" s="32">
        <f t="shared" si="4"/>
        <v>3</v>
      </c>
      <c r="O13" s="32" t="e">
        <f t="shared" si="4"/>
        <v>#VALUE!</v>
      </c>
      <c r="P13" s="32" t="e">
        <f t="shared" si="4"/>
        <v>#VALUE!</v>
      </c>
    </row>
    <row r="14" spans="1:16" x14ac:dyDescent="0.25">
      <c r="A14" s="1" t="s">
        <v>111</v>
      </c>
    </row>
    <row r="15" spans="1:16" x14ac:dyDescent="0.25">
      <c r="B15" s="48" t="s">
        <v>89</v>
      </c>
      <c r="C15" s="48"/>
      <c r="D15" s="48"/>
      <c r="E15" s="48"/>
      <c r="F15" s="48"/>
    </row>
    <row r="16" spans="1:16" x14ac:dyDescent="0.25">
      <c r="A16" t="s">
        <v>105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</row>
    <row r="17" spans="1:7" x14ac:dyDescent="0.25">
      <c r="A17" s="15">
        <v>1</v>
      </c>
      <c r="B17" t="e">
        <f t="shared" ref="B17:F17" si="5">B13</f>
        <v>#VALUE!</v>
      </c>
      <c r="C17" t="e">
        <f t="shared" si="5"/>
        <v>#VALUE!</v>
      </c>
      <c r="D17">
        <f t="shared" si="5"/>
        <v>1.3999999999999773</v>
      </c>
      <c r="E17">
        <f t="shared" si="5"/>
        <v>-1.8000000000000114</v>
      </c>
      <c r="F17">
        <f t="shared" si="5"/>
        <v>4</v>
      </c>
    </row>
    <row r="18" spans="1:7" x14ac:dyDescent="0.25">
      <c r="A18" s="15">
        <v>2</v>
      </c>
      <c r="B18">
        <f t="shared" ref="B18:F18" si="6">G13</f>
        <v>-6.3999999999999773</v>
      </c>
      <c r="C18">
        <f t="shared" si="6"/>
        <v>1.8000000000000114</v>
      </c>
      <c r="D18">
        <f t="shared" si="6"/>
        <v>3.3999999999999773</v>
      </c>
      <c r="E18">
        <f t="shared" si="6"/>
        <v>-4.8000000000000114</v>
      </c>
      <c r="F18">
        <f t="shared" si="6"/>
        <v>3.1999999999999886</v>
      </c>
    </row>
    <row r="19" spans="1:7" x14ac:dyDescent="0.25">
      <c r="A19" s="15">
        <v>3</v>
      </c>
      <c r="B19">
        <f t="shared" ref="B19:F19" si="7">L13</f>
        <v>-3.8000000000000114</v>
      </c>
      <c r="C19">
        <f t="shared" si="7"/>
        <v>0.80000000000001137</v>
      </c>
      <c r="D19">
        <f t="shared" si="7"/>
        <v>3</v>
      </c>
      <c r="E19" t="e">
        <f t="shared" si="7"/>
        <v>#VALUE!</v>
      </c>
      <c r="F19" t="e">
        <f t="shared" si="7"/>
        <v>#VALUE!</v>
      </c>
      <c r="G19" s="1" t="s">
        <v>8</v>
      </c>
    </row>
    <row r="20" spans="1:7" x14ac:dyDescent="0.25">
      <c r="A20" s="33" t="s">
        <v>31</v>
      </c>
      <c r="B20">
        <f>AVERAGE(B18:B19)</f>
        <v>-5.0999999999999943</v>
      </c>
      <c r="C20">
        <f>AVERAGE(C18:C19)</f>
        <v>1.3000000000000114</v>
      </c>
      <c r="D20">
        <f>AVERAGE(D17:D19)</f>
        <v>2.599999999999985</v>
      </c>
      <c r="E20">
        <f>AVERAGE(E17:E18)</f>
        <v>-3.3000000000000114</v>
      </c>
      <c r="F20">
        <f>AVERAGE(F17:F18)</f>
        <v>3.5999999999999943</v>
      </c>
      <c r="G20">
        <f>SUM(B20:F20)</f>
        <v>-0.90000000000001457</v>
      </c>
    </row>
    <row r="21" spans="1:7" x14ac:dyDescent="0.25">
      <c r="A21" t="s">
        <v>32</v>
      </c>
      <c r="B21">
        <f>G20/5</f>
        <v>-0.18000000000000291</v>
      </c>
      <c r="C21">
        <f>$B$21</f>
        <v>-0.18000000000000291</v>
      </c>
      <c r="D21">
        <f>$B$21</f>
        <v>-0.18000000000000291</v>
      </c>
      <c r="E21">
        <f>$B$21</f>
        <v>-0.18000000000000291</v>
      </c>
      <c r="F21">
        <f>$B$21</f>
        <v>-0.18000000000000291</v>
      </c>
      <c r="G21">
        <f>SUM(B21:F21)</f>
        <v>-0.90000000000001457</v>
      </c>
    </row>
    <row r="22" spans="1:7" x14ac:dyDescent="0.25">
      <c r="A22" t="s">
        <v>109</v>
      </c>
      <c r="B22">
        <f>B20-B21</f>
        <v>-4.919999999999991</v>
      </c>
      <c r="C22">
        <f t="shared" ref="C22:F22" si="8">C20-C21</f>
        <v>1.4800000000000142</v>
      </c>
      <c r="D22">
        <f t="shared" si="8"/>
        <v>2.7799999999999878</v>
      </c>
      <c r="E22">
        <f t="shared" si="8"/>
        <v>-3.1200000000000085</v>
      </c>
      <c r="F22">
        <f t="shared" si="8"/>
        <v>3.7799999999999971</v>
      </c>
      <c r="G22">
        <f>SUM(B22:F22)</f>
        <v>0</v>
      </c>
    </row>
    <row r="23" spans="1:7" x14ac:dyDescent="0.25">
      <c r="A23" s="15"/>
    </row>
    <row r="24" spans="1:7" x14ac:dyDescent="0.25">
      <c r="A24" s="33" t="s">
        <v>112</v>
      </c>
    </row>
    <row r="25" spans="1:7" x14ac:dyDescent="0.25">
      <c r="A25" s="15"/>
    </row>
    <row r="26" spans="1:7" x14ac:dyDescent="0.25">
      <c r="A26" s="15" t="s">
        <v>113</v>
      </c>
    </row>
    <row r="27" spans="1:7" x14ac:dyDescent="0.25">
      <c r="A27" t="s">
        <v>105</v>
      </c>
      <c r="B27" t="s">
        <v>89</v>
      </c>
      <c r="C27" t="s">
        <v>107</v>
      </c>
      <c r="D27" t="s">
        <v>115</v>
      </c>
      <c r="E27" s="15" t="s">
        <v>114</v>
      </c>
    </row>
    <row r="28" spans="1:7" x14ac:dyDescent="0.25">
      <c r="A28" s="48">
        <v>2</v>
      </c>
      <c r="B28" t="s">
        <v>16</v>
      </c>
      <c r="C28">
        <v>302</v>
      </c>
      <c r="D28">
        <v>-4.919999999999991</v>
      </c>
      <c r="E28">
        <f t="shared" ref="E28:E37" si="9">C28-D28</f>
        <v>306.92</v>
      </c>
    </row>
    <row r="29" spans="1:7" x14ac:dyDescent="0.25">
      <c r="A29" s="48"/>
      <c r="B29" t="s">
        <v>17</v>
      </c>
      <c r="C29">
        <v>310</v>
      </c>
      <c r="D29">
        <v>1.4800000000000142</v>
      </c>
      <c r="E29">
        <f t="shared" si="9"/>
        <v>308.52</v>
      </c>
    </row>
    <row r="30" spans="1:7" x14ac:dyDescent="0.25">
      <c r="A30" s="48"/>
      <c r="B30" t="s">
        <v>18</v>
      </c>
      <c r="C30">
        <v>312</v>
      </c>
      <c r="D30">
        <v>2.7799999999999878</v>
      </c>
      <c r="E30">
        <f t="shared" si="9"/>
        <v>309.22000000000003</v>
      </c>
    </row>
    <row r="31" spans="1:7" x14ac:dyDescent="0.25">
      <c r="A31" s="48"/>
      <c r="B31" t="s">
        <v>19</v>
      </c>
      <c r="C31">
        <v>305</v>
      </c>
      <c r="D31">
        <v>-3.1200000000000085</v>
      </c>
      <c r="E31">
        <f t="shared" si="9"/>
        <v>308.12</v>
      </c>
    </row>
    <row r="32" spans="1:7" x14ac:dyDescent="0.25">
      <c r="A32" s="48"/>
      <c r="B32" t="s">
        <v>20</v>
      </c>
      <c r="C32">
        <v>314</v>
      </c>
      <c r="D32">
        <v>3.7799999999999971</v>
      </c>
      <c r="E32">
        <f t="shared" si="9"/>
        <v>310.22000000000003</v>
      </c>
    </row>
    <row r="33" spans="1:5" x14ac:dyDescent="0.25">
      <c r="A33" s="48">
        <v>3</v>
      </c>
      <c r="B33" t="s">
        <v>16</v>
      </c>
      <c r="C33">
        <v>308</v>
      </c>
      <c r="D33">
        <v>-4.919999999999991</v>
      </c>
      <c r="E33">
        <f t="shared" si="9"/>
        <v>312.92</v>
      </c>
    </row>
    <row r="34" spans="1:5" x14ac:dyDescent="0.25">
      <c r="A34" s="48"/>
      <c r="B34" t="s">
        <v>17</v>
      </c>
      <c r="C34">
        <v>315</v>
      </c>
      <c r="D34">
        <v>1.4800000000000142</v>
      </c>
      <c r="E34">
        <f t="shared" si="9"/>
        <v>313.52</v>
      </c>
    </row>
    <row r="35" spans="1:5" x14ac:dyDescent="0.25">
      <c r="A35" s="48"/>
      <c r="B35" t="s">
        <v>18</v>
      </c>
      <c r="C35">
        <v>317</v>
      </c>
      <c r="D35">
        <v>2.7799999999999878</v>
      </c>
      <c r="E35">
        <f t="shared" si="9"/>
        <v>314.22000000000003</v>
      </c>
    </row>
    <row r="36" spans="1:5" x14ac:dyDescent="0.25">
      <c r="A36" s="48"/>
      <c r="B36" t="s">
        <v>19</v>
      </c>
      <c r="C36">
        <v>317</v>
      </c>
      <c r="D36">
        <v>-3.1200000000000085</v>
      </c>
      <c r="E36">
        <f t="shared" si="9"/>
        <v>320.12</v>
      </c>
    </row>
    <row r="37" spans="1:5" x14ac:dyDescent="0.25">
      <c r="A37" s="48"/>
      <c r="B37" t="s">
        <v>20</v>
      </c>
      <c r="C37">
        <v>313</v>
      </c>
      <c r="D37">
        <v>3.7799999999999971</v>
      </c>
      <c r="E37">
        <f t="shared" si="9"/>
        <v>309.22000000000003</v>
      </c>
    </row>
    <row r="39" spans="1:5" x14ac:dyDescent="0.25">
      <c r="A39" s="33" t="s">
        <v>116</v>
      </c>
    </row>
    <row r="41" spans="1:5" x14ac:dyDescent="0.25">
      <c r="A41" t="s">
        <v>117</v>
      </c>
    </row>
    <row r="42" spans="1:5" x14ac:dyDescent="0.25">
      <c r="A42" s="1" t="s">
        <v>119</v>
      </c>
      <c r="B42">
        <f>(N12-D12)/(COUNT(D12:N12)-1)</f>
        <v>0.5399999999999977</v>
      </c>
    </row>
    <row r="44" spans="1:5" x14ac:dyDescent="0.25">
      <c r="A44" t="s">
        <v>118</v>
      </c>
    </row>
    <row r="45" spans="1:5" x14ac:dyDescent="0.25">
      <c r="A45" t="s">
        <v>16</v>
      </c>
      <c r="B45">
        <f>N12+(B42*3)+B22</f>
        <v>310.7</v>
      </c>
      <c r="C45" t="s">
        <v>145</v>
      </c>
    </row>
    <row r="46" spans="1:5" x14ac:dyDescent="0.25">
      <c r="A46" t="s">
        <v>17</v>
      </c>
      <c r="B46">
        <f>N12+(B42*4)+C22</f>
        <v>317.64</v>
      </c>
      <c r="C46" t="s">
        <v>145</v>
      </c>
    </row>
    <row r="47" spans="1:5" x14ac:dyDescent="0.25">
      <c r="A47" t="s">
        <v>18</v>
      </c>
      <c r="B47">
        <f>N12+(B42*4)+D22</f>
        <v>318.93999999999994</v>
      </c>
      <c r="C47" t="s">
        <v>146</v>
      </c>
    </row>
  </sheetData>
  <mergeCells count="6">
    <mergeCell ref="A28:A32"/>
    <mergeCell ref="A33:A37"/>
    <mergeCell ref="B9:F9"/>
    <mergeCell ref="G9:K9"/>
    <mergeCell ref="L9:P9"/>
    <mergeCell ref="B15:F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709A-362C-4C7A-ABA6-8982FB414418}">
  <dimension ref="A1:G35"/>
  <sheetViews>
    <sheetView workbookViewId="0">
      <selection sqref="A1:G35"/>
    </sheetView>
  </sheetViews>
  <sheetFormatPr defaultRowHeight="15" x14ac:dyDescent="0.25"/>
  <sheetData>
    <row r="1" spans="1:7" x14ac:dyDescent="0.25">
      <c r="A1" s="38"/>
      <c r="B1" s="38"/>
      <c r="C1" s="38"/>
      <c r="D1" s="38"/>
      <c r="E1" s="38"/>
      <c r="F1" s="38"/>
      <c r="G1" s="38" t="s">
        <v>169</v>
      </c>
    </row>
    <row r="2" spans="1:7" x14ac:dyDescent="0.25">
      <c r="A2" s="38" t="s">
        <v>105</v>
      </c>
      <c r="B2" s="38" t="s">
        <v>89</v>
      </c>
      <c r="C2" s="38" t="s">
        <v>183</v>
      </c>
      <c r="D2" s="38" t="s">
        <v>184</v>
      </c>
      <c r="E2" s="38" t="s">
        <v>54</v>
      </c>
      <c r="F2" s="38" t="s">
        <v>70</v>
      </c>
      <c r="G2" s="38" t="s">
        <v>168</v>
      </c>
    </row>
    <row r="3" spans="1:7" x14ac:dyDescent="0.25">
      <c r="A3" s="38">
        <v>1</v>
      </c>
      <c r="B3" s="38" t="s">
        <v>16</v>
      </c>
      <c r="C3" s="38">
        <v>306</v>
      </c>
      <c r="D3" s="38"/>
      <c r="E3" s="38"/>
      <c r="F3" s="38">
        <v>-4.919999999999991</v>
      </c>
      <c r="G3" s="38">
        <f>C3-F3</f>
        <v>310.92</v>
      </c>
    </row>
    <row r="4" spans="1:7" x14ac:dyDescent="0.25">
      <c r="A4" s="38"/>
      <c r="B4" s="38" t="s">
        <v>17</v>
      </c>
      <c r="C4" s="38">
        <v>309</v>
      </c>
      <c r="D4" s="38"/>
      <c r="E4" s="38"/>
      <c r="F4" s="38">
        <v>1.4800000000000142</v>
      </c>
      <c r="G4" s="38">
        <f t="shared" ref="G4:G17" si="0">C4-F4</f>
        <v>307.52</v>
      </c>
    </row>
    <row r="5" spans="1:7" x14ac:dyDescent="0.25">
      <c r="A5" s="38"/>
      <c r="B5" s="38" t="s">
        <v>18</v>
      </c>
      <c r="C5" s="38">
        <v>310</v>
      </c>
      <c r="D5" s="38">
        <f>SUM(C3:C7)/5</f>
        <v>308.60000000000002</v>
      </c>
      <c r="E5" s="38">
        <f>C5-D5</f>
        <v>1.3999999999999773</v>
      </c>
      <c r="F5" s="38">
        <v>2.7799999999999878</v>
      </c>
      <c r="G5" s="38">
        <f t="shared" si="0"/>
        <v>307.22000000000003</v>
      </c>
    </row>
    <row r="6" spans="1:7" x14ac:dyDescent="0.25">
      <c r="A6" s="38"/>
      <c r="B6" s="38" t="s">
        <v>19</v>
      </c>
      <c r="C6" s="38">
        <v>306</v>
      </c>
      <c r="D6" s="38">
        <f t="shared" ref="D6:D15" si="1">SUM(C4:C8)/5</f>
        <v>307.8</v>
      </c>
      <c r="E6" s="38">
        <f t="shared" ref="E6:E15" si="2">C6-D6</f>
        <v>-1.8000000000000114</v>
      </c>
      <c r="F6" s="38">
        <v>-3.1200000000000085</v>
      </c>
      <c r="G6" s="38">
        <f t="shared" si="0"/>
        <v>309.12</v>
      </c>
    </row>
    <row r="7" spans="1:7" x14ac:dyDescent="0.25">
      <c r="A7" s="38"/>
      <c r="B7" s="38" t="s">
        <v>20</v>
      </c>
      <c r="C7" s="38">
        <v>312</v>
      </c>
      <c r="D7" s="38">
        <f t="shared" si="1"/>
        <v>308</v>
      </c>
      <c r="E7" s="38">
        <f t="shared" si="2"/>
        <v>4</v>
      </c>
      <c r="F7" s="38">
        <v>3.7799999999999971</v>
      </c>
      <c r="G7" s="38">
        <f t="shared" si="0"/>
        <v>308.22000000000003</v>
      </c>
    </row>
    <row r="8" spans="1:7" x14ac:dyDescent="0.25">
      <c r="A8" s="38">
        <v>2</v>
      </c>
      <c r="B8" s="38" t="s">
        <v>16</v>
      </c>
      <c r="C8" s="38">
        <v>302</v>
      </c>
      <c r="D8" s="38">
        <f t="shared" si="1"/>
        <v>308.39999999999998</v>
      </c>
      <c r="E8" s="38">
        <f t="shared" si="2"/>
        <v>-6.3999999999999773</v>
      </c>
      <c r="F8" s="38">
        <v>-4.919999999999991</v>
      </c>
      <c r="G8" s="38">
        <f t="shared" si="0"/>
        <v>306.92</v>
      </c>
    </row>
    <row r="9" spans="1:7" x14ac:dyDescent="0.25">
      <c r="A9" s="38"/>
      <c r="B9" s="38" t="s">
        <v>17</v>
      </c>
      <c r="C9" s="38">
        <v>310</v>
      </c>
      <c r="D9" s="38">
        <f t="shared" si="1"/>
        <v>308.2</v>
      </c>
      <c r="E9" s="38">
        <f t="shared" si="2"/>
        <v>1.8000000000000114</v>
      </c>
      <c r="F9" s="38">
        <v>1.4800000000000142</v>
      </c>
      <c r="G9" s="38">
        <f t="shared" si="0"/>
        <v>308.52</v>
      </c>
    </row>
    <row r="10" spans="1:7" x14ac:dyDescent="0.25">
      <c r="A10" s="38"/>
      <c r="B10" s="38" t="s">
        <v>18</v>
      </c>
      <c r="C10" s="38">
        <v>312</v>
      </c>
      <c r="D10" s="38">
        <f t="shared" si="1"/>
        <v>308.60000000000002</v>
      </c>
      <c r="E10" s="38">
        <f t="shared" si="2"/>
        <v>3.3999999999999773</v>
      </c>
      <c r="F10" s="38">
        <v>2.7799999999999878</v>
      </c>
      <c r="G10" s="38">
        <f t="shared" si="0"/>
        <v>309.22000000000003</v>
      </c>
    </row>
    <row r="11" spans="1:7" x14ac:dyDescent="0.25">
      <c r="A11" s="38"/>
      <c r="B11" s="38" t="s">
        <v>19</v>
      </c>
      <c r="C11" s="38">
        <v>305</v>
      </c>
      <c r="D11" s="38">
        <f t="shared" si="1"/>
        <v>309.8</v>
      </c>
      <c r="E11" s="38">
        <f t="shared" si="2"/>
        <v>-4.8000000000000114</v>
      </c>
      <c r="F11" s="38">
        <v>-3.1200000000000085</v>
      </c>
      <c r="G11" s="38">
        <f t="shared" si="0"/>
        <v>308.12</v>
      </c>
    </row>
    <row r="12" spans="1:7" x14ac:dyDescent="0.25">
      <c r="A12" s="38"/>
      <c r="B12" s="38" t="s">
        <v>20</v>
      </c>
      <c r="C12" s="38">
        <v>314</v>
      </c>
      <c r="D12" s="38">
        <f t="shared" si="1"/>
        <v>310.8</v>
      </c>
      <c r="E12" s="38">
        <f t="shared" si="2"/>
        <v>3.1999999999999886</v>
      </c>
      <c r="F12" s="38">
        <v>3.7799999999999971</v>
      </c>
      <c r="G12" s="38">
        <f t="shared" si="0"/>
        <v>310.22000000000003</v>
      </c>
    </row>
    <row r="13" spans="1:7" x14ac:dyDescent="0.25">
      <c r="A13" s="38">
        <v>3</v>
      </c>
      <c r="B13" s="38" t="s">
        <v>16</v>
      </c>
      <c r="C13" s="38">
        <v>308</v>
      </c>
      <c r="D13" s="38">
        <f t="shared" si="1"/>
        <v>311.8</v>
      </c>
      <c r="E13" s="38">
        <f t="shared" si="2"/>
        <v>-3.8000000000000114</v>
      </c>
      <c r="F13" s="38">
        <v>-4.919999999999991</v>
      </c>
      <c r="G13" s="38">
        <f t="shared" si="0"/>
        <v>312.92</v>
      </c>
    </row>
    <row r="14" spans="1:7" x14ac:dyDescent="0.25">
      <c r="A14" s="38"/>
      <c r="B14" s="38" t="s">
        <v>17</v>
      </c>
      <c r="C14" s="38">
        <v>315</v>
      </c>
      <c r="D14" s="38">
        <f t="shared" si="1"/>
        <v>314.2</v>
      </c>
      <c r="E14" s="38">
        <f t="shared" si="2"/>
        <v>0.80000000000001137</v>
      </c>
      <c r="F14" s="38">
        <v>1.4800000000000142</v>
      </c>
      <c r="G14" s="38">
        <f t="shared" si="0"/>
        <v>313.52</v>
      </c>
    </row>
    <row r="15" spans="1:7" x14ac:dyDescent="0.25">
      <c r="A15" s="38"/>
      <c r="B15" s="38" t="s">
        <v>18</v>
      </c>
      <c r="C15" s="38">
        <v>317</v>
      </c>
      <c r="D15" s="38">
        <f t="shared" si="1"/>
        <v>314</v>
      </c>
      <c r="E15" s="38">
        <f t="shared" si="2"/>
        <v>3</v>
      </c>
      <c r="F15" s="38">
        <v>2.7799999999999878</v>
      </c>
      <c r="G15" s="38">
        <f t="shared" si="0"/>
        <v>314.22000000000003</v>
      </c>
    </row>
    <row r="16" spans="1:7" x14ac:dyDescent="0.25">
      <c r="A16" s="38"/>
      <c r="B16" s="38" t="s">
        <v>19</v>
      </c>
      <c r="C16" s="38">
        <v>317</v>
      </c>
      <c r="D16" s="38"/>
      <c r="E16" s="38"/>
      <c r="F16" s="38">
        <v>-3.1200000000000085</v>
      </c>
      <c r="G16" s="38">
        <f t="shared" si="0"/>
        <v>320.12</v>
      </c>
    </row>
    <row r="17" spans="1:7" x14ac:dyDescent="0.25">
      <c r="A17" s="38"/>
      <c r="B17" s="38" t="s">
        <v>20</v>
      </c>
      <c r="C17" s="38">
        <v>313</v>
      </c>
      <c r="D17" s="38"/>
      <c r="E17" s="38"/>
      <c r="F17" s="38">
        <v>3.7799999999999971</v>
      </c>
      <c r="G17" s="38">
        <f t="shared" si="0"/>
        <v>309.22000000000003</v>
      </c>
    </row>
    <row r="18" spans="1:7" x14ac:dyDescent="0.25">
      <c r="A18" s="38"/>
      <c r="B18" s="38"/>
      <c r="C18" s="38"/>
      <c r="D18" s="38"/>
      <c r="E18" s="38"/>
      <c r="F18" s="38"/>
      <c r="G18" s="38"/>
    </row>
    <row r="19" spans="1:7" x14ac:dyDescent="0.25">
      <c r="A19" s="38" t="s">
        <v>105</v>
      </c>
      <c r="B19" s="38" t="s">
        <v>89</v>
      </c>
      <c r="C19" s="38"/>
      <c r="D19" s="38"/>
      <c r="E19" s="38"/>
      <c r="F19" s="38"/>
      <c r="G19" s="38"/>
    </row>
    <row r="20" spans="1:7" x14ac:dyDescent="0.25">
      <c r="A20" s="38"/>
      <c r="B20" s="38" t="s">
        <v>16</v>
      </c>
      <c r="C20" s="38" t="s">
        <v>17</v>
      </c>
      <c r="D20" s="38" t="s">
        <v>18</v>
      </c>
      <c r="E20" s="38" t="s">
        <v>19</v>
      </c>
      <c r="F20" s="38" t="s">
        <v>20</v>
      </c>
      <c r="G20" s="38"/>
    </row>
    <row r="21" spans="1:7" x14ac:dyDescent="0.25">
      <c r="A21" s="38">
        <v>1</v>
      </c>
      <c r="B21" s="38"/>
      <c r="C21" s="38"/>
      <c r="D21" s="38">
        <v>1.3999999999999773</v>
      </c>
      <c r="E21" s="38">
        <v>-1.8000000000000114</v>
      </c>
      <c r="F21" s="38">
        <v>4</v>
      </c>
      <c r="G21" s="38"/>
    </row>
    <row r="22" spans="1:7" x14ac:dyDescent="0.25">
      <c r="A22" s="38">
        <v>2</v>
      </c>
      <c r="B22" s="38">
        <v>-6.3999999999999773</v>
      </c>
      <c r="C22" s="38">
        <v>1.8000000000000114</v>
      </c>
      <c r="D22" s="38">
        <v>3.3999999999999773</v>
      </c>
      <c r="E22" s="38">
        <v>-4.8000000000000114</v>
      </c>
      <c r="F22" s="38">
        <v>3.1999999999999886</v>
      </c>
      <c r="G22" s="38"/>
    </row>
    <row r="23" spans="1:7" x14ac:dyDescent="0.25">
      <c r="A23" s="38">
        <v>3</v>
      </c>
      <c r="B23" s="38">
        <v>-3.8000000000000114</v>
      </c>
      <c r="C23" s="38">
        <v>0.80000000000001137</v>
      </c>
      <c r="D23" s="38">
        <v>3</v>
      </c>
      <c r="E23" s="38"/>
      <c r="F23" s="38"/>
      <c r="G23" s="38">
        <f>SUM(B24:F24)</f>
        <v>-0.90000000000001457</v>
      </c>
    </row>
    <row r="24" spans="1:7" x14ac:dyDescent="0.25">
      <c r="A24" s="38" t="s">
        <v>185</v>
      </c>
      <c r="B24" s="38">
        <f>SUM(B21:B23)/COUNT(B21:B23)</f>
        <v>-5.0999999999999943</v>
      </c>
      <c r="C24" s="38">
        <f t="shared" ref="C24:F24" si="3">SUM(C21:C23)/COUNT(C21:C23)</f>
        <v>1.3000000000000114</v>
      </c>
      <c r="D24" s="38">
        <f t="shared" si="3"/>
        <v>2.599999999999985</v>
      </c>
      <c r="E24" s="38">
        <f t="shared" si="3"/>
        <v>-3.3000000000000114</v>
      </c>
      <c r="F24" s="38">
        <f t="shared" si="3"/>
        <v>3.5999999999999943</v>
      </c>
      <c r="G24" s="38"/>
    </row>
    <row r="25" spans="1:7" x14ac:dyDescent="0.25">
      <c r="A25" s="38" t="s">
        <v>103</v>
      </c>
      <c r="B25" s="38">
        <f>G23/5</f>
        <v>-0.18000000000000291</v>
      </c>
      <c r="C25" s="38">
        <f>G23/5</f>
        <v>-0.18000000000000291</v>
      </c>
      <c r="D25" s="38">
        <f>G23/5</f>
        <v>-0.18000000000000291</v>
      </c>
      <c r="E25" s="38">
        <f>G23/5</f>
        <v>-0.18000000000000291</v>
      </c>
      <c r="F25" s="38">
        <f>G23/5</f>
        <v>-0.18000000000000291</v>
      </c>
      <c r="G25" s="38">
        <f>SUM(B26:F26)</f>
        <v>0</v>
      </c>
    </row>
    <row r="26" spans="1:7" x14ac:dyDescent="0.25">
      <c r="A26" s="38" t="s">
        <v>186</v>
      </c>
      <c r="B26" s="38">
        <f>B24-B25</f>
        <v>-4.919999999999991</v>
      </c>
      <c r="C26" s="38">
        <f t="shared" ref="C26:F26" si="4">C24-C25</f>
        <v>1.4800000000000142</v>
      </c>
      <c r="D26" s="38">
        <f t="shared" si="4"/>
        <v>2.7799999999999878</v>
      </c>
      <c r="E26" s="38">
        <f t="shared" si="4"/>
        <v>-3.1200000000000085</v>
      </c>
      <c r="F26" s="38">
        <f t="shared" si="4"/>
        <v>3.7799999999999971</v>
      </c>
      <c r="G26" s="38"/>
    </row>
    <row r="27" spans="1:7" x14ac:dyDescent="0.25">
      <c r="A27" s="38"/>
      <c r="B27" s="38"/>
      <c r="C27" s="38"/>
      <c r="D27" s="38"/>
      <c r="E27" s="38"/>
      <c r="F27" s="38"/>
      <c r="G27" s="38"/>
    </row>
    <row r="28" spans="1:7" x14ac:dyDescent="0.25">
      <c r="A28" s="38"/>
      <c r="B28" s="38"/>
      <c r="C28" s="38"/>
      <c r="D28" s="38"/>
      <c r="E28" s="38"/>
      <c r="F28" s="38"/>
      <c r="G28" s="38"/>
    </row>
    <row r="29" spans="1:7" x14ac:dyDescent="0.25">
      <c r="A29" s="38" t="s">
        <v>129</v>
      </c>
      <c r="B29" s="38"/>
      <c r="C29" s="38"/>
      <c r="D29" s="38"/>
      <c r="E29" s="38"/>
      <c r="F29" s="38"/>
      <c r="G29" s="38"/>
    </row>
    <row r="30" spans="1:7" x14ac:dyDescent="0.25">
      <c r="A30" s="38" t="s">
        <v>187</v>
      </c>
      <c r="B30" s="38">
        <f>(D15-D5)/(COUNT(E5:E15)-1)</f>
        <v>0.5399999999999977</v>
      </c>
      <c r="C30" s="38"/>
      <c r="D30" s="38"/>
      <c r="E30" s="38"/>
      <c r="F30" s="38"/>
      <c r="G30" s="38"/>
    </row>
    <row r="31" spans="1:7" x14ac:dyDescent="0.25">
      <c r="A31" s="38"/>
      <c r="B31" s="38"/>
      <c r="C31" s="38"/>
      <c r="D31" s="38"/>
      <c r="E31" s="38"/>
      <c r="F31" s="38"/>
      <c r="G31" s="38"/>
    </row>
    <row r="32" spans="1:7" x14ac:dyDescent="0.25">
      <c r="A32" s="38" t="s">
        <v>105</v>
      </c>
      <c r="B32" s="38" t="s">
        <v>89</v>
      </c>
      <c r="C32" s="38" t="s">
        <v>188</v>
      </c>
      <c r="D32" s="38" t="s">
        <v>189</v>
      </c>
      <c r="E32" s="38" t="s">
        <v>70</v>
      </c>
      <c r="F32" s="38" t="s">
        <v>190</v>
      </c>
      <c r="G32" s="38"/>
    </row>
    <row r="33" spans="1:7" x14ac:dyDescent="0.25">
      <c r="A33" s="38">
        <v>4</v>
      </c>
      <c r="B33" s="38" t="s">
        <v>16</v>
      </c>
      <c r="C33" s="38">
        <v>314</v>
      </c>
      <c r="D33" s="38">
        <v>3</v>
      </c>
      <c r="E33" s="38">
        <f>B26</f>
        <v>-4.919999999999991</v>
      </c>
      <c r="F33" s="38">
        <f>C33+D33*B30+E33</f>
        <v>310.7</v>
      </c>
      <c r="G33" s="38"/>
    </row>
    <row r="34" spans="1:7" x14ac:dyDescent="0.25">
      <c r="A34" s="38"/>
      <c r="B34" s="38" t="s">
        <v>17</v>
      </c>
      <c r="C34" s="38">
        <v>314</v>
      </c>
      <c r="D34" s="38">
        <v>4</v>
      </c>
      <c r="E34" s="38">
        <f>C26</f>
        <v>1.4800000000000142</v>
      </c>
      <c r="F34" s="38">
        <f>C34+D34*B30+E34</f>
        <v>317.64</v>
      </c>
      <c r="G34" s="38"/>
    </row>
    <row r="35" spans="1:7" x14ac:dyDescent="0.25">
      <c r="A35" s="38"/>
      <c r="B35" s="38" t="s">
        <v>18</v>
      </c>
      <c r="C35" s="38">
        <v>314</v>
      </c>
      <c r="D35" s="38">
        <v>5</v>
      </c>
      <c r="E35" s="38">
        <f>D26</f>
        <v>2.7799999999999878</v>
      </c>
      <c r="F35" s="38">
        <f>C35+D35*B30+E35</f>
        <v>319.47999999999996</v>
      </c>
      <c r="G3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6FE5-1913-4081-A5F3-79BC568C5675}">
  <dimension ref="A2:H88"/>
  <sheetViews>
    <sheetView topLeftCell="A64" zoomScale="85" zoomScaleNormal="85" workbookViewId="0">
      <selection activeCell="H3" sqref="H3"/>
    </sheetView>
  </sheetViews>
  <sheetFormatPr defaultRowHeight="15" x14ac:dyDescent="0.25"/>
  <cols>
    <col min="3" max="3" width="9.140625" customWidth="1"/>
  </cols>
  <sheetData>
    <row r="2" spans="1:8" x14ac:dyDescent="0.25">
      <c r="A2" t="s">
        <v>0</v>
      </c>
      <c r="B2" t="s">
        <v>4</v>
      </c>
      <c r="C2" t="s">
        <v>148</v>
      </c>
      <c r="D2" t="s">
        <v>149</v>
      </c>
      <c r="G2" t="s">
        <v>150</v>
      </c>
      <c r="H2" t="s">
        <v>163</v>
      </c>
    </row>
    <row r="3" spans="1:8" x14ac:dyDescent="0.25">
      <c r="A3">
        <v>2008</v>
      </c>
      <c r="B3" t="s">
        <v>134</v>
      </c>
      <c r="C3">
        <v>2.7</v>
      </c>
    </row>
    <row r="4" spans="1:8" x14ac:dyDescent="0.25">
      <c r="B4" t="s">
        <v>135</v>
      </c>
      <c r="C4">
        <v>4.0999999999999996</v>
      </c>
    </row>
    <row r="5" spans="1:8" x14ac:dyDescent="0.25">
      <c r="B5" t="s">
        <v>136</v>
      </c>
      <c r="C5">
        <v>3.9</v>
      </c>
      <c r="G5">
        <v>3.5874999999999995</v>
      </c>
      <c r="H5">
        <f>C5/G5</f>
        <v>1.0871080139372824</v>
      </c>
    </row>
    <row r="6" spans="1:8" x14ac:dyDescent="0.25">
      <c r="B6" t="s">
        <v>137</v>
      </c>
      <c r="C6">
        <v>3.1</v>
      </c>
      <c r="G6">
        <v>3.8875000000000002</v>
      </c>
      <c r="H6">
        <f t="shared" ref="H6:H14" si="0">C6/G6</f>
        <v>0.797427652733119</v>
      </c>
    </row>
    <row r="7" spans="1:8" x14ac:dyDescent="0.25">
      <c r="A7">
        <v>2009</v>
      </c>
      <c r="B7" t="s">
        <v>134</v>
      </c>
      <c r="C7">
        <v>3.8</v>
      </c>
      <c r="G7">
        <v>4.2250000000000005</v>
      </c>
      <c r="H7">
        <f t="shared" si="0"/>
        <v>0.89940828402366846</v>
      </c>
    </row>
    <row r="8" spans="1:8" x14ac:dyDescent="0.25">
      <c r="B8" t="s">
        <v>135</v>
      </c>
      <c r="C8">
        <v>5.4</v>
      </c>
      <c r="G8">
        <v>4.5250000000000004</v>
      </c>
      <c r="H8">
        <f t="shared" si="0"/>
        <v>1.1933701657458564</v>
      </c>
    </row>
    <row r="9" spans="1:8" x14ac:dyDescent="0.25">
      <c r="B9" t="s">
        <v>136</v>
      </c>
      <c r="C9">
        <v>5.3</v>
      </c>
      <c r="G9">
        <v>4.7874999999999996</v>
      </c>
      <c r="H9">
        <f t="shared" si="0"/>
        <v>1.1070496083550914</v>
      </c>
    </row>
    <row r="10" spans="1:8" x14ac:dyDescent="0.25">
      <c r="B10" t="s">
        <v>137</v>
      </c>
      <c r="C10">
        <v>4.0999999999999996</v>
      </c>
      <c r="G10">
        <v>5.0999999999999996</v>
      </c>
      <c r="H10">
        <f t="shared" si="0"/>
        <v>0.80392156862745101</v>
      </c>
    </row>
    <row r="11" spans="1:8" x14ac:dyDescent="0.25">
      <c r="A11">
        <v>2010</v>
      </c>
      <c r="B11" t="s">
        <v>134</v>
      </c>
      <c r="C11">
        <v>4.9000000000000004</v>
      </c>
      <c r="G11">
        <v>5.4375</v>
      </c>
      <c r="H11">
        <f t="shared" si="0"/>
        <v>0.90114942528735642</v>
      </c>
    </row>
    <row r="12" spans="1:8" x14ac:dyDescent="0.25">
      <c r="B12" t="s">
        <v>135</v>
      </c>
      <c r="C12">
        <v>6.8</v>
      </c>
      <c r="G12">
        <v>5.7124999999999995</v>
      </c>
      <c r="H12">
        <f t="shared" si="0"/>
        <v>1.1903719912472648</v>
      </c>
    </row>
    <row r="13" spans="1:8" x14ac:dyDescent="0.25">
      <c r="B13" t="s">
        <v>136</v>
      </c>
      <c r="C13">
        <v>6.6</v>
      </c>
      <c r="G13">
        <v>5.9499999999999993</v>
      </c>
      <c r="H13">
        <f t="shared" si="0"/>
        <v>1.1092436974789917</v>
      </c>
    </row>
    <row r="14" spans="1:8" x14ac:dyDescent="0.25">
      <c r="B14" t="s">
        <v>137</v>
      </c>
      <c r="C14">
        <v>5</v>
      </c>
      <c r="G14">
        <v>6.2624999999999993</v>
      </c>
      <c r="H14">
        <f t="shared" si="0"/>
        <v>0.79840319361277456</v>
      </c>
    </row>
    <row r="15" spans="1:8" x14ac:dyDescent="0.25">
      <c r="A15">
        <v>2011</v>
      </c>
      <c r="B15" t="s">
        <v>134</v>
      </c>
      <c r="C15">
        <v>5.9</v>
      </c>
    </row>
    <row r="16" spans="1:8" x14ac:dyDescent="0.25">
      <c r="B16" t="s">
        <v>135</v>
      </c>
      <c r="C16">
        <v>8.3000000000000007</v>
      </c>
    </row>
    <row r="17" spans="1:2" x14ac:dyDescent="0.25">
      <c r="B17" t="s">
        <v>136</v>
      </c>
    </row>
    <row r="18" spans="1:2" x14ac:dyDescent="0.25">
      <c r="B18" t="s">
        <v>137</v>
      </c>
    </row>
    <row r="20" spans="1:2" x14ac:dyDescent="0.25">
      <c r="A20" t="s">
        <v>151</v>
      </c>
    </row>
    <row r="37" spans="1:6" x14ac:dyDescent="0.25">
      <c r="A37" t="s">
        <v>152</v>
      </c>
    </row>
    <row r="38" spans="1:6" x14ac:dyDescent="0.25">
      <c r="A38" s="1"/>
      <c r="B38" s="48" t="s">
        <v>4</v>
      </c>
      <c r="C38" s="48"/>
      <c r="D38" s="48"/>
      <c r="E38" s="48"/>
    </row>
    <row r="39" spans="1:6" x14ac:dyDescent="0.25">
      <c r="A39" t="s">
        <v>0</v>
      </c>
      <c r="B39" t="s">
        <v>134</v>
      </c>
      <c r="C39" t="s">
        <v>135</v>
      </c>
      <c r="D39" t="s">
        <v>136</v>
      </c>
      <c r="E39" t="s">
        <v>137</v>
      </c>
    </row>
    <row r="40" spans="1:6" x14ac:dyDescent="0.25">
      <c r="A40">
        <v>2008</v>
      </c>
      <c r="B40" s="1"/>
      <c r="C40" s="1"/>
      <c r="D40">
        <v>1.0871080139372824</v>
      </c>
      <c r="E40">
        <v>0.797427652733119</v>
      </c>
    </row>
    <row r="41" spans="1:6" x14ac:dyDescent="0.25">
      <c r="A41">
        <v>2009</v>
      </c>
      <c r="B41">
        <v>0.89940828402366846</v>
      </c>
      <c r="C41">
        <v>1.1933701657458564</v>
      </c>
      <c r="D41">
        <v>1.1070496083550914</v>
      </c>
      <c r="E41">
        <v>0.80392156862745101</v>
      </c>
    </row>
    <row r="42" spans="1:6" x14ac:dyDescent="0.25">
      <c r="A42">
        <v>2010</v>
      </c>
      <c r="B42">
        <v>0.90114942528735642</v>
      </c>
      <c r="C42">
        <v>1.1903719912472648</v>
      </c>
      <c r="D42">
        <v>1.1092436974789917</v>
      </c>
      <c r="E42">
        <v>0.79840319361277456</v>
      </c>
    </row>
    <row r="43" spans="1:6" x14ac:dyDescent="0.25">
      <c r="A43">
        <v>2011</v>
      </c>
      <c r="F43" t="s">
        <v>8</v>
      </c>
    </row>
    <row r="44" spans="1:6" x14ac:dyDescent="0.25">
      <c r="A44" t="s">
        <v>31</v>
      </c>
      <c r="B44">
        <f>AVERAGE(B40:B42)</f>
        <v>0.90027885465551249</v>
      </c>
      <c r="C44">
        <f t="shared" ref="C44:E44" si="1">AVERAGE(C40:C42)</f>
        <v>1.1918710784965607</v>
      </c>
      <c r="D44">
        <f t="shared" si="1"/>
        <v>1.1011337732571218</v>
      </c>
      <c r="E44">
        <f t="shared" si="1"/>
        <v>0.79991747165778149</v>
      </c>
      <c r="F44">
        <f>SUM(B44:E44)</f>
        <v>3.9932011780669763</v>
      </c>
    </row>
    <row r="45" spans="1:6" x14ac:dyDescent="0.25">
      <c r="A45" t="s">
        <v>32</v>
      </c>
      <c r="B45">
        <f>4/F44</f>
        <v>1.0017025994007933</v>
      </c>
      <c r="C45">
        <f>4/F44</f>
        <v>1.0017025994007933</v>
      </c>
      <c r="D45">
        <f>4/F44</f>
        <v>1.0017025994007933</v>
      </c>
      <c r="E45">
        <f>4/F44</f>
        <v>1.0017025994007933</v>
      </c>
    </row>
    <row r="46" spans="1:6" x14ac:dyDescent="0.25">
      <c r="A46" t="s">
        <v>143</v>
      </c>
      <c r="B46">
        <f>B44*B45</f>
        <v>0.90181166889399589</v>
      </c>
      <c r="C46">
        <f t="shared" ref="C46:E46" si="2">C44*C45</f>
        <v>1.1939003574806317</v>
      </c>
      <c r="D46">
        <f t="shared" si="2"/>
        <v>1.1030085629596627</v>
      </c>
      <c r="E46">
        <f t="shared" si="2"/>
        <v>0.80127941066571018</v>
      </c>
    </row>
    <row r="48" spans="1:6" x14ac:dyDescent="0.25">
      <c r="A48" t="s">
        <v>153</v>
      </c>
    </row>
    <row r="50" spans="1:5" x14ac:dyDescent="0.25">
      <c r="A50" t="s">
        <v>0</v>
      </c>
      <c r="B50" t="s">
        <v>4</v>
      </c>
      <c r="C50" t="s">
        <v>148</v>
      </c>
      <c r="D50" t="s">
        <v>81</v>
      </c>
      <c r="E50" t="s">
        <v>154</v>
      </c>
    </row>
    <row r="51" spans="1:5" x14ac:dyDescent="0.25">
      <c r="A51">
        <v>2008</v>
      </c>
      <c r="B51" t="s">
        <v>134</v>
      </c>
      <c r="C51">
        <v>2.7</v>
      </c>
      <c r="D51">
        <v>0.90181166889399589</v>
      </c>
      <c r="E51" s="36">
        <f t="shared" ref="E51:E63" si="3">C51/D51</f>
        <v>2.9939732353556114</v>
      </c>
    </row>
    <row r="52" spans="1:5" x14ac:dyDescent="0.25">
      <c r="B52" t="s">
        <v>135</v>
      </c>
      <c r="C52">
        <v>4.0999999999999996</v>
      </c>
      <c r="D52">
        <v>1.1939003574806317</v>
      </c>
      <c r="E52" s="36">
        <f t="shared" si="3"/>
        <v>3.4341224326725377</v>
      </c>
    </row>
    <row r="53" spans="1:5" x14ac:dyDescent="0.25">
      <c r="B53" t="s">
        <v>136</v>
      </c>
      <c r="C53">
        <v>3.9</v>
      </c>
      <c r="D53">
        <v>1.1030085629596627</v>
      </c>
      <c r="E53" s="36">
        <f t="shared" si="3"/>
        <v>3.5357839739115642</v>
      </c>
    </row>
    <row r="54" spans="1:5" x14ac:dyDescent="0.25">
      <c r="B54" t="s">
        <v>137</v>
      </c>
      <c r="C54">
        <v>3.1</v>
      </c>
      <c r="D54">
        <v>0.80127941066571018</v>
      </c>
      <c r="E54" s="36">
        <f t="shared" si="3"/>
        <v>3.8688127496306088</v>
      </c>
    </row>
    <row r="55" spans="1:5" x14ac:dyDescent="0.25">
      <c r="A55">
        <v>2009</v>
      </c>
      <c r="B55" t="s">
        <v>134</v>
      </c>
      <c r="C55">
        <v>3.8</v>
      </c>
      <c r="D55">
        <v>0.90181166889399589</v>
      </c>
      <c r="E55" s="36">
        <f t="shared" si="3"/>
        <v>4.2137401090190076</v>
      </c>
    </row>
    <row r="56" spans="1:5" x14ac:dyDescent="0.25">
      <c r="B56" t="s">
        <v>135</v>
      </c>
      <c r="C56">
        <v>5.4</v>
      </c>
      <c r="D56">
        <v>1.1939003574806317</v>
      </c>
      <c r="E56" s="36">
        <f t="shared" si="3"/>
        <v>4.5229905210809038</v>
      </c>
    </row>
    <row r="57" spans="1:5" x14ac:dyDescent="0.25">
      <c r="B57" t="s">
        <v>136</v>
      </c>
      <c r="C57">
        <v>5.3</v>
      </c>
      <c r="D57">
        <v>1.1030085629596627</v>
      </c>
      <c r="E57" s="36">
        <f t="shared" si="3"/>
        <v>4.8050397594182801</v>
      </c>
    </row>
    <row r="58" spans="1:5" x14ac:dyDescent="0.25">
      <c r="B58" t="s">
        <v>137</v>
      </c>
      <c r="C58">
        <v>4.0999999999999996</v>
      </c>
      <c r="D58">
        <v>0.80127941066571018</v>
      </c>
      <c r="E58" s="36">
        <f t="shared" si="3"/>
        <v>5.1168168624146757</v>
      </c>
    </row>
    <row r="59" spans="1:5" x14ac:dyDescent="0.25">
      <c r="A59">
        <v>2010</v>
      </c>
      <c r="B59" t="s">
        <v>134</v>
      </c>
      <c r="C59">
        <v>4.9000000000000004</v>
      </c>
      <c r="D59">
        <v>0.90181166889399589</v>
      </c>
      <c r="E59" s="36">
        <f t="shared" si="3"/>
        <v>5.4335069826824061</v>
      </c>
    </row>
    <row r="60" spans="1:5" x14ac:dyDescent="0.25">
      <c r="B60" t="s">
        <v>135</v>
      </c>
      <c r="C60">
        <v>6.8</v>
      </c>
      <c r="D60">
        <v>1.1939003574806317</v>
      </c>
      <c r="E60" s="36">
        <f t="shared" si="3"/>
        <v>5.6956176932129896</v>
      </c>
    </row>
    <row r="61" spans="1:5" x14ac:dyDescent="0.25">
      <c r="B61" t="s">
        <v>136</v>
      </c>
      <c r="C61">
        <v>6.6</v>
      </c>
      <c r="D61">
        <v>1.1030085629596627</v>
      </c>
      <c r="E61" s="36">
        <f t="shared" si="3"/>
        <v>5.9836344173888012</v>
      </c>
    </row>
    <row r="62" spans="1:5" x14ac:dyDescent="0.25">
      <c r="B62" t="s">
        <v>137</v>
      </c>
      <c r="C62">
        <v>5</v>
      </c>
      <c r="D62">
        <v>0.80127941066571018</v>
      </c>
      <c r="E62" s="36">
        <f t="shared" si="3"/>
        <v>6.2400205639203365</v>
      </c>
    </row>
    <row r="63" spans="1:5" x14ac:dyDescent="0.25">
      <c r="A63">
        <v>2011</v>
      </c>
      <c r="B63" t="s">
        <v>134</v>
      </c>
      <c r="C63">
        <v>5.9</v>
      </c>
      <c r="D63">
        <v>0.90181166889399589</v>
      </c>
      <c r="E63" s="36">
        <f t="shared" si="3"/>
        <v>6.5423859587400397</v>
      </c>
    </row>
    <row r="64" spans="1:5" x14ac:dyDescent="0.25">
      <c r="B64" t="s">
        <v>135</v>
      </c>
      <c r="C64">
        <v>8.3000000000000007</v>
      </c>
      <c r="D64">
        <v>1.1939003574806317</v>
      </c>
      <c r="E64">
        <f>C64/D64</f>
        <v>6.9520039490687973</v>
      </c>
    </row>
    <row r="65" spans="1:2" x14ac:dyDescent="0.25">
      <c r="B65" t="s">
        <v>136</v>
      </c>
    </row>
    <row r="66" spans="1:2" x14ac:dyDescent="0.25">
      <c r="B66" t="s">
        <v>137</v>
      </c>
    </row>
    <row r="68" spans="1:2" x14ac:dyDescent="0.25">
      <c r="A68" t="s">
        <v>155</v>
      </c>
      <c r="B68" s="13"/>
    </row>
    <row r="84" spans="1:2" x14ac:dyDescent="0.25">
      <c r="A84" t="s">
        <v>156</v>
      </c>
    </row>
    <row r="85" spans="1:2" x14ac:dyDescent="0.25">
      <c r="A85" t="s">
        <v>158</v>
      </c>
    </row>
    <row r="86" spans="1:2" x14ac:dyDescent="0.25">
      <c r="A86" t="s">
        <v>84</v>
      </c>
      <c r="B86">
        <f>(G14-G5)/(10-1)</f>
        <v>0.29722222222222222</v>
      </c>
    </row>
    <row r="87" spans="1:2" x14ac:dyDescent="0.25">
      <c r="A87" t="s">
        <v>157</v>
      </c>
      <c r="B87">
        <f>(G14+3*B86)*D61</f>
        <v>7.8911070941739192</v>
      </c>
    </row>
    <row r="88" spans="1:2" x14ac:dyDescent="0.25">
      <c r="B88">
        <f>(G14+4*B86)*D62</f>
        <v>5.9706444975299098</v>
      </c>
    </row>
  </sheetData>
  <mergeCells count="1">
    <mergeCell ref="B38:E3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87C0-5D3E-4FC1-A09F-5BCE62B08FC4}">
  <dimension ref="A1:J49"/>
  <sheetViews>
    <sheetView topLeftCell="A14" workbookViewId="0">
      <selection activeCell="J27" sqref="J27"/>
    </sheetView>
  </sheetViews>
  <sheetFormatPr defaultRowHeight="15" x14ac:dyDescent="0.25"/>
  <sheetData>
    <row r="1" spans="1:10" x14ac:dyDescent="0.25">
      <c r="A1" s="38"/>
      <c r="B1" s="38"/>
      <c r="C1" s="38"/>
      <c r="D1" s="38"/>
      <c r="E1" s="38"/>
      <c r="F1" s="38"/>
      <c r="G1" s="38" t="s">
        <v>191</v>
      </c>
      <c r="H1" s="38"/>
      <c r="I1" s="38"/>
      <c r="J1" s="38"/>
    </row>
    <row r="2" spans="1:10" x14ac:dyDescent="0.25">
      <c r="A2" s="38" t="s">
        <v>0</v>
      </c>
      <c r="B2" s="38" t="s">
        <v>4</v>
      </c>
      <c r="C2" s="38" t="s">
        <v>148</v>
      </c>
      <c r="D2" s="38" t="s">
        <v>149</v>
      </c>
      <c r="E2" s="38"/>
      <c r="F2" s="38"/>
      <c r="G2" s="38" t="s">
        <v>150</v>
      </c>
      <c r="H2" s="38" t="s">
        <v>163</v>
      </c>
      <c r="I2" s="38" t="s">
        <v>70</v>
      </c>
      <c r="J2" s="38" t="s">
        <v>192</v>
      </c>
    </row>
    <row r="3" spans="1:10" x14ac:dyDescent="0.25">
      <c r="A3" s="38">
        <v>2008</v>
      </c>
      <c r="B3" s="38" t="s">
        <v>134</v>
      </c>
      <c r="C3" s="38">
        <v>2.7</v>
      </c>
      <c r="D3" s="38"/>
      <c r="E3" s="38"/>
      <c r="F3" s="38"/>
      <c r="G3" s="38"/>
      <c r="H3" s="38"/>
      <c r="I3" s="38">
        <v>0.90181170910806896</v>
      </c>
      <c r="J3" s="38">
        <f>C3/I3</f>
        <v>2.9939731018467457</v>
      </c>
    </row>
    <row r="4" spans="1:10" x14ac:dyDescent="0.25">
      <c r="A4" s="38"/>
      <c r="B4" s="38" t="s">
        <v>135</v>
      </c>
      <c r="C4" s="38">
        <v>4.0999999999999996</v>
      </c>
      <c r="D4" s="38"/>
      <c r="E4" s="38"/>
      <c r="F4" s="38"/>
      <c r="G4" s="38"/>
      <c r="H4" s="38"/>
      <c r="I4" s="38">
        <v>1.1939004107196816</v>
      </c>
      <c r="J4" s="38">
        <f t="shared" ref="J4:J16" si="0">C4/I4</f>
        <v>3.4341222795363016</v>
      </c>
    </row>
    <row r="5" spans="1:10" x14ac:dyDescent="0.25">
      <c r="A5" s="38"/>
      <c r="B5" s="38" t="s">
        <v>136</v>
      </c>
      <c r="C5" s="38">
        <v>3.9</v>
      </c>
      <c r="D5" s="38"/>
      <c r="E5" s="38"/>
      <c r="F5" s="38"/>
      <c r="G5" s="38">
        <v>3.5874999999999995</v>
      </c>
      <c r="H5" s="38">
        <f>C5/G5</f>
        <v>1.0871080139372824</v>
      </c>
      <c r="I5" s="38">
        <v>1.1030086121456164</v>
      </c>
      <c r="J5" s="38">
        <f t="shared" si="0"/>
        <v>3.5357838162419823</v>
      </c>
    </row>
    <row r="6" spans="1:10" x14ac:dyDescent="0.25">
      <c r="A6" s="38"/>
      <c r="B6" s="38" t="s">
        <v>137</v>
      </c>
      <c r="C6" s="38">
        <v>3.1</v>
      </c>
      <c r="D6" s="38"/>
      <c r="E6" s="38"/>
      <c r="F6" s="38"/>
      <c r="G6" s="38">
        <v>3.8875000000000002</v>
      </c>
      <c r="H6" s="38">
        <f t="shared" ref="H6:H14" si="1">C6/G6</f>
        <v>0.797427652733119</v>
      </c>
      <c r="I6" s="38">
        <v>0.80127944639679449</v>
      </c>
      <c r="J6" s="38">
        <f t="shared" si="0"/>
        <v>3.8688125771104285</v>
      </c>
    </row>
    <row r="7" spans="1:10" x14ac:dyDescent="0.25">
      <c r="A7" s="38">
        <v>2009</v>
      </c>
      <c r="B7" s="38" t="s">
        <v>134</v>
      </c>
      <c r="C7" s="38">
        <v>3.8</v>
      </c>
      <c r="D7" s="38"/>
      <c r="E7" s="38"/>
      <c r="F7" s="38"/>
      <c r="G7" s="38">
        <v>4.2250000000000005</v>
      </c>
      <c r="H7" s="38">
        <f t="shared" si="1"/>
        <v>0.89940828402366846</v>
      </c>
      <c r="I7" s="38">
        <v>0.90181170910806896</v>
      </c>
      <c r="J7" s="38">
        <f t="shared" si="0"/>
        <v>4.2137399211176412</v>
      </c>
    </row>
    <row r="8" spans="1:10" x14ac:dyDescent="0.25">
      <c r="A8" s="38"/>
      <c r="B8" s="38" t="s">
        <v>135</v>
      </c>
      <c r="C8" s="38">
        <v>5.4</v>
      </c>
      <c r="D8" s="38"/>
      <c r="E8" s="38"/>
      <c r="F8" s="38"/>
      <c r="G8" s="38">
        <v>4.5250000000000004</v>
      </c>
      <c r="H8" s="38">
        <f t="shared" si="1"/>
        <v>1.1933701657458564</v>
      </c>
      <c r="I8" s="38">
        <v>1.1939004107196816</v>
      </c>
      <c r="J8" s="38">
        <f t="shared" si="0"/>
        <v>4.522990319389276</v>
      </c>
    </row>
    <row r="9" spans="1:10" x14ac:dyDescent="0.25">
      <c r="A9" s="38"/>
      <c r="B9" s="38" t="s">
        <v>136</v>
      </c>
      <c r="C9" s="38">
        <v>5.3</v>
      </c>
      <c r="D9" s="38"/>
      <c r="E9" s="38"/>
      <c r="F9" s="38"/>
      <c r="G9" s="38">
        <v>4.7874999999999996</v>
      </c>
      <c r="H9" s="38">
        <f t="shared" si="1"/>
        <v>1.1070496083550914</v>
      </c>
      <c r="I9" s="38">
        <v>1.1030086121456164</v>
      </c>
      <c r="J9" s="38">
        <f t="shared" si="0"/>
        <v>4.8050395451493602</v>
      </c>
    </row>
    <row r="10" spans="1:10" x14ac:dyDescent="0.25">
      <c r="A10" s="38"/>
      <c r="B10" s="38" t="s">
        <v>137</v>
      </c>
      <c r="C10" s="38">
        <v>4.0999999999999996</v>
      </c>
      <c r="D10" s="38"/>
      <c r="E10" s="38"/>
      <c r="F10" s="38"/>
      <c r="G10" s="38">
        <v>5.0999999999999996</v>
      </c>
      <c r="H10" s="38">
        <f t="shared" si="1"/>
        <v>0.80392156862745101</v>
      </c>
      <c r="I10" s="38">
        <v>0.80127944639679449</v>
      </c>
      <c r="J10" s="38">
        <f t="shared" si="0"/>
        <v>5.1168166342428245</v>
      </c>
    </row>
    <row r="11" spans="1:10" x14ac:dyDescent="0.25">
      <c r="A11" s="38">
        <v>2010</v>
      </c>
      <c r="B11" s="38" t="s">
        <v>134</v>
      </c>
      <c r="C11" s="38">
        <v>4.9000000000000004</v>
      </c>
      <c r="D11" s="38"/>
      <c r="E11" s="38"/>
      <c r="F11" s="38"/>
      <c r="G11" s="38">
        <v>5.4375</v>
      </c>
      <c r="H11" s="38">
        <f t="shared" si="1"/>
        <v>0.90114942528735642</v>
      </c>
      <c r="I11" s="38">
        <v>0.90181170910806896</v>
      </c>
      <c r="J11" s="38">
        <f t="shared" si="0"/>
        <v>5.4335067403885384</v>
      </c>
    </row>
    <row r="12" spans="1:10" x14ac:dyDescent="0.25">
      <c r="A12" s="38"/>
      <c r="B12" s="38" t="s">
        <v>135</v>
      </c>
      <c r="C12" s="38">
        <v>6.8</v>
      </c>
      <c r="D12" s="38"/>
      <c r="E12" s="38"/>
      <c r="F12" s="38"/>
      <c r="G12" s="38">
        <v>5.7124999999999995</v>
      </c>
      <c r="H12" s="38">
        <f t="shared" si="1"/>
        <v>1.1903719912472648</v>
      </c>
      <c r="I12" s="38">
        <v>1.1939004107196816</v>
      </c>
      <c r="J12" s="38">
        <f t="shared" si="0"/>
        <v>5.69561743923094</v>
      </c>
    </row>
    <row r="13" spans="1:10" x14ac:dyDescent="0.25">
      <c r="A13" s="38"/>
      <c r="B13" s="38" t="s">
        <v>136</v>
      </c>
      <c r="C13" s="38">
        <v>6.6</v>
      </c>
      <c r="D13" s="38"/>
      <c r="E13" s="38"/>
      <c r="F13" s="38"/>
      <c r="G13" s="38">
        <v>5.9499999999999993</v>
      </c>
      <c r="H13" s="38">
        <f t="shared" si="1"/>
        <v>1.1092436974789917</v>
      </c>
      <c r="I13" s="38">
        <v>1.1030086121456164</v>
      </c>
      <c r="J13" s="38">
        <f t="shared" si="0"/>
        <v>5.9836341505633541</v>
      </c>
    </row>
    <row r="14" spans="1:10" x14ac:dyDescent="0.25">
      <c r="A14" s="38"/>
      <c r="B14" s="38" t="s">
        <v>137</v>
      </c>
      <c r="C14" s="38">
        <v>5</v>
      </c>
      <c r="D14" s="38"/>
      <c r="E14" s="38"/>
      <c r="F14" s="38"/>
      <c r="G14" s="38">
        <v>6.2624999999999993</v>
      </c>
      <c r="H14" s="38">
        <f t="shared" si="1"/>
        <v>0.79840319361277456</v>
      </c>
      <c r="I14" s="38">
        <v>0.80127944639679449</v>
      </c>
      <c r="J14" s="38">
        <f t="shared" si="0"/>
        <v>6.2400202856619815</v>
      </c>
    </row>
    <row r="15" spans="1:10" x14ac:dyDescent="0.25">
      <c r="A15" s="38">
        <v>2011</v>
      </c>
      <c r="B15" s="38" t="s">
        <v>134</v>
      </c>
      <c r="C15" s="38">
        <v>5.9</v>
      </c>
      <c r="D15" s="38"/>
      <c r="E15" s="38"/>
      <c r="F15" s="38"/>
      <c r="G15" s="38"/>
      <c r="H15" s="38"/>
      <c r="I15" s="38">
        <v>0.90181170910806896</v>
      </c>
      <c r="J15" s="38">
        <f t="shared" si="0"/>
        <v>6.5423856669984435</v>
      </c>
    </row>
    <row r="16" spans="1:10" x14ac:dyDescent="0.25">
      <c r="A16" s="38"/>
      <c r="B16" s="38" t="s">
        <v>135</v>
      </c>
      <c r="C16" s="38">
        <v>8.3000000000000007</v>
      </c>
      <c r="D16" s="38"/>
      <c r="E16" s="38"/>
      <c r="F16" s="38"/>
      <c r="G16" s="38"/>
      <c r="H16" s="38"/>
      <c r="I16" s="38">
        <v>1.1939004107196816</v>
      </c>
      <c r="J16" s="38">
        <f t="shared" si="0"/>
        <v>6.9520036390612949</v>
      </c>
    </row>
    <row r="17" spans="1:10" x14ac:dyDescent="0.25">
      <c r="A17" s="38"/>
      <c r="B17" s="38" t="s">
        <v>136</v>
      </c>
      <c r="C17" s="38"/>
      <c r="D17" s="38"/>
      <c r="E17" s="38"/>
      <c r="F17" s="38"/>
      <c r="G17" s="38"/>
      <c r="H17" s="38"/>
      <c r="I17" s="38">
        <v>1.1030086121456164</v>
      </c>
      <c r="J17" s="38"/>
    </row>
    <row r="18" spans="1:10" x14ac:dyDescent="0.25">
      <c r="A18" s="38"/>
      <c r="B18" s="38" t="s">
        <v>137</v>
      </c>
      <c r="C18" s="38"/>
      <c r="D18" s="38"/>
      <c r="E18" s="38"/>
      <c r="F18" s="38"/>
      <c r="G18" s="38"/>
      <c r="H18" s="38"/>
      <c r="I18" s="38">
        <v>0.80127944639679449</v>
      </c>
      <c r="J18" s="38"/>
    </row>
    <row r="19" spans="1:10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</row>
    <row r="20" spans="1:10" x14ac:dyDescent="0.25">
      <c r="A20" s="38" t="s">
        <v>193</v>
      </c>
      <c r="B20" s="38"/>
      <c r="C20" s="38"/>
      <c r="D20" s="38"/>
      <c r="E20" s="38"/>
      <c r="F20" s="38"/>
      <c r="G20" s="38"/>
      <c r="H20" s="38"/>
      <c r="I20" s="38"/>
      <c r="J20" s="38"/>
    </row>
    <row r="21" spans="1:1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</row>
    <row r="22" spans="1:1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</row>
    <row r="23" spans="1:10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</row>
    <row r="24" spans="1:10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</row>
    <row r="26" spans="1:10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</row>
    <row r="27" spans="1:10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</row>
    <row r="28" spans="1:10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</row>
    <row r="29" spans="1:10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</row>
    <row r="30" spans="1:10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</row>
    <row r="31" spans="1:10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</row>
    <row r="32" spans="1:10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</row>
    <row r="33" spans="1:10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</row>
    <row r="34" spans="1:10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</row>
    <row r="35" spans="1:10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</row>
    <row r="36" spans="1:10" x14ac:dyDescent="0.25">
      <c r="A36" s="38" t="s">
        <v>194</v>
      </c>
      <c r="B36" s="38" t="s">
        <v>0</v>
      </c>
      <c r="C36" s="38" t="s">
        <v>4</v>
      </c>
      <c r="D36" s="38"/>
      <c r="E36" s="38"/>
      <c r="F36" s="38"/>
      <c r="G36" s="38"/>
      <c r="H36" s="38"/>
      <c r="I36" s="38"/>
      <c r="J36" s="38"/>
    </row>
    <row r="37" spans="1:10" x14ac:dyDescent="0.25">
      <c r="A37" s="38"/>
      <c r="B37" s="38"/>
      <c r="C37" s="38" t="s">
        <v>134</v>
      </c>
      <c r="D37" s="38" t="s">
        <v>135</v>
      </c>
      <c r="E37" s="38" t="s">
        <v>136</v>
      </c>
      <c r="F37" s="38" t="s">
        <v>137</v>
      </c>
      <c r="G37" s="38"/>
      <c r="H37" s="38"/>
      <c r="I37" s="38"/>
      <c r="J37" s="38"/>
    </row>
    <row r="38" spans="1:10" x14ac:dyDescent="0.25">
      <c r="A38" s="38"/>
      <c r="B38" s="38">
        <v>2008</v>
      </c>
      <c r="C38" s="38"/>
      <c r="D38" s="38"/>
      <c r="E38" s="38">
        <v>1.0871080139372824</v>
      </c>
      <c r="F38" s="38">
        <v>0.797427652733119</v>
      </c>
      <c r="G38" s="38"/>
      <c r="H38" s="38"/>
      <c r="I38" s="38"/>
      <c r="J38" s="38"/>
    </row>
    <row r="39" spans="1:10" x14ac:dyDescent="0.25">
      <c r="A39" s="38"/>
      <c r="B39" s="38">
        <v>2009</v>
      </c>
      <c r="C39" s="38">
        <v>0.89940828402366846</v>
      </c>
      <c r="D39" s="38">
        <v>1.1933701657458564</v>
      </c>
      <c r="E39" s="38">
        <v>1.1070496083550914</v>
      </c>
      <c r="F39" s="38">
        <v>0.80392156862745101</v>
      </c>
      <c r="G39" s="38"/>
      <c r="H39" s="38"/>
      <c r="I39" s="38"/>
      <c r="J39" s="38"/>
    </row>
    <row r="40" spans="1:10" x14ac:dyDescent="0.25">
      <c r="A40" s="38"/>
      <c r="B40" s="38">
        <v>2010</v>
      </c>
      <c r="C40" s="38">
        <v>0.90114942528735642</v>
      </c>
      <c r="D40" s="38">
        <v>1.1903719912472648</v>
      </c>
      <c r="E40" s="38">
        <v>1.1092436974789917</v>
      </c>
      <c r="F40" s="38">
        <v>0.79840319361277456</v>
      </c>
      <c r="G40" s="38"/>
      <c r="H40" s="38"/>
      <c r="I40" s="38"/>
      <c r="J40" s="38"/>
    </row>
    <row r="41" spans="1:10" x14ac:dyDescent="0.25">
      <c r="A41" s="38"/>
      <c r="B41" s="38" t="s">
        <v>31</v>
      </c>
      <c r="C41" s="38">
        <f>SUM(C38:C40)/COUNT(C38:C40)</f>
        <v>0.90027885465551249</v>
      </c>
      <c r="D41" s="38">
        <f>SUM(D38:D40)/COUNT(D38:D40)</f>
        <v>1.1918710784965607</v>
      </c>
      <c r="E41" s="38">
        <f>SUM(E38:E40)/COUNT(E38:E40)</f>
        <v>1.1011337732571218</v>
      </c>
      <c r="F41" s="38">
        <f>SUM(F38:F40)/COUNT(F38:F40)</f>
        <v>0.79991747165778149</v>
      </c>
      <c r="G41" s="38">
        <f>SUM(C41:F41)</f>
        <v>3.9932011780669763</v>
      </c>
      <c r="H41" s="38"/>
      <c r="I41" s="38"/>
      <c r="J41" s="38"/>
    </row>
    <row r="42" spans="1:10" x14ac:dyDescent="0.25">
      <c r="A42" s="38"/>
      <c r="B42" s="38" t="s">
        <v>195</v>
      </c>
      <c r="C42" s="38">
        <f>C41*4/3.993201</f>
        <v>0.90181170910806896</v>
      </c>
      <c r="D42" s="38">
        <f t="shared" ref="D42:F42" si="2">D41*4/3.993201</f>
        <v>1.1939004107196816</v>
      </c>
      <c r="E42" s="38">
        <f t="shared" si="2"/>
        <v>1.1030086121456164</v>
      </c>
      <c r="F42" s="38">
        <f t="shared" si="2"/>
        <v>0.80127944639679449</v>
      </c>
      <c r="G42" s="38"/>
      <c r="H42" s="38"/>
      <c r="I42" s="38"/>
      <c r="J42" s="38"/>
    </row>
    <row r="43" spans="1:10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</row>
    <row r="44" spans="1:10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</row>
    <row r="45" spans="1:10" x14ac:dyDescent="0.25">
      <c r="A45" s="38" t="s">
        <v>196</v>
      </c>
      <c r="B45" s="38" t="s">
        <v>197</v>
      </c>
      <c r="C45" s="38"/>
      <c r="D45" s="38"/>
      <c r="E45" s="38"/>
      <c r="F45" s="38">
        <f>(G14-G5)/(COUNT(G5:G14)-1)</f>
        <v>0.29722222222222222</v>
      </c>
      <c r="G45" s="38"/>
      <c r="H45" s="38"/>
      <c r="I45" s="38"/>
      <c r="J45" s="38"/>
    </row>
    <row r="46" spans="1:10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</row>
    <row r="47" spans="1:10" x14ac:dyDescent="0.25">
      <c r="A47" s="38"/>
      <c r="B47" s="38" t="s">
        <v>0</v>
      </c>
      <c r="C47" s="38" t="s">
        <v>4</v>
      </c>
      <c r="D47" s="38" t="s">
        <v>53</v>
      </c>
      <c r="E47" s="38" t="s">
        <v>189</v>
      </c>
      <c r="F47" s="38" t="s">
        <v>70</v>
      </c>
      <c r="G47" s="38" t="s">
        <v>198</v>
      </c>
      <c r="H47" s="38"/>
      <c r="I47" s="38"/>
      <c r="J47" s="38"/>
    </row>
    <row r="48" spans="1:10" x14ac:dyDescent="0.25">
      <c r="A48" s="38"/>
      <c r="B48" s="38">
        <v>2011</v>
      </c>
      <c r="C48" s="38">
        <v>3</v>
      </c>
      <c r="D48" s="38">
        <v>6.2624999999999993</v>
      </c>
      <c r="E48" s="38">
        <v>3</v>
      </c>
      <c r="F48" s="38">
        <f>E42</f>
        <v>1.1030086121456164</v>
      </c>
      <c r="G48" s="38">
        <f>(D48+E48*F45)*F48</f>
        <v>7.8911074460584301</v>
      </c>
      <c r="H48" s="38"/>
      <c r="I48" s="38"/>
      <c r="J48" s="38"/>
    </row>
    <row r="49" spans="1:10" x14ac:dyDescent="0.25">
      <c r="A49" s="38"/>
      <c r="B49" s="38"/>
      <c r="C49" s="38">
        <v>4</v>
      </c>
      <c r="D49" s="38">
        <v>6.2624999999999993</v>
      </c>
      <c r="E49" s="38">
        <v>4</v>
      </c>
      <c r="F49" s="38">
        <f>F42</f>
        <v>0.80127944639679449</v>
      </c>
      <c r="G49" s="38">
        <f>(D49+E49*F45)*F49</f>
        <v>5.9706447637761144</v>
      </c>
      <c r="H49" s="38"/>
      <c r="I49" s="38"/>
      <c r="J49" s="3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E6F8-649F-47A6-942C-F0434D40B8E9}">
  <dimension ref="A1:I56"/>
  <sheetViews>
    <sheetView topLeftCell="A22" workbookViewId="0">
      <selection activeCell="G55" sqref="G55"/>
    </sheetView>
  </sheetViews>
  <sheetFormatPr defaultRowHeight="15" x14ac:dyDescent="0.25"/>
  <sheetData>
    <row r="1" spans="1:7" x14ac:dyDescent="0.25">
      <c r="A1" t="s">
        <v>159</v>
      </c>
    </row>
    <row r="2" spans="1:7" x14ac:dyDescent="0.25">
      <c r="A2" t="s">
        <v>105</v>
      </c>
      <c r="B2" t="s">
        <v>89</v>
      </c>
      <c r="C2" t="s">
        <v>161</v>
      </c>
      <c r="D2" t="s">
        <v>162</v>
      </c>
      <c r="E2" t="s">
        <v>163</v>
      </c>
      <c r="F2" t="s">
        <v>164</v>
      </c>
      <c r="G2" s="1" t="s">
        <v>165</v>
      </c>
    </row>
    <row r="3" spans="1:7" x14ac:dyDescent="0.25">
      <c r="A3">
        <v>1</v>
      </c>
      <c r="B3" t="s">
        <v>16</v>
      </c>
      <c r="C3">
        <v>7.35</v>
      </c>
      <c r="F3">
        <v>0.71686028154630066</v>
      </c>
      <c r="G3" s="1">
        <f>C3/F3</f>
        <v>10.253043988077719</v>
      </c>
    </row>
    <row r="4" spans="1:7" x14ac:dyDescent="0.25">
      <c r="B4" t="s">
        <v>17</v>
      </c>
      <c r="C4">
        <v>6.65</v>
      </c>
      <c r="F4">
        <v>0.60981668518254395</v>
      </c>
      <c r="G4" s="37">
        <f t="shared" ref="G4:G23" si="0">C4/F4</f>
        <v>10.904916447160467</v>
      </c>
    </row>
    <row r="5" spans="1:7" x14ac:dyDescent="0.25">
      <c r="B5" t="s">
        <v>18</v>
      </c>
      <c r="C5">
        <v>9.24</v>
      </c>
      <c r="F5">
        <v>0.79617034614892934</v>
      </c>
      <c r="G5" s="37">
        <f t="shared" si="0"/>
        <v>11.605556580565727</v>
      </c>
    </row>
    <row r="6" spans="1:7" x14ac:dyDescent="0.25">
      <c r="B6" t="s">
        <v>19</v>
      </c>
      <c r="C6">
        <v>7.21</v>
      </c>
      <c r="D6">
        <f>SUM(C3:C9)/7</f>
        <v>12.26</v>
      </c>
      <c r="E6">
        <f>C6/D6</f>
        <v>0.5880913539967374</v>
      </c>
      <c r="F6">
        <v>0.58894276432840131</v>
      </c>
      <c r="G6" s="37">
        <f t="shared" si="0"/>
        <v>12.242276222243595</v>
      </c>
    </row>
    <row r="7" spans="1:7" x14ac:dyDescent="0.25">
      <c r="B7" t="s">
        <v>20</v>
      </c>
      <c r="C7">
        <v>12.6</v>
      </c>
      <c r="D7">
        <f t="shared" ref="D7:D20" si="1">SUM(C4:C10)/7</f>
        <v>12.61</v>
      </c>
      <c r="E7">
        <f t="shared" ref="E7:E20" si="2">C7/D7</f>
        <v>0.99920697858842189</v>
      </c>
      <c r="F7">
        <v>0.99921470073956831</v>
      </c>
      <c r="G7" s="37">
        <f t="shared" si="0"/>
        <v>12.609902547144388</v>
      </c>
    </row>
    <row r="8" spans="1:7" x14ac:dyDescent="0.25">
      <c r="B8" t="s">
        <v>98</v>
      </c>
      <c r="C8">
        <v>21.7</v>
      </c>
      <c r="D8">
        <f t="shared" si="1"/>
        <v>12.879999999999999</v>
      </c>
      <c r="E8">
        <f t="shared" si="2"/>
        <v>1.6847826086956523</v>
      </c>
      <c r="F8">
        <v>1.6923552205803412</v>
      </c>
      <c r="G8" s="37">
        <f t="shared" si="0"/>
        <v>12.82236715797683</v>
      </c>
    </row>
    <row r="9" spans="1:7" x14ac:dyDescent="0.25">
      <c r="B9" t="s">
        <v>160</v>
      </c>
      <c r="C9">
        <v>21.07</v>
      </c>
      <c r="D9">
        <f t="shared" si="1"/>
        <v>13.249999999999998</v>
      </c>
      <c r="E9">
        <f t="shared" si="2"/>
        <v>1.5901886792452833</v>
      </c>
      <c r="F9">
        <v>1.5966400014739148</v>
      </c>
      <c r="G9" s="37">
        <f t="shared" si="0"/>
        <v>13.196462559217819</v>
      </c>
    </row>
    <row r="10" spans="1:7" x14ac:dyDescent="0.25">
      <c r="A10">
        <v>2</v>
      </c>
      <c r="B10" t="s">
        <v>16</v>
      </c>
      <c r="C10">
        <v>9.8000000000000007</v>
      </c>
      <c r="D10">
        <f t="shared" si="1"/>
        <v>13.55</v>
      </c>
      <c r="E10">
        <f t="shared" si="2"/>
        <v>0.7232472324723247</v>
      </c>
      <c r="F10">
        <v>0.71686028154630066</v>
      </c>
      <c r="G10" s="37">
        <f t="shared" si="0"/>
        <v>13.670725317436961</v>
      </c>
    </row>
    <row r="11" spans="1:7" x14ac:dyDescent="0.25">
      <c r="B11" t="s">
        <v>17</v>
      </c>
      <c r="C11">
        <v>8.5399999999999991</v>
      </c>
      <c r="D11">
        <f t="shared" si="1"/>
        <v>14.06</v>
      </c>
      <c r="E11">
        <f t="shared" si="2"/>
        <v>0.60739687055476521</v>
      </c>
      <c r="F11">
        <v>0.60981668518254395</v>
      </c>
      <c r="G11" s="37">
        <f t="shared" si="0"/>
        <v>14.00420849003765</v>
      </c>
    </row>
    <row r="12" spans="1:7" x14ac:dyDescent="0.25">
      <c r="B12" t="s">
        <v>18</v>
      </c>
      <c r="C12">
        <v>11.83</v>
      </c>
      <c r="D12">
        <f t="shared" si="1"/>
        <v>14.969999999999999</v>
      </c>
      <c r="E12">
        <f t="shared" si="2"/>
        <v>0.790247160988644</v>
      </c>
      <c r="F12">
        <v>0.79617034614892934</v>
      </c>
      <c r="G12" s="37">
        <f t="shared" si="0"/>
        <v>14.858629258451575</v>
      </c>
    </row>
    <row r="13" spans="1:7" x14ac:dyDescent="0.25">
      <c r="B13" t="s">
        <v>19</v>
      </c>
      <c r="C13">
        <v>9.31</v>
      </c>
      <c r="D13">
        <f t="shared" si="1"/>
        <v>15.84</v>
      </c>
      <c r="E13">
        <f t="shared" si="2"/>
        <v>0.5877525252525253</v>
      </c>
      <c r="F13">
        <v>0.58894276432840131</v>
      </c>
      <c r="G13" s="37">
        <f t="shared" si="0"/>
        <v>15.807987743285418</v>
      </c>
    </row>
    <row r="14" spans="1:7" x14ac:dyDescent="0.25">
      <c r="B14" t="s">
        <v>20</v>
      </c>
      <c r="C14">
        <v>16.170000000000002</v>
      </c>
      <c r="D14">
        <f t="shared" si="1"/>
        <v>16.190000000000001</v>
      </c>
      <c r="E14">
        <f t="shared" si="2"/>
        <v>0.99876466954910437</v>
      </c>
      <c r="F14">
        <v>0.99921470073956831</v>
      </c>
      <c r="G14" s="37">
        <f t="shared" si="0"/>
        <v>16.182708268835299</v>
      </c>
    </row>
    <row r="15" spans="1:7" x14ac:dyDescent="0.25">
      <c r="B15" t="s">
        <v>98</v>
      </c>
      <c r="C15">
        <v>28.07</v>
      </c>
      <c r="D15">
        <f t="shared" si="1"/>
        <v>16.52</v>
      </c>
      <c r="E15">
        <f t="shared" si="2"/>
        <v>1.6991525423728815</v>
      </c>
      <c r="F15">
        <v>1.6923552205803412</v>
      </c>
      <c r="G15" s="37">
        <f t="shared" si="0"/>
        <v>16.586352355963577</v>
      </c>
    </row>
    <row r="16" spans="1:7" x14ac:dyDescent="0.25">
      <c r="B16" t="s">
        <v>160</v>
      </c>
      <c r="C16">
        <v>27.16</v>
      </c>
      <c r="D16">
        <f t="shared" si="1"/>
        <v>16.95</v>
      </c>
      <c r="E16">
        <f t="shared" si="2"/>
        <v>1.6023598820058997</v>
      </c>
      <c r="F16">
        <v>1.5966400014739148</v>
      </c>
      <c r="G16" s="37">
        <f t="shared" si="0"/>
        <v>17.010722501583103</v>
      </c>
    </row>
    <row r="17" spans="1:7" x14ac:dyDescent="0.25">
      <c r="A17">
        <v>3</v>
      </c>
      <c r="B17" t="s">
        <v>16</v>
      </c>
      <c r="C17">
        <v>12.25</v>
      </c>
      <c r="D17">
        <f t="shared" si="1"/>
        <v>17.25</v>
      </c>
      <c r="E17">
        <f t="shared" si="2"/>
        <v>0.71014492753623193</v>
      </c>
      <c r="F17">
        <v>0.71686028154630066</v>
      </c>
      <c r="G17" s="37">
        <f t="shared" si="0"/>
        <v>17.088406646796201</v>
      </c>
    </row>
    <row r="18" spans="1:7" x14ac:dyDescent="0.25">
      <c r="B18" t="s">
        <v>17</v>
      </c>
      <c r="C18">
        <v>10.85</v>
      </c>
      <c r="D18">
        <f t="shared" si="1"/>
        <v>17.73</v>
      </c>
      <c r="E18">
        <f t="shared" si="2"/>
        <v>0.61195713479977432</v>
      </c>
      <c r="F18">
        <v>0.60981668518254395</v>
      </c>
      <c r="G18" s="37">
        <f t="shared" si="0"/>
        <v>17.792232097998657</v>
      </c>
    </row>
    <row r="19" spans="1:7" x14ac:dyDescent="0.25">
      <c r="B19" t="s">
        <v>18</v>
      </c>
      <c r="C19">
        <v>14.84</v>
      </c>
      <c r="D19">
        <f t="shared" si="1"/>
        <v>18.509999999999998</v>
      </c>
      <c r="E19">
        <f t="shared" si="2"/>
        <v>0.8017287952458132</v>
      </c>
      <c r="F19">
        <v>0.79617034614892934</v>
      </c>
      <c r="G19" s="37">
        <f t="shared" si="0"/>
        <v>18.639227235454047</v>
      </c>
    </row>
    <row r="20" spans="1:7" x14ac:dyDescent="0.25">
      <c r="B20" t="s">
        <v>19</v>
      </c>
      <c r="C20">
        <v>11.41</v>
      </c>
      <c r="D20">
        <f t="shared" si="1"/>
        <v>19.32</v>
      </c>
      <c r="E20">
        <f t="shared" si="2"/>
        <v>0.59057971014492749</v>
      </c>
      <c r="F20">
        <v>0.58894276432840131</v>
      </c>
      <c r="G20" s="37">
        <f t="shared" si="0"/>
        <v>19.373699264327239</v>
      </c>
    </row>
    <row r="21" spans="1:7" x14ac:dyDescent="0.25">
      <c r="B21" t="s">
        <v>20</v>
      </c>
      <c r="C21">
        <v>19.53</v>
      </c>
      <c r="F21">
        <v>0.99921470073956831</v>
      </c>
      <c r="G21" s="37">
        <f t="shared" si="0"/>
        <v>19.545348948073801</v>
      </c>
    </row>
    <row r="22" spans="1:7" x14ac:dyDescent="0.25">
      <c r="B22" t="s">
        <v>98</v>
      </c>
      <c r="C22">
        <v>33.53</v>
      </c>
      <c r="F22">
        <v>1.6923552205803412</v>
      </c>
      <c r="G22" s="37">
        <f t="shared" si="0"/>
        <v>19.812625382809362</v>
      </c>
    </row>
    <row r="23" spans="1:7" x14ac:dyDescent="0.25">
      <c r="B23" t="s">
        <v>160</v>
      </c>
      <c r="C23">
        <v>32.83</v>
      </c>
      <c r="F23">
        <v>1.5966400014739148</v>
      </c>
      <c r="G23" s="37">
        <f t="shared" si="0"/>
        <v>20.561930034130089</v>
      </c>
    </row>
    <row r="40" spans="1:9" x14ac:dyDescent="0.25">
      <c r="A40" t="s">
        <v>167</v>
      </c>
    </row>
    <row r="42" spans="1:9" x14ac:dyDescent="0.25">
      <c r="B42" s="48" t="s">
        <v>89</v>
      </c>
      <c r="C42" s="48"/>
      <c r="D42" s="48"/>
      <c r="E42" s="48"/>
      <c r="F42" s="48"/>
      <c r="G42" s="48"/>
      <c r="H42" s="48"/>
    </row>
    <row r="43" spans="1:9" x14ac:dyDescent="0.25">
      <c r="A43" s="1" t="s">
        <v>105</v>
      </c>
      <c r="B43" t="s">
        <v>16</v>
      </c>
      <c r="C43" t="s">
        <v>17</v>
      </c>
      <c r="D43" t="s">
        <v>18</v>
      </c>
      <c r="E43" t="s">
        <v>19</v>
      </c>
      <c r="F43" t="s">
        <v>20</v>
      </c>
      <c r="G43" t="s">
        <v>98</v>
      </c>
      <c r="H43" t="s">
        <v>160</v>
      </c>
    </row>
    <row r="44" spans="1:9" x14ac:dyDescent="0.25">
      <c r="A44">
        <v>1</v>
      </c>
      <c r="E44">
        <v>0.5880913539967374</v>
      </c>
      <c r="F44">
        <v>0.99920697858842189</v>
      </c>
      <c r="G44">
        <v>1.6847826086956523</v>
      </c>
      <c r="H44">
        <v>1.5901886792452833</v>
      </c>
    </row>
    <row r="45" spans="1:9" x14ac:dyDescent="0.25">
      <c r="A45">
        <v>2</v>
      </c>
      <c r="B45">
        <v>0.7232472324723247</v>
      </c>
      <c r="C45">
        <v>0.60739687055476521</v>
      </c>
      <c r="D45">
        <v>0.790247160988644</v>
      </c>
      <c r="E45">
        <v>0.5877525252525253</v>
      </c>
      <c r="F45">
        <v>0.99876466954910437</v>
      </c>
      <c r="G45">
        <v>1.6991525423728815</v>
      </c>
      <c r="H45">
        <v>1.6023598820058997</v>
      </c>
    </row>
    <row r="46" spans="1:9" x14ac:dyDescent="0.25">
      <c r="A46">
        <v>3</v>
      </c>
      <c r="B46">
        <v>0.71014492753623193</v>
      </c>
      <c r="C46">
        <v>0.61195713479977432</v>
      </c>
      <c r="D46">
        <v>0.8017287952458132</v>
      </c>
      <c r="E46">
        <v>0.59057971014492749</v>
      </c>
    </row>
    <row r="47" spans="1:9" x14ac:dyDescent="0.25">
      <c r="A47" t="s">
        <v>31</v>
      </c>
      <c r="B47">
        <f>AVERAGE(B44:B46)</f>
        <v>0.71669608000427831</v>
      </c>
      <c r="C47">
        <f t="shared" ref="C47:H47" si="3">AVERAGE(C44:C46)</f>
        <v>0.60967700267726976</v>
      </c>
      <c r="D47">
        <f t="shared" si="3"/>
        <v>0.79598797811722855</v>
      </c>
      <c r="E47">
        <f t="shared" si="3"/>
        <v>0.58880786313139677</v>
      </c>
      <c r="F47">
        <f t="shared" si="3"/>
        <v>0.99898582406876313</v>
      </c>
      <c r="G47">
        <f t="shared" si="3"/>
        <v>1.6919675755342669</v>
      </c>
      <c r="H47">
        <f t="shared" si="3"/>
        <v>1.5962742806255914</v>
      </c>
      <c r="I47">
        <f>SUM(B47:H47)</f>
        <v>6.9983966041587946</v>
      </c>
    </row>
    <row r="48" spans="1:9" x14ac:dyDescent="0.25">
      <c r="A48" t="s">
        <v>103</v>
      </c>
      <c r="B48">
        <f>7/I47</f>
        <v>1.0002291090276667</v>
      </c>
      <c r="C48">
        <f>7/I47</f>
        <v>1.0002291090276667</v>
      </c>
      <c r="D48">
        <f>7/I47</f>
        <v>1.0002291090276667</v>
      </c>
      <c r="E48">
        <f>7/I47</f>
        <v>1.0002291090276667</v>
      </c>
      <c r="F48">
        <f>7/I47</f>
        <v>1.0002291090276667</v>
      </c>
      <c r="G48">
        <f>7/I47</f>
        <v>1.0002291090276667</v>
      </c>
      <c r="H48">
        <f>7/I47</f>
        <v>1.0002291090276667</v>
      </c>
    </row>
    <row r="49" spans="1:8" x14ac:dyDescent="0.25">
      <c r="A49" t="s">
        <v>164</v>
      </c>
      <c r="B49">
        <f>B47*B48</f>
        <v>0.71686028154630066</v>
      </c>
      <c r="C49">
        <f t="shared" ref="C49:H49" si="4">C47*C48</f>
        <v>0.60981668518254395</v>
      </c>
      <c r="D49">
        <f t="shared" si="4"/>
        <v>0.79617034614892934</v>
      </c>
      <c r="E49">
        <f t="shared" si="4"/>
        <v>0.58894276432840131</v>
      </c>
      <c r="F49">
        <f t="shared" si="4"/>
        <v>0.99921470073956831</v>
      </c>
      <c r="G49">
        <f t="shared" si="4"/>
        <v>1.6923552205803412</v>
      </c>
      <c r="H49">
        <f t="shared" si="4"/>
        <v>1.5966400014739148</v>
      </c>
    </row>
    <row r="51" spans="1:8" x14ac:dyDescent="0.25">
      <c r="A51" t="s">
        <v>166</v>
      </c>
    </row>
    <row r="52" spans="1:8" x14ac:dyDescent="0.25">
      <c r="A52" t="s">
        <v>129</v>
      </c>
    </row>
    <row r="54" spans="1:8" x14ac:dyDescent="0.25">
      <c r="A54" s="38" t="s">
        <v>105</v>
      </c>
      <c r="B54" s="38" t="s">
        <v>89</v>
      </c>
      <c r="C54" s="38" t="s">
        <v>53</v>
      </c>
      <c r="D54" s="38" t="s">
        <v>189</v>
      </c>
      <c r="E54" s="38" t="s">
        <v>68</v>
      </c>
      <c r="F54" s="38" t="s">
        <v>70</v>
      </c>
      <c r="G54" s="38" t="s">
        <v>199</v>
      </c>
    </row>
    <row r="55" spans="1:8" x14ac:dyDescent="0.25">
      <c r="A55" s="38">
        <v>4</v>
      </c>
      <c r="B55" s="38" t="s">
        <v>16</v>
      </c>
      <c r="C55" s="38">
        <v>19.32</v>
      </c>
      <c r="D55" s="38">
        <v>4</v>
      </c>
      <c r="E55" s="38">
        <f>D55*E52+C55</f>
        <v>19.32</v>
      </c>
      <c r="F55" s="38">
        <f>B49</f>
        <v>0.71686028154630066</v>
      </c>
      <c r="G55" s="38">
        <f>E55*F55</f>
        <v>13.849740639474529</v>
      </c>
    </row>
    <row r="56" spans="1:8" x14ac:dyDescent="0.25">
      <c r="A56" s="38"/>
      <c r="B56" s="38" t="s">
        <v>200</v>
      </c>
      <c r="C56" s="38">
        <v>19.32</v>
      </c>
      <c r="D56" s="38">
        <v>5</v>
      </c>
      <c r="E56" s="38">
        <f>D56*E52+C56</f>
        <v>19.32</v>
      </c>
      <c r="F56" s="38">
        <f>C49</f>
        <v>0.60981668518254395</v>
      </c>
      <c r="G56" s="38">
        <f>E56*F56</f>
        <v>11.78165835772675</v>
      </c>
    </row>
  </sheetData>
  <mergeCells count="1">
    <mergeCell ref="B42:H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5C46-9980-4F30-99C2-2ECF6B9C48D9}">
  <dimension ref="A1:E16"/>
  <sheetViews>
    <sheetView zoomScale="130" zoomScaleNormal="130" workbookViewId="0">
      <selection sqref="A1:XFD1048576"/>
    </sheetView>
  </sheetViews>
  <sheetFormatPr defaultRowHeight="15" x14ac:dyDescent="0.25"/>
  <cols>
    <col min="2" max="2" width="15.5703125" customWidth="1"/>
    <col min="4" max="4" width="18.42578125" customWidth="1"/>
    <col min="5" max="5" width="19.28515625" customWidth="1"/>
  </cols>
  <sheetData>
    <row r="1" spans="1:5" x14ac:dyDescent="0.25">
      <c r="A1" s="2"/>
      <c r="B1" s="2"/>
      <c r="C1" s="2" t="s">
        <v>12</v>
      </c>
      <c r="D1" s="2" t="s">
        <v>13</v>
      </c>
      <c r="E1" s="2" t="s">
        <v>14</v>
      </c>
    </row>
    <row r="2" spans="1:5" x14ac:dyDescent="0.25">
      <c r="A2" s="43" t="s">
        <v>15</v>
      </c>
      <c r="B2" s="2" t="s">
        <v>16</v>
      </c>
      <c r="C2" s="2">
        <v>80</v>
      </c>
      <c r="D2" s="10" t="s">
        <v>24</v>
      </c>
      <c r="E2" s="2" t="s">
        <v>24</v>
      </c>
    </row>
    <row r="3" spans="1:5" x14ac:dyDescent="0.25">
      <c r="A3" s="43"/>
      <c r="B3" s="2" t="s">
        <v>17</v>
      </c>
      <c r="C3" s="2">
        <v>104</v>
      </c>
      <c r="D3" s="10" t="s">
        <v>24</v>
      </c>
      <c r="E3" s="2" t="s">
        <v>24</v>
      </c>
    </row>
    <row r="4" spans="1:5" x14ac:dyDescent="0.25">
      <c r="A4" s="43"/>
      <c r="B4" s="2" t="s">
        <v>18</v>
      </c>
      <c r="C4" s="2">
        <v>94</v>
      </c>
      <c r="D4" s="2">
        <f>SUM(C2:C6)</f>
        <v>460</v>
      </c>
      <c r="E4" s="2">
        <f>D4/5</f>
        <v>92</v>
      </c>
    </row>
    <row r="5" spans="1:5" x14ac:dyDescent="0.25">
      <c r="A5" s="43"/>
      <c r="B5" s="2" t="s">
        <v>19</v>
      </c>
      <c r="C5" s="2">
        <v>120</v>
      </c>
      <c r="D5" s="2">
        <f t="shared" ref="D5:D14" si="0">SUM(C3:C7)</f>
        <v>462</v>
      </c>
      <c r="E5" s="2">
        <f t="shared" ref="E5:E13" si="1">D5/5</f>
        <v>92.4</v>
      </c>
    </row>
    <row r="6" spans="1:5" x14ac:dyDescent="0.25">
      <c r="A6" s="43"/>
      <c r="B6" s="2" t="s">
        <v>20</v>
      </c>
      <c r="C6" s="2">
        <v>62</v>
      </c>
      <c r="D6" s="2">
        <f t="shared" si="0"/>
        <v>468</v>
      </c>
      <c r="E6" s="2">
        <f t="shared" si="1"/>
        <v>93.6</v>
      </c>
    </row>
    <row r="7" spans="1:5" x14ac:dyDescent="0.25">
      <c r="A7" s="43" t="s">
        <v>21</v>
      </c>
      <c r="B7" s="2" t="s">
        <v>16</v>
      </c>
      <c r="C7" s="2">
        <v>82</v>
      </c>
      <c r="D7" s="2">
        <f t="shared" si="0"/>
        <v>471</v>
      </c>
      <c r="E7" s="2">
        <f t="shared" si="1"/>
        <v>94.2</v>
      </c>
    </row>
    <row r="8" spans="1:5" x14ac:dyDescent="0.25">
      <c r="A8" s="43"/>
      <c r="B8" s="2" t="s">
        <v>17</v>
      </c>
      <c r="C8" s="2">
        <v>110</v>
      </c>
      <c r="D8" s="2">
        <f t="shared" si="0"/>
        <v>476</v>
      </c>
      <c r="E8" s="2">
        <f t="shared" si="1"/>
        <v>95.2</v>
      </c>
    </row>
    <row r="9" spans="1:5" x14ac:dyDescent="0.25">
      <c r="A9" s="43"/>
      <c r="B9" s="2" t="s">
        <v>18</v>
      </c>
      <c r="C9" s="2">
        <v>97</v>
      </c>
      <c r="D9" s="2">
        <f t="shared" si="0"/>
        <v>478</v>
      </c>
      <c r="E9" s="2">
        <f t="shared" si="1"/>
        <v>95.6</v>
      </c>
    </row>
    <row r="10" spans="1:5" x14ac:dyDescent="0.25">
      <c r="A10" s="43"/>
      <c r="B10" s="2" t="s">
        <v>19</v>
      </c>
      <c r="C10" s="2">
        <v>125</v>
      </c>
      <c r="D10" s="2">
        <f t="shared" si="0"/>
        <v>480</v>
      </c>
      <c r="E10" s="2">
        <f t="shared" si="1"/>
        <v>96</v>
      </c>
    </row>
    <row r="11" spans="1:5" x14ac:dyDescent="0.25">
      <c r="A11" s="43"/>
      <c r="B11" s="2" t="s">
        <v>20</v>
      </c>
      <c r="C11" s="2">
        <v>64</v>
      </c>
      <c r="D11" s="2">
        <f t="shared" si="0"/>
        <v>486</v>
      </c>
      <c r="E11" s="2">
        <f t="shared" si="1"/>
        <v>97.2</v>
      </c>
    </row>
    <row r="12" spans="1:5" x14ac:dyDescent="0.25">
      <c r="A12" s="43" t="s">
        <v>22</v>
      </c>
      <c r="B12" s="2" t="s">
        <v>16</v>
      </c>
      <c r="C12" s="2">
        <v>84</v>
      </c>
      <c r="D12" s="2">
        <f t="shared" si="0"/>
        <v>489</v>
      </c>
      <c r="E12" s="2">
        <f t="shared" si="1"/>
        <v>97.8</v>
      </c>
    </row>
    <row r="13" spans="1:5" x14ac:dyDescent="0.25">
      <c r="A13" s="43"/>
      <c r="B13" s="2" t="s">
        <v>17</v>
      </c>
      <c r="C13" s="2">
        <v>116</v>
      </c>
      <c r="D13" s="2">
        <f t="shared" si="0"/>
        <v>494</v>
      </c>
      <c r="E13" s="2">
        <f t="shared" si="1"/>
        <v>98.8</v>
      </c>
    </row>
    <row r="14" spans="1:5" x14ac:dyDescent="0.25">
      <c r="A14" s="43"/>
      <c r="B14" s="2" t="s">
        <v>18</v>
      </c>
      <c r="C14" s="2">
        <v>100</v>
      </c>
      <c r="D14" s="2">
        <f t="shared" si="0"/>
        <v>496</v>
      </c>
      <c r="E14" s="2">
        <f>D14/5</f>
        <v>99.2</v>
      </c>
    </row>
    <row r="15" spans="1:5" x14ac:dyDescent="0.25">
      <c r="A15" s="43"/>
      <c r="B15" s="2" t="s">
        <v>19</v>
      </c>
      <c r="C15" s="2">
        <v>130</v>
      </c>
      <c r="D15" s="2" t="s">
        <v>24</v>
      </c>
      <c r="E15" s="2" t="s">
        <v>24</v>
      </c>
    </row>
    <row r="16" spans="1:5" x14ac:dyDescent="0.25">
      <c r="A16" s="43"/>
      <c r="B16" s="2" t="s">
        <v>20</v>
      </c>
      <c r="C16" s="2">
        <v>66</v>
      </c>
      <c r="D16" s="2" t="s">
        <v>24</v>
      </c>
      <c r="E16" s="2" t="s">
        <v>24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7DA8-252A-44A7-8E78-9D9B82F3D321}">
  <dimension ref="A1:G25"/>
  <sheetViews>
    <sheetView topLeftCell="A7" workbookViewId="0">
      <selection sqref="A1:C16"/>
    </sheetView>
  </sheetViews>
  <sheetFormatPr defaultRowHeight="15" x14ac:dyDescent="0.25"/>
  <cols>
    <col min="1" max="1" width="24.5703125" customWidth="1"/>
    <col min="2" max="2" width="15.5703125" customWidth="1"/>
    <col min="3" max="3" width="11" customWidth="1"/>
    <col min="4" max="4" width="18.42578125" customWidth="1"/>
    <col min="5" max="5" width="21.42578125" customWidth="1"/>
    <col min="6" max="6" width="27.42578125" customWidth="1"/>
  </cols>
  <sheetData>
    <row r="1" spans="1:7" x14ac:dyDescent="0.25">
      <c r="A1" s="2"/>
      <c r="B1" s="2"/>
      <c r="C1" s="2" t="s">
        <v>26</v>
      </c>
      <c r="D1" s="2" t="s">
        <v>13</v>
      </c>
      <c r="E1" s="2" t="s">
        <v>14</v>
      </c>
      <c r="F1" s="11" t="s">
        <v>25</v>
      </c>
    </row>
    <row r="2" spans="1:7" x14ac:dyDescent="0.25">
      <c r="A2" s="43" t="s">
        <v>15</v>
      </c>
      <c r="B2" s="2" t="s">
        <v>16</v>
      </c>
      <c r="C2" s="2">
        <v>80</v>
      </c>
      <c r="D2" s="10" t="s">
        <v>24</v>
      </c>
      <c r="E2" s="2" t="s">
        <v>24</v>
      </c>
      <c r="F2" s="10" t="s">
        <v>24</v>
      </c>
    </row>
    <row r="3" spans="1:7" x14ac:dyDescent="0.25">
      <c r="A3" s="43"/>
      <c r="B3" s="2" t="s">
        <v>17</v>
      </c>
      <c r="C3" s="2">
        <v>104</v>
      </c>
      <c r="D3" s="10" t="s">
        <v>24</v>
      </c>
      <c r="E3" s="2" t="s">
        <v>24</v>
      </c>
      <c r="F3" s="10" t="s">
        <v>24</v>
      </c>
    </row>
    <row r="4" spans="1:7" x14ac:dyDescent="0.25">
      <c r="A4" s="43"/>
      <c r="B4" s="2" t="s">
        <v>18</v>
      </c>
      <c r="C4" s="2">
        <v>94</v>
      </c>
      <c r="D4" s="2">
        <f>SUM(C2:C6)</f>
        <v>460</v>
      </c>
      <c r="E4" s="2">
        <f t="shared" ref="E4:E14" si="0">D4/5</f>
        <v>92</v>
      </c>
      <c r="F4" s="2">
        <f>C4-E4</f>
        <v>2</v>
      </c>
      <c r="G4" t="s">
        <v>27</v>
      </c>
    </row>
    <row r="5" spans="1:7" x14ac:dyDescent="0.25">
      <c r="A5" s="43"/>
      <c r="B5" s="2" t="s">
        <v>19</v>
      </c>
      <c r="C5" s="2">
        <v>120</v>
      </c>
      <c r="D5" s="2">
        <f t="shared" ref="D5:D14" si="1">SUM(C3:C7)</f>
        <v>462</v>
      </c>
      <c r="E5" s="2">
        <f t="shared" si="0"/>
        <v>92.4</v>
      </c>
      <c r="F5" s="2">
        <f t="shared" ref="F5:F14" si="2">C5-E5</f>
        <v>27.599999999999994</v>
      </c>
      <c r="G5" s="8" t="s">
        <v>28</v>
      </c>
    </row>
    <row r="6" spans="1:7" x14ac:dyDescent="0.25">
      <c r="A6" s="43"/>
      <c r="B6" s="2" t="s">
        <v>20</v>
      </c>
      <c r="C6" s="2">
        <v>62</v>
      </c>
      <c r="D6" s="2">
        <f t="shared" si="1"/>
        <v>468</v>
      </c>
      <c r="E6" s="2">
        <f t="shared" si="0"/>
        <v>93.6</v>
      </c>
      <c r="F6" s="2">
        <f t="shared" si="2"/>
        <v>-31.599999999999994</v>
      </c>
      <c r="G6" s="8" t="s">
        <v>29</v>
      </c>
    </row>
    <row r="7" spans="1:7" x14ac:dyDescent="0.25">
      <c r="A7" s="43" t="s">
        <v>21</v>
      </c>
      <c r="B7" s="2" t="s">
        <v>16</v>
      </c>
      <c r="C7" s="2">
        <v>82</v>
      </c>
      <c r="D7" s="2">
        <f t="shared" si="1"/>
        <v>471</v>
      </c>
      <c r="E7" s="2">
        <f t="shared" si="0"/>
        <v>94.2</v>
      </c>
      <c r="F7" s="2">
        <f t="shared" si="2"/>
        <v>-12.200000000000003</v>
      </c>
    </row>
    <row r="8" spans="1:7" x14ac:dyDescent="0.25">
      <c r="A8" s="43"/>
      <c r="B8" s="2" t="s">
        <v>17</v>
      </c>
      <c r="C8" s="2">
        <v>110</v>
      </c>
      <c r="D8" s="2">
        <f t="shared" si="1"/>
        <v>476</v>
      </c>
      <c r="E8" s="2">
        <f t="shared" si="0"/>
        <v>95.2</v>
      </c>
      <c r="F8" s="2">
        <f t="shared" si="2"/>
        <v>14.799999999999997</v>
      </c>
    </row>
    <row r="9" spans="1:7" x14ac:dyDescent="0.25">
      <c r="A9" s="43"/>
      <c r="B9" s="2" t="s">
        <v>18</v>
      </c>
      <c r="C9" s="2">
        <v>97</v>
      </c>
      <c r="D9" s="2">
        <f t="shared" si="1"/>
        <v>478</v>
      </c>
      <c r="E9" s="2">
        <f t="shared" si="0"/>
        <v>95.6</v>
      </c>
      <c r="F9" s="2">
        <f t="shared" si="2"/>
        <v>1.4000000000000057</v>
      </c>
    </row>
    <row r="10" spans="1:7" x14ac:dyDescent="0.25">
      <c r="A10" s="43"/>
      <c r="B10" s="2" t="s">
        <v>19</v>
      </c>
      <c r="C10" s="2">
        <v>125</v>
      </c>
      <c r="D10" s="2">
        <f t="shared" si="1"/>
        <v>480</v>
      </c>
      <c r="E10" s="2">
        <f t="shared" si="0"/>
        <v>96</v>
      </c>
      <c r="F10" s="2">
        <f t="shared" si="2"/>
        <v>29</v>
      </c>
    </row>
    <row r="11" spans="1:7" x14ac:dyDescent="0.25">
      <c r="A11" s="43"/>
      <c r="B11" s="2" t="s">
        <v>20</v>
      </c>
      <c r="C11" s="2">
        <v>64</v>
      </c>
      <c r="D11" s="2">
        <f t="shared" si="1"/>
        <v>486</v>
      </c>
      <c r="E11" s="2">
        <f t="shared" si="0"/>
        <v>97.2</v>
      </c>
      <c r="F11" s="2">
        <f t="shared" si="2"/>
        <v>-33.200000000000003</v>
      </c>
    </row>
    <row r="12" spans="1:7" x14ac:dyDescent="0.25">
      <c r="A12" s="43" t="s">
        <v>22</v>
      </c>
      <c r="B12" s="2" t="s">
        <v>16</v>
      </c>
      <c r="C12" s="2">
        <v>84</v>
      </c>
      <c r="D12" s="2">
        <f t="shared" si="1"/>
        <v>489</v>
      </c>
      <c r="E12" s="2">
        <f t="shared" si="0"/>
        <v>97.8</v>
      </c>
      <c r="F12" s="2">
        <f t="shared" si="2"/>
        <v>-13.799999999999997</v>
      </c>
    </row>
    <row r="13" spans="1:7" x14ac:dyDescent="0.25">
      <c r="A13" s="43"/>
      <c r="B13" s="2" t="s">
        <v>17</v>
      </c>
      <c r="C13" s="2">
        <v>116</v>
      </c>
      <c r="D13" s="2">
        <f t="shared" si="1"/>
        <v>494</v>
      </c>
      <c r="E13" s="2">
        <f t="shared" si="0"/>
        <v>98.8</v>
      </c>
      <c r="F13" s="2">
        <f t="shared" si="2"/>
        <v>17.200000000000003</v>
      </c>
    </row>
    <row r="14" spans="1:7" x14ac:dyDescent="0.25">
      <c r="A14" s="43"/>
      <c r="B14" s="2" t="s">
        <v>18</v>
      </c>
      <c r="C14" s="2">
        <v>100</v>
      </c>
      <c r="D14" s="2">
        <f t="shared" si="1"/>
        <v>496</v>
      </c>
      <c r="E14" s="2">
        <f t="shared" si="0"/>
        <v>99.2</v>
      </c>
      <c r="F14" s="2">
        <f t="shared" si="2"/>
        <v>0.79999999999999716</v>
      </c>
    </row>
    <row r="15" spans="1:7" x14ac:dyDescent="0.25">
      <c r="A15" s="43"/>
      <c r="B15" s="2" t="s">
        <v>19</v>
      </c>
      <c r="C15" s="2">
        <v>130</v>
      </c>
      <c r="D15" s="2" t="s">
        <v>24</v>
      </c>
      <c r="E15" s="2" t="s">
        <v>24</v>
      </c>
      <c r="F15" s="2" t="s">
        <v>24</v>
      </c>
    </row>
    <row r="16" spans="1:7" x14ac:dyDescent="0.25">
      <c r="A16" s="43"/>
      <c r="B16" s="2" t="s">
        <v>20</v>
      </c>
      <c r="C16" s="2">
        <v>66</v>
      </c>
      <c r="D16" s="2" t="s">
        <v>24</v>
      </c>
      <c r="E16" s="2" t="s">
        <v>24</v>
      </c>
      <c r="F16" s="2" t="s">
        <v>24</v>
      </c>
    </row>
    <row r="18" spans="1:7" x14ac:dyDescent="0.25"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s="1" t="s">
        <v>8</v>
      </c>
    </row>
    <row r="19" spans="1:7" x14ac:dyDescent="0.25">
      <c r="A19" t="s">
        <v>15</v>
      </c>
      <c r="B19" s="12" t="str">
        <f>F2</f>
        <v>N/A</v>
      </c>
      <c r="C19" s="12" t="str">
        <f>F3</f>
        <v>N/A</v>
      </c>
      <c r="D19">
        <f>F4</f>
        <v>2</v>
      </c>
      <c r="E19">
        <f>F5</f>
        <v>27.599999999999994</v>
      </c>
      <c r="F19">
        <f>F6</f>
        <v>-31.599999999999994</v>
      </c>
    </row>
    <row r="20" spans="1:7" x14ac:dyDescent="0.25">
      <c r="A20" t="s">
        <v>21</v>
      </c>
      <c r="B20">
        <f>F7</f>
        <v>-12.200000000000003</v>
      </c>
      <c r="C20">
        <f>F8</f>
        <v>14.799999999999997</v>
      </c>
      <c r="D20">
        <f>F9</f>
        <v>1.4000000000000057</v>
      </c>
      <c r="E20">
        <f>F10</f>
        <v>29</v>
      </c>
      <c r="F20">
        <f>F11</f>
        <v>-33.200000000000003</v>
      </c>
    </row>
    <row r="21" spans="1:7" x14ac:dyDescent="0.25">
      <c r="A21" t="s">
        <v>22</v>
      </c>
      <c r="B21">
        <f>F12</f>
        <v>-13.799999999999997</v>
      </c>
      <c r="C21">
        <f>F13</f>
        <v>17.200000000000003</v>
      </c>
      <c r="D21">
        <f>F14</f>
        <v>0.79999999999999716</v>
      </c>
      <c r="E21" s="12" t="str">
        <f>F15</f>
        <v>N/A</v>
      </c>
      <c r="F21" s="12" t="str">
        <f>F16</f>
        <v>N/A</v>
      </c>
    </row>
    <row r="22" spans="1:7" x14ac:dyDescent="0.25">
      <c r="A22" t="s">
        <v>30</v>
      </c>
      <c r="B22">
        <f>SUM(B19:B21)</f>
        <v>-26</v>
      </c>
      <c r="C22">
        <f t="shared" ref="C22:F22" si="3">SUM(C19:C21)</f>
        <v>32</v>
      </c>
      <c r="D22" s="13">
        <f t="shared" si="3"/>
        <v>4.2000000000000028</v>
      </c>
      <c r="E22">
        <f t="shared" si="3"/>
        <v>56.599999999999994</v>
      </c>
      <c r="F22">
        <f t="shared" si="3"/>
        <v>-64.8</v>
      </c>
      <c r="G22" t="s">
        <v>39</v>
      </c>
    </row>
    <row r="23" spans="1:7" x14ac:dyDescent="0.25">
      <c r="A23" t="s">
        <v>31</v>
      </c>
      <c r="B23">
        <f>B22/2</f>
        <v>-13</v>
      </c>
      <c r="C23">
        <f>C22/2</f>
        <v>16</v>
      </c>
      <c r="D23">
        <f>D22/3</f>
        <v>1.400000000000001</v>
      </c>
      <c r="E23">
        <f>E22/2</f>
        <v>28.299999999999997</v>
      </c>
      <c r="F23">
        <f>F22/2</f>
        <v>-32.4</v>
      </c>
      <c r="G23">
        <f>SUM(B23:F23)</f>
        <v>0.29999999999999716</v>
      </c>
    </row>
    <row r="24" spans="1:7" x14ac:dyDescent="0.25">
      <c r="A24" t="s">
        <v>32</v>
      </c>
      <c r="B24">
        <f>G24/5</f>
        <v>5.9999999999999429E-2</v>
      </c>
      <c r="C24">
        <f>B24</f>
        <v>5.9999999999999429E-2</v>
      </c>
      <c r="D24">
        <f>C24</f>
        <v>5.9999999999999429E-2</v>
      </c>
      <c r="E24">
        <f t="shared" ref="E24" si="4">D24</f>
        <v>5.9999999999999429E-2</v>
      </c>
      <c r="F24">
        <f>E24</f>
        <v>5.9999999999999429E-2</v>
      </c>
      <c r="G24">
        <f>G23</f>
        <v>0.29999999999999716</v>
      </c>
    </row>
    <row r="25" spans="1:7" x14ac:dyDescent="0.25">
      <c r="A25" t="s">
        <v>33</v>
      </c>
      <c r="B25">
        <f>B23-B24</f>
        <v>-13.059999999999999</v>
      </c>
      <c r="C25">
        <f t="shared" ref="C25:F25" si="5">C23-C24</f>
        <v>15.940000000000001</v>
      </c>
      <c r="D25">
        <f t="shared" si="5"/>
        <v>1.3400000000000016</v>
      </c>
      <c r="E25">
        <f t="shared" si="5"/>
        <v>28.24</v>
      </c>
      <c r="F25">
        <f t="shared" si="5"/>
        <v>-32.46</v>
      </c>
    </row>
  </sheetData>
  <mergeCells count="3">
    <mergeCell ref="A2:A6"/>
    <mergeCell ref="A7:A11"/>
    <mergeCell ref="A12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E7A5-8335-4047-9974-77B7A12CFA59}">
  <dimension ref="A1:H16"/>
  <sheetViews>
    <sheetView workbookViewId="0">
      <selection activeCell="E19" sqref="E19"/>
    </sheetView>
  </sheetViews>
  <sheetFormatPr defaultRowHeight="15" x14ac:dyDescent="0.25"/>
  <cols>
    <col min="3" max="3" width="14.28515625" customWidth="1"/>
    <col min="4" max="4" width="23.28515625" customWidth="1"/>
    <col min="5" max="5" width="27.7109375" customWidth="1"/>
    <col min="6" max="6" width="9.140625" customWidth="1"/>
  </cols>
  <sheetData>
    <row r="1" spans="1:8" x14ac:dyDescent="0.25">
      <c r="A1" s="2"/>
      <c r="B1" s="2"/>
      <c r="C1" s="2" t="s">
        <v>26</v>
      </c>
      <c r="D1" s="2" t="s">
        <v>33</v>
      </c>
      <c r="E1" s="2" t="s">
        <v>40</v>
      </c>
    </row>
    <row r="2" spans="1:8" x14ac:dyDescent="0.25">
      <c r="A2" s="43" t="s">
        <v>15</v>
      </c>
      <c r="B2" s="2" t="s">
        <v>16</v>
      </c>
      <c r="C2" s="2">
        <v>80</v>
      </c>
      <c r="D2" s="2">
        <f>'EX6'!B25</f>
        <v>-13.059999999999999</v>
      </c>
      <c r="E2" s="2">
        <f>C2-D2</f>
        <v>93.06</v>
      </c>
    </row>
    <row r="3" spans="1:8" x14ac:dyDescent="0.25">
      <c r="A3" s="43"/>
      <c r="B3" s="2" t="s">
        <v>17</v>
      </c>
      <c r="C3" s="2">
        <v>104</v>
      </c>
      <c r="D3" s="2">
        <f>'EX6'!C25</f>
        <v>15.940000000000001</v>
      </c>
      <c r="E3" s="2">
        <f t="shared" ref="E3:E16" si="0">C3-D3</f>
        <v>88.06</v>
      </c>
    </row>
    <row r="4" spans="1:8" x14ac:dyDescent="0.25">
      <c r="A4" s="43"/>
      <c r="B4" s="2" t="s">
        <v>18</v>
      </c>
      <c r="C4" s="2">
        <v>94</v>
      </c>
      <c r="D4" s="2">
        <f>'EX6'!D25</f>
        <v>1.3400000000000016</v>
      </c>
      <c r="E4" s="2">
        <f t="shared" si="0"/>
        <v>92.66</v>
      </c>
    </row>
    <row r="5" spans="1:8" x14ac:dyDescent="0.25">
      <c r="A5" s="43"/>
      <c r="B5" s="2" t="s">
        <v>19</v>
      </c>
      <c r="C5" s="2">
        <v>120</v>
      </c>
      <c r="D5" s="2">
        <f>'EX6'!E25</f>
        <v>28.24</v>
      </c>
      <c r="E5" s="2">
        <f t="shared" si="0"/>
        <v>91.76</v>
      </c>
    </row>
    <row r="6" spans="1:8" x14ac:dyDescent="0.25">
      <c r="A6" s="43"/>
      <c r="B6" s="2" t="s">
        <v>20</v>
      </c>
      <c r="C6" s="2">
        <v>62</v>
      </c>
      <c r="D6" s="2">
        <f>'EX6'!F25</f>
        <v>-32.46</v>
      </c>
      <c r="E6" s="2">
        <f t="shared" si="0"/>
        <v>94.460000000000008</v>
      </c>
    </row>
    <row r="7" spans="1:8" x14ac:dyDescent="0.25">
      <c r="A7" s="43" t="s">
        <v>21</v>
      </c>
      <c r="B7" s="2" t="s">
        <v>16</v>
      </c>
      <c r="C7" s="2">
        <v>82</v>
      </c>
      <c r="D7" s="2">
        <f>'EX6'!B25</f>
        <v>-13.059999999999999</v>
      </c>
      <c r="E7" s="2">
        <f t="shared" si="0"/>
        <v>95.06</v>
      </c>
    </row>
    <row r="8" spans="1:8" x14ac:dyDescent="0.25">
      <c r="A8" s="43"/>
      <c r="B8" s="2" t="s">
        <v>17</v>
      </c>
      <c r="C8" s="2">
        <v>110</v>
      </c>
      <c r="D8" s="2">
        <f>'EX6'!C25</f>
        <v>15.940000000000001</v>
      </c>
      <c r="E8" s="2">
        <f t="shared" si="0"/>
        <v>94.06</v>
      </c>
    </row>
    <row r="9" spans="1:8" x14ac:dyDescent="0.25">
      <c r="A9" s="43"/>
      <c r="B9" s="2" t="s">
        <v>18</v>
      </c>
      <c r="C9" s="2">
        <v>97</v>
      </c>
      <c r="D9" s="2">
        <f>'EX6'!D25</f>
        <v>1.3400000000000016</v>
      </c>
      <c r="E9" s="2">
        <f t="shared" si="0"/>
        <v>95.66</v>
      </c>
    </row>
    <row r="10" spans="1:8" x14ac:dyDescent="0.25">
      <c r="A10" s="43"/>
      <c r="B10" s="2" t="s">
        <v>19</v>
      </c>
      <c r="C10" s="2">
        <v>125</v>
      </c>
      <c r="D10" s="2">
        <f>'EX6'!E25</f>
        <v>28.24</v>
      </c>
      <c r="E10" s="2">
        <f t="shared" si="0"/>
        <v>96.76</v>
      </c>
    </row>
    <row r="11" spans="1:8" x14ac:dyDescent="0.25">
      <c r="A11" s="43"/>
      <c r="B11" s="2" t="s">
        <v>20</v>
      </c>
      <c r="C11" s="2">
        <v>64</v>
      </c>
      <c r="D11" s="2">
        <f>'EX6'!F25</f>
        <v>-32.46</v>
      </c>
      <c r="E11" s="2">
        <f t="shared" si="0"/>
        <v>96.460000000000008</v>
      </c>
      <c r="F11" t="s">
        <v>41</v>
      </c>
      <c r="H11" t="s">
        <v>42</v>
      </c>
    </row>
    <row r="12" spans="1:8" x14ac:dyDescent="0.25">
      <c r="A12" s="43" t="s">
        <v>22</v>
      </c>
      <c r="B12" s="2" t="s">
        <v>16</v>
      </c>
      <c r="C12" s="2">
        <v>84</v>
      </c>
      <c r="D12" s="2">
        <f>'EX6'!B25</f>
        <v>-13.059999999999999</v>
      </c>
      <c r="E12" s="2">
        <f t="shared" si="0"/>
        <v>97.06</v>
      </c>
      <c r="H12" t="s">
        <v>43</v>
      </c>
    </row>
    <row r="13" spans="1:8" x14ac:dyDescent="0.25">
      <c r="A13" s="43"/>
      <c r="B13" s="2" t="s">
        <v>17</v>
      </c>
      <c r="C13" s="2">
        <v>116</v>
      </c>
      <c r="D13" s="2">
        <f>'EX6'!C25</f>
        <v>15.940000000000001</v>
      </c>
      <c r="E13" s="2">
        <f t="shared" si="0"/>
        <v>100.06</v>
      </c>
    </row>
    <row r="14" spans="1:8" x14ac:dyDescent="0.25">
      <c r="A14" s="43"/>
      <c r="B14" s="2" t="s">
        <v>18</v>
      </c>
      <c r="C14" s="2">
        <v>100</v>
      </c>
      <c r="D14" s="2">
        <f>'EX6'!D25</f>
        <v>1.3400000000000016</v>
      </c>
      <c r="E14" s="2">
        <f t="shared" si="0"/>
        <v>98.66</v>
      </c>
    </row>
    <row r="15" spans="1:8" x14ac:dyDescent="0.25">
      <c r="A15" s="43"/>
      <c r="B15" s="2" t="s">
        <v>19</v>
      </c>
      <c r="C15" s="2">
        <v>130</v>
      </c>
      <c r="D15" s="2">
        <f>'EX6'!E25</f>
        <v>28.24</v>
      </c>
      <c r="E15" s="2">
        <f t="shared" si="0"/>
        <v>101.76</v>
      </c>
    </row>
    <row r="16" spans="1:8" x14ac:dyDescent="0.25">
      <c r="A16" s="43"/>
      <c r="B16" s="2" t="s">
        <v>20</v>
      </c>
      <c r="C16" s="2">
        <v>66</v>
      </c>
      <c r="D16" s="2">
        <f>'EX6'!F25</f>
        <v>-32.46</v>
      </c>
      <c r="E16" s="2">
        <f t="shared" si="0"/>
        <v>98.460000000000008</v>
      </c>
    </row>
  </sheetData>
  <mergeCells count="3">
    <mergeCell ref="A2:A6"/>
    <mergeCell ref="A7:A11"/>
    <mergeCell ref="A12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270D-6F27-4DFE-B91A-6426D9D3CB60}">
  <dimension ref="A1:G103"/>
  <sheetViews>
    <sheetView topLeftCell="A86" zoomScaleNormal="100" workbookViewId="0">
      <selection activeCell="G81" sqref="G81"/>
    </sheetView>
  </sheetViews>
  <sheetFormatPr defaultRowHeight="15" x14ac:dyDescent="0.25"/>
  <cols>
    <col min="1" max="1" width="27.28515625" customWidth="1"/>
    <col min="3" max="3" width="21" customWidth="1"/>
    <col min="5" max="5" width="9.140625" style="14"/>
    <col min="6" max="6" width="23.5703125" customWidth="1"/>
    <col min="7" max="7" width="14.7109375" customWidth="1"/>
  </cols>
  <sheetData>
    <row r="1" spans="1:7" x14ac:dyDescent="0.25">
      <c r="A1" t="s">
        <v>61</v>
      </c>
    </row>
    <row r="3" spans="1:7" x14ac:dyDescent="0.25">
      <c r="A3" s="44" t="s">
        <v>0</v>
      </c>
      <c r="B3" s="44" t="s">
        <v>44</v>
      </c>
      <c r="C3" s="44" t="s">
        <v>45</v>
      </c>
      <c r="D3" s="44" t="s">
        <v>46</v>
      </c>
      <c r="E3" s="44"/>
      <c r="F3" s="16" t="s">
        <v>47</v>
      </c>
      <c r="G3" s="15"/>
    </row>
    <row r="4" spans="1:7" x14ac:dyDescent="0.25">
      <c r="A4" s="44"/>
      <c r="B4" s="44"/>
      <c r="C4" s="44"/>
      <c r="D4" s="2" t="s">
        <v>30</v>
      </c>
      <c r="E4" s="17" t="s">
        <v>31</v>
      </c>
      <c r="F4" s="18" t="s">
        <v>48</v>
      </c>
      <c r="G4" s="15"/>
    </row>
    <row r="5" spans="1:7" x14ac:dyDescent="0.25">
      <c r="A5" s="2">
        <v>1994</v>
      </c>
      <c r="B5" s="2" t="s">
        <v>49</v>
      </c>
      <c r="C5" s="2">
        <v>28</v>
      </c>
      <c r="D5" s="2"/>
      <c r="E5" s="17"/>
      <c r="F5" s="2"/>
    </row>
    <row r="6" spans="1:7" x14ac:dyDescent="0.25">
      <c r="A6" s="2"/>
      <c r="B6" s="2"/>
      <c r="C6" s="2"/>
      <c r="D6" s="2" t="s">
        <v>24</v>
      </c>
      <c r="E6" s="2" t="s">
        <v>24</v>
      </c>
      <c r="F6" s="2"/>
    </row>
    <row r="7" spans="1:7" x14ac:dyDescent="0.25">
      <c r="A7" s="2"/>
      <c r="B7" s="2" t="s">
        <v>50</v>
      </c>
      <c r="C7" s="2">
        <v>35</v>
      </c>
      <c r="D7" s="2"/>
      <c r="E7" s="17"/>
      <c r="F7" s="2"/>
    </row>
    <row r="8" spans="1:7" x14ac:dyDescent="0.25">
      <c r="A8" s="2"/>
      <c r="B8" s="2"/>
      <c r="C8" s="2"/>
      <c r="D8" s="2">
        <f>SUM(C5:C11)</f>
        <v>131</v>
      </c>
      <c r="E8" s="17">
        <f>D8/4</f>
        <v>32.75</v>
      </c>
      <c r="F8" s="2"/>
    </row>
    <row r="9" spans="1:7" x14ac:dyDescent="0.25">
      <c r="A9" s="2"/>
      <c r="B9" s="2" t="s">
        <v>51</v>
      </c>
      <c r="C9" s="2">
        <v>37</v>
      </c>
      <c r="D9" s="2"/>
      <c r="E9" s="17"/>
      <c r="F9" s="2">
        <f>SUM(E8:E10)/2</f>
        <v>32.5</v>
      </c>
    </row>
    <row r="10" spans="1:7" x14ac:dyDescent="0.25">
      <c r="A10" s="2"/>
      <c r="B10" s="2"/>
      <c r="C10" s="2"/>
      <c r="D10" s="2">
        <f>SUM(C7:C13)</f>
        <v>129</v>
      </c>
      <c r="E10" s="17">
        <f t="shared" ref="E10:E24" si="0">D10/4</f>
        <v>32.25</v>
      </c>
      <c r="F10" s="2"/>
    </row>
    <row r="11" spans="1:7" x14ac:dyDescent="0.25">
      <c r="A11" s="2"/>
      <c r="B11" s="2" t="s">
        <v>52</v>
      </c>
      <c r="C11" s="2">
        <v>31</v>
      </c>
      <c r="D11" s="2"/>
      <c r="E11" s="17"/>
      <c r="F11" s="2">
        <f>SUM(E10:E12)/2</f>
        <v>33.125</v>
      </c>
    </row>
    <row r="12" spans="1:7" x14ac:dyDescent="0.25">
      <c r="A12" s="2"/>
      <c r="B12" s="2"/>
      <c r="C12" s="2"/>
      <c r="D12" s="2">
        <f>SUM(C9:C15)</f>
        <v>136</v>
      </c>
      <c r="E12" s="17">
        <f t="shared" si="0"/>
        <v>34</v>
      </c>
      <c r="F12" s="2"/>
    </row>
    <row r="13" spans="1:7" x14ac:dyDescent="0.25">
      <c r="A13" s="2">
        <v>1995</v>
      </c>
      <c r="B13" s="2" t="s">
        <v>49</v>
      </c>
      <c r="C13" s="2">
        <v>26</v>
      </c>
      <c r="D13" s="2"/>
      <c r="E13" s="17"/>
      <c r="F13" s="2">
        <f>SUM(E12:E14)/2</f>
        <v>35</v>
      </c>
    </row>
    <row r="14" spans="1:7" x14ac:dyDescent="0.25">
      <c r="A14" s="2"/>
      <c r="B14" s="2"/>
      <c r="C14" s="2"/>
      <c r="D14" s="2">
        <f>SUM(C11:C17)</f>
        <v>144</v>
      </c>
      <c r="E14" s="17">
        <f t="shared" si="0"/>
        <v>36</v>
      </c>
      <c r="F14" s="2"/>
    </row>
    <row r="15" spans="1:7" x14ac:dyDescent="0.25">
      <c r="A15" s="2"/>
      <c r="B15" s="2" t="s">
        <v>50</v>
      </c>
      <c r="C15" s="2">
        <v>42</v>
      </c>
      <c r="D15" s="2"/>
      <c r="E15" s="17"/>
      <c r="F15" s="2">
        <f>SUM(E14:E16)/2</f>
        <v>36.25</v>
      </c>
    </row>
    <row r="16" spans="1:7" x14ac:dyDescent="0.25">
      <c r="A16" s="2"/>
      <c r="B16" s="2"/>
      <c r="C16" s="2"/>
      <c r="D16" s="2">
        <f>SUM(C13:C19)</f>
        <v>146</v>
      </c>
      <c r="E16" s="17">
        <f t="shared" si="0"/>
        <v>36.5</v>
      </c>
      <c r="F16" s="2"/>
    </row>
    <row r="17" spans="1:6" x14ac:dyDescent="0.25">
      <c r="A17" s="2"/>
      <c r="B17" s="2" t="s">
        <v>51</v>
      </c>
      <c r="C17" s="2">
        <v>45</v>
      </c>
      <c r="D17" s="2"/>
      <c r="E17" s="17"/>
      <c r="F17" s="2">
        <f>SUM(E16:E18)/2</f>
        <v>36.375</v>
      </c>
    </row>
    <row r="18" spans="1:6" x14ac:dyDescent="0.25">
      <c r="A18" s="2"/>
      <c r="B18" s="2"/>
      <c r="C18" s="2"/>
      <c r="D18" s="2">
        <f>SUM(C15:C21)</f>
        <v>145</v>
      </c>
      <c r="E18" s="17">
        <f t="shared" si="0"/>
        <v>36.25</v>
      </c>
      <c r="F18" s="2"/>
    </row>
    <row r="19" spans="1:6" x14ac:dyDescent="0.25">
      <c r="A19" s="2"/>
      <c r="B19" s="2" t="s">
        <v>52</v>
      </c>
      <c r="C19" s="2">
        <v>33</v>
      </c>
      <c r="D19" s="2"/>
      <c r="E19" s="17"/>
      <c r="F19" s="2">
        <f>SUM(E18:E20)/2</f>
        <v>36.375</v>
      </c>
    </row>
    <row r="20" spans="1:6" x14ac:dyDescent="0.25">
      <c r="A20" s="2"/>
      <c r="B20" s="2"/>
      <c r="C20" s="2"/>
      <c r="D20" s="2">
        <f>SUM(C17:C23)</f>
        <v>146</v>
      </c>
      <c r="E20" s="17">
        <f t="shared" si="0"/>
        <v>36.5</v>
      </c>
      <c r="F20" s="2"/>
    </row>
    <row r="21" spans="1:6" x14ac:dyDescent="0.25">
      <c r="A21" s="2">
        <v>1996</v>
      </c>
      <c r="B21" s="2" t="s">
        <v>49</v>
      </c>
      <c r="C21" s="2">
        <v>25</v>
      </c>
      <c r="D21" s="2"/>
      <c r="E21" s="17"/>
      <c r="F21" s="2">
        <f>SUM(E20:E22)/2</f>
        <v>36.75</v>
      </c>
    </row>
    <row r="22" spans="1:6" x14ac:dyDescent="0.25">
      <c r="A22" s="2"/>
      <c r="B22" s="2"/>
      <c r="C22" s="2"/>
      <c r="D22" s="2">
        <f>SUM(C19:C25)</f>
        <v>148</v>
      </c>
      <c r="E22" s="17">
        <f t="shared" si="0"/>
        <v>37</v>
      </c>
      <c r="F22" s="2"/>
    </row>
    <row r="23" spans="1:6" x14ac:dyDescent="0.25">
      <c r="A23" s="2"/>
      <c r="B23" s="2" t="s">
        <v>50</v>
      </c>
      <c r="C23" s="2">
        <v>43</v>
      </c>
      <c r="D23" s="2"/>
      <c r="E23" s="17"/>
      <c r="F23" s="2">
        <f>SUM(E22:E24)/2</f>
        <v>37.625</v>
      </c>
    </row>
    <row r="24" spans="1:6" x14ac:dyDescent="0.25">
      <c r="A24" s="2"/>
      <c r="B24" s="2"/>
      <c r="C24" s="2"/>
      <c r="D24" s="2">
        <f>SUM(C21:C27)</f>
        <v>153</v>
      </c>
      <c r="E24" s="17">
        <f t="shared" si="0"/>
        <v>38.25</v>
      </c>
      <c r="F24" s="2"/>
    </row>
    <row r="25" spans="1:6" x14ac:dyDescent="0.25">
      <c r="A25" s="2"/>
      <c r="B25" s="2" t="s">
        <v>51</v>
      </c>
      <c r="C25" s="2">
        <v>47</v>
      </c>
      <c r="D25" s="2"/>
      <c r="E25" s="17"/>
      <c r="F25" s="2"/>
    </row>
    <row r="26" spans="1:6" x14ac:dyDescent="0.25">
      <c r="A26" s="2"/>
      <c r="B26" s="2"/>
      <c r="C26" s="2"/>
      <c r="D26" s="2" t="s">
        <v>24</v>
      </c>
      <c r="E26" s="2" t="s">
        <v>24</v>
      </c>
      <c r="F26" s="2"/>
    </row>
    <row r="27" spans="1:6" x14ac:dyDescent="0.25">
      <c r="A27" s="2"/>
      <c r="B27" s="2" t="s">
        <v>52</v>
      </c>
      <c r="C27" s="2">
        <v>38</v>
      </c>
      <c r="D27" s="2"/>
      <c r="E27" s="17"/>
      <c r="F27" s="2"/>
    </row>
    <row r="28" spans="1:6" x14ac:dyDescent="0.25">
      <c r="A28" s="9"/>
      <c r="B28" s="9"/>
      <c r="C28" s="9"/>
      <c r="D28" s="9"/>
      <c r="E28" s="27"/>
      <c r="F28" s="9"/>
    </row>
    <row r="29" spans="1:6" x14ac:dyDescent="0.25">
      <c r="A29" s="9" t="s">
        <v>60</v>
      </c>
      <c r="B29" s="9"/>
      <c r="C29" s="9"/>
      <c r="D29" s="9"/>
      <c r="E29" s="27"/>
      <c r="F29" s="9"/>
    </row>
    <row r="31" spans="1:6" x14ac:dyDescent="0.25">
      <c r="A31" s="44" t="s">
        <v>0</v>
      </c>
      <c r="B31" s="44" t="s">
        <v>44</v>
      </c>
      <c r="C31" s="44" t="s">
        <v>45</v>
      </c>
      <c r="D31" s="46" t="s">
        <v>53</v>
      </c>
      <c r="E31" s="46" t="s">
        <v>54</v>
      </c>
    </row>
    <row r="32" spans="1:6" x14ac:dyDescent="0.25">
      <c r="A32" s="44"/>
      <c r="B32" s="44"/>
      <c r="C32" s="44"/>
      <c r="D32" s="47"/>
      <c r="E32" s="47"/>
    </row>
    <row r="33" spans="1:5" x14ac:dyDescent="0.25">
      <c r="A33" s="2">
        <v>1994</v>
      </c>
      <c r="B33" s="2" t="s">
        <v>49</v>
      </c>
      <c r="C33" s="2">
        <v>28</v>
      </c>
      <c r="D33" s="19"/>
      <c r="E33" s="19"/>
    </row>
    <row r="34" spans="1:5" x14ac:dyDescent="0.25">
      <c r="A34" s="2"/>
      <c r="B34" s="2"/>
      <c r="C34" s="2"/>
      <c r="D34" s="19"/>
      <c r="E34" s="19"/>
    </row>
    <row r="35" spans="1:5" x14ac:dyDescent="0.25">
      <c r="A35" s="2"/>
      <c r="B35" s="2" t="s">
        <v>50</v>
      </c>
      <c r="C35" s="2">
        <v>35</v>
      </c>
      <c r="D35" s="19"/>
      <c r="E35" s="19"/>
    </row>
    <row r="36" spans="1:5" x14ac:dyDescent="0.25">
      <c r="A36" s="2"/>
      <c r="B36" s="2"/>
      <c r="C36" s="2"/>
      <c r="D36" s="19"/>
      <c r="E36" s="19"/>
    </row>
    <row r="37" spans="1:5" x14ac:dyDescent="0.25">
      <c r="A37" s="2"/>
      <c r="B37" s="2" t="s">
        <v>51</v>
      </c>
      <c r="C37" s="2">
        <v>37</v>
      </c>
      <c r="D37" s="19">
        <v>32.5</v>
      </c>
      <c r="E37" s="19">
        <f>C37-D37</f>
        <v>4.5</v>
      </c>
    </row>
    <row r="38" spans="1:5" x14ac:dyDescent="0.25">
      <c r="A38" s="2"/>
      <c r="B38" s="2"/>
      <c r="C38" s="2"/>
      <c r="D38" s="19"/>
      <c r="E38" s="19"/>
    </row>
    <row r="39" spans="1:5" x14ac:dyDescent="0.25">
      <c r="A39" s="2"/>
      <c r="B39" s="2" t="s">
        <v>52</v>
      </c>
      <c r="C39" s="2">
        <v>31</v>
      </c>
      <c r="D39" s="19">
        <v>33.125</v>
      </c>
      <c r="E39" s="19">
        <f t="shared" ref="E39:E51" si="1">C39-D39</f>
        <v>-2.125</v>
      </c>
    </row>
    <row r="40" spans="1:5" x14ac:dyDescent="0.25">
      <c r="A40" s="2"/>
      <c r="B40" s="2"/>
      <c r="C40" s="2"/>
      <c r="D40" s="19"/>
      <c r="E40" s="19"/>
    </row>
    <row r="41" spans="1:5" x14ac:dyDescent="0.25">
      <c r="A41" s="2">
        <v>1995</v>
      </c>
      <c r="B41" s="2" t="s">
        <v>49</v>
      </c>
      <c r="C41" s="2">
        <v>26</v>
      </c>
      <c r="D41" s="19">
        <v>35</v>
      </c>
      <c r="E41" s="19">
        <f t="shared" si="1"/>
        <v>-9</v>
      </c>
    </row>
    <row r="42" spans="1:5" x14ac:dyDescent="0.25">
      <c r="A42" s="2"/>
      <c r="B42" s="2"/>
      <c r="C42" s="2"/>
      <c r="D42" s="19"/>
      <c r="E42" s="19"/>
    </row>
    <row r="43" spans="1:5" x14ac:dyDescent="0.25">
      <c r="A43" s="2"/>
      <c r="B43" s="2" t="s">
        <v>50</v>
      </c>
      <c r="C43" s="2">
        <v>42</v>
      </c>
      <c r="D43" s="19">
        <v>36.25</v>
      </c>
      <c r="E43" s="19">
        <f t="shared" si="1"/>
        <v>5.75</v>
      </c>
    </row>
    <row r="44" spans="1:5" x14ac:dyDescent="0.25">
      <c r="A44" s="2"/>
      <c r="B44" s="2"/>
      <c r="C44" s="2"/>
      <c r="D44" s="19"/>
      <c r="E44" s="19"/>
    </row>
    <row r="45" spans="1:5" x14ac:dyDescent="0.25">
      <c r="A45" s="2"/>
      <c r="B45" s="2" t="s">
        <v>51</v>
      </c>
      <c r="C45" s="2">
        <v>45</v>
      </c>
      <c r="D45" s="19">
        <v>36.375</v>
      </c>
      <c r="E45" s="19">
        <f t="shared" si="1"/>
        <v>8.625</v>
      </c>
    </row>
    <row r="46" spans="1:5" x14ac:dyDescent="0.25">
      <c r="A46" s="2"/>
      <c r="B46" s="2"/>
      <c r="C46" s="2"/>
      <c r="D46" s="19"/>
      <c r="E46" s="19"/>
    </row>
    <row r="47" spans="1:5" x14ac:dyDescent="0.25">
      <c r="A47" s="2"/>
      <c r="B47" s="2" t="s">
        <v>52</v>
      </c>
      <c r="C47" s="2">
        <v>33</v>
      </c>
      <c r="D47" s="19">
        <v>36.375</v>
      </c>
      <c r="E47" s="19">
        <f t="shared" si="1"/>
        <v>-3.375</v>
      </c>
    </row>
    <row r="48" spans="1:5" x14ac:dyDescent="0.25">
      <c r="A48" s="2"/>
      <c r="B48" s="2"/>
      <c r="C48" s="2"/>
      <c r="D48" s="19"/>
      <c r="E48" s="19"/>
    </row>
    <row r="49" spans="1:7" x14ac:dyDescent="0.25">
      <c r="A49" s="2">
        <v>1996</v>
      </c>
      <c r="B49" s="2" t="s">
        <v>49</v>
      </c>
      <c r="C49" s="2">
        <v>25</v>
      </c>
      <c r="D49" s="19">
        <v>36.75</v>
      </c>
      <c r="E49" s="19">
        <f t="shared" si="1"/>
        <v>-11.75</v>
      </c>
    </row>
    <row r="50" spans="1:7" x14ac:dyDescent="0.25">
      <c r="A50" s="2"/>
      <c r="B50" s="2"/>
      <c r="C50" s="2"/>
      <c r="D50" s="19"/>
      <c r="E50" s="19"/>
    </row>
    <row r="51" spans="1:7" x14ac:dyDescent="0.25">
      <c r="A51" s="2"/>
      <c r="B51" s="2" t="s">
        <v>50</v>
      </c>
      <c r="C51" s="2">
        <v>43</v>
      </c>
      <c r="D51" s="19">
        <v>37.625</v>
      </c>
      <c r="E51" s="19">
        <f t="shared" si="1"/>
        <v>5.375</v>
      </c>
      <c r="F51" t="s">
        <v>63</v>
      </c>
    </row>
    <row r="52" spans="1:7" x14ac:dyDescent="0.25">
      <c r="A52" s="2"/>
      <c r="B52" s="2"/>
      <c r="C52" s="2"/>
      <c r="D52" s="19"/>
      <c r="E52" s="19"/>
    </row>
    <row r="53" spans="1:7" x14ac:dyDescent="0.25">
      <c r="A53" s="2"/>
      <c r="B53" s="2" t="s">
        <v>51</v>
      </c>
      <c r="C53" s="2">
        <v>47</v>
      </c>
      <c r="D53" s="19"/>
      <c r="E53" s="19"/>
    </row>
    <row r="54" spans="1:7" x14ac:dyDescent="0.25">
      <c r="A54" s="2"/>
      <c r="B54" s="2"/>
      <c r="C54" s="2"/>
      <c r="D54" s="19"/>
      <c r="E54" s="19"/>
    </row>
    <row r="55" spans="1:7" x14ac:dyDescent="0.25">
      <c r="A55" s="2"/>
      <c r="B55" s="2" t="s">
        <v>52</v>
      </c>
      <c r="C55" s="2">
        <v>38</v>
      </c>
      <c r="D55" s="19"/>
      <c r="E55" s="19"/>
    </row>
    <row r="57" spans="1:7" x14ac:dyDescent="0.25">
      <c r="A57" s="44" t="s">
        <v>0</v>
      </c>
      <c r="B57" s="44" t="s">
        <v>49</v>
      </c>
      <c r="C57" s="44" t="s">
        <v>50</v>
      </c>
      <c r="D57" s="44" t="s">
        <v>55</v>
      </c>
      <c r="E57" s="45" t="s">
        <v>52</v>
      </c>
    </row>
    <row r="58" spans="1:7" x14ac:dyDescent="0.25">
      <c r="A58" s="44"/>
      <c r="B58" s="44"/>
      <c r="C58" s="44"/>
      <c r="D58" s="44"/>
      <c r="E58" s="45"/>
    </row>
    <row r="59" spans="1:7" x14ac:dyDescent="0.25">
      <c r="A59" s="20">
        <v>1994</v>
      </c>
      <c r="B59" s="21" t="s">
        <v>23</v>
      </c>
      <c r="C59" s="21" t="s">
        <v>23</v>
      </c>
      <c r="D59" s="22">
        <f>E37</f>
        <v>4.5</v>
      </c>
      <c r="E59" s="19">
        <f>E39</f>
        <v>-2.125</v>
      </c>
    </row>
    <row r="60" spans="1:7" x14ac:dyDescent="0.25">
      <c r="A60" s="20">
        <v>1995</v>
      </c>
      <c r="B60" s="19">
        <f>E41</f>
        <v>-9</v>
      </c>
      <c r="C60" s="19">
        <f>E43</f>
        <v>5.75</v>
      </c>
      <c r="D60" s="23">
        <f>E45</f>
        <v>8.625</v>
      </c>
      <c r="E60" s="19">
        <f>E47</f>
        <v>-3.375</v>
      </c>
    </row>
    <row r="61" spans="1:7" x14ac:dyDescent="0.25">
      <c r="A61" s="20">
        <v>1996</v>
      </c>
      <c r="B61" s="19">
        <f>E49</f>
        <v>-11.75</v>
      </c>
      <c r="C61" s="19">
        <f>E51</f>
        <v>5.375</v>
      </c>
      <c r="D61" s="24" t="s">
        <v>23</v>
      </c>
      <c r="E61" s="21" t="s">
        <v>23</v>
      </c>
    </row>
    <row r="62" spans="1:7" x14ac:dyDescent="0.25">
      <c r="A62" s="20" t="s">
        <v>30</v>
      </c>
      <c r="B62" s="2">
        <f>SUM(B59:B61)</f>
        <v>-20.75</v>
      </c>
      <c r="C62" s="2">
        <f t="shared" ref="C62:E62" si="2">SUM(C59:C61)</f>
        <v>11.125</v>
      </c>
      <c r="D62" s="2">
        <f t="shared" si="2"/>
        <v>13.125</v>
      </c>
      <c r="E62" s="2">
        <f t="shared" si="2"/>
        <v>-5.5</v>
      </c>
      <c r="F62" t="s">
        <v>8</v>
      </c>
    </row>
    <row r="63" spans="1:7" x14ac:dyDescent="0.25">
      <c r="A63" s="20" t="s">
        <v>31</v>
      </c>
      <c r="B63" s="2">
        <f>B62/2</f>
        <v>-10.375</v>
      </c>
      <c r="C63" s="2">
        <f t="shared" ref="C63:E63" si="3">C62/2</f>
        <v>5.5625</v>
      </c>
      <c r="D63" s="2">
        <f t="shared" si="3"/>
        <v>6.5625</v>
      </c>
      <c r="E63" s="2">
        <f t="shared" si="3"/>
        <v>-2.75</v>
      </c>
      <c r="F63">
        <f>SUM(B63:E63)</f>
        <v>-1</v>
      </c>
      <c r="G63" t="s">
        <v>64</v>
      </c>
    </row>
    <row r="64" spans="1:7" x14ac:dyDescent="0.25">
      <c r="A64" s="20" t="s">
        <v>32</v>
      </c>
      <c r="B64" s="2">
        <f>F63/4</f>
        <v>-0.25</v>
      </c>
      <c r="C64" s="2">
        <f>B64</f>
        <v>-0.25</v>
      </c>
      <c r="D64" s="2">
        <f>C64</f>
        <v>-0.25</v>
      </c>
      <c r="E64" s="2">
        <f>D64</f>
        <v>-0.25</v>
      </c>
      <c r="F64">
        <f>SUM(B64:E64)</f>
        <v>-1</v>
      </c>
    </row>
    <row r="65" spans="1:5" x14ac:dyDescent="0.25">
      <c r="A65" s="20" t="s">
        <v>56</v>
      </c>
      <c r="B65" s="2">
        <f>B63-B64</f>
        <v>-10.125</v>
      </c>
      <c r="C65" s="2">
        <f t="shared" ref="C65:E65" si="4">C63-C64</f>
        <v>5.8125</v>
      </c>
      <c r="D65" s="2">
        <f t="shared" si="4"/>
        <v>6.8125</v>
      </c>
      <c r="E65" s="2">
        <f t="shared" si="4"/>
        <v>-2.5</v>
      </c>
    </row>
    <row r="66" spans="1:5" x14ac:dyDescent="0.25">
      <c r="A66" s="20" t="s">
        <v>57</v>
      </c>
      <c r="B66" s="25">
        <f>B65</f>
        <v>-10.125</v>
      </c>
      <c r="C66" s="25">
        <f t="shared" ref="C66:E66" si="5">C65</f>
        <v>5.8125</v>
      </c>
      <c r="D66" s="25">
        <f t="shared" si="5"/>
        <v>6.8125</v>
      </c>
      <c r="E66" s="25">
        <f t="shared" si="5"/>
        <v>-2.5</v>
      </c>
    </row>
    <row r="67" spans="1:5" x14ac:dyDescent="0.25">
      <c r="C67" s="14"/>
      <c r="E67"/>
    </row>
    <row r="68" spans="1:5" x14ac:dyDescent="0.25">
      <c r="A68" s="26" t="s">
        <v>58</v>
      </c>
      <c r="C68" s="14"/>
      <c r="E68"/>
    </row>
    <row r="69" spans="1:5" x14ac:dyDescent="0.25">
      <c r="C69" s="14"/>
      <c r="E69"/>
    </row>
    <row r="70" spans="1:5" x14ac:dyDescent="0.25">
      <c r="A70" s="26" t="s">
        <v>59</v>
      </c>
      <c r="C70" s="14"/>
      <c r="E70"/>
    </row>
    <row r="71" spans="1:5" x14ac:dyDescent="0.25">
      <c r="C71" s="14"/>
      <c r="E71"/>
    </row>
    <row r="72" spans="1:5" x14ac:dyDescent="0.25">
      <c r="A72" t="s">
        <v>62</v>
      </c>
      <c r="C72" s="14">
        <f>(D51-D37)/(COUNTA(D37:D51)-1)</f>
        <v>0.7321428571428571</v>
      </c>
      <c r="E72" t="s">
        <v>65</v>
      </c>
    </row>
    <row r="73" spans="1:5" x14ac:dyDescent="0.25">
      <c r="C73" s="14"/>
      <c r="E73"/>
    </row>
    <row r="74" spans="1:5" x14ac:dyDescent="0.25">
      <c r="A74" s="2" t="s">
        <v>0</v>
      </c>
      <c r="B74" s="2" t="s">
        <v>44</v>
      </c>
      <c r="C74" s="17" t="s">
        <v>67</v>
      </c>
      <c r="D74" s="2" t="s">
        <v>66</v>
      </c>
      <c r="E74"/>
    </row>
    <row r="75" spans="1:5" x14ac:dyDescent="0.25">
      <c r="A75" s="2"/>
      <c r="B75" s="2"/>
      <c r="C75" s="17" t="s">
        <v>68</v>
      </c>
      <c r="D75" s="2" t="s">
        <v>69</v>
      </c>
      <c r="E75"/>
    </row>
    <row r="76" spans="1:5" x14ac:dyDescent="0.25">
      <c r="A76" s="2">
        <v>1997</v>
      </c>
      <c r="B76" s="2" t="s">
        <v>49</v>
      </c>
      <c r="C76" s="17">
        <f>D51+3*(C72)</f>
        <v>39.821428571428569</v>
      </c>
      <c r="D76" s="25">
        <f>C76+B66</f>
        <v>29.696428571428569</v>
      </c>
      <c r="E76"/>
    </row>
    <row r="77" spans="1:5" x14ac:dyDescent="0.25">
      <c r="A77" s="2"/>
      <c r="B77" s="2" t="s">
        <v>50</v>
      </c>
      <c r="C77" s="17">
        <f>F23+4*(C72)</f>
        <v>40.553571428571431</v>
      </c>
      <c r="D77" s="25">
        <f>C77+C66</f>
        <v>46.366071428571431</v>
      </c>
      <c r="E77"/>
    </row>
    <row r="78" spans="1:5" x14ac:dyDescent="0.25">
      <c r="C78" s="14"/>
      <c r="E78"/>
    </row>
    <row r="79" spans="1:5" ht="45" x14ac:dyDescent="0.25">
      <c r="A79" s="44" t="s">
        <v>0</v>
      </c>
      <c r="B79" s="44" t="s">
        <v>44</v>
      </c>
      <c r="C79" s="44" t="s">
        <v>45</v>
      </c>
      <c r="D79" s="28" t="s">
        <v>56</v>
      </c>
      <c r="E79" s="28" t="s">
        <v>71</v>
      </c>
    </row>
    <row r="80" spans="1:5" x14ac:dyDescent="0.25">
      <c r="A80" s="44"/>
      <c r="B80" s="44"/>
      <c r="C80" s="44"/>
      <c r="D80" s="28" t="s">
        <v>70</v>
      </c>
      <c r="E80" s="28" t="s">
        <v>72</v>
      </c>
    </row>
    <row r="81" spans="1:5" x14ac:dyDescent="0.25">
      <c r="A81" s="2">
        <v>1994</v>
      </c>
      <c r="B81" s="2" t="s">
        <v>49</v>
      </c>
      <c r="C81" s="2">
        <v>28</v>
      </c>
      <c r="D81" s="25">
        <f>B66</f>
        <v>-10.125</v>
      </c>
      <c r="E81" s="25">
        <f>C81-D81</f>
        <v>38.125</v>
      </c>
    </row>
    <row r="82" spans="1:5" x14ac:dyDescent="0.25">
      <c r="A82" s="2"/>
      <c r="B82" s="2"/>
      <c r="C82" s="2"/>
      <c r="D82" s="17"/>
      <c r="E82" s="25"/>
    </row>
    <row r="83" spans="1:5" x14ac:dyDescent="0.25">
      <c r="A83" s="2"/>
      <c r="B83" s="2" t="s">
        <v>50</v>
      </c>
      <c r="C83" s="2">
        <v>35</v>
      </c>
      <c r="D83" s="29">
        <f>C66</f>
        <v>5.8125</v>
      </c>
      <c r="E83" s="25">
        <f t="shared" ref="E83:E101" si="6">C83-D83</f>
        <v>29.1875</v>
      </c>
    </row>
    <row r="84" spans="1:5" x14ac:dyDescent="0.25">
      <c r="A84" s="2"/>
      <c r="B84" s="2"/>
      <c r="C84" s="2"/>
      <c r="D84" s="2"/>
      <c r="E84" s="25"/>
    </row>
    <row r="85" spans="1:5" x14ac:dyDescent="0.25">
      <c r="A85" s="2"/>
      <c r="B85" s="2" t="s">
        <v>51</v>
      </c>
      <c r="C85" s="2">
        <v>37</v>
      </c>
      <c r="D85" s="25">
        <f>D66</f>
        <v>6.8125</v>
      </c>
      <c r="E85" s="25">
        <f t="shared" si="6"/>
        <v>30.1875</v>
      </c>
    </row>
    <row r="86" spans="1:5" x14ac:dyDescent="0.25">
      <c r="A86" s="2"/>
      <c r="B86" s="2"/>
      <c r="C86" s="2"/>
      <c r="D86" s="2"/>
      <c r="E86" s="25"/>
    </row>
    <row r="87" spans="1:5" x14ac:dyDescent="0.25">
      <c r="A87" s="2"/>
      <c r="B87" s="2" t="s">
        <v>52</v>
      </c>
      <c r="C87" s="2">
        <v>31</v>
      </c>
      <c r="D87" s="25">
        <f>E66</f>
        <v>-2.5</v>
      </c>
      <c r="E87" s="25">
        <f t="shared" si="6"/>
        <v>33.5</v>
      </c>
    </row>
    <row r="88" spans="1:5" x14ac:dyDescent="0.25">
      <c r="A88" s="2"/>
      <c r="B88" s="2"/>
      <c r="C88" s="2"/>
      <c r="D88" s="2"/>
      <c r="E88" s="25"/>
    </row>
    <row r="89" spans="1:5" x14ac:dyDescent="0.25">
      <c r="A89" s="2">
        <v>1995</v>
      </c>
      <c r="B89" s="2" t="s">
        <v>49</v>
      </c>
      <c r="C89" s="2">
        <v>26</v>
      </c>
      <c r="D89" s="25">
        <f>B66</f>
        <v>-10.125</v>
      </c>
      <c r="E89" s="25">
        <f t="shared" si="6"/>
        <v>36.125</v>
      </c>
    </row>
    <row r="90" spans="1:5" x14ac:dyDescent="0.25">
      <c r="A90" s="2"/>
      <c r="B90" s="2"/>
      <c r="C90" s="2"/>
      <c r="D90" s="2"/>
      <c r="E90" s="25"/>
    </row>
    <row r="91" spans="1:5" x14ac:dyDescent="0.25">
      <c r="A91" s="2"/>
      <c r="B91" s="2" t="s">
        <v>50</v>
      </c>
      <c r="C91" s="2">
        <v>42</v>
      </c>
      <c r="D91" s="25">
        <f>C66</f>
        <v>5.8125</v>
      </c>
      <c r="E91" s="25">
        <f t="shared" si="6"/>
        <v>36.1875</v>
      </c>
    </row>
    <row r="92" spans="1:5" x14ac:dyDescent="0.25">
      <c r="A92" s="2"/>
      <c r="B92" s="2"/>
      <c r="C92" s="2"/>
      <c r="D92" s="2"/>
      <c r="E92" s="25"/>
    </row>
    <row r="93" spans="1:5" x14ac:dyDescent="0.25">
      <c r="A93" s="2"/>
      <c r="B93" s="2" t="s">
        <v>51</v>
      </c>
      <c r="C93" s="2">
        <v>45</v>
      </c>
      <c r="D93" s="25">
        <f>D66</f>
        <v>6.8125</v>
      </c>
      <c r="E93" s="25">
        <f t="shared" si="6"/>
        <v>38.1875</v>
      </c>
    </row>
    <row r="94" spans="1:5" x14ac:dyDescent="0.25">
      <c r="A94" s="2"/>
      <c r="B94" s="2"/>
      <c r="C94" s="2"/>
      <c r="D94" s="2"/>
      <c r="E94" s="25"/>
    </row>
    <row r="95" spans="1:5" x14ac:dyDescent="0.25">
      <c r="A95" s="2"/>
      <c r="B95" s="2" t="s">
        <v>52</v>
      </c>
      <c r="C95" s="2">
        <v>33</v>
      </c>
      <c r="D95" s="25">
        <f>E66</f>
        <v>-2.5</v>
      </c>
      <c r="E95" s="25">
        <f t="shared" si="6"/>
        <v>35.5</v>
      </c>
    </row>
    <row r="96" spans="1:5" x14ac:dyDescent="0.25">
      <c r="A96" s="2"/>
      <c r="B96" s="2"/>
      <c r="C96" s="2"/>
      <c r="D96" s="2"/>
      <c r="E96" s="25"/>
    </row>
    <row r="97" spans="1:5" x14ac:dyDescent="0.25">
      <c r="A97" s="2">
        <v>1996</v>
      </c>
      <c r="B97" s="2" t="s">
        <v>49</v>
      </c>
      <c r="C97" s="2">
        <v>25</v>
      </c>
      <c r="D97" s="25">
        <f>B66</f>
        <v>-10.125</v>
      </c>
      <c r="E97" s="25">
        <f t="shared" si="6"/>
        <v>35.125</v>
      </c>
    </row>
    <row r="98" spans="1:5" x14ac:dyDescent="0.25">
      <c r="A98" s="2"/>
      <c r="B98" s="2"/>
      <c r="C98" s="2"/>
      <c r="D98" s="2"/>
      <c r="E98" s="25"/>
    </row>
    <row r="99" spans="1:5" x14ac:dyDescent="0.25">
      <c r="A99" s="2"/>
      <c r="B99" s="2" t="s">
        <v>50</v>
      </c>
      <c r="C99" s="2">
        <v>43</v>
      </c>
      <c r="D99" s="25">
        <f>C66</f>
        <v>5.8125</v>
      </c>
      <c r="E99" s="25">
        <f t="shared" si="6"/>
        <v>37.1875</v>
      </c>
    </row>
    <row r="100" spans="1:5" x14ac:dyDescent="0.25">
      <c r="A100" s="2"/>
      <c r="B100" s="2"/>
      <c r="C100" s="2"/>
      <c r="D100" s="2"/>
      <c r="E100" s="25"/>
    </row>
    <row r="101" spans="1:5" x14ac:dyDescent="0.25">
      <c r="A101" s="2"/>
      <c r="B101" s="2" t="s">
        <v>51</v>
      </c>
      <c r="C101" s="2">
        <v>47</v>
      </c>
      <c r="D101" s="25">
        <f>D66</f>
        <v>6.8125</v>
      </c>
      <c r="E101" s="25">
        <f t="shared" si="6"/>
        <v>40.1875</v>
      </c>
    </row>
    <row r="102" spans="1:5" x14ac:dyDescent="0.25">
      <c r="A102" s="2"/>
      <c r="B102" s="2"/>
      <c r="C102" s="2"/>
      <c r="D102" s="2"/>
      <c r="E102" s="25"/>
    </row>
    <row r="103" spans="1:5" x14ac:dyDescent="0.25">
      <c r="A103" s="2"/>
      <c r="B103" s="2" t="s">
        <v>52</v>
      </c>
      <c r="C103" s="2">
        <v>38</v>
      </c>
      <c r="D103" s="25">
        <f>E66</f>
        <v>-2.5</v>
      </c>
      <c r="E103" s="25">
        <f>C103-D103</f>
        <v>40.5</v>
      </c>
    </row>
  </sheetData>
  <mergeCells count="17">
    <mergeCell ref="A3:A4"/>
    <mergeCell ref="B3:B4"/>
    <mergeCell ref="C3:C4"/>
    <mergeCell ref="D3:E3"/>
    <mergeCell ref="A31:A32"/>
    <mergeCell ref="B31:B32"/>
    <mergeCell ref="C31:C32"/>
    <mergeCell ref="D31:D32"/>
    <mergeCell ref="E31:E32"/>
    <mergeCell ref="D57:D58"/>
    <mergeCell ref="E57:E58"/>
    <mergeCell ref="A79:A80"/>
    <mergeCell ref="B79:B80"/>
    <mergeCell ref="C79:C80"/>
    <mergeCell ref="A57:A58"/>
    <mergeCell ref="B57:B58"/>
    <mergeCell ref="C57:C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FB0-3E72-4529-B8E1-0AF59289360A}">
  <dimension ref="A1:G42"/>
  <sheetViews>
    <sheetView workbookViewId="0">
      <selection activeCell="C41" sqref="C41"/>
    </sheetView>
  </sheetViews>
  <sheetFormatPr defaultRowHeight="15" x14ac:dyDescent="0.25"/>
  <sheetData>
    <row r="1" spans="1:7" x14ac:dyDescent="0.25">
      <c r="A1" t="s">
        <v>73</v>
      </c>
    </row>
    <row r="2" spans="1:7" x14ac:dyDescent="0.25">
      <c r="A2" t="s">
        <v>75</v>
      </c>
    </row>
    <row r="3" spans="1:7" x14ac:dyDescent="0.25">
      <c r="A3" t="s">
        <v>76</v>
      </c>
    </row>
    <row r="4" spans="1:7" x14ac:dyDescent="0.25">
      <c r="A4" t="s">
        <v>74</v>
      </c>
    </row>
    <row r="5" spans="1:7" x14ac:dyDescent="0.25">
      <c r="A5" s="1" t="s">
        <v>78</v>
      </c>
    </row>
    <row r="6" spans="1:7" x14ac:dyDescent="0.25">
      <c r="A6" t="s">
        <v>0</v>
      </c>
      <c r="B6" t="s">
        <v>4</v>
      </c>
    </row>
    <row r="7" spans="1:7" x14ac:dyDescent="0.25">
      <c r="B7">
        <v>1</v>
      </c>
      <c r="C7">
        <v>2</v>
      </c>
      <c r="D7">
        <v>3</v>
      </c>
      <c r="E7">
        <v>4</v>
      </c>
    </row>
    <row r="8" spans="1:7" x14ac:dyDescent="0.25">
      <c r="A8">
        <v>1992</v>
      </c>
      <c r="D8">
        <v>1.1314</v>
      </c>
      <c r="E8">
        <v>0.98370000000000002</v>
      </c>
    </row>
    <row r="9" spans="1:7" x14ac:dyDescent="0.25">
      <c r="A9">
        <v>1993</v>
      </c>
      <c r="B9">
        <v>0.83450000000000002</v>
      </c>
      <c r="C9">
        <v>1.0771999999999999</v>
      </c>
      <c r="D9">
        <v>1.0831999999999999</v>
      </c>
      <c r="E9">
        <v>0.97389999999999999</v>
      </c>
    </row>
    <row r="10" spans="1:7" x14ac:dyDescent="0.25">
      <c r="A10">
        <v>1994</v>
      </c>
      <c r="B10">
        <v>0.87219999999999998</v>
      </c>
      <c r="C10">
        <v>1.0455000000000001</v>
      </c>
      <c r="D10">
        <v>1.093</v>
      </c>
      <c r="E10">
        <v>1.0032000000000001</v>
      </c>
    </row>
    <row r="11" spans="1:7" x14ac:dyDescent="0.25">
      <c r="A11">
        <v>1995</v>
      </c>
      <c r="B11">
        <v>0.8347</v>
      </c>
      <c r="C11">
        <v>1.0674999999999999</v>
      </c>
      <c r="D11">
        <v>1.1212</v>
      </c>
      <c r="E11">
        <v>0.98850000000000005</v>
      </c>
      <c r="F11" t="s">
        <v>8</v>
      </c>
    </row>
    <row r="12" spans="1:7" x14ac:dyDescent="0.25">
      <c r="A12" t="s">
        <v>30</v>
      </c>
      <c r="B12">
        <f>SUM(B8:B11)</f>
        <v>2.5414000000000003</v>
      </c>
      <c r="C12">
        <f t="shared" ref="C12:E12" si="0">SUM(C8:C11)</f>
        <v>3.1901999999999999</v>
      </c>
      <c r="D12">
        <f t="shared" si="0"/>
        <v>4.4287999999999998</v>
      </c>
      <c r="E12">
        <f t="shared" si="0"/>
        <v>3.9493</v>
      </c>
    </row>
    <row r="13" spans="1:7" x14ac:dyDescent="0.25">
      <c r="A13" t="s">
        <v>31</v>
      </c>
      <c r="B13">
        <f>SUM(B8:B11)/COUNTA(B8:B11)</f>
        <v>0.8471333333333334</v>
      </c>
      <c r="C13">
        <f t="shared" ref="C13:E13" si="1">SUM(C8:C11)/COUNTA(C8:C11)</f>
        <v>1.0633999999999999</v>
      </c>
      <c r="D13">
        <f t="shared" si="1"/>
        <v>1.1072</v>
      </c>
      <c r="E13">
        <f t="shared" si="1"/>
        <v>0.98732500000000001</v>
      </c>
      <c r="F13">
        <f>SUM(B13:E13)</f>
        <v>4.0050583333333334</v>
      </c>
    </row>
    <row r="14" spans="1:7" x14ac:dyDescent="0.25">
      <c r="A14" t="s">
        <v>31</v>
      </c>
      <c r="B14">
        <f>4/F13</f>
        <v>0.99873701381794266</v>
      </c>
      <c r="C14">
        <f>4/F13</f>
        <v>0.99873701381794266</v>
      </c>
      <c r="D14">
        <f>4/F13</f>
        <v>0.99873701381794266</v>
      </c>
      <c r="E14">
        <f>4/F13</f>
        <v>0.99873701381794266</v>
      </c>
      <c r="G14" t="s">
        <v>77</v>
      </c>
    </row>
    <row r="15" spans="1:7" x14ac:dyDescent="0.25">
      <c r="A15" t="s">
        <v>32</v>
      </c>
      <c r="B15">
        <f>B13*B14</f>
        <v>0.84606341563897325</v>
      </c>
      <c r="C15">
        <f t="shared" ref="C15:E15" si="2">C13*C14</f>
        <v>1.0620569404940001</v>
      </c>
      <c r="D15">
        <f t="shared" si="2"/>
        <v>1.1058016216992261</v>
      </c>
      <c r="E15">
        <f t="shared" si="2"/>
        <v>0.98607802216780027</v>
      </c>
    </row>
    <row r="17" spans="1:5" x14ac:dyDescent="0.25">
      <c r="A17" s="1" t="s">
        <v>79</v>
      </c>
    </row>
    <row r="18" spans="1:5" x14ac:dyDescent="0.25">
      <c r="A18" t="s">
        <v>0</v>
      </c>
      <c r="B18" t="s">
        <v>4</v>
      </c>
      <c r="C18" t="s">
        <v>80</v>
      </c>
      <c r="D18" t="s">
        <v>81</v>
      </c>
      <c r="E18" t="s">
        <v>82</v>
      </c>
    </row>
    <row r="19" spans="1:5" x14ac:dyDescent="0.25">
      <c r="A19">
        <v>1992</v>
      </c>
      <c r="B19">
        <v>1</v>
      </c>
      <c r="C19">
        <v>114</v>
      </c>
      <c r="D19">
        <f>B13</f>
        <v>0.8471333333333334</v>
      </c>
      <c r="E19">
        <f>C19/D19</f>
        <v>134.57149602581254</v>
      </c>
    </row>
    <row r="20" spans="1:5" x14ac:dyDescent="0.25">
      <c r="B20">
        <v>2</v>
      </c>
      <c r="C20">
        <v>142</v>
      </c>
      <c r="D20">
        <f>C13</f>
        <v>1.0633999999999999</v>
      </c>
      <c r="E20">
        <f t="shared" ref="E20:E36" si="3">C20/D20</f>
        <v>133.53394771487683</v>
      </c>
    </row>
    <row r="21" spans="1:5" x14ac:dyDescent="0.25">
      <c r="B21">
        <v>3</v>
      </c>
      <c r="C21">
        <v>155</v>
      </c>
      <c r="D21">
        <f>D13</f>
        <v>1.1072</v>
      </c>
      <c r="E21">
        <f t="shared" si="3"/>
        <v>139.992774566474</v>
      </c>
    </row>
    <row r="22" spans="1:5" x14ac:dyDescent="0.25">
      <c r="B22">
        <v>4</v>
      </c>
      <c r="C22">
        <v>136</v>
      </c>
      <c r="D22">
        <f>E13</f>
        <v>0.98732500000000001</v>
      </c>
      <c r="E22">
        <f t="shared" si="3"/>
        <v>137.74592965842047</v>
      </c>
    </row>
    <row r="23" spans="1:5" x14ac:dyDescent="0.25">
      <c r="A23">
        <v>1993</v>
      </c>
      <c r="B23">
        <v>1</v>
      </c>
      <c r="C23">
        <v>116</v>
      </c>
      <c r="D23">
        <v>0.8471333333333334</v>
      </c>
      <c r="E23">
        <f t="shared" si="3"/>
        <v>136.93239946486187</v>
      </c>
    </row>
    <row r="24" spans="1:5" x14ac:dyDescent="0.25">
      <c r="B24">
        <v>2</v>
      </c>
      <c r="C24">
        <v>150</v>
      </c>
      <c r="D24">
        <v>1.0633999999999999</v>
      </c>
      <c r="E24">
        <f t="shared" si="3"/>
        <v>141.0569870227572</v>
      </c>
    </row>
    <row r="25" spans="1:5" x14ac:dyDescent="0.25">
      <c r="B25">
        <v>3</v>
      </c>
      <c r="C25">
        <v>153</v>
      </c>
      <c r="D25">
        <v>1.1072</v>
      </c>
      <c r="E25">
        <f t="shared" si="3"/>
        <v>138.18641618497111</v>
      </c>
    </row>
    <row r="26" spans="1:5" x14ac:dyDescent="0.25">
      <c r="B26">
        <v>4</v>
      </c>
      <c r="C26">
        <v>140</v>
      </c>
      <c r="D26">
        <v>0.98732500000000001</v>
      </c>
      <c r="E26">
        <f t="shared" si="3"/>
        <v>141.79728053072697</v>
      </c>
    </row>
    <row r="27" spans="1:5" x14ac:dyDescent="0.25">
      <c r="A27">
        <v>1994</v>
      </c>
      <c r="B27">
        <v>1</v>
      </c>
      <c r="C27">
        <v>128</v>
      </c>
      <c r="D27">
        <v>0.8471333333333334</v>
      </c>
      <c r="E27">
        <f t="shared" si="3"/>
        <v>151.09782009915793</v>
      </c>
    </row>
    <row r="28" spans="1:5" x14ac:dyDescent="0.25">
      <c r="B28">
        <v>2</v>
      </c>
      <c r="C28">
        <v>158</v>
      </c>
      <c r="D28">
        <v>1.0633999999999999</v>
      </c>
      <c r="E28">
        <f t="shared" si="3"/>
        <v>148.58002633063759</v>
      </c>
    </row>
    <row r="29" spans="1:5" x14ac:dyDescent="0.25">
      <c r="B29">
        <v>3</v>
      </c>
      <c r="C29">
        <v>169</v>
      </c>
      <c r="D29">
        <v>1.1072</v>
      </c>
      <c r="E29">
        <f t="shared" si="3"/>
        <v>152.63728323699422</v>
      </c>
    </row>
    <row r="30" spans="1:5" x14ac:dyDescent="0.25">
      <c r="B30">
        <v>4</v>
      </c>
      <c r="C30">
        <v>159</v>
      </c>
      <c r="D30">
        <v>0.98732500000000001</v>
      </c>
      <c r="E30">
        <f t="shared" si="3"/>
        <v>161.04119717418277</v>
      </c>
    </row>
    <row r="31" spans="1:5" x14ac:dyDescent="0.25">
      <c r="A31">
        <v>1995</v>
      </c>
      <c r="B31">
        <v>1</v>
      </c>
      <c r="C31">
        <v>137</v>
      </c>
      <c r="D31">
        <v>0.8471333333333334</v>
      </c>
      <c r="E31">
        <f t="shared" si="3"/>
        <v>161.72188557487996</v>
      </c>
    </row>
    <row r="32" spans="1:5" x14ac:dyDescent="0.25">
      <c r="B32">
        <v>2</v>
      </c>
      <c r="C32">
        <v>180</v>
      </c>
      <c r="D32">
        <v>1.0633999999999999</v>
      </c>
      <c r="E32">
        <f t="shared" si="3"/>
        <v>169.26838442730866</v>
      </c>
    </row>
    <row r="33" spans="1:6" x14ac:dyDescent="0.25">
      <c r="B33">
        <v>3</v>
      </c>
      <c r="C33">
        <v>192</v>
      </c>
      <c r="D33">
        <v>1.1072</v>
      </c>
      <c r="E33">
        <f t="shared" si="3"/>
        <v>173.41040462427748</v>
      </c>
    </row>
    <row r="34" spans="1:6" x14ac:dyDescent="0.25">
      <c r="B34">
        <v>4</v>
      </c>
      <c r="C34">
        <v>172</v>
      </c>
      <c r="D34">
        <v>0.98732500000000001</v>
      </c>
      <c r="E34">
        <f t="shared" si="3"/>
        <v>174.20808750917885</v>
      </c>
    </row>
    <row r="35" spans="1:6" x14ac:dyDescent="0.25">
      <c r="A35">
        <v>1996</v>
      </c>
      <c r="B35">
        <v>1</v>
      </c>
      <c r="C35">
        <v>145</v>
      </c>
      <c r="D35">
        <v>0.8471333333333334</v>
      </c>
      <c r="E35">
        <f t="shared" si="3"/>
        <v>171.16549933107734</v>
      </c>
    </row>
    <row r="36" spans="1:6" x14ac:dyDescent="0.25">
      <c r="B36">
        <v>2</v>
      </c>
      <c r="C36">
        <v>194</v>
      </c>
      <c r="D36">
        <v>1.0633999999999999</v>
      </c>
      <c r="E36">
        <f t="shared" si="3"/>
        <v>182.43370321609933</v>
      </c>
    </row>
    <row r="38" spans="1:6" x14ac:dyDescent="0.25">
      <c r="A38" t="s">
        <v>83</v>
      </c>
      <c r="B38" t="s">
        <v>84</v>
      </c>
      <c r="F38" s="8" t="s">
        <v>85</v>
      </c>
    </row>
    <row r="40" spans="1:6" x14ac:dyDescent="0.25">
      <c r="A40" t="s">
        <v>0</v>
      </c>
      <c r="B40" t="s">
        <v>4</v>
      </c>
      <c r="C40" t="s">
        <v>86</v>
      </c>
      <c r="D40" t="s">
        <v>87</v>
      </c>
      <c r="E40" t="s">
        <v>88</v>
      </c>
    </row>
    <row r="41" spans="1:6" x14ac:dyDescent="0.25">
      <c r="A41">
        <v>1996</v>
      </c>
      <c r="B41">
        <v>3</v>
      </c>
      <c r="C41">
        <f>E36</f>
        <v>182.43370321609933</v>
      </c>
    </row>
    <row r="42" spans="1:6" x14ac:dyDescent="0.25">
      <c r="B4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41FC-B4AC-4E7B-A18F-1261F9CFD86D}">
  <dimension ref="A1:R85"/>
  <sheetViews>
    <sheetView topLeftCell="A64" workbookViewId="0">
      <selection activeCell="C87" sqref="C87"/>
    </sheetView>
  </sheetViews>
  <sheetFormatPr defaultRowHeight="15" x14ac:dyDescent="0.25"/>
  <cols>
    <col min="1" max="1" width="14.85546875" customWidth="1"/>
    <col min="2" max="2" width="13.42578125" customWidth="1"/>
    <col min="3" max="3" width="14.85546875" customWidth="1"/>
    <col min="4" max="4" width="13" customWidth="1"/>
    <col min="15" max="15" width="9.140625" customWidth="1"/>
  </cols>
  <sheetData>
    <row r="1" spans="1:4" x14ac:dyDescent="0.25">
      <c r="A1" s="44" t="s">
        <v>89</v>
      </c>
      <c r="B1" s="44" t="s">
        <v>97</v>
      </c>
      <c r="C1" s="44"/>
      <c r="D1" s="44"/>
    </row>
    <row r="2" spans="1:4" x14ac:dyDescent="0.25">
      <c r="A2" s="44"/>
      <c r="B2" s="2" t="s">
        <v>94</v>
      </c>
      <c r="C2" s="2" t="s">
        <v>95</v>
      </c>
      <c r="D2" s="2" t="s">
        <v>96</v>
      </c>
    </row>
    <row r="3" spans="1:4" x14ac:dyDescent="0.25">
      <c r="A3" s="2" t="s">
        <v>16</v>
      </c>
      <c r="B3" s="2">
        <v>127</v>
      </c>
      <c r="C3" s="2">
        <v>114</v>
      </c>
      <c r="D3" s="2">
        <v>134</v>
      </c>
    </row>
    <row r="4" spans="1:4" x14ac:dyDescent="0.25">
      <c r="A4" s="2" t="s">
        <v>17</v>
      </c>
      <c r="B4" s="2">
        <v>130</v>
      </c>
      <c r="C4" s="2">
        <v>115</v>
      </c>
      <c r="D4" s="2">
        <v>138</v>
      </c>
    </row>
    <row r="5" spans="1:4" x14ac:dyDescent="0.25">
      <c r="A5" s="2" t="s">
        <v>18</v>
      </c>
      <c r="B5" s="2">
        <v>128</v>
      </c>
      <c r="C5" s="2">
        <v>117</v>
      </c>
      <c r="D5" s="2">
        <v>142</v>
      </c>
    </row>
    <row r="6" spans="1:4" x14ac:dyDescent="0.25">
      <c r="A6" s="2" t="s">
        <v>19</v>
      </c>
      <c r="B6" s="2">
        <v>131</v>
      </c>
      <c r="C6" s="2">
        <v>116</v>
      </c>
      <c r="D6" s="2">
        <v>141</v>
      </c>
    </row>
    <row r="7" spans="1:4" x14ac:dyDescent="0.25">
      <c r="A7" s="2" t="s">
        <v>20</v>
      </c>
      <c r="B7" s="2">
        <v>132</v>
      </c>
      <c r="C7" s="2">
        <v>120</v>
      </c>
      <c r="D7" s="2">
        <v>144</v>
      </c>
    </row>
    <row r="9" spans="1:4" x14ac:dyDescent="0.25">
      <c r="A9" s="1" t="s">
        <v>99</v>
      </c>
    </row>
    <row r="23" spans="1:18" x14ac:dyDescent="0.25">
      <c r="A23" s="34"/>
    </row>
    <row r="25" spans="1:18" x14ac:dyDescent="0.25">
      <c r="A25" s="2"/>
      <c r="B25" s="44" t="s">
        <v>16</v>
      </c>
      <c r="C25" s="44"/>
      <c r="D25" s="44"/>
      <c r="E25" s="44" t="s">
        <v>17</v>
      </c>
      <c r="F25" s="44"/>
      <c r="G25" s="44"/>
      <c r="H25" s="44" t="s">
        <v>18</v>
      </c>
      <c r="I25" s="44"/>
      <c r="J25" s="44"/>
      <c r="K25" s="44" t="s">
        <v>19</v>
      </c>
      <c r="L25" s="44"/>
      <c r="M25" s="44"/>
      <c r="N25" s="44" t="s">
        <v>20</v>
      </c>
      <c r="O25" s="44"/>
      <c r="P25" s="44"/>
    </row>
    <row r="26" spans="1:18" x14ac:dyDescent="0.25">
      <c r="A26" s="49" t="s">
        <v>100</v>
      </c>
      <c r="B26" s="2" t="s">
        <v>90</v>
      </c>
      <c r="C26" s="2" t="s">
        <v>92</v>
      </c>
      <c r="D26" s="2" t="s">
        <v>93</v>
      </c>
      <c r="E26" s="2" t="s">
        <v>90</v>
      </c>
      <c r="F26" s="2" t="s">
        <v>92</v>
      </c>
      <c r="G26" s="2" t="s">
        <v>93</v>
      </c>
      <c r="H26" s="2" t="s">
        <v>90</v>
      </c>
      <c r="I26" s="2" t="s">
        <v>92</v>
      </c>
      <c r="J26" s="2" t="s">
        <v>93</v>
      </c>
      <c r="K26" s="2" t="s">
        <v>90</v>
      </c>
      <c r="L26" s="2" t="s">
        <v>92</v>
      </c>
      <c r="M26" s="2" t="s">
        <v>93</v>
      </c>
      <c r="N26" s="2" t="s">
        <v>90</v>
      </c>
      <c r="O26" s="2" t="s">
        <v>92</v>
      </c>
      <c r="P26" s="2" t="s">
        <v>93</v>
      </c>
    </row>
    <row r="27" spans="1:18" x14ac:dyDescent="0.25">
      <c r="A27" s="50"/>
      <c r="B27" s="2">
        <f>B3</f>
        <v>127</v>
      </c>
      <c r="C27" s="2">
        <f>C3</f>
        <v>114</v>
      </c>
      <c r="D27" s="2">
        <f>D3</f>
        <v>134</v>
      </c>
      <c r="E27" s="2">
        <f>B4</f>
        <v>130</v>
      </c>
      <c r="F27" s="2">
        <f>C4</f>
        <v>115</v>
      </c>
      <c r="G27" s="2">
        <f>D4</f>
        <v>138</v>
      </c>
      <c r="H27" s="2">
        <f>B5</f>
        <v>128</v>
      </c>
      <c r="I27" s="2">
        <f>C5</f>
        <v>117</v>
      </c>
      <c r="J27" s="2">
        <f>D5</f>
        <v>142</v>
      </c>
      <c r="K27" s="2">
        <f>B6</f>
        <v>131</v>
      </c>
      <c r="L27" s="2">
        <f>C6</f>
        <v>116</v>
      </c>
      <c r="M27" s="2">
        <f>D6</f>
        <v>141</v>
      </c>
      <c r="N27" s="2">
        <f>B7</f>
        <v>132</v>
      </c>
      <c r="O27" s="2">
        <f>C7</f>
        <v>120</v>
      </c>
      <c r="P27" s="2">
        <f>D7</f>
        <v>144</v>
      </c>
    </row>
    <row r="28" spans="1:18" x14ac:dyDescent="0.25">
      <c r="A28" s="5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8" x14ac:dyDescent="0.25">
      <c r="A29" s="52" t="s">
        <v>102</v>
      </c>
      <c r="B29" s="2" t="s">
        <v>24</v>
      </c>
      <c r="C29" s="3">
        <f>SUM(B27:D27)/3</f>
        <v>125</v>
      </c>
      <c r="D29" s="3">
        <f t="shared" ref="D29:O29" si="0">SUM(C27:E27)/3</f>
        <v>126</v>
      </c>
      <c r="E29" s="3">
        <f t="shared" si="0"/>
        <v>126.33333333333333</v>
      </c>
      <c r="F29" s="3">
        <f t="shared" si="0"/>
        <v>127.66666666666667</v>
      </c>
      <c r="G29" s="3">
        <f t="shared" si="0"/>
        <v>127</v>
      </c>
      <c r="H29" s="3">
        <f t="shared" si="0"/>
        <v>127.66666666666667</v>
      </c>
      <c r="I29" s="3">
        <f t="shared" si="0"/>
        <v>129</v>
      </c>
      <c r="J29" s="3">
        <f t="shared" si="0"/>
        <v>130</v>
      </c>
      <c r="K29" s="3">
        <f t="shared" si="0"/>
        <v>129.66666666666666</v>
      </c>
      <c r="L29" s="3">
        <f t="shared" si="0"/>
        <v>129.33333333333334</v>
      </c>
      <c r="M29" s="3">
        <f t="shared" si="0"/>
        <v>129.66666666666666</v>
      </c>
      <c r="N29" s="3">
        <f t="shared" si="0"/>
        <v>131</v>
      </c>
      <c r="O29" s="3">
        <f t="shared" si="0"/>
        <v>132</v>
      </c>
      <c r="P29" s="2" t="s">
        <v>24</v>
      </c>
      <c r="R29" s="13" t="s">
        <v>122</v>
      </c>
    </row>
    <row r="30" spans="1:18" x14ac:dyDescent="0.25">
      <c r="A30" s="5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8" x14ac:dyDescent="0.25">
      <c r="A31" s="3" t="s">
        <v>54</v>
      </c>
      <c r="B31" s="2" t="s">
        <v>24</v>
      </c>
      <c r="C31" s="2">
        <f>C27-C29</f>
        <v>-11</v>
      </c>
      <c r="D31" s="2">
        <f t="shared" ref="D31:O31" si="1">D27-D29</f>
        <v>8</v>
      </c>
      <c r="E31" s="2">
        <f t="shared" si="1"/>
        <v>3.6666666666666714</v>
      </c>
      <c r="F31" s="2">
        <f t="shared" si="1"/>
        <v>-12.666666666666671</v>
      </c>
      <c r="G31" s="2">
        <f t="shared" si="1"/>
        <v>11</v>
      </c>
      <c r="H31" s="2">
        <f t="shared" si="1"/>
        <v>0.3333333333333286</v>
      </c>
      <c r="I31" s="2">
        <f t="shared" si="1"/>
        <v>-12</v>
      </c>
      <c r="J31" s="2">
        <f t="shared" si="1"/>
        <v>12</v>
      </c>
      <c r="K31" s="2">
        <f t="shared" si="1"/>
        <v>1.3333333333333428</v>
      </c>
      <c r="L31" s="2">
        <f t="shared" si="1"/>
        <v>-13.333333333333343</v>
      </c>
      <c r="M31" s="2">
        <f t="shared" si="1"/>
        <v>11.333333333333343</v>
      </c>
      <c r="N31" s="2">
        <f t="shared" si="1"/>
        <v>1</v>
      </c>
      <c r="O31" s="2">
        <f t="shared" si="1"/>
        <v>-12</v>
      </c>
      <c r="P31" s="2" t="s">
        <v>24</v>
      </c>
    </row>
    <row r="33" spans="1:6" x14ac:dyDescent="0.25">
      <c r="A33" s="48" t="s">
        <v>89</v>
      </c>
      <c r="B33" s="48" t="s">
        <v>97</v>
      </c>
      <c r="C33" s="48"/>
      <c r="D33" s="48"/>
    </row>
    <row r="34" spans="1:6" x14ac:dyDescent="0.25">
      <c r="A34" s="48"/>
      <c r="B34" t="s">
        <v>94</v>
      </c>
      <c r="C34" t="s">
        <v>95</v>
      </c>
      <c r="D34" t="s">
        <v>96</v>
      </c>
    </row>
    <row r="35" spans="1:6" x14ac:dyDescent="0.25">
      <c r="A35" t="s">
        <v>16</v>
      </c>
      <c r="B35" s="2" t="s">
        <v>24</v>
      </c>
      <c r="C35" s="2">
        <f>C31-C33</f>
        <v>-11</v>
      </c>
      <c r="D35" s="2">
        <f t="shared" ref="D35" si="2">D31-D33</f>
        <v>8</v>
      </c>
    </row>
    <row r="36" spans="1:6" x14ac:dyDescent="0.25">
      <c r="A36" t="s">
        <v>17</v>
      </c>
      <c r="B36">
        <f>E31</f>
        <v>3.6666666666666714</v>
      </c>
      <c r="C36">
        <f>F31</f>
        <v>-12.666666666666671</v>
      </c>
      <c r="D36">
        <f>G31</f>
        <v>11</v>
      </c>
    </row>
    <row r="37" spans="1:6" x14ac:dyDescent="0.25">
      <c r="A37" t="s">
        <v>18</v>
      </c>
      <c r="B37">
        <f>H31</f>
        <v>0.3333333333333286</v>
      </c>
      <c r="C37">
        <f>I31</f>
        <v>-12</v>
      </c>
      <c r="D37">
        <f>J31</f>
        <v>12</v>
      </c>
    </row>
    <row r="38" spans="1:6" x14ac:dyDescent="0.25">
      <c r="A38" t="s">
        <v>19</v>
      </c>
      <c r="B38">
        <f>K31</f>
        <v>1.3333333333333428</v>
      </c>
      <c r="C38">
        <f>L31</f>
        <v>-13.333333333333343</v>
      </c>
      <c r="D38">
        <f>M31</f>
        <v>11.333333333333343</v>
      </c>
    </row>
    <row r="39" spans="1:6" ht="15.75" thickBot="1" x14ac:dyDescent="0.3">
      <c r="A39" s="30" t="s">
        <v>20</v>
      </c>
      <c r="B39" s="30">
        <f>N31</f>
        <v>1</v>
      </c>
      <c r="C39" s="31">
        <f>O31</f>
        <v>-12</v>
      </c>
      <c r="D39" s="31" t="str">
        <f>P31</f>
        <v>N/A</v>
      </c>
    </row>
    <row r="40" spans="1:6" x14ac:dyDescent="0.25">
      <c r="A40" t="s">
        <v>101</v>
      </c>
      <c r="B40">
        <f>SUM(B36:B39)</f>
        <v>6.3333333333333428</v>
      </c>
      <c r="C40">
        <f>SUM(C35:C39)</f>
        <v>-61.000000000000014</v>
      </c>
      <c r="D40">
        <f t="shared" ref="D40" si="3">SUM(D35:D39)</f>
        <v>42.333333333333343</v>
      </c>
    </row>
    <row r="41" spans="1:6" x14ac:dyDescent="0.25">
      <c r="A41" t="s">
        <v>31</v>
      </c>
      <c r="B41">
        <f>B40/4</f>
        <v>1.5833333333333357</v>
      </c>
      <c r="C41">
        <f>C40/5</f>
        <v>-12.200000000000003</v>
      </c>
      <c r="D41">
        <f>D40/4</f>
        <v>10.583333333333336</v>
      </c>
      <c r="E41">
        <f>SUM(B41:D41)</f>
        <v>-3.3333333333331439E-2</v>
      </c>
    </row>
    <row r="42" spans="1:6" x14ac:dyDescent="0.25">
      <c r="A42" t="s">
        <v>103</v>
      </c>
      <c r="B42">
        <f>E41/3</f>
        <v>-1.111111111111048E-2</v>
      </c>
      <c r="C42">
        <f>E41/3</f>
        <v>-1.111111111111048E-2</v>
      </c>
      <c r="D42">
        <f>E41/3</f>
        <v>-1.111111111111048E-2</v>
      </c>
    </row>
    <row r="43" spans="1:6" x14ac:dyDescent="0.25">
      <c r="A43" s="1" t="s">
        <v>120</v>
      </c>
      <c r="B43" s="1">
        <f>B41-B42</f>
        <v>1.5944444444444461</v>
      </c>
      <c r="C43" s="1">
        <f t="shared" ref="C43:D43" si="4">C41-C42</f>
        <v>-12.188888888888892</v>
      </c>
      <c r="D43" s="1">
        <f t="shared" si="4"/>
        <v>10.594444444444447</v>
      </c>
      <c r="F43" s="34" t="s">
        <v>121</v>
      </c>
    </row>
    <row r="45" spans="1:6" x14ac:dyDescent="0.25">
      <c r="A45" s="1" t="s">
        <v>123</v>
      </c>
    </row>
    <row r="47" spans="1:6" x14ac:dyDescent="0.25">
      <c r="B47" s="15"/>
      <c r="D47" s="15"/>
    </row>
    <row r="48" spans="1:6" s="35" customFormat="1" ht="43.5" customHeight="1" x14ac:dyDescent="0.25">
      <c r="A48" s="35" t="s">
        <v>89</v>
      </c>
      <c r="B48" s="35" t="s">
        <v>91</v>
      </c>
      <c r="C48" s="35" t="s">
        <v>124</v>
      </c>
      <c r="D48" s="35" t="s">
        <v>120</v>
      </c>
      <c r="E48" s="35" t="s">
        <v>126</v>
      </c>
    </row>
    <row r="49" spans="1:5" x14ac:dyDescent="0.25">
      <c r="A49" t="s">
        <v>34</v>
      </c>
      <c r="B49" t="s">
        <v>94</v>
      </c>
      <c r="C49">
        <v>127</v>
      </c>
      <c r="D49">
        <v>1.5944444444444461</v>
      </c>
      <c r="E49">
        <f>C49-D49</f>
        <v>125.40555555555555</v>
      </c>
    </row>
    <row r="50" spans="1:5" x14ac:dyDescent="0.25">
      <c r="B50" t="s">
        <v>95</v>
      </c>
      <c r="C50">
        <v>130</v>
      </c>
      <c r="D50">
        <v>-12.188888888888892</v>
      </c>
      <c r="E50">
        <f t="shared" ref="E50:E63" si="5">C50-D50</f>
        <v>142.1888888888889</v>
      </c>
    </row>
    <row r="51" spans="1:5" x14ac:dyDescent="0.25">
      <c r="B51" t="s">
        <v>96</v>
      </c>
      <c r="C51">
        <v>128</v>
      </c>
      <c r="D51">
        <v>10.594444444444447</v>
      </c>
      <c r="E51">
        <f t="shared" si="5"/>
        <v>117.40555555555555</v>
      </c>
    </row>
    <row r="52" spans="1:5" x14ac:dyDescent="0.25">
      <c r="A52" t="s">
        <v>35</v>
      </c>
      <c r="B52" t="s">
        <v>94</v>
      </c>
      <c r="C52">
        <v>131</v>
      </c>
      <c r="D52">
        <v>1.5944444444444461</v>
      </c>
      <c r="E52">
        <f t="shared" si="5"/>
        <v>129.40555555555557</v>
      </c>
    </row>
    <row r="53" spans="1:5" x14ac:dyDescent="0.25">
      <c r="B53" t="s">
        <v>95</v>
      </c>
      <c r="C53">
        <v>132</v>
      </c>
      <c r="D53">
        <v>-12.188888888888892</v>
      </c>
      <c r="E53">
        <f t="shared" si="5"/>
        <v>144.1888888888889</v>
      </c>
    </row>
    <row r="54" spans="1:5" x14ac:dyDescent="0.25">
      <c r="B54" t="s">
        <v>96</v>
      </c>
      <c r="C54">
        <v>114</v>
      </c>
      <c r="D54">
        <v>10.594444444444447</v>
      </c>
      <c r="E54">
        <f t="shared" si="5"/>
        <v>103.40555555555555</v>
      </c>
    </row>
    <row r="55" spans="1:5" x14ac:dyDescent="0.25">
      <c r="A55" t="s">
        <v>36</v>
      </c>
      <c r="B55" t="s">
        <v>94</v>
      </c>
      <c r="C55">
        <v>115</v>
      </c>
      <c r="D55">
        <v>1.5944444444444461</v>
      </c>
      <c r="E55">
        <f t="shared" si="5"/>
        <v>113.40555555555555</v>
      </c>
    </row>
    <row r="56" spans="1:5" x14ac:dyDescent="0.25">
      <c r="B56" t="s">
        <v>95</v>
      </c>
      <c r="C56">
        <v>117</v>
      </c>
      <c r="D56">
        <v>-12.188888888888892</v>
      </c>
      <c r="E56">
        <f t="shared" si="5"/>
        <v>129.1888888888889</v>
      </c>
    </row>
    <row r="57" spans="1:5" x14ac:dyDescent="0.25">
      <c r="B57" t="s">
        <v>96</v>
      </c>
      <c r="C57">
        <v>116</v>
      </c>
      <c r="D57">
        <v>10.594444444444447</v>
      </c>
      <c r="E57">
        <f t="shared" si="5"/>
        <v>105.40555555555555</v>
      </c>
    </row>
    <row r="58" spans="1:5" x14ac:dyDescent="0.25">
      <c r="A58" t="s">
        <v>125</v>
      </c>
      <c r="B58" t="s">
        <v>94</v>
      </c>
      <c r="C58">
        <v>120</v>
      </c>
      <c r="D58">
        <v>1.5944444444444461</v>
      </c>
      <c r="E58">
        <f t="shared" si="5"/>
        <v>118.40555555555555</v>
      </c>
    </row>
    <row r="59" spans="1:5" x14ac:dyDescent="0.25">
      <c r="B59" t="s">
        <v>95</v>
      </c>
      <c r="C59">
        <v>134</v>
      </c>
      <c r="D59">
        <v>-12.188888888888892</v>
      </c>
      <c r="E59">
        <f t="shared" si="5"/>
        <v>146.1888888888889</v>
      </c>
    </row>
    <row r="60" spans="1:5" x14ac:dyDescent="0.25">
      <c r="B60" t="s">
        <v>96</v>
      </c>
      <c r="C60">
        <v>138</v>
      </c>
      <c r="D60">
        <v>10.594444444444447</v>
      </c>
      <c r="E60">
        <f t="shared" si="5"/>
        <v>127.40555555555555</v>
      </c>
    </row>
    <row r="61" spans="1:5" x14ac:dyDescent="0.25">
      <c r="A61" t="s">
        <v>38</v>
      </c>
      <c r="B61" t="s">
        <v>94</v>
      </c>
      <c r="C61">
        <v>142</v>
      </c>
      <c r="D61">
        <v>1.5944444444444461</v>
      </c>
      <c r="E61">
        <f t="shared" si="5"/>
        <v>140.40555555555557</v>
      </c>
    </row>
    <row r="62" spans="1:5" x14ac:dyDescent="0.25">
      <c r="B62" t="s">
        <v>95</v>
      </c>
      <c r="C62">
        <v>141</v>
      </c>
      <c r="D62">
        <v>-12.188888888888892</v>
      </c>
      <c r="E62">
        <f t="shared" si="5"/>
        <v>153.1888888888889</v>
      </c>
    </row>
    <row r="63" spans="1:5" x14ac:dyDescent="0.25">
      <c r="B63" t="s">
        <v>96</v>
      </c>
      <c r="C63">
        <v>144</v>
      </c>
      <c r="D63">
        <v>10.594444444444447</v>
      </c>
      <c r="E63">
        <f t="shared" si="5"/>
        <v>133.40555555555557</v>
      </c>
    </row>
    <row r="65" spans="1:1" x14ac:dyDescent="0.25">
      <c r="A65" s="1" t="s">
        <v>127</v>
      </c>
    </row>
    <row r="82" spans="1:5" x14ac:dyDescent="0.25">
      <c r="A82" s="1" t="s">
        <v>128</v>
      </c>
    </row>
    <row r="83" spans="1:5" x14ac:dyDescent="0.25">
      <c r="A83" t="s">
        <v>129</v>
      </c>
    </row>
    <row r="84" spans="1:5" x14ac:dyDescent="0.25">
      <c r="A84" t="s">
        <v>130</v>
      </c>
      <c r="C84">
        <f>(O29-C29)/(COUNT(C29:O29)-1)</f>
        <v>0.58333333333333337</v>
      </c>
    </row>
    <row r="85" spans="1:5" x14ac:dyDescent="0.25">
      <c r="A85" t="s">
        <v>131</v>
      </c>
      <c r="C85">
        <f>O29+2*(C84)+D49</f>
        <v>134.76111111111109</v>
      </c>
      <c r="D85" s="1" t="s">
        <v>132</v>
      </c>
      <c r="E85" t="s">
        <v>147</v>
      </c>
    </row>
  </sheetData>
  <mergeCells count="11">
    <mergeCell ref="A26:A28"/>
    <mergeCell ref="A29:A30"/>
    <mergeCell ref="A33:A34"/>
    <mergeCell ref="B33:D33"/>
    <mergeCell ref="N25:P25"/>
    <mergeCell ref="K25:M25"/>
    <mergeCell ref="B1:D1"/>
    <mergeCell ref="A1:A2"/>
    <mergeCell ref="B25:D25"/>
    <mergeCell ref="E25:G25"/>
    <mergeCell ref="H25:J2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9F48-7449-42D8-A35A-6EF86739C7EE}">
  <dimension ref="A1:H55"/>
  <sheetViews>
    <sheetView tabSelected="1" workbookViewId="0">
      <selection activeCell="I8" sqref="I8"/>
    </sheetView>
  </sheetViews>
  <sheetFormatPr defaultRowHeight="15" x14ac:dyDescent="0.25"/>
  <sheetData>
    <row r="1" spans="1:8" x14ac:dyDescent="0.25">
      <c r="A1" s="44" t="s">
        <v>89</v>
      </c>
      <c r="B1" s="44" t="s">
        <v>97</v>
      </c>
      <c r="C1" s="44"/>
      <c r="D1" s="44"/>
      <c r="E1" s="38"/>
      <c r="F1" s="38"/>
      <c r="G1" s="38"/>
      <c r="H1" s="38"/>
    </row>
    <row r="2" spans="1:8" x14ac:dyDescent="0.25">
      <c r="A2" s="44"/>
      <c r="B2" s="2" t="s">
        <v>94</v>
      </c>
      <c r="C2" s="2" t="s">
        <v>95</v>
      </c>
      <c r="D2" s="2" t="s">
        <v>96</v>
      </c>
      <c r="E2" s="38"/>
      <c r="F2" s="38"/>
      <c r="G2" s="38"/>
      <c r="H2" s="38"/>
    </row>
    <row r="3" spans="1:8" x14ac:dyDescent="0.25">
      <c r="A3" s="2" t="s">
        <v>16</v>
      </c>
      <c r="B3" s="2">
        <v>127</v>
      </c>
      <c r="C3" s="2">
        <v>114</v>
      </c>
      <c r="D3" s="2">
        <v>134</v>
      </c>
      <c r="E3" s="38"/>
      <c r="F3" s="38"/>
      <c r="G3" s="38"/>
      <c r="H3" s="38"/>
    </row>
    <row r="4" spans="1:8" x14ac:dyDescent="0.25">
      <c r="A4" s="2" t="s">
        <v>17</v>
      </c>
      <c r="B4" s="2">
        <v>130</v>
      </c>
      <c r="C4" s="2">
        <v>115</v>
      </c>
      <c r="D4" s="2">
        <v>138</v>
      </c>
      <c r="E4" s="38"/>
      <c r="F4" s="38"/>
      <c r="G4" s="38"/>
      <c r="H4" s="38"/>
    </row>
    <row r="5" spans="1:8" x14ac:dyDescent="0.25">
      <c r="A5" s="2" t="s">
        <v>18</v>
      </c>
      <c r="B5" s="2">
        <v>128</v>
      </c>
      <c r="C5" s="2">
        <v>117</v>
      </c>
      <c r="D5" s="2">
        <v>142</v>
      </c>
      <c r="E5" s="38"/>
      <c r="F5" s="38"/>
      <c r="G5" s="38"/>
      <c r="H5" s="38"/>
    </row>
    <row r="6" spans="1:8" x14ac:dyDescent="0.25">
      <c r="A6" s="2" t="s">
        <v>19</v>
      </c>
      <c r="B6" s="2">
        <v>131</v>
      </c>
      <c r="C6" s="2">
        <v>116</v>
      </c>
      <c r="D6" s="2">
        <v>141</v>
      </c>
      <c r="E6" s="38"/>
      <c r="F6" s="38"/>
      <c r="G6" s="38"/>
      <c r="H6" s="38"/>
    </row>
    <row r="7" spans="1:8" x14ac:dyDescent="0.25">
      <c r="A7" s="2" t="s">
        <v>20</v>
      </c>
      <c r="B7" s="2">
        <v>132</v>
      </c>
      <c r="C7" s="2">
        <v>120</v>
      </c>
      <c r="D7" s="2">
        <v>144</v>
      </c>
      <c r="E7" s="38"/>
      <c r="F7" s="38"/>
      <c r="G7" s="38"/>
      <c r="H7" s="38"/>
    </row>
    <row r="8" spans="1:8" x14ac:dyDescent="0.25">
      <c r="A8" s="38"/>
      <c r="B8" s="38"/>
      <c r="C8" s="38"/>
      <c r="D8" s="38"/>
      <c r="E8" s="38"/>
      <c r="F8" s="38"/>
      <c r="G8" s="38"/>
      <c r="H8" s="38"/>
    </row>
    <row r="9" spans="1:8" x14ac:dyDescent="0.25">
      <c r="A9" s="44" t="s">
        <v>89</v>
      </c>
      <c r="B9" s="44" t="s">
        <v>97</v>
      </c>
      <c r="C9" s="44"/>
      <c r="D9" s="44"/>
      <c r="E9" s="38"/>
      <c r="F9" s="38"/>
      <c r="G9" s="38"/>
      <c r="H9" s="38"/>
    </row>
    <row r="10" spans="1:8" x14ac:dyDescent="0.25">
      <c r="A10" s="44"/>
      <c r="B10" s="2" t="s">
        <v>94</v>
      </c>
      <c r="C10" s="2" t="s">
        <v>95</v>
      </c>
      <c r="D10" s="2" t="s">
        <v>96</v>
      </c>
      <c r="E10" s="38"/>
      <c r="F10" s="38"/>
      <c r="G10" s="38"/>
      <c r="H10" s="38"/>
    </row>
    <row r="11" spans="1:8" x14ac:dyDescent="0.25">
      <c r="A11" s="2" t="s">
        <v>16</v>
      </c>
      <c r="B11" s="2">
        <v>127</v>
      </c>
      <c r="C11" s="2">
        <v>114</v>
      </c>
      <c r="D11" s="2">
        <v>134</v>
      </c>
      <c r="E11" s="38"/>
      <c r="F11" s="38"/>
      <c r="G11" s="38"/>
      <c r="H11" s="38"/>
    </row>
    <row r="12" spans="1:8" x14ac:dyDescent="0.25">
      <c r="A12" s="2" t="s">
        <v>17</v>
      </c>
      <c r="B12" s="2">
        <v>130</v>
      </c>
      <c r="C12" s="2">
        <v>115</v>
      </c>
      <c r="D12" s="2">
        <v>138</v>
      </c>
      <c r="E12" s="38"/>
      <c r="F12" s="38"/>
      <c r="G12" s="38"/>
      <c r="H12" s="38"/>
    </row>
    <row r="13" spans="1:8" x14ac:dyDescent="0.25">
      <c r="A13" s="2" t="s">
        <v>18</v>
      </c>
      <c r="B13" s="2">
        <v>128</v>
      </c>
      <c r="C13" s="2">
        <v>117</v>
      </c>
      <c r="D13" s="2">
        <v>142</v>
      </c>
      <c r="E13" s="38"/>
      <c r="F13" s="38"/>
      <c r="G13" s="38"/>
      <c r="H13" s="38"/>
    </row>
    <row r="14" spans="1:8" x14ac:dyDescent="0.25">
      <c r="A14" s="2" t="s">
        <v>19</v>
      </c>
      <c r="B14" s="2">
        <v>131</v>
      </c>
      <c r="C14" s="2">
        <v>116</v>
      </c>
      <c r="D14" s="2">
        <v>141</v>
      </c>
      <c r="E14" s="38"/>
      <c r="F14" s="38"/>
      <c r="G14" s="38"/>
      <c r="H14" s="38"/>
    </row>
    <row r="15" spans="1:8" x14ac:dyDescent="0.25">
      <c r="A15" s="2" t="s">
        <v>20</v>
      </c>
      <c r="B15" s="2">
        <v>132</v>
      </c>
      <c r="C15" s="2">
        <v>120</v>
      </c>
      <c r="D15" s="2">
        <v>144</v>
      </c>
      <c r="E15" s="38"/>
      <c r="F15" s="38"/>
      <c r="G15" s="38"/>
      <c r="H15" s="38"/>
    </row>
    <row r="16" spans="1:8" x14ac:dyDescent="0.25">
      <c r="A16" s="38"/>
      <c r="B16" s="38"/>
      <c r="C16" s="38"/>
      <c r="D16" s="38"/>
      <c r="E16" s="38"/>
      <c r="F16" s="38"/>
      <c r="G16" s="38"/>
      <c r="H16" s="38"/>
    </row>
    <row r="17" spans="1:8" x14ac:dyDescent="0.25">
      <c r="A17" s="38"/>
      <c r="B17" s="38"/>
      <c r="C17" s="38"/>
      <c r="D17" s="38"/>
      <c r="E17" s="38"/>
      <c r="F17" s="38" t="s">
        <v>169</v>
      </c>
      <c r="G17" s="38"/>
      <c r="H17" s="38"/>
    </row>
    <row r="18" spans="1:8" x14ac:dyDescent="0.25">
      <c r="A18" s="16" t="s">
        <v>89</v>
      </c>
      <c r="B18" s="2" t="s">
        <v>91</v>
      </c>
      <c r="C18" s="2" t="s">
        <v>170</v>
      </c>
      <c r="D18" s="2" t="s">
        <v>171</v>
      </c>
      <c r="E18" s="2" t="s">
        <v>172</v>
      </c>
      <c r="F18" s="55" t="s">
        <v>54</v>
      </c>
      <c r="G18" s="55" t="s">
        <v>70</v>
      </c>
      <c r="H18" s="55" t="s">
        <v>173</v>
      </c>
    </row>
    <row r="19" spans="1:8" x14ac:dyDescent="0.25">
      <c r="A19" s="2" t="s">
        <v>16</v>
      </c>
      <c r="B19" s="2" t="s">
        <v>174</v>
      </c>
      <c r="C19" s="2">
        <v>127</v>
      </c>
      <c r="D19" s="2" t="s">
        <v>6</v>
      </c>
      <c r="E19" s="2"/>
      <c r="F19" s="38"/>
      <c r="G19" s="38">
        <v>1.5944444444444461</v>
      </c>
      <c r="H19" s="38">
        <f>C19-G19</f>
        <v>125.40555555555555</v>
      </c>
    </row>
    <row r="20" spans="1:8" x14ac:dyDescent="0.25">
      <c r="A20" s="2"/>
      <c r="B20" s="2" t="s">
        <v>175</v>
      </c>
      <c r="C20" s="2">
        <v>114</v>
      </c>
      <c r="D20" s="2">
        <f>SUM(C19:C21)</f>
        <v>375</v>
      </c>
      <c r="E20" s="2">
        <f>D20/3</f>
        <v>125</v>
      </c>
      <c r="F20" s="38">
        <f>C20-E20</f>
        <v>-11</v>
      </c>
      <c r="G20" s="38">
        <v>-12.188888888888892</v>
      </c>
      <c r="H20" s="38">
        <f t="shared" ref="H20:H33" si="0">C20-G20</f>
        <v>126.1888888888889</v>
      </c>
    </row>
    <row r="21" spans="1:8" x14ac:dyDescent="0.25">
      <c r="A21" s="2"/>
      <c r="B21" s="2" t="s">
        <v>176</v>
      </c>
      <c r="C21" s="2">
        <v>134</v>
      </c>
      <c r="D21" s="2">
        <f t="shared" ref="D21:D32" si="1">SUM(C20:C22)</f>
        <v>378</v>
      </c>
      <c r="E21" s="2">
        <f t="shared" ref="E21:E32" si="2">D21/3</f>
        <v>126</v>
      </c>
      <c r="F21" s="38">
        <f t="shared" ref="F21:F32" si="3">C21-E21</f>
        <v>8</v>
      </c>
      <c r="G21" s="38">
        <v>10.594444444444447</v>
      </c>
      <c r="H21" s="38">
        <f t="shared" si="0"/>
        <v>123.40555555555555</v>
      </c>
    </row>
    <row r="22" spans="1:8" x14ac:dyDescent="0.25">
      <c r="A22" s="2" t="s">
        <v>17</v>
      </c>
      <c r="B22" s="2" t="s">
        <v>174</v>
      </c>
      <c r="C22" s="2">
        <v>130</v>
      </c>
      <c r="D22" s="2">
        <f t="shared" si="1"/>
        <v>379</v>
      </c>
      <c r="E22" s="2">
        <f t="shared" si="2"/>
        <v>126.33333333333333</v>
      </c>
      <c r="F22" s="38">
        <f t="shared" si="3"/>
        <v>3.6666666666666714</v>
      </c>
      <c r="G22" s="38">
        <v>1.5944444444444461</v>
      </c>
      <c r="H22" s="38">
        <f t="shared" si="0"/>
        <v>128.40555555555557</v>
      </c>
    </row>
    <row r="23" spans="1:8" x14ac:dyDescent="0.25">
      <c r="A23" s="2"/>
      <c r="B23" s="2" t="s">
        <v>175</v>
      </c>
      <c r="C23" s="2">
        <v>115</v>
      </c>
      <c r="D23" s="2">
        <f t="shared" si="1"/>
        <v>383</v>
      </c>
      <c r="E23" s="2">
        <f t="shared" si="2"/>
        <v>127.66666666666667</v>
      </c>
      <c r="F23" s="38">
        <f t="shared" si="3"/>
        <v>-12.666666666666671</v>
      </c>
      <c r="G23" s="38">
        <v>-12.188888888888892</v>
      </c>
      <c r="H23" s="38">
        <f t="shared" si="0"/>
        <v>127.1888888888889</v>
      </c>
    </row>
    <row r="24" spans="1:8" x14ac:dyDescent="0.25">
      <c r="A24" s="2"/>
      <c r="B24" s="2" t="s">
        <v>176</v>
      </c>
      <c r="C24" s="2">
        <v>138</v>
      </c>
      <c r="D24" s="2">
        <f t="shared" si="1"/>
        <v>381</v>
      </c>
      <c r="E24" s="2">
        <f t="shared" si="2"/>
        <v>127</v>
      </c>
      <c r="F24" s="38">
        <f t="shared" si="3"/>
        <v>11</v>
      </c>
      <c r="G24" s="38">
        <v>10.594444444444447</v>
      </c>
      <c r="H24" s="38">
        <f t="shared" si="0"/>
        <v>127.40555555555555</v>
      </c>
    </row>
    <row r="25" spans="1:8" x14ac:dyDescent="0.25">
      <c r="A25" s="2" t="s">
        <v>18</v>
      </c>
      <c r="B25" s="2" t="s">
        <v>174</v>
      </c>
      <c r="C25" s="2">
        <v>128</v>
      </c>
      <c r="D25" s="2">
        <f t="shared" si="1"/>
        <v>383</v>
      </c>
      <c r="E25" s="2">
        <f t="shared" si="2"/>
        <v>127.66666666666667</v>
      </c>
      <c r="F25" s="38">
        <f t="shared" si="3"/>
        <v>0.3333333333333286</v>
      </c>
      <c r="G25" s="38">
        <v>1.5944444444444461</v>
      </c>
      <c r="H25" s="38">
        <f t="shared" si="0"/>
        <v>126.40555555555555</v>
      </c>
    </row>
    <row r="26" spans="1:8" x14ac:dyDescent="0.25">
      <c r="A26" s="2"/>
      <c r="B26" s="2" t="s">
        <v>175</v>
      </c>
      <c r="C26" s="2">
        <v>117</v>
      </c>
      <c r="D26" s="2">
        <f t="shared" si="1"/>
        <v>387</v>
      </c>
      <c r="E26" s="2">
        <f t="shared" si="2"/>
        <v>129</v>
      </c>
      <c r="F26" s="38">
        <f t="shared" si="3"/>
        <v>-12</v>
      </c>
      <c r="G26" s="38">
        <v>-12.188888888888892</v>
      </c>
      <c r="H26" s="38">
        <f t="shared" si="0"/>
        <v>129.1888888888889</v>
      </c>
    </row>
    <row r="27" spans="1:8" x14ac:dyDescent="0.25">
      <c r="A27" s="2"/>
      <c r="B27" s="2" t="s">
        <v>176</v>
      </c>
      <c r="C27" s="2">
        <v>142</v>
      </c>
      <c r="D27" s="2">
        <f t="shared" si="1"/>
        <v>390</v>
      </c>
      <c r="E27" s="2">
        <f t="shared" si="2"/>
        <v>130</v>
      </c>
      <c r="F27" s="38">
        <f t="shared" si="3"/>
        <v>12</v>
      </c>
      <c r="G27" s="38">
        <v>10.594444444444447</v>
      </c>
      <c r="H27" s="38">
        <f t="shared" si="0"/>
        <v>131.40555555555557</v>
      </c>
    </row>
    <row r="28" spans="1:8" x14ac:dyDescent="0.25">
      <c r="A28" s="2" t="s">
        <v>19</v>
      </c>
      <c r="B28" s="2" t="s">
        <v>174</v>
      </c>
      <c r="C28" s="2">
        <v>131</v>
      </c>
      <c r="D28" s="2">
        <f t="shared" si="1"/>
        <v>389</v>
      </c>
      <c r="E28" s="2">
        <f t="shared" si="2"/>
        <v>129.66666666666666</v>
      </c>
      <c r="F28" s="38">
        <f t="shared" si="3"/>
        <v>1.3333333333333428</v>
      </c>
      <c r="G28" s="38">
        <v>1.5944444444444461</v>
      </c>
      <c r="H28" s="38">
        <f t="shared" si="0"/>
        <v>129.40555555555557</v>
      </c>
    </row>
    <row r="29" spans="1:8" x14ac:dyDescent="0.25">
      <c r="A29" s="2"/>
      <c r="B29" s="2" t="s">
        <v>175</v>
      </c>
      <c r="C29" s="2">
        <v>116</v>
      </c>
      <c r="D29" s="2">
        <f t="shared" si="1"/>
        <v>388</v>
      </c>
      <c r="E29" s="2">
        <f t="shared" si="2"/>
        <v>129.33333333333334</v>
      </c>
      <c r="F29" s="38">
        <f t="shared" si="3"/>
        <v>-13.333333333333343</v>
      </c>
      <c r="G29" s="38">
        <v>-12.188888888888892</v>
      </c>
      <c r="H29" s="38">
        <f t="shared" si="0"/>
        <v>128.1888888888889</v>
      </c>
    </row>
    <row r="30" spans="1:8" x14ac:dyDescent="0.25">
      <c r="A30" s="2"/>
      <c r="B30" s="2" t="s">
        <v>176</v>
      </c>
      <c r="C30" s="2">
        <v>141</v>
      </c>
      <c r="D30" s="2">
        <f t="shared" si="1"/>
        <v>389</v>
      </c>
      <c r="E30" s="2">
        <f t="shared" si="2"/>
        <v>129.66666666666666</v>
      </c>
      <c r="F30" s="38">
        <f t="shared" si="3"/>
        <v>11.333333333333343</v>
      </c>
      <c r="G30" s="38">
        <v>10.594444444444447</v>
      </c>
      <c r="H30" s="38">
        <f t="shared" si="0"/>
        <v>130.40555555555557</v>
      </c>
    </row>
    <row r="31" spans="1:8" x14ac:dyDescent="0.25">
      <c r="A31" s="2" t="s">
        <v>20</v>
      </c>
      <c r="B31" s="2" t="s">
        <v>174</v>
      </c>
      <c r="C31" s="2">
        <v>132</v>
      </c>
      <c r="D31" s="2">
        <f t="shared" si="1"/>
        <v>393</v>
      </c>
      <c r="E31" s="2">
        <f t="shared" si="2"/>
        <v>131</v>
      </c>
      <c r="F31" s="38">
        <f t="shared" si="3"/>
        <v>1</v>
      </c>
      <c r="G31" s="38">
        <v>1.5944444444444461</v>
      </c>
      <c r="H31" s="38">
        <f t="shared" si="0"/>
        <v>130.40555555555557</v>
      </c>
    </row>
    <row r="32" spans="1:8" x14ac:dyDescent="0.25">
      <c r="A32" s="2"/>
      <c r="B32" s="2" t="s">
        <v>175</v>
      </c>
      <c r="C32" s="2">
        <v>120</v>
      </c>
      <c r="D32" s="2">
        <f t="shared" si="1"/>
        <v>396</v>
      </c>
      <c r="E32" s="2">
        <f t="shared" si="2"/>
        <v>132</v>
      </c>
      <c r="F32" s="38">
        <f t="shared" si="3"/>
        <v>-12</v>
      </c>
      <c r="G32" s="38">
        <v>-12.188888888888892</v>
      </c>
      <c r="H32" s="38">
        <f t="shared" si="0"/>
        <v>132.1888888888889</v>
      </c>
    </row>
    <row r="33" spans="1:8" x14ac:dyDescent="0.25">
      <c r="A33" s="2"/>
      <c r="B33" s="2" t="s">
        <v>176</v>
      </c>
      <c r="C33" s="2">
        <v>144</v>
      </c>
      <c r="D33" s="2" t="s">
        <v>6</v>
      </c>
      <c r="E33" s="2"/>
      <c r="F33" s="38"/>
      <c r="G33" s="38">
        <v>10.594444444444447</v>
      </c>
      <c r="H33" s="38">
        <f t="shared" si="0"/>
        <v>133.40555555555557</v>
      </c>
    </row>
    <row r="34" spans="1:8" x14ac:dyDescent="0.25">
      <c r="A34" s="38"/>
      <c r="B34" s="38"/>
      <c r="C34" s="38"/>
      <c r="D34" s="38"/>
      <c r="E34" s="38"/>
      <c r="F34" s="38"/>
      <c r="G34" s="38"/>
      <c r="H34" s="38"/>
    </row>
    <row r="35" spans="1:8" x14ac:dyDescent="0.25">
      <c r="A35" s="16" t="s">
        <v>89</v>
      </c>
      <c r="B35" s="38" t="s">
        <v>174</v>
      </c>
      <c r="C35" s="38" t="s">
        <v>175</v>
      </c>
      <c r="D35" s="38" t="s">
        <v>176</v>
      </c>
      <c r="E35" s="38"/>
      <c r="F35" s="38"/>
      <c r="G35" s="38"/>
      <c r="H35" s="38"/>
    </row>
    <row r="36" spans="1:8" x14ac:dyDescent="0.25">
      <c r="A36" s="2" t="s">
        <v>16</v>
      </c>
      <c r="B36" s="38"/>
      <c r="C36" s="38">
        <v>-11</v>
      </c>
      <c r="D36" s="38">
        <v>8</v>
      </c>
      <c r="E36" s="38"/>
      <c r="F36" s="38"/>
      <c r="G36" s="38"/>
      <c r="H36" s="38"/>
    </row>
    <row r="37" spans="1:8" x14ac:dyDescent="0.25">
      <c r="A37" s="2" t="s">
        <v>17</v>
      </c>
      <c r="B37" s="38">
        <v>3.6666666666666714</v>
      </c>
      <c r="C37" s="38">
        <v>-12.666666666666671</v>
      </c>
      <c r="D37" s="38">
        <v>11</v>
      </c>
      <c r="E37" s="38"/>
      <c r="F37" s="38"/>
      <c r="G37" s="38"/>
      <c r="H37" s="38"/>
    </row>
    <row r="38" spans="1:8" x14ac:dyDescent="0.25">
      <c r="A38" s="2" t="s">
        <v>18</v>
      </c>
      <c r="B38" s="38">
        <v>0.3333333333333286</v>
      </c>
      <c r="C38" s="38">
        <v>-12</v>
      </c>
      <c r="D38" s="38">
        <v>12</v>
      </c>
      <c r="E38" s="38"/>
      <c r="F38" s="38"/>
      <c r="G38" s="38"/>
      <c r="H38" s="38"/>
    </row>
    <row r="39" spans="1:8" x14ac:dyDescent="0.25">
      <c r="A39" s="2" t="s">
        <v>19</v>
      </c>
      <c r="B39" s="38">
        <v>1.3333333333333428</v>
      </c>
      <c r="C39" s="38">
        <v>-13.333333333333343</v>
      </c>
      <c r="D39" s="38">
        <v>11.333333333333343</v>
      </c>
      <c r="E39" s="38"/>
      <c r="F39" s="38"/>
      <c r="G39" s="38"/>
      <c r="H39" s="38"/>
    </row>
    <row r="40" spans="1:8" x14ac:dyDescent="0.25">
      <c r="A40" s="2" t="s">
        <v>20</v>
      </c>
      <c r="B40" s="38">
        <v>1</v>
      </c>
      <c r="C40" s="38">
        <v>-12</v>
      </c>
      <c r="D40" s="38"/>
      <c r="E40" s="38"/>
      <c r="F40" s="38"/>
      <c r="G40" s="38"/>
      <c r="H40" s="38"/>
    </row>
    <row r="41" spans="1:8" x14ac:dyDescent="0.25">
      <c r="A41" s="55" t="s">
        <v>30</v>
      </c>
      <c r="B41" s="38">
        <f>SUM(B36:B40)</f>
        <v>6.3333333333333428</v>
      </c>
      <c r="C41" s="38">
        <f>SUM(C36:C40)</f>
        <v>-61.000000000000014</v>
      </c>
      <c r="D41" s="38">
        <f>SUM(D36:D40)</f>
        <v>42.333333333333343</v>
      </c>
      <c r="E41" s="38"/>
      <c r="F41" s="38"/>
      <c r="G41" s="38"/>
      <c r="H41" s="38"/>
    </row>
    <row r="42" spans="1:8" x14ac:dyDescent="0.25">
      <c r="A42" s="55" t="s">
        <v>31</v>
      </c>
      <c r="B42" s="38">
        <f>B41/COUNT(B37:B40)</f>
        <v>1.5833333333333357</v>
      </c>
      <c r="C42" s="38">
        <f>C41/COUNT(C36:C40)</f>
        <v>-12.200000000000003</v>
      </c>
      <c r="D42" s="38">
        <f>D41/COUNT(D36:D40)</f>
        <v>10.583333333333336</v>
      </c>
      <c r="E42" s="38">
        <f>SUM(B42:D42)</f>
        <v>-3.3333333333331439E-2</v>
      </c>
      <c r="F42" s="38"/>
      <c r="G42" s="38"/>
      <c r="H42" s="38"/>
    </row>
    <row r="43" spans="1:8" x14ac:dyDescent="0.25">
      <c r="A43" s="55" t="s">
        <v>103</v>
      </c>
      <c r="B43" s="38">
        <f>E42/3</f>
        <v>-1.111111111111048E-2</v>
      </c>
      <c r="C43" s="38">
        <f>E42/3</f>
        <v>-1.111111111111048E-2</v>
      </c>
      <c r="D43" s="38">
        <f>E42/3</f>
        <v>-1.111111111111048E-2</v>
      </c>
      <c r="E43" s="38"/>
      <c r="F43" s="38"/>
      <c r="G43" s="38"/>
      <c r="H43" s="38"/>
    </row>
    <row r="44" spans="1:8" x14ac:dyDescent="0.25">
      <c r="A44" s="55" t="s">
        <v>177</v>
      </c>
      <c r="B44" s="38">
        <f>B42-B43</f>
        <v>1.5944444444444461</v>
      </c>
      <c r="C44" s="38">
        <f>C42-C43</f>
        <v>-12.188888888888892</v>
      </c>
      <c r="D44" s="38">
        <f>D42-D43</f>
        <v>10.594444444444447</v>
      </c>
      <c r="E44" s="38">
        <f>SUM(B44:D44)</f>
        <v>0</v>
      </c>
      <c r="F44" s="38"/>
      <c r="G44" s="38"/>
      <c r="H44" s="38"/>
    </row>
    <row r="45" spans="1:8" x14ac:dyDescent="0.25">
      <c r="A45" s="38"/>
      <c r="B45" s="38"/>
      <c r="C45" s="38"/>
      <c r="D45" s="38"/>
      <c r="E45" s="38"/>
      <c r="F45" s="38"/>
      <c r="G45" s="38"/>
      <c r="H45" s="38"/>
    </row>
    <row r="46" spans="1:8" x14ac:dyDescent="0.25">
      <c r="A46" s="38"/>
      <c r="B46" s="38"/>
      <c r="C46" s="38"/>
      <c r="D46" s="38"/>
      <c r="E46" s="38"/>
      <c r="F46" s="38"/>
      <c r="G46" s="38"/>
      <c r="H46" s="38"/>
    </row>
    <row r="47" spans="1:8" x14ac:dyDescent="0.25">
      <c r="A47" s="38"/>
      <c r="B47" s="38"/>
      <c r="C47" s="38"/>
      <c r="D47" s="38">
        <v>1.5944444444444461</v>
      </c>
      <c r="E47" s="38">
        <v>-12.188888888888892</v>
      </c>
      <c r="F47" s="38">
        <v>10.594444444444447</v>
      </c>
      <c r="G47" s="38"/>
      <c r="H47" s="38"/>
    </row>
    <row r="48" spans="1:8" x14ac:dyDescent="0.25">
      <c r="A48" s="38"/>
      <c r="B48" s="38"/>
      <c r="C48" s="38"/>
      <c r="D48" s="38"/>
      <c r="E48" s="38"/>
      <c r="F48" s="38"/>
      <c r="G48" s="38"/>
      <c r="H48" s="38"/>
    </row>
    <row r="49" spans="1:8" x14ac:dyDescent="0.25">
      <c r="A49" s="38" t="s">
        <v>129</v>
      </c>
      <c r="B49" s="38"/>
      <c r="C49" s="38"/>
      <c r="D49" s="38"/>
      <c r="E49" s="38"/>
      <c r="F49" s="38"/>
      <c r="G49" s="38"/>
      <c r="H49" s="38"/>
    </row>
    <row r="50" spans="1:8" x14ac:dyDescent="0.25">
      <c r="A50" s="38" t="s">
        <v>178</v>
      </c>
      <c r="B50" s="38">
        <f>(E32-E20)/(COUNT(E20:E32)-1)</f>
        <v>0.58333333333333337</v>
      </c>
      <c r="C50" s="38"/>
      <c r="D50" s="38"/>
      <c r="E50" s="38"/>
      <c r="F50" s="38"/>
      <c r="G50" s="38"/>
      <c r="H50" s="38"/>
    </row>
    <row r="51" spans="1:8" x14ac:dyDescent="0.25">
      <c r="A51" s="38"/>
      <c r="B51" s="38"/>
      <c r="C51" s="38"/>
      <c r="D51" s="38"/>
      <c r="E51" s="38"/>
      <c r="F51" s="38"/>
      <c r="G51" s="38"/>
      <c r="H51" s="38"/>
    </row>
    <row r="52" spans="1:8" x14ac:dyDescent="0.25">
      <c r="A52" s="38"/>
      <c r="B52" s="38"/>
      <c r="C52" s="38"/>
      <c r="D52" s="38"/>
      <c r="E52" s="38"/>
      <c r="F52" s="38"/>
      <c r="G52" s="38"/>
      <c r="H52" s="38"/>
    </row>
    <row r="53" spans="1:8" x14ac:dyDescent="0.25">
      <c r="A53" s="38" t="s">
        <v>16</v>
      </c>
      <c r="B53" s="55" t="s">
        <v>174</v>
      </c>
      <c r="C53" s="38"/>
      <c r="D53" s="38"/>
      <c r="E53" s="38"/>
      <c r="F53" s="38"/>
      <c r="G53" s="38"/>
      <c r="H53" s="38"/>
    </row>
    <row r="54" spans="1:8" x14ac:dyDescent="0.25">
      <c r="A54" s="38"/>
      <c r="B54" s="38">
        <f>E32+2*(B50)+B44</f>
        <v>134.76111111111109</v>
      </c>
      <c r="C54" s="38"/>
      <c r="D54" s="38"/>
      <c r="E54" s="38"/>
      <c r="F54" s="38"/>
      <c r="G54" s="38"/>
      <c r="H54" s="38"/>
    </row>
    <row r="55" spans="1:8" x14ac:dyDescent="0.25">
      <c r="A55" s="38"/>
      <c r="B55" s="38" t="s">
        <v>179</v>
      </c>
      <c r="C55" s="38"/>
      <c r="D55" s="38"/>
      <c r="E55" s="38"/>
      <c r="F55" s="38"/>
      <c r="G55" s="38"/>
      <c r="H55" s="38"/>
    </row>
  </sheetData>
  <mergeCells count="4">
    <mergeCell ref="A1:A2"/>
    <mergeCell ref="B1:D1"/>
    <mergeCell ref="A9:A10"/>
    <mergeCell ref="B9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645B-C46A-4F3D-867D-2C3AB22EA5BD}">
  <dimension ref="A1:XFD57"/>
  <sheetViews>
    <sheetView topLeftCell="A13" workbookViewId="0">
      <selection activeCell="E57" sqref="E57"/>
    </sheetView>
  </sheetViews>
  <sheetFormatPr defaultRowHeight="15" x14ac:dyDescent="0.25"/>
  <cols>
    <col min="3" max="3" width="9.140625" customWidth="1"/>
    <col min="6" max="6" width="9.140625" customWidth="1"/>
  </cols>
  <sheetData>
    <row r="1" spans="1:16384" x14ac:dyDescent="0.25">
      <c r="A1" s="1" t="s">
        <v>139</v>
      </c>
    </row>
    <row r="2" spans="1:16384" x14ac:dyDescent="0.25">
      <c r="A2" s="1"/>
    </row>
    <row r="3" spans="1:16384" x14ac:dyDescent="0.25">
      <c r="A3" s="38" t="s">
        <v>0</v>
      </c>
      <c r="B3" s="38" t="s">
        <v>4</v>
      </c>
      <c r="C3" s="48" t="s">
        <v>133</v>
      </c>
      <c r="D3" s="48"/>
      <c r="E3" s="48"/>
      <c r="F3" s="48" t="s">
        <v>140</v>
      </c>
      <c r="G3" s="48"/>
      <c r="H3" s="48"/>
      <c r="I3" s="48"/>
      <c r="J3" s="39" t="s">
        <v>142</v>
      </c>
      <c r="K3" s="39" t="s">
        <v>54</v>
      </c>
      <c r="L3" s="38" t="s">
        <v>70</v>
      </c>
      <c r="M3" t="s">
        <v>168</v>
      </c>
    </row>
    <row r="4" spans="1:16384" x14ac:dyDescent="0.25">
      <c r="A4" s="38">
        <v>2008</v>
      </c>
      <c r="B4" s="38" t="s">
        <v>134</v>
      </c>
      <c r="C4" s="53">
        <v>1408</v>
      </c>
      <c r="D4" s="53"/>
      <c r="E4" s="53"/>
      <c r="F4" s="53"/>
      <c r="G4" s="53"/>
      <c r="H4" s="53"/>
      <c r="I4" s="53"/>
      <c r="J4" s="38"/>
      <c r="K4" s="38"/>
      <c r="L4" s="38">
        <v>-1737</v>
      </c>
      <c r="M4">
        <f>C4-L4</f>
        <v>3145</v>
      </c>
    </row>
    <row r="5" spans="1:16384" x14ac:dyDescent="0.25">
      <c r="A5" s="38"/>
      <c r="B5" s="38" t="s">
        <v>135</v>
      </c>
      <c r="C5" s="53">
        <v>768</v>
      </c>
      <c r="D5" s="53"/>
      <c r="E5" s="53"/>
      <c r="F5" s="54"/>
      <c r="G5" s="54"/>
      <c r="H5" s="54"/>
      <c r="I5" s="54"/>
      <c r="J5" s="39"/>
      <c r="K5" s="39"/>
      <c r="L5" s="38">
        <v>-2485</v>
      </c>
      <c r="M5" s="38">
        <f t="shared" ref="M5:M15" si="0">C5-L5</f>
        <v>3253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x14ac:dyDescent="0.25">
      <c r="A6" s="38"/>
      <c r="B6" s="38" t="s">
        <v>136</v>
      </c>
      <c r="C6" s="53">
        <v>7040</v>
      </c>
      <c r="D6" s="53"/>
      <c r="E6" s="53"/>
      <c r="F6" s="53"/>
      <c r="G6" s="53"/>
      <c r="H6" s="53"/>
      <c r="I6" s="53"/>
      <c r="J6" s="39">
        <v>2792</v>
      </c>
      <c r="K6" s="38">
        <f>C6-J6</f>
        <v>4248</v>
      </c>
      <c r="L6" s="38">
        <v>4759</v>
      </c>
      <c r="M6" s="38">
        <f t="shared" si="0"/>
        <v>2281</v>
      </c>
    </row>
    <row r="7" spans="1:16384" x14ac:dyDescent="0.25">
      <c r="A7" s="38"/>
      <c r="B7" s="38" t="s">
        <v>137</v>
      </c>
      <c r="C7" s="53">
        <v>1984</v>
      </c>
      <c r="D7" s="53"/>
      <c r="E7" s="53"/>
      <c r="F7" s="53"/>
      <c r="G7" s="53"/>
      <c r="H7" s="53"/>
      <c r="I7" s="53"/>
      <c r="J7" s="39">
        <v>2896</v>
      </c>
      <c r="K7" s="38">
        <f t="shared" ref="K7:K13" si="1">C7-J7</f>
        <v>-912</v>
      </c>
      <c r="L7" s="38">
        <v>-537</v>
      </c>
      <c r="M7" s="38">
        <f t="shared" si="0"/>
        <v>2521</v>
      </c>
    </row>
    <row r="8" spans="1:16384" x14ac:dyDescent="0.25">
      <c r="A8" s="38">
        <v>2009</v>
      </c>
      <c r="B8" s="38" t="s">
        <v>134</v>
      </c>
      <c r="C8" s="53">
        <v>1344</v>
      </c>
      <c r="D8" s="53"/>
      <c r="E8" s="53"/>
      <c r="F8" s="53"/>
      <c r="G8" s="53"/>
      <c r="H8" s="53"/>
      <c r="I8" s="53"/>
      <c r="J8" s="39">
        <v>3328</v>
      </c>
      <c r="K8" s="38">
        <f t="shared" si="1"/>
        <v>-1984</v>
      </c>
      <c r="L8" s="38">
        <v>-1737</v>
      </c>
      <c r="M8" s="38">
        <f t="shared" si="0"/>
        <v>3081</v>
      </c>
    </row>
    <row r="9" spans="1:16384" x14ac:dyDescent="0.25">
      <c r="A9" s="38"/>
      <c r="B9" s="38" t="s">
        <v>135</v>
      </c>
      <c r="C9" s="53">
        <v>1664</v>
      </c>
      <c r="D9" s="53"/>
      <c r="E9" s="53"/>
      <c r="F9" s="53"/>
      <c r="G9" s="53"/>
      <c r="H9" s="53"/>
      <c r="I9" s="53"/>
      <c r="J9" s="39">
        <v>3960</v>
      </c>
      <c r="K9" s="38">
        <f t="shared" si="1"/>
        <v>-2296</v>
      </c>
      <c r="L9" s="38">
        <v>-2485</v>
      </c>
      <c r="M9" s="38">
        <f t="shared" si="0"/>
        <v>4149</v>
      </c>
    </row>
    <row r="10" spans="1:16384" x14ac:dyDescent="0.25">
      <c r="A10" s="38"/>
      <c r="B10" s="38" t="s">
        <v>136</v>
      </c>
      <c r="C10" s="53">
        <v>9600</v>
      </c>
      <c r="D10" s="53"/>
      <c r="E10" s="53"/>
      <c r="F10" s="53"/>
      <c r="G10" s="53"/>
      <c r="H10" s="53"/>
      <c r="I10" s="53"/>
      <c r="J10" s="39">
        <v>4504</v>
      </c>
      <c r="K10" s="38">
        <f t="shared" si="1"/>
        <v>5096</v>
      </c>
      <c r="L10" s="38">
        <v>4759</v>
      </c>
      <c r="M10" s="38">
        <f t="shared" si="0"/>
        <v>4841</v>
      </c>
    </row>
    <row r="11" spans="1:16384" x14ac:dyDescent="0.25">
      <c r="A11" s="38"/>
      <c r="B11" s="38" t="s">
        <v>137</v>
      </c>
      <c r="C11" s="53">
        <v>4480</v>
      </c>
      <c r="D11" s="53"/>
      <c r="E11" s="53"/>
      <c r="F11" s="53"/>
      <c r="G11" s="53"/>
      <c r="H11" s="53"/>
      <c r="I11" s="53"/>
      <c r="J11" s="39">
        <v>4816</v>
      </c>
      <c r="K11" s="38">
        <f t="shared" si="1"/>
        <v>-336</v>
      </c>
      <c r="L11" s="38">
        <v>-537</v>
      </c>
      <c r="M11" s="38">
        <f t="shared" si="0"/>
        <v>5017</v>
      </c>
    </row>
    <row r="12" spans="1:16384" x14ac:dyDescent="0.25">
      <c r="A12" s="38">
        <v>2010</v>
      </c>
      <c r="B12" s="38" t="s">
        <v>134</v>
      </c>
      <c r="C12" s="53">
        <v>3200</v>
      </c>
      <c r="D12" s="53"/>
      <c r="E12" s="53"/>
      <c r="F12" s="53"/>
      <c r="G12" s="53"/>
      <c r="H12" s="53"/>
      <c r="I12" s="53"/>
      <c r="J12" s="39">
        <v>4864</v>
      </c>
      <c r="K12" s="38">
        <f t="shared" si="1"/>
        <v>-1664</v>
      </c>
      <c r="L12" s="38">
        <v>-1737</v>
      </c>
      <c r="M12" s="38">
        <f t="shared" si="0"/>
        <v>4937</v>
      </c>
    </row>
    <row r="13" spans="1:16384" x14ac:dyDescent="0.25">
      <c r="A13" s="38"/>
      <c r="B13" s="38" t="s">
        <v>135</v>
      </c>
      <c r="C13" s="53">
        <v>2304</v>
      </c>
      <c r="D13" s="53"/>
      <c r="E13" s="53"/>
      <c r="F13" s="53"/>
      <c r="G13" s="53"/>
      <c r="H13" s="53"/>
      <c r="I13" s="53"/>
      <c r="J13" s="39">
        <v>5152</v>
      </c>
      <c r="K13" s="38">
        <f t="shared" si="1"/>
        <v>-2848</v>
      </c>
      <c r="L13" s="38">
        <v>-2485</v>
      </c>
      <c r="M13" s="38">
        <f t="shared" si="0"/>
        <v>4789</v>
      </c>
    </row>
    <row r="14" spans="1:16384" x14ac:dyDescent="0.25">
      <c r="A14" s="38"/>
      <c r="B14" s="38" t="s">
        <v>136</v>
      </c>
      <c r="C14" s="53">
        <v>9344</v>
      </c>
      <c r="D14" s="53"/>
      <c r="E14" s="53"/>
      <c r="F14" s="53"/>
      <c r="G14" s="53"/>
      <c r="H14" s="53"/>
      <c r="I14" s="53"/>
      <c r="J14" s="39"/>
      <c r="K14" s="38"/>
      <c r="L14" s="38">
        <v>4759</v>
      </c>
      <c r="M14" s="38">
        <f t="shared" si="0"/>
        <v>4585</v>
      </c>
    </row>
    <row r="15" spans="1:16384" x14ac:dyDescent="0.25">
      <c r="A15" s="38"/>
      <c r="B15" s="38" t="s">
        <v>137</v>
      </c>
      <c r="C15" s="53">
        <v>7040</v>
      </c>
      <c r="D15" s="53"/>
      <c r="E15" s="53"/>
      <c r="F15" s="53"/>
      <c r="G15" s="53"/>
      <c r="H15" s="53"/>
      <c r="I15" s="53"/>
      <c r="J15" s="38"/>
      <c r="K15" s="38"/>
      <c r="L15" s="38">
        <v>-537</v>
      </c>
      <c r="M15" s="38">
        <f t="shared" si="0"/>
        <v>7577</v>
      </c>
    </row>
    <row r="16" spans="1:16384" x14ac:dyDescent="0.25">
      <c r="A16" s="1" t="s">
        <v>182</v>
      </c>
    </row>
    <row r="35" spans="1:8" x14ac:dyDescent="0.25">
      <c r="A35" s="1" t="s">
        <v>138</v>
      </c>
    </row>
    <row r="37" spans="1:8" x14ac:dyDescent="0.25">
      <c r="A37" t="s">
        <v>141</v>
      </c>
    </row>
    <row r="38" spans="1:8" x14ac:dyDescent="0.25">
      <c r="A38" s="1">
        <v>2792</v>
      </c>
      <c r="B38" s="1">
        <v>2896</v>
      </c>
      <c r="C38" s="1">
        <v>3328</v>
      </c>
      <c r="D38" s="1">
        <v>3960</v>
      </c>
      <c r="E38" s="1">
        <v>4504</v>
      </c>
      <c r="F38" s="1">
        <v>4816</v>
      </c>
      <c r="G38" s="1">
        <v>4864</v>
      </c>
      <c r="H38" s="1">
        <v>5152</v>
      </c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 t="s">
        <v>144</v>
      </c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48" t="s">
        <v>4</v>
      </c>
      <c r="C41" s="48"/>
      <c r="D41" s="48"/>
      <c r="E41" s="48"/>
      <c r="F41" s="1"/>
      <c r="G41" s="1"/>
      <c r="H41" s="1"/>
    </row>
    <row r="42" spans="1:8" x14ac:dyDescent="0.25">
      <c r="A42" t="s">
        <v>0</v>
      </c>
      <c r="B42" t="s">
        <v>134</v>
      </c>
      <c r="C42" t="s">
        <v>135</v>
      </c>
      <c r="D42" t="s">
        <v>136</v>
      </c>
      <c r="E42" t="s">
        <v>137</v>
      </c>
      <c r="G42" s="1"/>
    </row>
    <row r="43" spans="1:8" x14ac:dyDescent="0.25">
      <c r="A43">
        <v>2008</v>
      </c>
      <c r="B43" s="1"/>
      <c r="C43" s="1"/>
      <c r="D43" s="1">
        <v>4248</v>
      </c>
      <c r="E43" s="1">
        <v>-912</v>
      </c>
      <c r="F43" s="1"/>
      <c r="G43" s="1"/>
    </row>
    <row r="44" spans="1:8" x14ac:dyDescent="0.25">
      <c r="A44">
        <v>2009</v>
      </c>
      <c r="B44" s="1">
        <v>-1984</v>
      </c>
      <c r="C44" s="1">
        <v>-2296</v>
      </c>
      <c r="D44">
        <v>5096</v>
      </c>
      <c r="E44">
        <v>-336</v>
      </c>
      <c r="F44" s="1"/>
      <c r="G44" s="1"/>
    </row>
    <row r="45" spans="1:8" x14ac:dyDescent="0.25">
      <c r="A45">
        <v>2010</v>
      </c>
      <c r="B45">
        <v>-1664</v>
      </c>
      <c r="C45">
        <v>-2848</v>
      </c>
      <c r="F45" s="1" t="s">
        <v>8</v>
      </c>
      <c r="G45" s="1"/>
    </row>
    <row r="46" spans="1:8" x14ac:dyDescent="0.25">
      <c r="A46" t="s">
        <v>31</v>
      </c>
      <c r="B46">
        <f>AVERAGE(B43:B45)</f>
        <v>-1824</v>
      </c>
      <c r="C46">
        <f t="shared" ref="C46:E46" si="2">AVERAGE(C43:C45)</f>
        <v>-2572</v>
      </c>
      <c r="D46">
        <f t="shared" si="2"/>
        <v>4672</v>
      </c>
      <c r="E46">
        <f t="shared" si="2"/>
        <v>-624</v>
      </c>
      <c r="F46">
        <f>SUM(B46:E46)</f>
        <v>-348</v>
      </c>
    </row>
    <row r="47" spans="1:8" x14ac:dyDescent="0.25">
      <c r="A47" t="s">
        <v>32</v>
      </c>
      <c r="B47">
        <f>F46/4</f>
        <v>-87</v>
      </c>
      <c r="C47">
        <f>F46/4</f>
        <v>-87</v>
      </c>
      <c r="D47">
        <f>F46/4</f>
        <v>-87</v>
      </c>
      <c r="E47">
        <f>F46/4</f>
        <v>-87</v>
      </c>
    </row>
    <row r="48" spans="1:8" x14ac:dyDescent="0.25">
      <c r="A48" t="s">
        <v>143</v>
      </c>
      <c r="B48">
        <f>B46-B47</f>
        <v>-1737</v>
      </c>
      <c r="C48" s="38">
        <f t="shared" ref="C48:E48" si="3">C46-C47</f>
        <v>-2485</v>
      </c>
      <c r="D48" s="38">
        <f t="shared" si="3"/>
        <v>4759</v>
      </c>
      <c r="E48" s="38">
        <f t="shared" si="3"/>
        <v>-537</v>
      </c>
    </row>
    <row r="50" spans="1:3" s="38" customFormat="1" x14ac:dyDescent="0.25">
      <c r="A50" s="39" t="s">
        <v>181</v>
      </c>
    </row>
    <row r="51" spans="1:3" s="38" customFormat="1" x14ac:dyDescent="0.25"/>
    <row r="52" spans="1:3" x14ac:dyDescent="0.25">
      <c r="A52" s="38" t="s">
        <v>129</v>
      </c>
      <c r="B52" s="38"/>
      <c r="C52" s="38"/>
    </row>
    <row r="53" spans="1:3" x14ac:dyDescent="0.25">
      <c r="A53" s="38" t="s">
        <v>180</v>
      </c>
      <c r="B53" s="38">
        <f>(I16-I9)/(COUNT(I9:I16)-1)</f>
        <v>0</v>
      </c>
      <c r="C53" s="38"/>
    </row>
    <row r="54" spans="1:3" x14ac:dyDescent="0.25">
      <c r="A54" s="38">
        <v>2011</v>
      </c>
      <c r="B54" s="38" t="s">
        <v>134</v>
      </c>
      <c r="C54" s="56">
        <f>I16+3*B53+K16</f>
        <v>0</v>
      </c>
    </row>
    <row r="55" spans="1:3" x14ac:dyDescent="0.25">
      <c r="A55" s="38"/>
      <c r="B55" s="38" t="s">
        <v>135</v>
      </c>
      <c r="C55" s="56">
        <f>I16+4*B53+C43</f>
        <v>0</v>
      </c>
    </row>
    <row r="56" spans="1:3" x14ac:dyDescent="0.25">
      <c r="A56" s="38"/>
      <c r="B56" s="38" t="s">
        <v>136</v>
      </c>
      <c r="C56" s="56">
        <f>I16+5*B53+D43</f>
        <v>4248</v>
      </c>
    </row>
    <row r="57" spans="1:3" x14ac:dyDescent="0.25">
      <c r="A57" s="38"/>
      <c r="B57" s="38" t="s">
        <v>137</v>
      </c>
      <c r="C57" s="56">
        <f>I16+6*B53+E43</f>
        <v>-912</v>
      </c>
    </row>
  </sheetData>
  <mergeCells count="27">
    <mergeCell ref="B41:E41"/>
    <mergeCell ref="C5:E5"/>
    <mergeCell ref="C7:E7"/>
    <mergeCell ref="C9:E9"/>
    <mergeCell ref="C11:E11"/>
    <mergeCell ref="C13:E13"/>
    <mergeCell ref="C15:E15"/>
    <mergeCell ref="C14:E14"/>
    <mergeCell ref="C12:E12"/>
    <mergeCell ref="F11:I11"/>
    <mergeCell ref="F12:I12"/>
    <mergeCell ref="F13:I13"/>
    <mergeCell ref="F14:I14"/>
    <mergeCell ref="F15:I15"/>
    <mergeCell ref="F10:I10"/>
    <mergeCell ref="C8:E8"/>
    <mergeCell ref="C10:E10"/>
    <mergeCell ref="F3:I3"/>
    <mergeCell ref="F4:I4"/>
    <mergeCell ref="F5:I5"/>
    <mergeCell ref="F6:I6"/>
    <mergeCell ref="F7:I7"/>
    <mergeCell ref="C3:E3"/>
    <mergeCell ref="C4:E4"/>
    <mergeCell ref="C6:E6"/>
    <mergeCell ref="F8:I8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EX4</vt:lpstr>
      <vt:lpstr>EX5</vt:lpstr>
      <vt:lpstr>EX6</vt:lpstr>
      <vt:lpstr>EX7</vt:lpstr>
      <vt:lpstr>EX9</vt:lpstr>
      <vt:lpstr>EX10</vt:lpstr>
      <vt:lpstr>T10Q1-Organized</vt:lpstr>
      <vt:lpstr>T10Q1-ExamShortcutFormat</vt:lpstr>
      <vt:lpstr>T10Q2</vt:lpstr>
      <vt:lpstr>T10Q3-Organized</vt:lpstr>
      <vt:lpstr>T10Q3-ExamShortcutFormat</vt:lpstr>
      <vt:lpstr>T10Q4-OrganizedFormat</vt:lpstr>
      <vt:lpstr>T10Q4-ExamShortcutFormat</vt:lpstr>
      <vt:lpstr>T10Q5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2019-08-19T03:05:09Z</dcterms:created>
  <dcterms:modified xsi:type="dcterms:W3CDTF">2019-08-26T12:41:18Z</dcterms:modified>
</cp:coreProperties>
</file>