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 codeName="EstaPasta_de_trabalho" defaultThemeVersion="124226"/>
  <mc:AlternateContent xmlns:mc="http://schemas.openxmlformats.org/markup-compatibility/2006">
    <mc:Choice Requires="x15">
      <x15ac:absPath xmlns:x15ac="http://schemas.microsoft.com/office/spreadsheetml/2010/11/ac" url="C:\Users\Cristian Krone\Desktop\"/>
    </mc:Choice>
  </mc:AlternateContent>
  <xr:revisionPtr revIDLastSave="0" documentId="13_ncr:1_{508A001A-BD89-4FDB-985B-B81027AABCCD}" xr6:coauthVersionLast="47" xr6:coauthVersionMax="47" xr10:uidLastSave="{00000000-0000-0000-0000-000000000000}"/>
  <workbookProtection workbookAlgorithmName="SHA-512" workbookHashValue="GPzzqw4WFdMVT2ZVfS1a2NuFPjIfDs5pglLlSOTj1i68/wcqgNHOKnAK7ONNlYMy3Kw6G74r5WDcrcDNkEJ5sw==" workbookSaltValue="BgIcTuFqrtAkPEKM+2SefA==" workbookSpinCount="100000" lockStructure="1"/>
  <bookViews>
    <workbookView xWindow="-120" yWindow="-120" windowWidth="29040" windowHeight="15840" tabRatio="554" xr2:uid="{00000000-000D-0000-FFFF-FFFF00000000}"/>
  </bookViews>
  <sheets>
    <sheet name="BARONI " sheetId="14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58" i="143" l="1"/>
  <c r="E258" i="143"/>
  <c r="F258" i="143" s="1"/>
  <c r="L258" i="143" s="1"/>
  <c r="H258" i="143" s="1"/>
  <c r="J258" i="143"/>
  <c r="K241" i="143"/>
  <c r="K242" i="143"/>
  <c r="K243" i="143"/>
  <c r="K244" i="143"/>
  <c r="K245" i="143"/>
  <c r="K246" i="143"/>
  <c r="K247" i="143"/>
  <c r="K248" i="143"/>
  <c r="K249" i="143"/>
  <c r="K250" i="143"/>
  <c r="K251" i="143"/>
  <c r="K252" i="143"/>
  <c r="K253" i="143"/>
  <c r="K254" i="143"/>
  <c r="K255" i="143"/>
  <c r="K256" i="143"/>
  <c r="K257" i="143"/>
  <c r="K259" i="143"/>
  <c r="K260" i="143"/>
  <c r="K261" i="143"/>
  <c r="K262" i="143"/>
  <c r="K263" i="143"/>
  <c r="K264" i="143"/>
  <c r="K265" i="143"/>
  <c r="K266" i="143"/>
  <c r="K267" i="143"/>
  <c r="K268" i="143"/>
  <c r="K269" i="143"/>
  <c r="K270" i="143"/>
  <c r="K271" i="143"/>
  <c r="K272" i="143"/>
  <c r="K273" i="143"/>
  <c r="K274" i="143"/>
  <c r="K275" i="143"/>
  <c r="K276" i="143"/>
  <c r="K277" i="143"/>
  <c r="K278" i="143"/>
  <c r="K279" i="143"/>
  <c r="K280" i="143"/>
  <c r="K281" i="143"/>
  <c r="K282" i="143"/>
  <c r="K283" i="143"/>
  <c r="K284" i="143"/>
  <c r="K285" i="143"/>
  <c r="K286" i="143"/>
  <c r="K287" i="143"/>
  <c r="K288" i="143"/>
  <c r="K289" i="143"/>
  <c r="K290" i="143"/>
  <c r="K291" i="143"/>
  <c r="K292" i="143"/>
  <c r="K293" i="143"/>
  <c r="K294" i="143"/>
  <c r="K295" i="143"/>
  <c r="K296" i="143"/>
  <c r="K297" i="143"/>
  <c r="K298" i="143"/>
  <c r="K299" i="143"/>
  <c r="K300" i="143"/>
  <c r="K301" i="143"/>
  <c r="K302" i="143"/>
  <c r="K303" i="143"/>
  <c r="K304" i="143"/>
  <c r="K305" i="143"/>
  <c r="K306" i="143"/>
  <c r="K307" i="143"/>
  <c r="K308" i="143"/>
  <c r="K309" i="143"/>
  <c r="K310" i="143"/>
  <c r="K311" i="143"/>
  <c r="K312" i="143"/>
  <c r="K313" i="143"/>
  <c r="K314" i="143"/>
  <c r="K315" i="143"/>
  <c r="K316" i="143"/>
  <c r="K317" i="143"/>
  <c r="K318" i="143"/>
  <c r="K319" i="143"/>
  <c r="K320" i="143"/>
  <c r="K41" i="143"/>
  <c r="K31" i="143"/>
  <c r="J31" i="143"/>
  <c r="E31" i="143"/>
  <c r="M31" i="143" s="1"/>
  <c r="K3" i="143"/>
  <c r="K4" i="143"/>
  <c r="K5" i="143"/>
  <c r="K6" i="143"/>
  <c r="K7" i="143"/>
  <c r="K8" i="143"/>
  <c r="K9" i="143"/>
  <c r="K10" i="143"/>
  <c r="K11" i="143"/>
  <c r="K12" i="143"/>
  <c r="K13" i="143"/>
  <c r="K14" i="143"/>
  <c r="K15" i="143"/>
  <c r="K16" i="143"/>
  <c r="K17" i="143"/>
  <c r="K18" i="143"/>
  <c r="K19" i="143"/>
  <c r="K20" i="143"/>
  <c r="K21" i="143"/>
  <c r="K22" i="143"/>
  <c r="K23" i="143"/>
  <c r="K24" i="143"/>
  <c r="K25" i="143"/>
  <c r="K26" i="143"/>
  <c r="K27" i="143"/>
  <c r="K28" i="143"/>
  <c r="K29" i="143"/>
  <c r="K30" i="143"/>
  <c r="K32" i="143"/>
  <c r="K33" i="143"/>
  <c r="K34" i="143"/>
  <c r="K35" i="143"/>
  <c r="K36" i="143"/>
  <c r="K37" i="143"/>
  <c r="K38" i="143"/>
  <c r="K39" i="143"/>
  <c r="K40" i="143"/>
  <c r="K42" i="143"/>
  <c r="K43" i="143"/>
  <c r="K44" i="143"/>
  <c r="K45" i="143"/>
  <c r="K46" i="143"/>
  <c r="K47" i="143"/>
  <c r="K48" i="143"/>
  <c r="K49" i="143"/>
  <c r="K50" i="143"/>
  <c r="K51" i="143"/>
  <c r="K52" i="143"/>
  <c r="K53" i="143"/>
  <c r="K54" i="143"/>
  <c r="K55" i="143"/>
  <c r="K56" i="143"/>
  <c r="K57" i="143"/>
  <c r="K58" i="143"/>
  <c r="K59" i="143"/>
  <c r="K60" i="143"/>
  <c r="K61" i="143"/>
  <c r="K62" i="143"/>
  <c r="K63" i="143"/>
  <c r="K64" i="143"/>
  <c r="K65" i="143"/>
  <c r="K66" i="143"/>
  <c r="K67" i="143"/>
  <c r="K68" i="143"/>
  <c r="K69" i="143"/>
  <c r="K70" i="143"/>
  <c r="K71" i="143"/>
  <c r="K72" i="143"/>
  <c r="K73" i="143"/>
  <c r="K74" i="143"/>
  <c r="K75" i="143"/>
  <c r="K76" i="143"/>
  <c r="K77" i="143"/>
  <c r="K78" i="143"/>
  <c r="K79" i="143"/>
  <c r="K80" i="143"/>
  <c r="K81" i="143"/>
  <c r="K82" i="143"/>
  <c r="K83" i="143"/>
  <c r="K169" i="143"/>
  <c r="E169" i="143"/>
  <c r="F169" i="143" s="1"/>
  <c r="L169" i="143" s="1"/>
  <c r="H169" i="143" s="1"/>
  <c r="J169" i="143"/>
  <c r="J314" i="143"/>
  <c r="E314" i="143"/>
  <c r="M314" i="143" s="1"/>
  <c r="J313" i="143"/>
  <c r="E313" i="143"/>
  <c r="M313" i="143" s="1"/>
  <c r="J312" i="143"/>
  <c r="E312" i="143"/>
  <c r="M312" i="143" s="1"/>
  <c r="J311" i="143"/>
  <c r="E311" i="143"/>
  <c r="M311" i="143" s="1"/>
  <c r="J310" i="143"/>
  <c r="E310" i="143"/>
  <c r="M310" i="143" s="1"/>
  <c r="F31" i="143" l="1"/>
  <c r="L31" i="143" s="1"/>
  <c r="H31" i="143" s="1"/>
  <c r="M258" i="143"/>
  <c r="M169" i="143"/>
  <c r="F314" i="143"/>
  <c r="L314" i="143" s="1"/>
  <c r="H314" i="143" s="1"/>
  <c r="F313" i="143"/>
  <c r="L313" i="143" s="1"/>
  <c r="H313" i="143" s="1"/>
  <c r="F312" i="143"/>
  <c r="L312" i="143" s="1"/>
  <c r="H312" i="143" s="1"/>
  <c r="F311" i="143"/>
  <c r="L311" i="143" s="1"/>
  <c r="H311" i="143" s="1"/>
  <c r="F310" i="143"/>
  <c r="L310" i="143" s="1"/>
  <c r="H310" i="143" s="1"/>
  <c r="E308" i="143"/>
  <c r="M308" i="143" s="1"/>
  <c r="J308" i="143"/>
  <c r="E309" i="143"/>
  <c r="F309" i="143" s="1"/>
  <c r="L309" i="143" s="1"/>
  <c r="J309" i="143"/>
  <c r="E315" i="143"/>
  <c r="F315" i="143" s="1"/>
  <c r="J315" i="143"/>
  <c r="E316" i="143"/>
  <c r="F316" i="143" s="1"/>
  <c r="L316" i="143" s="1"/>
  <c r="J316" i="143"/>
  <c r="E317" i="143"/>
  <c r="M317" i="143" s="1"/>
  <c r="J317" i="143"/>
  <c r="E318" i="143"/>
  <c r="F318" i="143" s="1"/>
  <c r="J318" i="143"/>
  <c r="F317" i="143" l="1"/>
  <c r="L317" i="143" s="1"/>
  <c r="H317" i="143" s="1"/>
  <c r="M318" i="143"/>
  <c r="M316" i="143"/>
  <c r="L318" i="143"/>
  <c r="H318" i="143" s="1"/>
  <c r="M315" i="143"/>
  <c r="L315" i="143"/>
  <c r="H315" i="143" s="1"/>
  <c r="M309" i="143"/>
  <c r="H309" i="143"/>
  <c r="H316" i="143"/>
  <c r="F308" i="143"/>
  <c r="J306" i="143"/>
  <c r="E306" i="143"/>
  <c r="F306" i="143" s="1"/>
  <c r="L306" i="143" s="1"/>
  <c r="H306" i="143" s="1"/>
  <c r="E305" i="143"/>
  <c r="M305" i="143" s="1"/>
  <c r="J305" i="143"/>
  <c r="F305" i="143" l="1"/>
  <c r="L305" i="143" s="1"/>
  <c r="H305" i="143" s="1"/>
  <c r="L308" i="143"/>
  <c r="H308" i="143" s="1"/>
  <c r="M306" i="143"/>
  <c r="E293" i="143" l="1"/>
  <c r="F293" i="143" s="1"/>
  <c r="L293" i="143" s="1"/>
  <c r="H293" i="143" s="1"/>
  <c r="E292" i="143"/>
  <c r="M292" i="143" s="1"/>
  <c r="E291" i="143"/>
  <c r="M291" i="143" s="1"/>
  <c r="E290" i="143"/>
  <c r="M290" i="143" s="1"/>
  <c r="E289" i="143"/>
  <c r="F289" i="143" s="1"/>
  <c r="L289" i="143" s="1"/>
  <c r="H289" i="143" s="1"/>
  <c r="E288" i="143"/>
  <c r="M288" i="143" s="1"/>
  <c r="J288" i="143"/>
  <c r="J289" i="143"/>
  <c r="J290" i="143"/>
  <c r="J291" i="143"/>
  <c r="J292" i="143"/>
  <c r="J293" i="143"/>
  <c r="J287" i="143"/>
  <c r="E287" i="143"/>
  <c r="M287" i="143" s="1"/>
  <c r="M293" i="143" l="1"/>
  <c r="F288" i="143"/>
  <c r="L288" i="143" s="1"/>
  <c r="H288" i="143" s="1"/>
  <c r="F292" i="143"/>
  <c r="L292" i="143" s="1"/>
  <c r="H292" i="143" s="1"/>
  <c r="F291" i="143"/>
  <c r="L291" i="143" s="1"/>
  <c r="H291" i="143" s="1"/>
  <c r="M289" i="143"/>
  <c r="F290" i="143"/>
  <c r="L290" i="143" s="1"/>
  <c r="H290" i="143" s="1"/>
  <c r="F287" i="143"/>
  <c r="L287" i="143" s="1"/>
  <c r="H287" i="143" s="1"/>
  <c r="E233" i="143"/>
  <c r="M233" i="143" s="1"/>
  <c r="J233" i="143"/>
  <c r="K233" i="143"/>
  <c r="E223" i="143"/>
  <c r="F223" i="143" s="1"/>
  <c r="L223" i="143" s="1"/>
  <c r="H223" i="143" s="1"/>
  <c r="J223" i="143"/>
  <c r="K223" i="143"/>
  <c r="E224" i="143"/>
  <c r="M224" i="143" s="1"/>
  <c r="J224" i="143"/>
  <c r="K224" i="143"/>
  <c r="E225" i="143"/>
  <c r="F225" i="143" s="1"/>
  <c r="L225" i="143" s="1"/>
  <c r="H225" i="143" s="1"/>
  <c r="J225" i="143"/>
  <c r="K225" i="143"/>
  <c r="K222" i="143"/>
  <c r="E222" i="143"/>
  <c r="F222" i="143" s="1"/>
  <c r="L222" i="143" s="1"/>
  <c r="H222" i="143" s="1"/>
  <c r="J222" i="143"/>
  <c r="F233" i="143" l="1"/>
  <c r="L233" i="143" s="1"/>
  <c r="H233" i="143" s="1"/>
  <c r="M225" i="143"/>
  <c r="M222" i="143"/>
  <c r="F224" i="143"/>
  <c r="L224" i="143" s="1"/>
  <c r="H224" i="143" s="1"/>
  <c r="M223" i="143"/>
  <c r="E167" i="143"/>
  <c r="F167" i="143" s="1"/>
  <c r="L167" i="143" s="1"/>
  <c r="H167" i="143" s="1"/>
  <c r="J167" i="143"/>
  <c r="K167" i="143"/>
  <c r="M167" i="143" l="1"/>
  <c r="J23" i="143"/>
  <c r="E23" i="143"/>
  <c r="F23" i="143" s="1"/>
  <c r="L23" i="143" s="1"/>
  <c r="H23" i="143" s="1"/>
  <c r="M23" i="143" l="1"/>
  <c r="E136" i="143"/>
  <c r="F136" i="143" s="1"/>
  <c r="L136" i="143" s="1"/>
  <c r="H136" i="143" s="1"/>
  <c r="J136" i="143"/>
  <c r="K136" i="143"/>
  <c r="M136" i="143" l="1"/>
  <c r="E275" i="143"/>
  <c r="E274" i="143"/>
  <c r="E276" i="143"/>
  <c r="E277" i="143"/>
  <c r="E278" i="143"/>
  <c r="E279" i="143"/>
  <c r="E50" i="143" l="1"/>
  <c r="F50" i="143" s="1"/>
  <c r="L50" i="143" s="1"/>
  <c r="H50" i="143" s="1"/>
  <c r="J50" i="143"/>
  <c r="E22" i="143"/>
  <c r="F22" i="143" s="1"/>
  <c r="L22" i="143" s="1"/>
  <c r="H22" i="143" s="1"/>
  <c r="J22" i="143"/>
  <c r="K155" i="143"/>
  <c r="K156" i="143"/>
  <c r="E156" i="143"/>
  <c r="F156" i="143" s="1"/>
  <c r="L156" i="143" s="1"/>
  <c r="H156" i="143" s="1"/>
  <c r="J156" i="143"/>
  <c r="E155" i="143"/>
  <c r="F155" i="143" s="1"/>
  <c r="L155" i="143" s="1"/>
  <c r="H155" i="143" s="1"/>
  <c r="J155" i="143"/>
  <c r="M155" i="143" l="1"/>
  <c r="M50" i="143"/>
  <c r="M22" i="143"/>
  <c r="M156" i="143"/>
  <c r="J35" i="143"/>
  <c r="E35" i="143"/>
  <c r="F35" i="143" s="1"/>
  <c r="L35" i="143" s="1"/>
  <c r="H35" i="143" s="1"/>
  <c r="E38" i="143"/>
  <c r="F38" i="143" s="1"/>
  <c r="L38" i="143" s="1"/>
  <c r="H38" i="143" s="1"/>
  <c r="J38" i="143"/>
  <c r="E37" i="143"/>
  <c r="M37" i="143" s="1"/>
  <c r="J37" i="143"/>
  <c r="E36" i="143"/>
  <c r="M36" i="143" s="1"/>
  <c r="J36" i="143"/>
  <c r="M38" i="143" l="1"/>
  <c r="M35" i="143"/>
  <c r="F37" i="143"/>
  <c r="L37" i="143" s="1"/>
  <c r="H37" i="143" s="1"/>
  <c r="F36" i="143"/>
  <c r="L36" i="143" s="1"/>
  <c r="H36" i="143" s="1"/>
  <c r="J294" i="143"/>
  <c r="J295" i="143"/>
  <c r="J296" i="143"/>
  <c r="J297" i="143"/>
  <c r="J298" i="143"/>
  <c r="J299" i="143"/>
  <c r="J300" i="143"/>
  <c r="J301" i="143"/>
  <c r="J302" i="143"/>
  <c r="J303" i="143"/>
  <c r="J304" i="143"/>
  <c r="E294" i="143"/>
  <c r="F294" i="143" s="1"/>
  <c r="L294" i="143" s="1"/>
  <c r="H294" i="143" s="1"/>
  <c r="E295" i="143"/>
  <c r="M295" i="143" s="1"/>
  <c r="E296" i="143"/>
  <c r="F296" i="143" s="1"/>
  <c r="L296" i="143" s="1"/>
  <c r="H296" i="143" s="1"/>
  <c r="E297" i="143"/>
  <c r="M297" i="143" s="1"/>
  <c r="E298" i="143"/>
  <c r="F298" i="143" s="1"/>
  <c r="L298" i="143" s="1"/>
  <c r="H298" i="143" s="1"/>
  <c r="E299" i="143"/>
  <c r="M299" i="143" s="1"/>
  <c r="E300" i="143"/>
  <c r="F300" i="143" s="1"/>
  <c r="L300" i="143" s="1"/>
  <c r="H300" i="143" s="1"/>
  <c r="E301" i="143"/>
  <c r="M301" i="143" s="1"/>
  <c r="E302" i="143"/>
  <c r="F302" i="143" s="1"/>
  <c r="L302" i="143" s="1"/>
  <c r="H302" i="143" s="1"/>
  <c r="E303" i="143"/>
  <c r="M303" i="143" s="1"/>
  <c r="E304" i="143"/>
  <c r="F304" i="143" s="1"/>
  <c r="L304" i="143" s="1"/>
  <c r="H304" i="143" s="1"/>
  <c r="F301" i="143" l="1"/>
  <c r="L301" i="143" s="1"/>
  <c r="H301" i="143" s="1"/>
  <c r="F297" i="143"/>
  <c r="L297" i="143" s="1"/>
  <c r="H297" i="143" s="1"/>
  <c r="M304" i="143"/>
  <c r="M302" i="143"/>
  <c r="M300" i="143"/>
  <c r="M298" i="143"/>
  <c r="M296" i="143"/>
  <c r="F303" i="143"/>
  <c r="L303" i="143" s="1"/>
  <c r="H303" i="143" s="1"/>
  <c r="F299" i="143"/>
  <c r="L299" i="143" s="1"/>
  <c r="H299" i="143" s="1"/>
  <c r="F295" i="143"/>
  <c r="L295" i="143" s="1"/>
  <c r="H295" i="143" s="1"/>
  <c r="M294" i="143"/>
  <c r="E266" i="143" l="1"/>
  <c r="F266" i="143" s="1"/>
  <c r="L266" i="143" s="1"/>
  <c r="H266" i="143" s="1"/>
  <c r="J266" i="143"/>
  <c r="E265" i="143"/>
  <c r="F265" i="143" s="1"/>
  <c r="L265" i="143" s="1"/>
  <c r="H265" i="143" s="1"/>
  <c r="J265" i="143"/>
  <c r="F276" i="143"/>
  <c r="L276" i="143" s="1"/>
  <c r="H276" i="143" s="1"/>
  <c r="M276" i="143"/>
  <c r="J276" i="143"/>
  <c r="F275" i="143"/>
  <c r="L275" i="143" s="1"/>
  <c r="H275" i="143" s="1"/>
  <c r="J275" i="143"/>
  <c r="M265" i="143" l="1"/>
  <c r="M266" i="143"/>
  <c r="M275" i="143"/>
  <c r="E307" i="143"/>
  <c r="F307" i="143" s="1"/>
  <c r="L307" i="143" s="1"/>
  <c r="H307" i="143" s="1"/>
  <c r="J307" i="143"/>
  <c r="M307" i="143" l="1"/>
  <c r="E121" i="143"/>
  <c r="F121" i="143" s="1"/>
  <c r="L121" i="143" s="1"/>
  <c r="H121" i="143" s="1"/>
  <c r="J121" i="143"/>
  <c r="K121" i="143"/>
  <c r="E92" i="143"/>
  <c r="F92" i="143" s="1"/>
  <c r="L92" i="143" s="1"/>
  <c r="H92" i="143" s="1"/>
  <c r="J92" i="143"/>
  <c r="K92" i="143"/>
  <c r="E8" i="143"/>
  <c r="F8" i="143" s="1"/>
  <c r="L8" i="143" s="1"/>
  <c r="H8" i="143" s="1"/>
  <c r="J8" i="143"/>
  <c r="E9" i="143"/>
  <c r="F9" i="143" s="1"/>
  <c r="L9" i="143" s="1"/>
  <c r="H9" i="143" s="1"/>
  <c r="J9" i="143"/>
  <c r="E282" i="143"/>
  <c r="M282" i="143" s="1"/>
  <c r="J282" i="143"/>
  <c r="J277" i="143"/>
  <c r="F278" i="143"/>
  <c r="J278" i="143"/>
  <c r="J279" i="143"/>
  <c r="E280" i="143"/>
  <c r="F280" i="143" s="1"/>
  <c r="J280" i="143"/>
  <c r="E281" i="143"/>
  <c r="J281" i="143"/>
  <c r="E283" i="143"/>
  <c r="J283" i="143"/>
  <c r="J274" i="143"/>
  <c r="M283" i="143" l="1"/>
  <c r="F283" i="143"/>
  <c r="L283" i="143" s="1"/>
  <c r="H283" i="143" s="1"/>
  <c r="F274" i="143"/>
  <c r="L274" i="143" s="1"/>
  <c r="H274" i="143" s="1"/>
  <c r="F281" i="143"/>
  <c r="L281" i="143" s="1"/>
  <c r="H281" i="143" s="1"/>
  <c r="F279" i="143"/>
  <c r="L279" i="143" s="1"/>
  <c r="H279" i="143" s="1"/>
  <c r="F277" i="143"/>
  <c r="L277" i="143" s="1"/>
  <c r="H277" i="143" s="1"/>
  <c r="F282" i="143"/>
  <c r="L282" i="143" s="1"/>
  <c r="H282" i="143" s="1"/>
  <c r="M279" i="143"/>
  <c r="M278" i="143"/>
  <c r="M277" i="143"/>
  <c r="M8" i="143"/>
  <c r="M92" i="143"/>
  <c r="M121" i="143"/>
  <c r="M281" i="143"/>
  <c r="M274" i="143"/>
  <c r="M9" i="143"/>
  <c r="M280" i="143"/>
  <c r="L280" i="143"/>
  <c r="H280" i="143" s="1"/>
  <c r="L278" i="143"/>
  <c r="H278" i="143" s="1"/>
  <c r="K159" i="143"/>
  <c r="K160" i="143"/>
  <c r="K161" i="143"/>
  <c r="K162" i="143"/>
  <c r="K163" i="143"/>
  <c r="K164" i="143"/>
  <c r="K165" i="143"/>
  <c r="K166" i="143"/>
  <c r="K168" i="143"/>
  <c r="K170" i="143"/>
  <c r="K171" i="143"/>
  <c r="K172" i="143"/>
  <c r="K173" i="143"/>
  <c r="K174" i="143"/>
  <c r="K175" i="143"/>
  <c r="K176" i="143"/>
  <c r="E226" i="143" l="1"/>
  <c r="E221" i="143"/>
  <c r="F226" i="143" l="1"/>
  <c r="M226" i="143"/>
  <c r="F221" i="143"/>
  <c r="L221" i="143" s="1"/>
  <c r="M221" i="143"/>
  <c r="E262" i="143"/>
  <c r="J262" i="143"/>
  <c r="E261" i="143"/>
  <c r="J261" i="143"/>
  <c r="F261" i="143" l="1"/>
  <c r="L261" i="143" s="1"/>
  <c r="H261" i="143" s="1"/>
  <c r="F262" i="143"/>
  <c r="L262" i="143" s="1"/>
  <c r="H262" i="143" s="1"/>
  <c r="M261" i="143"/>
  <c r="M262" i="143"/>
  <c r="E273" i="143" l="1"/>
  <c r="F273" i="143" s="1"/>
  <c r="J273" i="143"/>
  <c r="E272" i="143"/>
  <c r="F272" i="143" s="1"/>
  <c r="J272" i="143"/>
  <c r="E271" i="143"/>
  <c r="F271" i="143" s="1"/>
  <c r="J271" i="143"/>
  <c r="L272" i="143" l="1"/>
  <c r="H272" i="143" s="1"/>
  <c r="M271" i="143"/>
  <c r="L271" i="143"/>
  <c r="H271" i="143" s="1"/>
  <c r="M273" i="143"/>
  <c r="L273" i="143"/>
  <c r="H273" i="143" s="1"/>
  <c r="M272" i="143"/>
  <c r="E168" i="143"/>
  <c r="F168" i="143" s="1"/>
  <c r="L168" i="143" s="1"/>
  <c r="H168" i="143" s="1"/>
  <c r="J168" i="143"/>
  <c r="M168" i="143" l="1"/>
  <c r="J264" i="143" l="1"/>
  <c r="J267" i="143"/>
  <c r="J268" i="143"/>
  <c r="J269" i="143"/>
  <c r="J270" i="143"/>
  <c r="J284" i="143"/>
  <c r="J285" i="143"/>
  <c r="J286" i="143"/>
  <c r="J263" i="143" l="1"/>
  <c r="E263" i="143"/>
  <c r="J260" i="143"/>
  <c r="E260" i="143"/>
  <c r="M260" i="143" l="1"/>
  <c r="F260" i="143"/>
  <c r="L260" i="143" s="1"/>
  <c r="H260" i="143" s="1"/>
  <c r="M263" i="143"/>
  <c r="F263" i="143"/>
  <c r="L263" i="143" s="1"/>
  <c r="H263" i="143" s="1"/>
  <c r="J25" i="143"/>
  <c r="E25" i="143"/>
  <c r="M25" i="143" s="1"/>
  <c r="F25" i="143" l="1"/>
  <c r="L25" i="143" s="1"/>
  <c r="H25" i="143" s="1"/>
  <c r="E264" i="143" l="1"/>
  <c r="F264" i="143" s="1"/>
  <c r="E267" i="143"/>
  <c r="F267" i="143" s="1"/>
  <c r="E268" i="143"/>
  <c r="F268" i="143" s="1"/>
  <c r="E269" i="143"/>
  <c r="F269" i="143" s="1"/>
  <c r="E270" i="143"/>
  <c r="F270" i="143" s="1"/>
  <c r="E284" i="143"/>
  <c r="F284" i="143" s="1"/>
  <c r="E285" i="143"/>
  <c r="F285" i="143" s="1"/>
  <c r="E286" i="143"/>
  <c r="F286" i="143" s="1"/>
  <c r="M270" i="143" l="1"/>
  <c r="M286" i="143"/>
  <c r="M269" i="143"/>
  <c r="M285" i="143"/>
  <c r="M268" i="143"/>
  <c r="M264" i="143"/>
  <c r="M284" i="143"/>
  <c r="M267" i="143"/>
  <c r="E3" i="143"/>
  <c r="L286" i="143" l="1"/>
  <c r="H286" i="143" s="1"/>
  <c r="L285" i="143"/>
  <c r="H285" i="143" s="1"/>
  <c r="L284" i="143"/>
  <c r="H284" i="143" s="1"/>
  <c r="L270" i="143"/>
  <c r="H270" i="143" s="1"/>
  <c r="L269" i="143"/>
  <c r="H269" i="143" s="1"/>
  <c r="L268" i="143"/>
  <c r="H268" i="143" s="1"/>
  <c r="L267" i="143"/>
  <c r="H267" i="143" s="1"/>
  <c r="L264" i="143"/>
  <c r="H264" i="143" s="1"/>
  <c r="E319" i="143" l="1"/>
  <c r="F319" i="143" s="1"/>
  <c r="J319" i="143"/>
  <c r="E320" i="143"/>
  <c r="F320" i="143" s="1"/>
  <c r="J320" i="143"/>
  <c r="M319" i="143" l="1"/>
  <c r="L319" i="143"/>
  <c r="H319" i="143" s="1"/>
  <c r="M320" i="143"/>
  <c r="L320" i="143"/>
  <c r="H320" i="143" s="1"/>
  <c r="E153" i="143"/>
  <c r="F153" i="143" s="1"/>
  <c r="L153" i="143" s="1"/>
  <c r="H153" i="143" s="1"/>
  <c r="J153" i="143"/>
  <c r="K153" i="143"/>
  <c r="E154" i="143"/>
  <c r="M154" i="143" s="1"/>
  <c r="J154" i="143"/>
  <c r="K154" i="143"/>
  <c r="E157" i="143"/>
  <c r="F157" i="143" s="1"/>
  <c r="L157" i="143" s="1"/>
  <c r="H157" i="143" s="1"/>
  <c r="J157" i="143"/>
  <c r="K157" i="143"/>
  <c r="M157" i="143" l="1"/>
  <c r="M153" i="143"/>
  <c r="F154" i="143"/>
  <c r="L154" i="143" s="1"/>
  <c r="H154" i="143" s="1"/>
  <c r="J106" i="143" l="1"/>
  <c r="J107" i="143"/>
  <c r="J108" i="143"/>
  <c r="J109" i="143"/>
  <c r="K109" i="143"/>
  <c r="E109" i="143"/>
  <c r="F109" i="143" s="1"/>
  <c r="L109" i="143" l="1"/>
  <c r="H109" i="143" s="1"/>
  <c r="M109" i="143"/>
  <c r="D125" i="143"/>
  <c r="E125" i="143" s="1"/>
  <c r="J125" i="143"/>
  <c r="K125" i="143"/>
  <c r="D111" i="143"/>
  <c r="E111" i="143" s="1"/>
  <c r="J111" i="143"/>
  <c r="K111" i="143"/>
  <c r="D98" i="143"/>
  <c r="E98" i="143" s="1"/>
  <c r="J98" i="143"/>
  <c r="K98" i="143"/>
  <c r="F98" i="143" l="1"/>
  <c r="L98" i="143" s="1"/>
  <c r="H98" i="143" s="1"/>
  <c r="M98" i="143"/>
  <c r="F111" i="143"/>
  <c r="L111" i="143" s="1"/>
  <c r="H111" i="143" s="1"/>
  <c r="M111" i="143"/>
  <c r="F125" i="143"/>
  <c r="L125" i="143" s="1"/>
  <c r="H125" i="143" s="1"/>
  <c r="M125" i="143"/>
  <c r="J229" i="143" l="1"/>
  <c r="D114" i="143" l="1"/>
  <c r="E114" i="143" s="1"/>
  <c r="F114" i="143" s="1"/>
  <c r="L114" i="143" s="1"/>
  <c r="H114" i="143" s="1"/>
  <c r="J114" i="143"/>
  <c r="K114" i="143"/>
  <c r="M114" i="143" l="1"/>
  <c r="E39" i="143"/>
  <c r="J39" i="143"/>
  <c r="E40" i="143"/>
  <c r="F40" i="143" s="1"/>
  <c r="L40" i="143" s="1"/>
  <c r="H40" i="143" s="1"/>
  <c r="J40" i="143"/>
  <c r="E32" i="143"/>
  <c r="F32" i="143" s="1"/>
  <c r="L32" i="143" s="1"/>
  <c r="H32" i="143" s="1"/>
  <c r="J32" i="143"/>
  <c r="E33" i="143"/>
  <c r="M33" i="143" s="1"/>
  <c r="J33" i="143"/>
  <c r="E34" i="143"/>
  <c r="F34" i="143" s="1"/>
  <c r="L34" i="143" s="1"/>
  <c r="H34" i="143" s="1"/>
  <c r="J34" i="143"/>
  <c r="E11" i="143"/>
  <c r="J11" i="143"/>
  <c r="F39" i="143" l="1"/>
  <c r="L39" i="143" s="1"/>
  <c r="H39" i="143" s="1"/>
  <c r="M11" i="143"/>
  <c r="F11" i="143"/>
  <c r="L11" i="143" s="1"/>
  <c r="H11" i="143" s="1"/>
  <c r="M39" i="143"/>
  <c r="M32" i="143"/>
  <c r="M34" i="143"/>
  <c r="M40" i="143"/>
  <c r="F33" i="143"/>
  <c r="L33" i="143" s="1"/>
  <c r="H33" i="143" s="1"/>
  <c r="E120" i="143"/>
  <c r="F120" i="143" s="1"/>
  <c r="L120" i="143" s="1"/>
  <c r="H120" i="143" s="1"/>
  <c r="J120" i="143"/>
  <c r="K120" i="143"/>
  <c r="M120" i="143" l="1"/>
  <c r="D101" i="143"/>
  <c r="E101" i="143" s="1"/>
  <c r="E96" i="143"/>
  <c r="M96" i="143" s="1"/>
  <c r="J96" i="143"/>
  <c r="K96" i="143"/>
  <c r="F96" i="143" l="1"/>
  <c r="L96" i="143" s="1"/>
  <c r="H96" i="143" s="1"/>
  <c r="E18" i="143"/>
  <c r="F18" i="143" s="1"/>
  <c r="L18" i="143" s="1"/>
  <c r="H18" i="143" s="1"/>
  <c r="J18" i="143"/>
  <c r="M18" i="143" l="1"/>
  <c r="K122" i="143" l="1"/>
  <c r="J122" i="143"/>
  <c r="E122" i="143"/>
  <c r="F122" i="143" s="1"/>
  <c r="L122" i="143" s="1"/>
  <c r="H122" i="143" s="1"/>
  <c r="M122" i="143" l="1"/>
  <c r="E250" i="143"/>
  <c r="F250" i="143" s="1"/>
  <c r="J250" i="143"/>
  <c r="J251" i="143"/>
  <c r="E249" i="143"/>
  <c r="F249" i="143" s="1"/>
  <c r="E242" i="143"/>
  <c r="F242" i="143" s="1"/>
  <c r="J242" i="143"/>
  <c r="E243" i="143"/>
  <c r="F243" i="143" s="1"/>
  <c r="J243" i="143"/>
  <c r="E244" i="143"/>
  <c r="F244" i="143" s="1"/>
  <c r="J244" i="143"/>
  <c r="E245" i="143"/>
  <c r="F245" i="143" s="1"/>
  <c r="J245" i="143"/>
  <c r="E246" i="143"/>
  <c r="F246" i="143" s="1"/>
  <c r="J246" i="143"/>
  <c r="E247" i="143"/>
  <c r="F247" i="143" s="1"/>
  <c r="J247" i="143"/>
  <c r="E248" i="143"/>
  <c r="F248" i="143" s="1"/>
  <c r="J248" i="143"/>
  <c r="J249" i="143"/>
  <c r="E251" i="143"/>
  <c r="F251" i="143" s="1"/>
  <c r="E252" i="143"/>
  <c r="F252" i="143" s="1"/>
  <c r="J252" i="143"/>
  <c r="E253" i="143"/>
  <c r="F253" i="143" s="1"/>
  <c r="J253" i="143"/>
  <c r="E254" i="143"/>
  <c r="F254" i="143" s="1"/>
  <c r="J254" i="143"/>
  <c r="E255" i="143"/>
  <c r="F255" i="143" s="1"/>
  <c r="J255" i="143"/>
  <c r="E256" i="143"/>
  <c r="F256" i="143" s="1"/>
  <c r="J256" i="143"/>
  <c r="E257" i="143"/>
  <c r="F257" i="143" s="1"/>
  <c r="L257" i="143" s="1"/>
  <c r="J257" i="143"/>
  <c r="J240" i="143"/>
  <c r="K240" i="143"/>
  <c r="J241" i="143"/>
  <c r="J259" i="143"/>
  <c r="E241" i="143"/>
  <c r="F241" i="143" s="1"/>
  <c r="E259" i="143"/>
  <c r="F259" i="143" s="1"/>
  <c r="E240" i="143"/>
  <c r="F240" i="143" s="1"/>
  <c r="E239" i="143"/>
  <c r="F239" i="143" s="1"/>
  <c r="E238" i="143"/>
  <c r="F238" i="143" s="1"/>
  <c r="E237" i="143"/>
  <c r="E236" i="143"/>
  <c r="F236" i="143" s="1"/>
  <c r="M252" i="143" l="1"/>
  <c r="L248" i="143"/>
  <c r="H248" i="143" s="1"/>
  <c r="M247" i="143"/>
  <c r="L247" i="143"/>
  <c r="H247" i="143" s="1"/>
  <c r="L242" i="143"/>
  <c r="H242" i="143" s="1"/>
  <c r="M246" i="143"/>
  <c r="L246" i="143"/>
  <c r="H246" i="143" s="1"/>
  <c r="M251" i="143"/>
  <c r="L251" i="143"/>
  <c r="H251" i="143" s="1"/>
  <c r="F237" i="143"/>
  <c r="L237" i="143" s="1"/>
  <c r="H237" i="143" s="1"/>
  <c r="M248" i="143"/>
  <c r="M242" i="143"/>
  <c r="L259" i="143"/>
  <c r="H259" i="143" s="1"/>
  <c r="H257" i="143"/>
  <c r="L255" i="143"/>
  <c r="H255" i="143" s="1"/>
  <c r="L253" i="143"/>
  <c r="H253" i="143" s="1"/>
  <c r="L245" i="143"/>
  <c r="H245" i="143" s="1"/>
  <c r="L243" i="143"/>
  <c r="H243" i="143" s="1"/>
  <c r="L249" i="143"/>
  <c r="H249" i="143" s="1"/>
  <c r="L250" i="143"/>
  <c r="H250" i="143" s="1"/>
  <c r="M240" i="143"/>
  <c r="L241" i="143"/>
  <c r="H241" i="143" s="1"/>
  <c r="L256" i="143"/>
  <c r="H256" i="143" s="1"/>
  <c r="L254" i="143"/>
  <c r="H254" i="143" s="1"/>
  <c r="L252" i="143"/>
  <c r="H252" i="143" s="1"/>
  <c r="L244" i="143"/>
  <c r="H244" i="143" s="1"/>
  <c r="M250" i="143"/>
  <c r="M257" i="143"/>
  <c r="L240" i="143"/>
  <c r="H240" i="143" s="1"/>
  <c r="M255" i="143"/>
  <c r="M254" i="143"/>
  <c r="M253" i="143"/>
  <c r="M245" i="143"/>
  <c r="M244" i="143"/>
  <c r="M249" i="143"/>
  <c r="M243" i="143"/>
  <c r="M256" i="143"/>
  <c r="M259" i="143"/>
  <c r="M241" i="143"/>
  <c r="E49" i="143"/>
  <c r="J49" i="143"/>
  <c r="F49" i="143" l="1"/>
  <c r="L49" i="143" s="1"/>
  <c r="H49" i="143" s="1"/>
  <c r="M49" i="143"/>
  <c r="J91" i="143"/>
  <c r="K91" i="143"/>
  <c r="E91" i="143"/>
  <c r="F91" i="143" s="1"/>
  <c r="L91" i="143" s="1"/>
  <c r="H91" i="143" s="1"/>
  <c r="M91" i="143" l="1"/>
  <c r="K113" i="143"/>
  <c r="K115" i="143"/>
  <c r="E104" i="143" l="1"/>
  <c r="E106" i="143"/>
  <c r="J104" i="143" l="1"/>
  <c r="K134" i="143" l="1"/>
  <c r="K135" i="143"/>
  <c r="K137" i="143"/>
  <c r="K138" i="143"/>
  <c r="K139" i="143"/>
  <c r="K140" i="143"/>
  <c r="K141" i="143"/>
  <c r="K142" i="143"/>
  <c r="K143" i="143"/>
  <c r="K144" i="143"/>
  <c r="K145" i="143"/>
  <c r="K146" i="143"/>
  <c r="K147" i="143"/>
  <c r="K148" i="143"/>
  <c r="K149" i="143"/>
  <c r="K150" i="143"/>
  <c r="K230" i="143"/>
  <c r="K231" i="143"/>
  <c r="K232" i="143"/>
  <c r="K234" i="143"/>
  <c r="K235" i="143"/>
  <c r="K236" i="143"/>
  <c r="K237" i="143"/>
  <c r="K238" i="143"/>
  <c r="K239" i="143"/>
  <c r="K104" i="143"/>
  <c r="F104" i="143"/>
  <c r="L104" i="143" s="1"/>
  <c r="H104" i="143" s="1"/>
  <c r="K85" i="143"/>
  <c r="K86" i="143"/>
  <c r="K87" i="143"/>
  <c r="K88" i="143"/>
  <c r="K89" i="143"/>
  <c r="K90" i="143"/>
  <c r="K93" i="143"/>
  <c r="K94" i="143"/>
  <c r="K95" i="143"/>
  <c r="K97" i="143"/>
  <c r="K99" i="143"/>
  <c r="K100" i="143"/>
  <c r="K101" i="143"/>
  <c r="K102" i="143"/>
  <c r="K103" i="143"/>
  <c r="K105" i="143"/>
  <c r="K106" i="143"/>
  <c r="K107" i="143"/>
  <c r="K108" i="143"/>
  <c r="K110" i="143"/>
  <c r="K112" i="143"/>
  <c r="K116" i="143"/>
  <c r="K117" i="143"/>
  <c r="K118" i="143"/>
  <c r="K119" i="143"/>
  <c r="K123" i="143"/>
  <c r="K124" i="143"/>
  <c r="K126" i="143"/>
  <c r="K127" i="143"/>
  <c r="K128" i="143"/>
  <c r="K129" i="143"/>
  <c r="K130" i="143"/>
  <c r="K131" i="143"/>
  <c r="K132" i="143"/>
  <c r="M104" i="143" l="1"/>
  <c r="E123" i="143" l="1"/>
  <c r="F123" i="143" s="1"/>
  <c r="E118" i="143"/>
  <c r="E117" i="143"/>
  <c r="E90" i="143"/>
  <c r="F90" i="143" s="1"/>
  <c r="L90" i="143" s="1"/>
  <c r="H90" i="143" s="1"/>
  <c r="E89" i="143"/>
  <c r="M89" i="143" s="1"/>
  <c r="E88" i="143"/>
  <c r="F88" i="143" s="1"/>
  <c r="L88" i="143" s="1"/>
  <c r="H88" i="143" s="1"/>
  <c r="J88" i="143"/>
  <c r="J89" i="143"/>
  <c r="J90" i="143"/>
  <c r="E107" i="143"/>
  <c r="F107" i="143" s="1"/>
  <c r="L107" i="143" s="1"/>
  <c r="H107" i="143" s="1"/>
  <c r="E108" i="143"/>
  <c r="F108" i="143" s="1"/>
  <c r="L108" i="143" s="1"/>
  <c r="H108" i="143" s="1"/>
  <c r="F106" i="143"/>
  <c r="L106" i="143" s="1"/>
  <c r="H106" i="143" s="1"/>
  <c r="M106" i="143"/>
  <c r="E87" i="143"/>
  <c r="F87" i="143" s="1"/>
  <c r="L87" i="143" s="1"/>
  <c r="H87" i="143" s="1"/>
  <c r="J87" i="143"/>
  <c r="E85" i="143"/>
  <c r="F85" i="143" s="1"/>
  <c r="L85" i="143" s="1"/>
  <c r="H85" i="143" s="1"/>
  <c r="J85" i="143"/>
  <c r="E86" i="143"/>
  <c r="F86" i="143" s="1"/>
  <c r="L86" i="143" s="1"/>
  <c r="H86" i="143" s="1"/>
  <c r="J86" i="143"/>
  <c r="E84" i="143"/>
  <c r="M88" i="143" l="1"/>
  <c r="M87" i="143"/>
  <c r="F89" i="143"/>
  <c r="L89" i="143" s="1"/>
  <c r="H89" i="143" s="1"/>
  <c r="M85" i="143"/>
  <c r="M107" i="143"/>
  <c r="M90" i="143"/>
  <c r="M108" i="143"/>
  <c r="M86" i="143"/>
  <c r="J124" i="143"/>
  <c r="J118" i="143"/>
  <c r="J117" i="143"/>
  <c r="M117" i="143"/>
  <c r="D124" i="143"/>
  <c r="E124" i="143" s="1"/>
  <c r="F124" i="143" s="1"/>
  <c r="L124" i="143" s="1"/>
  <c r="H124" i="143" s="1"/>
  <c r="M124" i="143" l="1"/>
  <c r="F118" i="143"/>
  <c r="L118" i="143" s="1"/>
  <c r="H118" i="143" s="1"/>
  <c r="M118" i="143"/>
  <c r="F117" i="143"/>
  <c r="E19" i="143"/>
  <c r="F19" i="143" s="1"/>
  <c r="L19" i="143" s="1"/>
  <c r="H19" i="143" s="1"/>
  <c r="E20" i="143"/>
  <c r="F20" i="143" s="1"/>
  <c r="L20" i="143" s="1"/>
  <c r="H20" i="143" s="1"/>
  <c r="E21" i="143"/>
  <c r="M21" i="143" s="1"/>
  <c r="J21" i="143"/>
  <c r="J20" i="143"/>
  <c r="J19" i="143"/>
  <c r="E17" i="143"/>
  <c r="F17" i="143" s="1"/>
  <c r="L17" i="143" s="1"/>
  <c r="H17" i="143" s="1"/>
  <c r="J17" i="143"/>
  <c r="L117" i="143" l="1"/>
  <c r="H117" i="143" s="1"/>
  <c r="F21" i="143"/>
  <c r="L21" i="143" s="1"/>
  <c r="H21" i="143" s="1"/>
  <c r="M17" i="143"/>
  <c r="M20" i="143"/>
  <c r="M19" i="143"/>
  <c r="E71" i="143"/>
  <c r="F71" i="143" s="1"/>
  <c r="D119" i="143" l="1"/>
  <c r="E119" i="143" s="1"/>
  <c r="D128" i="143"/>
  <c r="E128" i="143" s="1"/>
  <c r="D127" i="143"/>
  <c r="D126" i="143"/>
  <c r="E126" i="143" s="1"/>
  <c r="D132" i="143"/>
  <c r="E132" i="143" s="1"/>
  <c r="D131" i="143"/>
  <c r="E131" i="143" s="1"/>
  <c r="D130" i="143"/>
  <c r="E130" i="143" s="1"/>
  <c r="D129" i="143"/>
  <c r="E129" i="143" s="1"/>
  <c r="D116" i="143"/>
  <c r="E116" i="143" s="1"/>
  <c r="D112" i="143"/>
  <c r="E112" i="143" s="1"/>
  <c r="D113" i="143"/>
  <c r="E113" i="143" s="1"/>
  <c r="D115" i="143"/>
  <c r="E115" i="143" s="1"/>
  <c r="D110" i="143"/>
  <c r="E110" i="143" s="1"/>
  <c r="D105" i="143"/>
  <c r="E105" i="143" s="1"/>
  <c r="D103" i="143"/>
  <c r="E103" i="143" s="1"/>
  <c r="D102" i="143"/>
  <c r="E102" i="143" s="1"/>
  <c r="D99" i="143"/>
  <c r="E99" i="143" s="1"/>
  <c r="D100" i="143"/>
  <c r="E100" i="143" s="1"/>
  <c r="D97" i="143"/>
  <c r="E97" i="143" s="1"/>
  <c r="D95" i="143"/>
  <c r="D94" i="143"/>
  <c r="E94" i="143" s="1"/>
  <c r="D93" i="143"/>
  <c r="E93" i="143" s="1"/>
  <c r="E5" i="143"/>
  <c r="F5" i="143" s="1"/>
  <c r="E127" i="143" l="1"/>
  <c r="F127" i="143" s="1"/>
  <c r="E142" i="143"/>
  <c r="F142" i="143" s="1"/>
  <c r="L142" i="143" s="1"/>
  <c r="H142" i="143" s="1"/>
  <c r="J142" i="143"/>
  <c r="M142" i="143" l="1"/>
  <c r="F102" i="143"/>
  <c r="L102" i="143" s="1"/>
  <c r="H102" i="143" s="1"/>
  <c r="M102" i="143"/>
  <c r="J102" i="143"/>
  <c r="K84" i="143" l="1"/>
  <c r="J84" i="143"/>
  <c r="K178" i="143" l="1"/>
  <c r="K179" i="143"/>
  <c r="K180" i="143"/>
  <c r="K181" i="143"/>
  <c r="K182" i="143"/>
  <c r="K183" i="143"/>
  <c r="K184" i="143"/>
  <c r="K185" i="143"/>
  <c r="K186" i="143"/>
  <c r="K187" i="143"/>
  <c r="K188" i="143"/>
  <c r="K189" i="143"/>
  <c r="K190" i="143"/>
  <c r="K191" i="143"/>
  <c r="K192" i="143"/>
  <c r="K193" i="143"/>
  <c r="K194" i="143"/>
  <c r="K195" i="143"/>
  <c r="K196" i="143"/>
  <c r="K197" i="143"/>
  <c r="K198" i="143"/>
  <c r="K199" i="143"/>
  <c r="K200" i="143"/>
  <c r="K201" i="143"/>
  <c r="K202" i="143"/>
  <c r="K203" i="143"/>
  <c r="K204" i="143"/>
  <c r="K205" i="143"/>
  <c r="K206" i="143"/>
  <c r="K207" i="143"/>
  <c r="K208" i="143"/>
  <c r="K209" i="143"/>
  <c r="K210" i="143"/>
  <c r="K211" i="143"/>
  <c r="K212" i="143"/>
  <c r="K213" i="143"/>
  <c r="K214" i="143"/>
  <c r="K215" i="143"/>
  <c r="K216" i="143"/>
  <c r="K217" i="143"/>
  <c r="K218" i="143"/>
  <c r="K219" i="143"/>
  <c r="K220" i="143"/>
  <c r="K221" i="143"/>
  <c r="K226" i="143"/>
  <c r="K227" i="143"/>
  <c r="K228" i="143"/>
  <c r="E73" i="143" l="1"/>
  <c r="J73" i="143"/>
  <c r="E72" i="143"/>
  <c r="J72" i="143"/>
  <c r="L71" i="143"/>
  <c r="H71" i="143" s="1"/>
  <c r="J71" i="143"/>
  <c r="E58" i="143"/>
  <c r="F58" i="143" s="1"/>
  <c r="L58" i="143" s="1"/>
  <c r="H58" i="143" s="1"/>
  <c r="J58" i="143"/>
  <c r="F72" i="143" l="1"/>
  <c r="L72" i="143" s="1"/>
  <c r="H72" i="143" s="1"/>
  <c r="F73" i="143"/>
  <c r="L73" i="143" s="1"/>
  <c r="H73" i="143" s="1"/>
  <c r="M73" i="143"/>
  <c r="M72" i="143"/>
  <c r="M71" i="143"/>
  <c r="M58" i="143"/>
  <c r="E174" i="143"/>
  <c r="F174" i="143" s="1"/>
  <c r="L174" i="143" s="1"/>
  <c r="H174" i="143" s="1"/>
  <c r="J174" i="143"/>
  <c r="E173" i="143"/>
  <c r="F173" i="143" s="1"/>
  <c r="L173" i="143" s="1"/>
  <c r="H173" i="143" s="1"/>
  <c r="J173" i="143"/>
  <c r="E175" i="143"/>
  <c r="F175" i="143" s="1"/>
  <c r="L175" i="143" s="1"/>
  <c r="H175" i="143" s="1"/>
  <c r="J175" i="143"/>
  <c r="E165" i="143"/>
  <c r="J165" i="143"/>
  <c r="E166" i="143"/>
  <c r="J166" i="143"/>
  <c r="F166" i="143" l="1"/>
  <c r="L166" i="143" s="1"/>
  <c r="H166" i="143" s="1"/>
  <c r="F165" i="143"/>
  <c r="L165" i="143" s="1"/>
  <c r="H165" i="143" s="1"/>
  <c r="M173" i="143"/>
  <c r="M175" i="143"/>
  <c r="M166" i="143"/>
  <c r="M174" i="143"/>
  <c r="M165" i="143"/>
  <c r="J93" i="143"/>
  <c r="J94" i="143"/>
  <c r="J95" i="143"/>
  <c r="J97" i="143"/>
  <c r="J99" i="143"/>
  <c r="J100" i="143"/>
  <c r="J101" i="143"/>
  <c r="J103" i="143"/>
  <c r="J105" i="143"/>
  <c r="J110" i="143"/>
  <c r="J112" i="143"/>
  <c r="J113" i="143"/>
  <c r="J115" i="143"/>
  <c r="J116" i="143"/>
  <c r="J119" i="143"/>
  <c r="J123" i="143"/>
  <c r="J126" i="143"/>
  <c r="J127" i="143"/>
  <c r="J128" i="143"/>
  <c r="J129" i="143"/>
  <c r="J130" i="143"/>
  <c r="J131" i="143"/>
  <c r="J132" i="143"/>
  <c r="F100" i="143" l="1"/>
  <c r="L100" i="143" s="1"/>
  <c r="H100" i="143" s="1"/>
  <c r="F99" i="143"/>
  <c r="L99" i="143" s="1"/>
  <c r="H99" i="143" s="1"/>
  <c r="F101" i="143"/>
  <c r="L101" i="143" s="1"/>
  <c r="H101" i="143" s="1"/>
  <c r="M99" i="143"/>
  <c r="M100" i="143"/>
  <c r="M101" i="143"/>
  <c r="F112" i="143" l="1"/>
  <c r="L112" i="143" s="1"/>
  <c r="H112" i="143" s="1"/>
  <c r="F115" i="143"/>
  <c r="L115" i="143" s="1"/>
  <c r="H115" i="143" s="1"/>
  <c r="F110" i="143"/>
  <c r="L110" i="143" s="1"/>
  <c r="H110" i="143" s="1"/>
  <c r="F113" i="143"/>
  <c r="L113" i="143" s="1"/>
  <c r="H113" i="143" s="1"/>
  <c r="M113" i="143"/>
  <c r="M112" i="143"/>
  <c r="M110" i="143"/>
  <c r="M115" i="143"/>
  <c r="J149" i="143" l="1"/>
  <c r="K177" i="143" l="1"/>
  <c r="J221" i="143" l="1"/>
  <c r="H221" i="143" l="1"/>
  <c r="J150" i="143"/>
  <c r="E150" i="143"/>
  <c r="M150" i="143" s="1"/>
  <c r="E149" i="143"/>
  <c r="M149" i="143" s="1"/>
  <c r="J148" i="143"/>
  <c r="E148" i="143"/>
  <c r="F148" i="143" s="1"/>
  <c r="L148" i="143" s="1"/>
  <c r="H148" i="143" s="1"/>
  <c r="M148" i="143" l="1"/>
  <c r="F149" i="143"/>
  <c r="L149" i="143" s="1"/>
  <c r="H149" i="143" s="1"/>
  <c r="F150" i="143"/>
  <c r="L150" i="143" s="1"/>
  <c r="H150" i="143" s="1"/>
  <c r="E171" i="143" l="1"/>
  <c r="F171" i="143" s="1"/>
  <c r="L171" i="143" s="1"/>
  <c r="H171" i="143" s="1"/>
  <c r="J171" i="143"/>
  <c r="E13" i="143"/>
  <c r="F13" i="143" s="1"/>
  <c r="L13" i="143" s="1"/>
  <c r="H13" i="143" s="1"/>
  <c r="J13" i="143"/>
  <c r="M13" i="143" l="1"/>
  <c r="M171" i="143"/>
  <c r="K229" i="143" l="1"/>
  <c r="K158" i="143"/>
  <c r="K152" i="143"/>
  <c r="K151" i="143"/>
  <c r="K133" i="143"/>
  <c r="K2" i="143"/>
  <c r="E14" i="143" l="1"/>
  <c r="F14" i="143" s="1"/>
  <c r="L14" i="143" s="1"/>
  <c r="H14" i="143" s="1"/>
  <c r="J14" i="143"/>
  <c r="M14" i="143" l="1"/>
  <c r="E172" i="143"/>
  <c r="F172" i="143" s="1"/>
  <c r="J172" i="143"/>
  <c r="M172" i="143" l="1"/>
  <c r="L172" i="143"/>
  <c r="H172" i="143" s="1"/>
  <c r="J29" i="143" l="1"/>
  <c r="E26" i="143"/>
  <c r="J26" i="143"/>
  <c r="M26" i="143" l="1"/>
  <c r="F26" i="143"/>
  <c r="L26" i="143" s="1"/>
  <c r="H26" i="143" s="1"/>
  <c r="M239" i="143"/>
  <c r="J239" i="143"/>
  <c r="E135" i="143"/>
  <c r="J135" i="143"/>
  <c r="F135" i="143" l="1"/>
  <c r="L135" i="143" s="1"/>
  <c r="H135" i="143" s="1"/>
  <c r="L239" i="143"/>
  <c r="H239" i="143" s="1"/>
  <c r="M135" i="143"/>
  <c r="J211" i="143" l="1"/>
  <c r="E211" i="143"/>
  <c r="F211" i="143" l="1"/>
  <c r="L211" i="143" s="1"/>
  <c r="H211" i="143" s="1"/>
  <c r="M211" i="143"/>
  <c r="F128" i="143" l="1"/>
  <c r="M128" i="143" l="1"/>
  <c r="L128" i="143"/>
  <c r="H128" i="143" s="1"/>
  <c r="E27" i="143"/>
  <c r="F27" i="143" s="1"/>
  <c r="F94" i="143" l="1"/>
  <c r="L94" i="143" l="1"/>
  <c r="H94" i="143" s="1"/>
  <c r="M94" i="143"/>
  <c r="E230" i="143"/>
  <c r="J230" i="143"/>
  <c r="F230" i="143" l="1"/>
  <c r="L230" i="143" s="1"/>
  <c r="H230" i="143" s="1"/>
  <c r="M230" i="143"/>
  <c r="E164" i="143" l="1"/>
  <c r="F164" i="143" s="1"/>
  <c r="J164" i="143"/>
  <c r="L164" i="143" l="1"/>
  <c r="H164" i="143" s="1"/>
  <c r="M164" i="143"/>
  <c r="E29" i="143" l="1"/>
  <c r="F29" i="143" s="1"/>
  <c r="M29" i="143" l="1"/>
  <c r="L29" i="143"/>
  <c r="H29" i="143" s="1"/>
  <c r="J158" i="143"/>
  <c r="J44" i="143"/>
  <c r="J184" i="143" l="1"/>
  <c r="E184" i="143"/>
  <c r="F184" i="143" l="1"/>
  <c r="L184" i="143" s="1"/>
  <c r="H184" i="143" s="1"/>
  <c r="M184" i="143"/>
  <c r="J2" i="143"/>
  <c r="E232" i="143" l="1"/>
  <c r="F232" i="143" s="1"/>
  <c r="L232" i="143" s="1"/>
  <c r="H232" i="143" s="1"/>
  <c r="J133" i="143"/>
  <c r="E133" i="143"/>
  <c r="F84" i="143"/>
  <c r="E69" i="143"/>
  <c r="F69" i="143" s="1"/>
  <c r="E2" i="143"/>
  <c r="F2" i="143" s="1"/>
  <c r="J57" i="143"/>
  <c r="E57" i="143"/>
  <c r="F57" i="143" s="1"/>
  <c r="J207" i="143"/>
  <c r="E207" i="143"/>
  <c r="E208" i="143"/>
  <c r="E209" i="143"/>
  <c r="F209" i="143" s="1"/>
  <c r="E210" i="143"/>
  <c r="E206" i="143"/>
  <c r="M206" i="143" s="1"/>
  <c r="J183" i="143"/>
  <c r="E183" i="143"/>
  <c r="J238" i="143"/>
  <c r="E213" i="143"/>
  <c r="J213" i="143"/>
  <c r="E77" i="143"/>
  <c r="F77" i="143" s="1"/>
  <c r="J76" i="143"/>
  <c r="J77" i="143"/>
  <c r="E76" i="143"/>
  <c r="E74" i="143"/>
  <c r="F74" i="143" s="1"/>
  <c r="J74" i="143"/>
  <c r="E214" i="143"/>
  <c r="F214" i="143" s="1"/>
  <c r="J214" i="143"/>
  <c r="J236" i="143"/>
  <c r="E217" i="143"/>
  <c r="J217" i="143"/>
  <c r="E216" i="143"/>
  <c r="F216" i="143" s="1"/>
  <c r="J216" i="143"/>
  <c r="E215" i="143"/>
  <c r="J215" i="143"/>
  <c r="E170" i="143"/>
  <c r="F170" i="143" s="1"/>
  <c r="J170" i="143"/>
  <c r="E163" i="143"/>
  <c r="F163" i="143" s="1"/>
  <c r="J163" i="143"/>
  <c r="E162" i="143"/>
  <c r="F162" i="143" s="1"/>
  <c r="J162" i="143"/>
  <c r="E220" i="143"/>
  <c r="M220" i="143" s="1"/>
  <c r="J220" i="143"/>
  <c r="E56" i="143"/>
  <c r="J56" i="143"/>
  <c r="E28" i="143"/>
  <c r="F28" i="143" s="1"/>
  <c r="J28" i="143"/>
  <c r="E177" i="143"/>
  <c r="J177" i="143"/>
  <c r="E219" i="143"/>
  <c r="F219" i="143" s="1"/>
  <c r="J219" i="143"/>
  <c r="E62" i="143"/>
  <c r="F62" i="143" s="1"/>
  <c r="E63" i="143"/>
  <c r="F63" i="143" s="1"/>
  <c r="E218" i="143"/>
  <c r="J218" i="143"/>
  <c r="J193" i="143"/>
  <c r="J191" i="143"/>
  <c r="J186" i="143"/>
  <c r="E12" i="143"/>
  <c r="F12" i="143" s="1"/>
  <c r="J12" i="143"/>
  <c r="F129" i="143"/>
  <c r="E186" i="143"/>
  <c r="F186" i="143" s="1"/>
  <c r="E193" i="143"/>
  <c r="F193" i="143" s="1"/>
  <c r="E191" i="143"/>
  <c r="F191" i="143" s="1"/>
  <c r="E139" i="143"/>
  <c r="E138" i="143"/>
  <c r="E51" i="143"/>
  <c r="F51" i="143" s="1"/>
  <c r="J51" i="143"/>
  <c r="J226" i="143"/>
  <c r="E10" i="143"/>
  <c r="F10" i="143" s="1"/>
  <c r="E59" i="143"/>
  <c r="F59" i="143" s="1"/>
  <c r="J59" i="143"/>
  <c r="E212" i="143"/>
  <c r="J212" i="143"/>
  <c r="E205" i="143"/>
  <c r="E204" i="143"/>
  <c r="J204" i="143"/>
  <c r="J205" i="143"/>
  <c r="E54" i="143"/>
  <c r="J54" i="143"/>
  <c r="E78" i="143"/>
  <c r="F78" i="143" s="1"/>
  <c r="J78" i="143"/>
  <c r="E68" i="143"/>
  <c r="J68" i="143"/>
  <c r="J10" i="143"/>
  <c r="E67" i="143"/>
  <c r="J3" i="143"/>
  <c r="J4" i="143"/>
  <c r="J5" i="143"/>
  <c r="J6" i="143"/>
  <c r="J7" i="143"/>
  <c r="J15" i="143"/>
  <c r="J16" i="143"/>
  <c r="J24" i="143"/>
  <c r="J27" i="143"/>
  <c r="J30" i="143"/>
  <c r="J41" i="143"/>
  <c r="J42" i="143"/>
  <c r="J43" i="143"/>
  <c r="J45" i="143"/>
  <c r="J46" i="143"/>
  <c r="J47" i="143"/>
  <c r="J48" i="143"/>
  <c r="J52" i="143"/>
  <c r="J53" i="143"/>
  <c r="J55" i="143"/>
  <c r="J60" i="143"/>
  <c r="J61" i="143"/>
  <c r="J62" i="143"/>
  <c r="J63" i="143"/>
  <c r="J64" i="143"/>
  <c r="J65" i="143"/>
  <c r="J66" i="143"/>
  <c r="J67" i="143"/>
  <c r="J69" i="143"/>
  <c r="J70" i="143"/>
  <c r="J75" i="143"/>
  <c r="J79" i="143"/>
  <c r="J80" i="143"/>
  <c r="J81" i="143"/>
  <c r="J82" i="143"/>
  <c r="J83" i="143"/>
  <c r="J134" i="143"/>
  <c r="J137" i="143"/>
  <c r="J138" i="143"/>
  <c r="J139" i="143"/>
  <c r="J140" i="143"/>
  <c r="J141" i="143"/>
  <c r="J143" i="143"/>
  <c r="J144" i="143"/>
  <c r="J145" i="143"/>
  <c r="J146" i="143"/>
  <c r="J147" i="143"/>
  <c r="J151" i="143"/>
  <c r="J152" i="143"/>
  <c r="J159" i="143"/>
  <c r="J160" i="143"/>
  <c r="J161" i="143"/>
  <c r="J176" i="143"/>
  <c r="J178" i="143"/>
  <c r="J179" i="143"/>
  <c r="J180" i="143"/>
  <c r="J181" i="143"/>
  <c r="J182" i="143"/>
  <c r="J185" i="143"/>
  <c r="J187" i="143"/>
  <c r="J188" i="143"/>
  <c r="J189" i="143"/>
  <c r="J190" i="143"/>
  <c r="J192" i="143"/>
  <c r="J194" i="143"/>
  <c r="J195" i="143"/>
  <c r="J196" i="143"/>
  <c r="J197" i="143"/>
  <c r="J198" i="143"/>
  <c r="J199" i="143"/>
  <c r="J200" i="143"/>
  <c r="J201" i="143"/>
  <c r="J202" i="143"/>
  <c r="J203" i="143"/>
  <c r="J206" i="143"/>
  <c r="J208" i="143"/>
  <c r="J209" i="143"/>
  <c r="J210" i="143"/>
  <c r="J227" i="143"/>
  <c r="J228" i="143"/>
  <c r="J231" i="143"/>
  <c r="J232" i="143"/>
  <c r="J234" i="143"/>
  <c r="J235" i="143"/>
  <c r="J237" i="143"/>
  <c r="E235" i="143"/>
  <c r="E70" i="143"/>
  <c r="F70" i="143" s="1"/>
  <c r="E160" i="143"/>
  <c r="F160" i="143" s="1"/>
  <c r="E7" i="143"/>
  <c r="F7" i="143" s="1"/>
  <c r="E194" i="143"/>
  <c r="F194" i="143" s="1"/>
  <c r="E189" i="143"/>
  <c r="F189" i="143" s="1"/>
  <c r="E192" i="143"/>
  <c r="F192" i="143" s="1"/>
  <c r="E190" i="143"/>
  <c r="F190" i="143" s="1"/>
  <c r="E188" i="143"/>
  <c r="F188" i="143" s="1"/>
  <c r="E161" i="143"/>
  <c r="F161" i="143" s="1"/>
  <c r="E159" i="143"/>
  <c r="F159" i="143" s="1"/>
  <c r="E158" i="143"/>
  <c r="F158" i="143" s="1"/>
  <c r="F3" i="143"/>
  <c r="E4" i="143"/>
  <c r="F4" i="143" s="1"/>
  <c r="E6" i="143"/>
  <c r="F6" i="143" s="1"/>
  <c r="E15" i="143"/>
  <c r="F15" i="143" s="1"/>
  <c r="E16" i="143"/>
  <c r="E24" i="143"/>
  <c r="M27" i="143"/>
  <c r="E30" i="143"/>
  <c r="E41" i="143"/>
  <c r="F41" i="143" s="1"/>
  <c r="E42" i="143"/>
  <c r="E43" i="143"/>
  <c r="F43" i="143" s="1"/>
  <c r="E44" i="143"/>
  <c r="F44" i="143" s="1"/>
  <c r="E45" i="143"/>
  <c r="F45" i="143" s="1"/>
  <c r="E46" i="143"/>
  <c r="F46" i="143" s="1"/>
  <c r="E47" i="143"/>
  <c r="F47" i="143" s="1"/>
  <c r="E48" i="143"/>
  <c r="F48" i="143" s="1"/>
  <c r="E52" i="143"/>
  <c r="F52" i="143" s="1"/>
  <c r="E53" i="143"/>
  <c r="F53" i="143" s="1"/>
  <c r="E55" i="143"/>
  <c r="F55" i="143" s="1"/>
  <c r="E60" i="143"/>
  <c r="E61" i="143"/>
  <c r="E64" i="143"/>
  <c r="F64" i="143" s="1"/>
  <c r="E65" i="143"/>
  <c r="F65" i="143" s="1"/>
  <c r="E66" i="143"/>
  <c r="E75" i="143"/>
  <c r="E79" i="143"/>
  <c r="E80" i="143"/>
  <c r="E81" i="143"/>
  <c r="E82" i="143"/>
  <c r="F82" i="143" s="1"/>
  <c r="E83" i="143"/>
  <c r="F83" i="143" s="1"/>
  <c r="F93" i="143"/>
  <c r="E95" i="143"/>
  <c r="F95" i="143" s="1"/>
  <c r="F97" i="143"/>
  <c r="F103" i="143"/>
  <c r="F105" i="143"/>
  <c r="F116" i="143"/>
  <c r="F119" i="143"/>
  <c r="F126" i="143"/>
  <c r="F130" i="143"/>
  <c r="F131" i="143"/>
  <c r="F132" i="143"/>
  <c r="E134" i="143"/>
  <c r="E137" i="143"/>
  <c r="E140" i="143"/>
  <c r="E141" i="143"/>
  <c r="E143" i="143"/>
  <c r="E144" i="143"/>
  <c r="E145" i="143"/>
  <c r="E146" i="143"/>
  <c r="E147" i="143"/>
  <c r="E151" i="143"/>
  <c r="F151" i="143" s="1"/>
  <c r="E152" i="143"/>
  <c r="F152" i="143" s="1"/>
  <c r="E176" i="143"/>
  <c r="E178" i="143"/>
  <c r="E179" i="143"/>
  <c r="E180" i="143"/>
  <c r="E181" i="143"/>
  <c r="E182" i="143"/>
  <c r="E185" i="143"/>
  <c r="E187" i="143"/>
  <c r="E195" i="143"/>
  <c r="E196" i="143"/>
  <c r="E197" i="143"/>
  <c r="E198" i="143"/>
  <c r="E199" i="143"/>
  <c r="E200" i="143"/>
  <c r="E201" i="143"/>
  <c r="E202" i="143"/>
  <c r="E203" i="143"/>
  <c r="E227" i="143"/>
  <c r="E228" i="143"/>
  <c r="F228" i="143" s="1"/>
  <c r="E229" i="143"/>
  <c r="E231" i="143"/>
  <c r="E234" i="143"/>
  <c r="F227" i="143" l="1"/>
  <c r="L227" i="143" s="1"/>
  <c r="H227" i="143" s="1"/>
  <c r="M227" i="143"/>
  <c r="M229" i="143"/>
  <c r="F229" i="143"/>
  <c r="L229" i="143" s="1"/>
  <c r="H229" i="143" s="1"/>
  <c r="M234" i="143"/>
  <c r="F234" i="143"/>
  <c r="L234" i="143" s="1"/>
  <c r="H234" i="143" s="1"/>
  <c r="F231" i="143"/>
  <c r="L231" i="143" s="1"/>
  <c r="H231" i="143" s="1"/>
  <c r="L228" i="143"/>
  <c r="H228" i="143" s="1"/>
  <c r="M203" i="143"/>
  <c r="F203" i="143"/>
  <c r="L203" i="143" s="1"/>
  <c r="H203" i="143" s="1"/>
  <c r="M201" i="143"/>
  <c r="F201" i="143"/>
  <c r="L201" i="143" s="1"/>
  <c r="H201" i="143" s="1"/>
  <c r="F199" i="143"/>
  <c r="L199" i="143" s="1"/>
  <c r="H199" i="143" s="1"/>
  <c r="M197" i="143"/>
  <c r="F197" i="143"/>
  <c r="L197" i="143" s="1"/>
  <c r="H197" i="143" s="1"/>
  <c r="M195" i="143"/>
  <c r="F195" i="143"/>
  <c r="L195" i="143" s="1"/>
  <c r="H195" i="143" s="1"/>
  <c r="M185" i="143"/>
  <c r="F185" i="143"/>
  <c r="L185" i="143" s="1"/>
  <c r="H185" i="143" s="1"/>
  <c r="M181" i="143"/>
  <c r="F181" i="143"/>
  <c r="L181" i="143" s="1"/>
  <c r="H181" i="143" s="1"/>
  <c r="F179" i="143"/>
  <c r="L179" i="143" s="1"/>
  <c r="H179" i="143" s="1"/>
  <c r="L151" i="143"/>
  <c r="H151" i="143" s="1"/>
  <c r="M146" i="143"/>
  <c r="F146" i="143"/>
  <c r="L146" i="143" s="1"/>
  <c r="H146" i="143" s="1"/>
  <c r="M144" i="143"/>
  <c r="F144" i="143"/>
  <c r="L144" i="143" s="1"/>
  <c r="H144" i="143" s="1"/>
  <c r="F141" i="143"/>
  <c r="L141" i="143" s="1"/>
  <c r="H141" i="143" s="1"/>
  <c r="F137" i="143"/>
  <c r="L137" i="143" s="1"/>
  <c r="H137" i="143" s="1"/>
  <c r="M132" i="143"/>
  <c r="L132" i="143"/>
  <c r="H132" i="143" s="1"/>
  <c r="M130" i="143"/>
  <c r="L130" i="143"/>
  <c r="H130" i="143" s="1"/>
  <c r="M116" i="143"/>
  <c r="L116" i="143"/>
  <c r="H116" i="143" s="1"/>
  <c r="L105" i="143"/>
  <c r="H105" i="143" s="1"/>
  <c r="M80" i="143"/>
  <c r="F80" i="143"/>
  <c r="F75" i="143"/>
  <c r="L75" i="143" s="1"/>
  <c r="H75" i="143" s="1"/>
  <c r="M60" i="143"/>
  <c r="F60" i="143"/>
  <c r="M48" i="143"/>
  <c r="M46" i="143"/>
  <c r="M42" i="143"/>
  <c r="F42" i="143"/>
  <c r="M30" i="143"/>
  <c r="F30" i="143"/>
  <c r="M24" i="143"/>
  <c r="F24" i="143"/>
  <c r="M16" i="143"/>
  <c r="F16" i="143"/>
  <c r="M190" i="143"/>
  <c r="L190" i="143"/>
  <c r="H190" i="143" s="1"/>
  <c r="M189" i="143"/>
  <c r="L189" i="143"/>
  <c r="H189" i="143" s="1"/>
  <c r="M67" i="143"/>
  <c r="F67" i="143"/>
  <c r="L67" i="143" s="1"/>
  <c r="M68" i="143"/>
  <c r="F68" i="143"/>
  <c r="M54" i="143"/>
  <c r="F54" i="143"/>
  <c r="F205" i="143"/>
  <c r="L205" i="143" s="1"/>
  <c r="H205" i="143" s="1"/>
  <c r="F212" i="143"/>
  <c r="L212" i="143" s="1"/>
  <c r="H212" i="143" s="1"/>
  <c r="L226" i="143"/>
  <c r="H226" i="143" s="1"/>
  <c r="M138" i="143"/>
  <c r="F138" i="143"/>
  <c r="L138" i="143" s="1"/>
  <c r="H138" i="143" s="1"/>
  <c r="M191" i="143"/>
  <c r="L191" i="143"/>
  <c r="H191" i="143" s="1"/>
  <c r="F218" i="143"/>
  <c r="L218" i="143" s="1"/>
  <c r="H218" i="143" s="1"/>
  <c r="F177" i="143"/>
  <c r="L177" i="143" s="1"/>
  <c r="H177" i="143" s="1"/>
  <c r="F220" i="143"/>
  <c r="L163" i="143"/>
  <c r="H163" i="143" s="1"/>
  <c r="L170" i="143"/>
  <c r="H170" i="143" s="1"/>
  <c r="F215" i="143"/>
  <c r="L215" i="143" s="1"/>
  <c r="H215" i="143" s="1"/>
  <c r="M217" i="143"/>
  <c r="F217" i="143"/>
  <c r="L217" i="143" s="1"/>
  <c r="H217" i="143" s="1"/>
  <c r="L236" i="143"/>
  <c r="H236" i="143" s="1"/>
  <c r="F213" i="143"/>
  <c r="L213" i="143" s="1"/>
  <c r="H213" i="143" s="1"/>
  <c r="F208" i="143"/>
  <c r="L208" i="143" s="1"/>
  <c r="H208" i="143" s="1"/>
  <c r="F202" i="143"/>
  <c r="L202" i="143" s="1"/>
  <c r="H202" i="143" s="1"/>
  <c r="M200" i="143"/>
  <c r="F200" i="143"/>
  <c r="L200" i="143" s="1"/>
  <c r="H200" i="143" s="1"/>
  <c r="F198" i="143"/>
  <c r="L198" i="143" s="1"/>
  <c r="H198" i="143" s="1"/>
  <c r="M196" i="143"/>
  <c r="F196" i="143"/>
  <c r="L196" i="143" s="1"/>
  <c r="H196" i="143" s="1"/>
  <c r="F187" i="143"/>
  <c r="L187" i="143" s="1"/>
  <c r="H187" i="143" s="1"/>
  <c r="M182" i="143"/>
  <c r="F182" i="143"/>
  <c r="L182" i="143" s="1"/>
  <c r="H182" i="143" s="1"/>
  <c r="F180" i="143"/>
  <c r="L180" i="143" s="1"/>
  <c r="H180" i="143" s="1"/>
  <c r="F178" i="143"/>
  <c r="L178" i="143" s="1"/>
  <c r="H178" i="143" s="1"/>
  <c r="M176" i="143"/>
  <c r="F176" i="143"/>
  <c r="L176" i="143" s="1"/>
  <c r="H176" i="143" s="1"/>
  <c r="M152" i="143"/>
  <c r="L152" i="143"/>
  <c r="H152" i="143" s="1"/>
  <c r="F147" i="143"/>
  <c r="L147" i="143" s="1"/>
  <c r="H147" i="143" s="1"/>
  <c r="F145" i="143"/>
  <c r="L145" i="143" s="1"/>
  <c r="H145" i="143" s="1"/>
  <c r="F143" i="143"/>
  <c r="L143" i="143" s="1"/>
  <c r="H143" i="143" s="1"/>
  <c r="F140" i="143"/>
  <c r="L140" i="143" s="1"/>
  <c r="H140" i="143" s="1"/>
  <c r="F134" i="143"/>
  <c r="L134" i="143" s="1"/>
  <c r="H134" i="143" s="1"/>
  <c r="L131" i="143"/>
  <c r="H131" i="143" s="1"/>
  <c r="L126" i="143"/>
  <c r="H126" i="143" s="1"/>
  <c r="M123" i="143"/>
  <c r="L123" i="143"/>
  <c r="H123" i="143" s="1"/>
  <c r="L119" i="143"/>
  <c r="H119" i="143" s="1"/>
  <c r="L103" i="143"/>
  <c r="H103" i="143" s="1"/>
  <c r="M97" i="143"/>
  <c r="L97" i="143"/>
  <c r="H97" i="143" s="1"/>
  <c r="M93" i="143"/>
  <c r="L93" i="143"/>
  <c r="H93" i="143" s="1"/>
  <c r="M81" i="143"/>
  <c r="F81" i="143"/>
  <c r="M79" i="143"/>
  <c r="F79" i="143"/>
  <c r="M66" i="143"/>
  <c r="F66" i="143"/>
  <c r="M61" i="143"/>
  <c r="F61" i="143"/>
  <c r="L5" i="143"/>
  <c r="H5" i="143" s="1"/>
  <c r="L3" i="143"/>
  <c r="H3" i="143" s="1"/>
  <c r="L158" i="143"/>
  <c r="H158" i="143" s="1"/>
  <c r="L159" i="143"/>
  <c r="H159" i="143" s="1"/>
  <c r="L188" i="143"/>
  <c r="H188" i="143" s="1"/>
  <c r="L160" i="143"/>
  <c r="H160" i="143" s="1"/>
  <c r="F235" i="143"/>
  <c r="L235" i="143" s="1"/>
  <c r="H235" i="143" s="1"/>
  <c r="M127" i="143"/>
  <c r="L127" i="143"/>
  <c r="H127" i="143" s="1"/>
  <c r="M204" i="143"/>
  <c r="F204" i="143"/>
  <c r="L204" i="143" s="1"/>
  <c r="H204" i="143" s="1"/>
  <c r="M10" i="143"/>
  <c r="L10" i="143"/>
  <c r="H10" i="143" s="1"/>
  <c r="M51" i="143"/>
  <c r="L51" i="143"/>
  <c r="H51" i="143" s="1"/>
  <c r="F139" i="143"/>
  <c r="L139" i="143" s="1"/>
  <c r="H139" i="143" s="1"/>
  <c r="M193" i="143"/>
  <c r="L193" i="143"/>
  <c r="H193" i="143" s="1"/>
  <c r="M129" i="143"/>
  <c r="L129" i="143"/>
  <c r="H129" i="143" s="1"/>
  <c r="F56" i="143"/>
  <c r="L56" i="143" s="1"/>
  <c r="H56" i="143" s="1"/>
  <c r="M76" i="143"/>
  <c r="F76" i="143"/>
  <c r="L76" i="143" s="1"/>
  <c r="H76" i="143" s="1"/>
  <c r="L238" i="143"/>
  <c r="H238" i="143" s="1"/>
  <c r="F183" i="143"/>
  <c r="L183" i="143" s="1"/>
  <c r="H183" i="143" s="1"/>
  <c r="F206" i="143"/>
  <c r="L206" i="143" s="1"/>
  <c r="H206" i="143" s="1"/>
  <c r="M210" i="143"/>
  <c r="F210" i="143"/>
  <c r="L210" i="143" s="1"/>
  <c r="H210" i="143" s="1"/>
  <c r="M207" i="143"/>
  <c r="F207" i="143"/>
  <c r="L207" i="143" s="1"/>
  <c r="H207" i="143" s="1"/>
  <c r="M84" i="143"/>
  <c r="L84" i="143"/>
  <c r="H84" i="143" s="1"/>
  <c r="M133" i="143"/>
  <c r="F133" i="143"/>
  <c r="L133" i="143" s="1"/>
  <c r="H133" i="143" s="1"/>
  <c r="M2" i="143"/>
  <c r="L2" i="143"/>
  <c r="H2" i="143" s="1"/>
  <c r="M63" i="143"/>
  <c r="M69" i="143"/>
  <c r="M170" i="143"/>
  <c r="M215" i="143"/>
  <c r="M158" i="143"/>
  <c r="M139" i="143"/>
  <c r="M12" i="143"/>
  <c r="M212" i="143"/>
  <c r="M56" i="143"/>
  <c r="M163" i="143"/>
  <c r="M238" i="143"/>
  <c r="M198" i="143"/>
  <c r="M208" i="143"/>
  <c r="L83" i="143"/>
  <c r="H83" i="143" s="1"/>
  <c r="L64" i="143"/>
  <c r="H64" i="143" s="1"/>
  <c r="L55" i="143"/>
  <c r="H55" i="143" s="1"/>
  <c r="L47" i="143"/>
  <c r="H47" i="143" s="1"/>
  <c r="L45" i="143"/>
  <c r="H45" i="143" s="1"/>
  <c r="L41" i="143"/>
  <c r="H41" i="143" s="1"/>
  <c r="L6" i="143"/>
  <c r="H6" i="143" s="1"/>
  <c r="L4" i="143"/>
  <c r="H4" i="143" s="1"/>
  <c r="L161" i="143"/>
  <c r="H161" i="143" s="1"/>
  <c r="M161" i="143"/>
  <c r="L192" i="143"/>
  <c r="H192" i="143" s="1"/>
  <c r="M192" i="143"/>
  <c r="M194" i="143"/>
  <c r="L194" i="143"/>
  <c r="H194" i="143" s="1"/>
  <c r="L7" i="143"/>
  <c r="H7" i="143" s="1"/>
  <c r="L59" i="143"/>
  <c r="H59" i="143" s="1"/>
  <c r="L12" i="143"/>
  <c r="H12" i="143" s="1"/>
  <c r="L62" i="143"/>
  <c r="H62" i="143" s="1"/>
  <c r="L28" i="143"/>
  <c r="H28" i="143" s="1"/>
  <c r="L74" i="143"/>
  <c r="H74" i="143" s="1"/>
  <c r="L77" i="143"/>
  <c r="H77" i="143" s="1"/>
  <c r="L44" i="143"/>
  <c r="H44" i="143" s="1"/>
  <c r="L53" i="143"/>
  <c r="H53" i="143" s="1"/>
  <c r="L57" i="143"/>
  <c r="H57" i="143" s="1"/>
  <c r="L63" i="143"/>
  <c r="H63" i="143" s="1"/>
  <c r="L65" i="143"/>
  <c r="H65" i="143" s="1"/>
  <c r="L69" i="143"/>
  <c r="H69" i="143" s="1"/>
  <c r="L78" i="143"/>
  <c r="H78" i="143" s="1"/>
  <c r="M151" i="143"/>
  <c r="M134" i="143"/>
  <c r="M188" i="143"/>
  <c r="M178" i="143"/>
  <c r="M119" i="143"/>
  <c r="M202" i="143"/>
  <c r="M5" i="143"/>
  <c r="M145" i="143"/>
  <c r="M236" i="143"/>
  <c r="M235" i="143"/>
  <c r="M180" i="143"/>
  <c r="M160" i="143"/>
  <c r="M7" i="143"/>
  <c r="M83" i="143"/>
  <c r="M187" i="143"/>
  <c r="M103" i="143"/>
  <c r="M3" i="143"/>
  <c r="M78" i="143"/>
  <c r="M64" i="143"/>
  <c r="M131" i="143"/>
  <c r="M44" i="143"/>
  <c r="M55" i="143"/>
  <c r="M47" i="143"/>
  <c r="M159" i="143"/>
  <c r="M105" i="143"/>
  <c r="M140" i="143"/>
  <c r="M199" i="143"/>
  <c r="M179" i="143"/>
  <c r="M237" i="143"/>
  <c r="M45" i="143"/>
  <c r="M213" i="143"/>
  <c r="M41" i="143"/>
  <c r="M4" i="143"/>
  <c r="M232" i="143"/>
  <c r="M62" i="143"/>
  <c r="M141" i="143"/>
  <c r="M137" i="143"/>
  <c r="M126" i="143"/>
  <c r="M228" i="143"/>
  <c r="M65" i="143"/>
  <c r="M183" i="143"/>
  <c r="M231" i="143"/>
  <c r="M6" i="143"/>
  <c r="M147" i="143"/>
  <c r="M77" i="143"/>
  <c r="M53" i="143"/>
  <c r="M143" i="143"/>
  <c r="M59" i="143"/>
  <c r="M205" i="143"/>
  <c r="M177" i="143"/>
  <c r="M75" i="143"/>
  <c r="M74" i="143"/>
  <c r="M95" i="143"/>
  <c r="L95" i="143"/>
  <c r="H95" i="143" s="1"/>
  <c r="M82" i="143"/>
  <c r="M52" i="143"/>
  <c r="M15" i="143"/>
  <c r="L216" i="143"/>
  <c r="H216" i="143" s="1"/>
  <c r="M216" i="143"/>
  <c r="L214" i="143"/>
  <c r="H214" i="143" s="1"/>
  <c r="M214" i="143"/>
  <c r="M57" i="143"/>
  <c r="M28" i="143"/>
  <c r="M218" i="143"/>
  <c r="M43" i="143"/>
  <c r="M70" i="143"/>
  <c r="L186" i="143"/>
  <c r="H186" i="143" s="1"/>
  <c r="M186" i="143"/>
  <c r="L219" i="143"/>
  <c r="H219" i="143" s="1"/>
  <c r="M219" i="143"/>
  <c r="L162" i="143"/>
  <c r="H162" i="143" s="1"/>
  <c r="M162" i="143"/>
  <c r="M209" i="143"/>
  <c r="L209" i="143"/>
  <c r="H209" i="143" s="1"/>
  <c r="L220" i="143" l="1"/>
  <c r="H220" i="143" s="1"/>
  <c r="L70" i="143"/>
  <c r="H70" i="143" s="1"/>
  <c r="L15" i="143"/>
  <c r="H15" i="143" s="1"/>
  <c r="L80" i="143"/>
  <c r="H80" i="143" s="1"/>
  <c r="L61" i="143"/>
  <c r="H61" i="143" s="1"/>
  <c r="L66" i="143"/>
  <c r="H66" i="143" s="1"/>
  <c r="L60" i="143"/>
  <c r="H60" i="143" s="1"/>
  <c r="H67" i="143"/>
  <c r="L30" i="143"/>
  <c r="H30" i="143" s="1"/>
  <c r="L48" i="143"/>
  <c r="H48" i="143" s="1"/>
  <c r="L43" i="143"/>
  <c r="H43" i="143" s="1"/>
  <c r="L79" i="143"/>
  <c r="H79" i="143" s="1"/>
  <c r="L52" i="143"/>
  <c r="H52" i="143" s="1"/>
  <c r="L82" i="143"/>
  <c r="H82" i="143" s="1"/>
  <c r="L46" i="143"/>
  <c r="H46" i="143" s="1"/>
  <c r="L16" i="143"/>
  <c r="H16" i="143" s="1"/>
  <c r="L27" i="143"/>
  <c r="H27" i="143" s="1"/>
  <c r="L54" i="143"/>
  <c r="H54" i="143" s="1"/>
  <c r="L68" i="143"/>
  <c r="H68" i="143" s="1"/>
  <c r="L81" i="143"/>
  <c r="H81" i="143" s="1"/>
  <c r="L24" i="143"/>
  <c r="H24" i="143" s="1"/>
  <c r="L42" i="143"/>
  <c r="H42" i="143" s="1"/>
</calcChain>
</file>

<file path=xl/sharedStrings.xml><?xml version="1.0" encoding="utf-8"?>
<sst xmlns="http://schemas.openxmlformats.org/spreadsheetml/2006/main" count="332" uniqueCount="332">
  <si>
    <t>EMBALAGEM / PRODUTO</t>
  </si>
  <si>
    <t>CÓD.</t>
  </si>
  <si>
    <t>CUSTO</t>
  </si>
  <si>
    <t>DIFER. R$</t>
  </si>
  <si>
    <t>MARKUP</t>
  </si>
  <si>
    <t>QTDE</t>
  </si>
  <si>
    <t>COCA COLA 350ml C/ 12</t>
  </si>
  <si>
    <t>COCA COLA ZERO 600ml C/ 12</t>
  </si>
  <si>
    <t>COCA COLA 600ml C/ 12</t>
  </si>
  <si>
    <t>COCA COLA 1000ml</t>
  </si>
  <si>
    <t>COCA COLA 2000ml C/ 08</t>
  </si>
  <si>
    <t>KUAT 2000 ml C/ 08</t>
  </si>
  <si>
    <t>FANTA LARANJA 2000mL C/ 08</t>
  </si>
  <si>
    <t>FANTA UVA 2000ml C/ 08</t>
  </si>
  <si>
    <t>KAISER 350ml C/ 12</t>
  </si>
  <si>
    <t>BAVÁRIA 350ml C/ 12</t>
  </si>
  <si>
    <t>KAISER 600ml C/ 24</t>
  </si>
  <si>
    <t>COCA COLA KS 290ml C/ 24</t>
  </si>
  <si>
    <t>SPRITE KS 300ml C/ 24</t>
  </si>
  <si>
    <t>FANTA LARANJA KS 290ml C/ 24</t>
  </si>
  <si>
    <t>BAVÁRIA PILSEM 600ml C/ 24</t>
  </si>
  <si>
    <t>MÉDIO</t>
  </si>
  <si>
    <t>COCA COLA 1500ml C/ 08</t>
  </si>
  <si>
    <t>FANTA LARANJA ZERO 2000ml C/ 08</t>
  </si>
  <si>
    <t>COCA COLA ZERO KS 290 ml C/ 24</t>
  </si>
  <si>
    <t>BURN 260ml C/06</t>
  </si>
  <si>
    <t>DEL VALLE MAIS 1000ml PESSEGO C/ 06</t>
  </si>
  <si>
    <t>DEL VALLE MAIS 1000ml GOIABA C/ 06</t>
  </si>
  <si>
    <t>DEL VALLE MAIS 1000ml LARANJA C/ 06</t>
  </si>
  <si>
    <t>DEL VALLE KAPO MARACUJÁ 200ml C/ 12</t>
  </si>
  <si>
    <t>DEL VALLE KAPO MORANGO 200ml  C/ 12</t>
  </si>
  <si>
    <t>DEL VALLE KAPO ABACAXI 200ml C/ 12</t>
  </si>
  <si>
    <t>DEL VALLE KAPO LARANJA 200ml C/ 12</t>
  </si>
  <si>
    <t>DEL VALLE KAPO UVA 200ml C/ 12</t>
  </si>
  <si>
    <t>DEL VALLE FRUT UVA 450ml C/ 06</t>
  </si>
  <si>
    <t>CHOPP KAISER 50 LITROS</t>
  </si>
  <si>
    <t>POWERED UVA 500ml C/ 06</t>
  </si>
  <si>
    <t>POWERED MOUNTAIN BLAST 500ml C/ 06</t>
  </si>
  <si>
    <t>LEÃO GUARANÁ POWER CP C/ 12</t>
  </si>
  <si>
    <t>LEÃO GUARANÁ POWER C/ AÇAÍ CP C/ 12</t>
  </si>
  <si>
    <t>MATE LEÃO LIMÃO CP C/ 12</t>
  </si>
  <si>
    <t>MATE LEÃO NATURAL CP C/ 12</t>
  </si>
  <si>
    <t>CRYSTAL 500ml S/G C/ 12</t>
  </si>
  <si>
    <t>CRYSTAL 1500ml S/G C/ 06</t>
  </si>
  <si>
    <t>COCA COLA ZERO 2000mL C/ 08</t>
  </si>
  <si>
    <t>CHOPP KAISER 30 LITROS</t>
  </si>
  <si>
    <t xml:space="preserve">BURN 1000ml C/ 04 </t>
  </si>
  <si>
    <t>DEL VALLE MAIS 1000ml ABACAXI C/ 06</t>
  </si>
  <si>
    <t>SCHWEPPES CITRUS 1500ml C/06</t>
  </si>
  <si>
    <t>COCA COLA ZERO 350ml C/ 12</t>
  </si>
  <si>
    <t>KAISER LATA 473ml C/ 12</t>
  </si>
  <si>
    <t>COCA COLA 3000ml C/ 06</t>
  </si>
  <si>
    <t>COCA COLA REF PET 2000ml C/ 09</t>
  </si>
  <si>
    <t xml:space="preserve">PREÇO </t>
  </si>
  <si>
    <t>MATE LEÃO LIMÃO 1500ml C/ 06</t>
  </si>
  <si>
    <t>MATE LEÃO NATURAL 1500ml C/ 06</t>
  </si>
  <si>
    <t>COCA COLA ZERO BAG C/ 05 L</t>
  </si>
  <si>
    <t>DEL VALLE MAIS 1000ml MARACUJA C/ 06</t>
  </si>
  <si>
    <t>PIS - COF</t>
  </si>
  <si>
    <t>MONSTER GREEN 473ml C/ 06</t>
  </si>
  <si>
    <t>FANTA GUARANÁ 2000ml C/ 08</t>
  </si>
  <si>
    <t xml:space="preserve">ADES ABACAXI TP 1000ml C/ 06 </t>
  </si>
  <si>
    <t>ADES LARANJA 1000ml C/ 06</t>
  </si>
  <si>
    <t>ADES MAÇA 1000ml C/ 06</t>
  </si>
  <si>
    <t>ADES ORIGINAL 1000ml</t>
  </si>
  <si>
    <t>ADES UVA 1000ml C/ 06</t>
  </si>
  <si>
    <t>DEL VALLE PESSÊGO LATA 290ml C/ 06</t>
  </si>
  <si>
    <t>DEL VALLE MANGA LATA 290ml C/ 06</t>
  </si>
  <si>
    <t>DEL VALLE UVA LATA 290ml C/ 06</t>
  </si>
  <si>
    <t>ADES PÊSSEGO 1000ml</t>
  </si>
  <si>
    <t>DEL VALLE MARACUJÁ LATA 290ml C/ 06</t>
  </si>
  <si>
    <t>DEL VALLE GOIABA LATA 290ml C/ 06</t>
  </si>
  <si>
    <t>COCA COLA lata 220ml c/12</t>
  </si>
  <si>
    <t>MONSTER ULTRA 473ml C/ 06</t>
  </si>
  <si>
    <t>CRYSTAL 5000ml S/G C/02</t>
  </si>
  <si>
    <t>SPARKLING TANG. CAPIM LIMÃO 510mL C/06</t>
  </si>
  <si>
    <t>FANTA GUARANÁ ZERO 2000ml C/ 08</t>
  </si>
  <si>
    <t xml:space="preserve">FANTA LARANJA BAG C/ 05 L </t>
  </si>
  <si>
    <t>SPRITE ORIGINAL 2000ml C/ 08</t>
  </si>
  <si>
    <t>FANTA LARANJA REF PET 2000ml C/09</t>
  </si>
  <si>
    <t>FANTA UVA REF PET 2000ml C/09</t>
  </si>
  <si>
    <t>FANTA LARANJA 1500ml C/ 08</t>
  </si>
  <si>
    <t>FANTA GUARANÁ 1500ml C/ 08</t>
  </si>
  <si>
    <t>DEL VALLE FRUT LARANJA 1000ml C/ 06</t>
  </si>
  <si>
    <t>DEL VALLE FRUT UVA 1000ml C/ 06</t>
  </si>
  <si>
    <t>SCHWEPPES CITRUS 350ml C/06</t>
  </si>
  <si>
    <t>COCA COLA PLUS lata 220ml c/ 06</t>
  </si>
  <si>
    <t>COCA COLA 200ml PET C/ 12</t>
  </si>
  <si>
    <t>DEL VALLE MAIS 1000ml MANGA  S/AÇUCAR C/ 06</t>
  </si>
  <si>
    <t>ICE TEA LIMÃO 1500ml C/06</t>
  </si>
  <si>
    <t>ICE TEA PESSEGO 1500ml C/ 06</t>
  </si>
  <si>
    <t>COCA COLA S/AÇÚCAR REF PET 2000ml C/09</t>
  </si>
  <si>
    <t>SPRITE ORIGINAL 600ml C/06</t>
  </si>
  <si>
    <t>ICE TEA LIMÃO 450ml C/06</t>
  </si>
  <si>
    <t>ICE TEA PÊSSEGO 450ml C/06</t>
  </si>
  <si>
    <t>COCA COLA s/AÇÚCAR 200ml C/ 12</t>
  </si>
  <si>
    <t>FANTA GUARANÁ 200ml C/12</t>
  </si>
  <si>
    <t>FANTA LARANJA 200ml C/12</t>
  </si>
  <si>
    <t>SPRITE 200ml C/12</t>
  </si>
  <si>
    <t>FANTA GUARANÁ 3000ml C/ 06</t>
  </si>
  <si>
    <t>DEL VALLE PÊSSEGO LIGHT 290ml C/06</t>
  </si>
  <si>
    <t>DEL VALLE UVA LATA LIGHT 290ml C/ 06</t>
  </si>
  <si>
    <t>DEL VALLE NUTRI PESSEGO 200ml C/ 18</t>
  </si>
  <si>
    <t>DEL VALLE NUTRI UVA 200ml C/ 18</t>
  </si>
  <si>
    <t>COCA COLA lata 310ml LMPM AS 5 a 19</t>
  </si>
  <si>
    <t>SPARKLING FRUTAS VERMELHAS 510mL C/06</t>
  </si>
  <si>
    <t>ADES SEEDS AMENDOAS 1000ml</t>
  </si>
  <si>
    <t>ADES SEEDS CÔCO 1000ml</t>
  </si>
  <si>
    <t>SPRITE FRESH LIMÃO 1500ml C/ 06</t>
  </si>
  <si>
    <t>ADES SEEDS AMENDOAS BAUNILHA 1000ML c/ 06</t>
  </si>
  <si>
    <t>MONSTER ABSOLUTELY Zero 473ml C/ 06</t>
  </si>
  <si>
    <t>MONSTER MANGO LOCO 473ml C/ 06</t>
  </si>
  <si>
    <t>MONSTER ULTRA VIOLET 473ml C/06</t>
  </si>
  <si>
    <t>SMART WATER S/G 591ml C/06</t>
  </si>
  <si>
    <t>ICE TEA LIMÃO 300ml COPO C/12</t>
  </si>
  <si>
    <t>ICE TEA PÊSSEGO 300ml COPO C/12</t>
  </si>
  <si>
    <t>DEL VALLE KAPO MAÇA 200ml C/ 12</t>
  </si>
  <si>
    <t>SPRITE FRESH LIMÃO 510ml C/ 12</t>
  </si>
  <si>
    <t>QUANT * CUSTO</t>
  </si>
  <si>
    <t>QUANT * V. VENDA</t>
  </si>
  <si>
    <t>MATE LEÃO NATURAL 450ml C/ 06</t>
  </si>
  <si>
    <t>DV 100% MAÇA VIDRO 1500ml C/ 06</t>
  </si>
  <si>
    <t>DV 100% UVA VIDRO 1500ml C/ 06</t>
  </si>
  <si>
    <t>SCHWEPPES TÔNICA 350ml C/06</t>
  </si>
  <si>
    <t>SPRITE 350ml C/06</t>
  </si>
  <si>
    <t>DEL VALLE KAPO CITRUS 200ml C/ 12</t>
  </si>
  <si>
    <t>SCHWEPPES TÔNICA 1500ml C/06</t>
  </si>
  <si>
    <t>MONSTER DRAG TEA LIMÃO 473ML C/06</t>
  </si>
  <si>
    <t>COCA COLA BAG C/ 10 L</t>
  </si>
  <si>
    <t xml:space="preserve">FANTA GUARANÁ BAG C/ 05 L </t>
  </si>
  <si>
    <t>CRYSTAL COPO 310ml C/ 48</t>
  </si>
  <si>
    <t>BAVÁRIA LATA 473ml C/12</t>
  </si>
  <si>
    <t>KAISER LAGER 1000ml C/ 12</t>
  </si>
  <si>
    <t>MONSTER ULTRA PARADISE 473ml C/ 06</t>
  </si>
  <si>
    <t>SPRITE S/AÇÚCAR 2000mL C/08</t>
  </si>
  <si>
    <t>CRYSTAL 500ml C/G C/ 12</t>
  </si>
  <si>
    <t xml:space="preserve">CRYSTAL 1500ml C/G C/ 06 </t>
  </si>
  <si>
    <t>ICE TEA PÊSSEGO PET 250ml C/12</t>
  </si>
  <si>
    <t>SPARKLING LIMÃO 510mL C/06</t>
  </si>
  <si>
    <t>FANTA LARANJA S/A 350ML C/06</t>
  </si>
  <si>
    <t>REIGN LEMON HDZ 473ml C/06</t>
  </si>
  <si>
    <t>COCA COLA VIDRO OW C/12 Cartonado</t>
  </si>
  <si>
    <t>COCA COLA S/A VIDRO OW C/12 Cartonado</t>
  </si>
  <si>
    <t>MONSTER GREEN 260ml C/06</t>
  </si>
  <si>
    <t>FANTA GUARANÁ 350ml C/ 06</t>
  </si>
  <si>
    <t>SCHWEPPES TÔNICA S/A 350ml C/ 06</t>
  </si>
  <si>
    <t>LEÃO CHÁ VERDE ZERO 450ML C/06</t>
  </si>
  <si>
    <t>LEÃO CHÁ VERDE ZERO 1500ML C/06</t>
  </si>
  <si>
    <t>ADES MORANGO 200ML C/06</t>
  </si>
  <si>
    <t>ADES PÊSSEGO 200ML C/06</t>
  </si>
  <si>
    <t>ADES UVA 200ml C/06</t>
  </si>
  <si>
    <t>ADES MAÇA 200ML C/06</t>
  </si>
  <si>
    <t>ADES LARANJA 20ML C/06</t>
  </si>
  <si>
    <t>ADES ABACAXI 200ML C/06</t>
  </si>
  <si>
    <t>EISENBAHN LATA 473ml C/12</t>
  </si>
  <si>
    <t xml:space="preserve">EISENBAHN LATA 350ml C/ 12 </t>
  </si>
  <si>
    <t>EISENBAHN PILSEN 355ml C/12</t>
  </si>
  <si>
    <t>EISENBAHN 600ml C/ 24</t>
  </si>
  <si>
    <t xml:space="preserve">EISENBAHN AMERICAN IPA LATA 350ml C/ 12 </t>
  </si>
  <si>
    <t xml:space="preserve">EISENBAHN PALE ALE LATA 350ml C/ 12 </t>
  </si>
  <si>
    <t xml:space="preserve">EISENBAHN WEISS LATA 350ml C/ 12 </t>
  </si>
  <si>
    <t xml:space="preserve">CHOPP EISENBAHN 30 LITROS </t>
  </si>
  <si>
    <t>CHOPP EISENBAHN 50 LITROS</t>
  </si>
  <si>
    <t>MONSTER PACIFIC PUNCH 473ML C/06</t>
  </si>
  <si>
    <t>REIGN MELON MANIA 473ML C/06</t>
  </si>
  <si>
    <t>REIGN MANG-O-MATIC 473ML C/06</t>
  </si>
  <si>
    <t>REIGN ORANGE DREAMSICLE 473ML C/06</t>
  </si>
  <si>
    <t>MONSTER DRAG TEA PÊSSEGO 473ML C/06</t>
  </si>
  <si>
    <t>COCA COLA 2500ml C/6</t>
  </si>
  <si>
    <t>BIPACK CCO + FL 2000ml C/04</t>
  </si>
  <si>
    <t>BIPACK CCO + FG 2000ml C/04</t>
  </si>
  <si>
    <t>BIPACK CCO + CCSA 2000ml C/04</t>
  </si>
  <si>
    <t>BIPACK CCO + SP 2000ml C/04</t>
  </si>
  <si>
    <t>LEÃO GUARANÁ POWER C/ AÇAÍ 450ml C/06</t>
  </si>
  <si>
    <t>FEE HKE</t>
  </si>
  <si>
    <t>FANTA UVA 350ml C/ 06</t>
  </si>
  <si>
    <t>FANTA LARANJA 350ml C/06</t>
  </si>
  <si>
    <t>DEL VALLE MAIS 1000ml PESSEGO S/A C/ 06</t>
  </si>
  <si>
    <t>ESTRELLA GALICIA 600ml C/ 24</t>
  </si>
  <si>
    <t>ESTRELLA GALICIA LN 200ml c/06</t>
  </si>
  <si>
    <t>ESTRELLA GALICIA 600ml C/ 06</t>
  </si>
  <si>
    <t>ESTRELLA GALICIA 600ml C/ 12</t>
  </si>
  <si>
    <t>ESTRELLA GALICIA PILSEN 0,0% 330ml C/06</t>
  </si>
  <si>
    <t>ESTRELLA GALICIA 0,0%BLACK 250ml C/06</t>
  </si>
  <si>
    <t>ESTRELLA GALICIA 0,0% PILSEN LN 250ml C/06</t>
  </si>
  <si>
    <t>ESTRELLA GALICIA 0,0% TOSTADA LN 250ml C/06</t>
  </si>
  <si>
    <t>ESTRELLA GALICIA SEM GLUTEN LN 330ml c/04</t>
  </si>
  <si>
    <t>1906 BLACK COUPAGE LN 330ml C/06</t>
  </si>
  <si>
    <t>1906 RED VINTAGE LN 330ml C/06</t>
  </si>
  <si>
    <t>ESTRELLA GALICIA LATA 350ml</t>
  </si>
  <si>
    <t>THEREZÓPOLIS GOLD LAGER 473ml c/12</t>
  </si>
  <si>
    <t>FANTA UVA 600ml C/06</t>
  </si>
  <si>
    <t>FRUITTELLA MASTIG MORANGO VITA C/ 16 P</t>
  </si>
  <si>
    <t>FRUITTELLA SWIRL MORANGO VITA C/ 15 P</t>
  </si>
  <si>
    <t>MENTOS FRUTAS STICK 14P</t>
  </si>
  <si>
    <t>MENTOS MINT STICK 14P</t>
  </si>
  <si>
    <t>MENTOS MORANGO IOGURTE STICK 16</t>
  </si>
  <si>
    <t>MENTOS PF FRESH MINT 3 CAMADAS 5P</t>
  </si>
  <si>
    <t>MENTOS PF MINT GARRAFA 28P</t>
  </si>
  <si>
    <t>MENTOS PF MONOPEÇA SORTIDO 60P</t>
  </si>
  <si>
    <t>MENTOS PF WINTERGREEN GARRAFA 28P</t>
  </si>
  <si>
    <t>MENTOS PF WINTERGREEN GOMA STICL 8P</t>
  </si>
  <si>
    <t>MENTOS PURE FRUIT 3 CAMADAS 5P</t>
  </si>
  <si>
    <t>MENTOS PF FRESH HORTELÂ 3 CAMADAS 5P</t>
  </si>
  <si>
    <t>MENTOS PF HORTELÃ GARRAFA 28P</t>
  </si>
  <si>
    <t>MENTOS PF MORANGO GARRAFA 28P</t>
  </si>
  <si>
    <t>MENTOS TUTTI FRUTTI STICK 14P</t>
  </si>
  <si>
    <t>MENTOS FRUTAS VERMELHAS STICK 16</t>
  </si>
  <si>
    <t>MENTOS PF FRESH MENTA FORTE 3 CAMADAS 5P</t>
  </si>
  <si>
    <t>MENTOS PF MENTA REFRESCANTE GARRAFA 28P</t>
  </si>
  <si>
    <t>MENTOS PF MINT GOMA STICK 8P</t>
  </si>
  <si>
    <t>THZ GOLD LAGER GAR VD RGB 600ML C/24</t>
  </si>
  <si>
    <t>DEL VALLE NUTRI LARANJA 200ml C/18</t>
  </si>
  <si>
    <t xml:space="preserve">PETTIZ AMEND TORRADO 50g C/ 20 </t>
  </si>
  <si>
    <t xml:space="preserve">PETTIZ AMEND JANOPÊS 50g C/ 20 </t>
  </si>
  <si>
    <t>KUAT 350ml C/ 06</t>
  </si>
  <si>
    <t>THEREZÓPOLIS LATA 350ML C/ 12</t>
  </si>
  <si>
    <t>THZ GOLD LAGER GAR VD 500ML C/12</t>
  </si>
  <si>
    <t>SCHWEPPES GIN TÔNICA 310ml C/06</t>
  </si>
  <si>
    <t>TOPO CHICO MANGA lata 310ml c/06</t>
  </si>
  <si>
    <t xml:space="preserve">TOPO CHICO ABACAXI lata 310ml c/06 </t>
  </si>
  <si>
    <t>MENTOS RAINBOW STICK 14P</t>
  </si>
  <si>
    <t>SCHWEPPES SPRITZ 310ml C/06</t>
  </si>
  <si>
    <t>EISENBAHN UNFILTERED LATA 350ml C/12</t>
  </si>
  <si>
    <t>EISENBAHN UNFILTERED 355ml C/12</t>
  </si>
  <si>
    <t>TIGER 600ml C/24</t>
  </si>
  <si>
    <t>THEREZÓPOLIS GOLD LAGER 355ml C/06</t>
  </si>
  <si>
    <t>SCHWEPPES VODKA E CITRUS 310ml c/06</t>
  </si>
  <si>
    <t>POWERED LARANJA 500ml C/ 06</t>
  </si>
  <si>
    <t>POWERED LIMÃO 500ml C/ 06</t>
  </si>
  <si>
    <t>FINI TUBES PINTA LINGUA 15g c/12</t>
  </si>
  <si>
    <t>FINI TUBES 3 CORES 15g c/12</t>
  </si>
  <si>
    <t>FINI TUBES TUTI FRUTI 15g c/12</t>
  </si>
  <si>
    <t>FINI TUBES MORANGO 27g C/24</t>
  </si>
  <si>
    <t>FINI TUBES TWISTER 27g c/24</t>
  </si>
  <si>
    <t>FINI TUBES YOGURT 27g c/24</t>
  </si>
  <si>
    <t>FINI TUBES MORANGO CITRUS 27g c/24</t>
  </si>
  <si>
    <t>SCHWEPPES TONICA C/LIMÃO  220ml C/ 06</t>
  </si>
  <si>
    <t>MENTOS PF MONOPEÇA TUTTI FRUT 60P</t>
  </si>
  <si>
    <t>POWERED FRUTAS TROPICAIS</t>
  </si>
  <si>
    <t>SCHWEPPES TÔNICA 250ml Vidro (2x6)car.</t>
  </si>
  <si>
    <t>FINI PASTILHA MENTA 14g - 40</t>
  </si>
  <si>
    <t>FINI PASTILHA HORTELÃ 14g - 40</t>
  </si>
  <si>
    <t>FINI PASTILHA MORANGO MENTOLA 14g -40</t>
  </si>
  <si>
    <t>MENTOS CLEARBREATH LARANJA MENT</t>
  </si>
  <si>
    <t>MENTOS CLEARBREATH MENTA 21g 9</t>
  </si>
  <si>
    <t>FINI BANANAS 15G CX12 180G</t>
  </si>
  <si>
    <t>FINI BEIJOS 15G CX12 180G</t>
  </si>
  <si>
    <t>FINI MONHOCAS 15G CX12 180G</t>
  </si>
  <si>
    <t>FINI DENTADURAS 15G CX12 180G</t>
  </si>
  <si>
    <t>FINI TUBES MORANGO CITR 40G CX10</t>
  </si>
  <si>
    <t>FINI TUBES TUTT FRUT CITR 40G XC10</t>
  </si>
  <si>
    <t>FINI TUBES TWISTER 40G CX10 400G</t>
  </si>
  <si>
    <t>FINI TUBES MORANGO 40G CX10 400G</t>
  </si>
  <si>
    <t>COCA COLA S/A LATA 220ML C12</t>
  </si>
  <si>
    <t>ESTRELA GALICIA PILSEN LT 473ML C/12</t>
  </si>
  <si>
    <t>FANTA LARANJA LATA 220ML C/06</t>
  </si>
  <si>
    <t>THZ EBENOLZ DUNKEL GAR VD 500ML C6</t>
  </si>
  <si>
    <t>TIGER LATA SLEEK 350mL C/12</t>
  </si>
  <si>
    <t>EISENBAHN  UNFILTERED 600ml C/24</t>
  </si>
  <si>
    <t xml:space="preserve">SPRITE BAG C/ 05 L </t>
  </si>
  <si>
    <t>AMOR PAÇOCA ROLHA 16g</t>
  </si>
  <si>
    <t>FINI AMORAS 15g CX12 18g</t>
  </si>
  <si>
    <t>FINI URSINHOS 15G CX12 180G</t>
  </si>
  <si>
    <t>FINI TUBES MORANGO 15g C/12</t>
  </si>
  <si>
    <t>FINI TUBES MORANGO CITRUS 15g C/12</t>
  </si>
  <si>
    <t>FINI TUBES UVA CITRUS 15G CX12</t>
  </si>
  <si>
    <t>FINI TUBES MORANGO LARANJA 15G CX12</t>
  </si>
  <si>
    <t>SUCRILHOS CEREAL ORIGINAL CX 240g  (01uni.).</t>
  </si>
  <si>
    <t>SUCRILHOS CEREAL CHOCO CX 240g  (01uni.).</t>
  </si>
  <si>
    <t>SUCRILHOS CEREAL ORIGINAL PC 110g 01uni.</t>
  </si>
  <si>
    <t>CHEEZ IT SNACK CHEDDAR CX 65g 01uni.</t>
  </si>
  <si>
    <t>CHEEZ IT SNACK PARMESÃO  CX 65g 01uni.</t>
  </si>
  <si>
    <t>CHEEZ IT SNAPD P QUEIJO PC 90g 01uni.</t>
  </si>
  <si>
    <t>CHEEZ IT SNAPD NACHO PC 90g 01uni.</t>
  </si>
  <si>
    <t>PRINGLES BATATA CHURRAS 109g 01uni.</t>
  </si>
  <si>
    <t>PRINGLES BATATA CEBOLA 109g 01uni.</t>
  </si>
  <si>
    <t>PRINGLES BATATA ORIGINAL 104g 01uni.</t>
  </si>
  <si>
    <t>PRINGLES BATATA QUEIJO 109g 01uni.</t>
  </si>
  <si>
    <t>FANTA LARANJA 600 ml C/ 06</t>
  </si>
  <si>
    <t>LEMON D. SIGNATURE LEMON LT 310ml C6</t>
  </si>
  <si>
    <t xml:space="preserve">LEMON D. SALTY LEMON LT 310ml C/6 </t>
  </si>
  <si>
    <t>L. DOU HONEY LEMON LT 310ML C/06</t>
  </si>
  <si>
    <t>JACK &amp; COKE LT 350ML</t>
  </si>
  <si>
    <t>MONSTER KHAOTIC 473ml C/ 06</t>
  </si>
  <si>
    <t>POWERED MARACUJÁ 500ml C/ 06</t>
  </si>
  <si>
    <t>POWERED TANJERINA 500ML C/06</t>
  </si>
  <si>
    <t>FANTA MISTERIO RED 600ML</t>
  </si>
  <si>
    <t>EISENBAHN WEISS 355ml C/06</t>
  </si>
  <si>
    <t>FANTA MARACUJÁ 350ML C/06</t>
  </si>
  <si>
    <t>ICE TEA LIMÃO PET 250ml C/13</t>
  </si>
  <si>
    <t>MONSTER PIPELINE PUNCH 473ML C/06</t>
  </si>
  <si>
    <t>DEL VALLE FRUT LARANJA 250ML C/12</t>
  </si>
  <si>
    <t>DEL VALLE FRUT UVA 250ML C/12</t>
  </si>
  <si>
    <t>DEL VALLE FRUT LARANJA 1,5L C/06</t>
  </si>
  <si>
    <t>DEL VALLE FRUT UVA 1,5L C/06</t>
  </si>
  <si>
    <t>CRYSTAL 1500ml S/G PROM C/08</t>
  </si>
  <si>
    <t>KUAT 600ml CX C/06</t>
  </si>
  <si>
    <t>FINI CHICLE CLÁSSICOS 14G CX C/18 252G</t>
  </si>
  <si>
    <t>FINI CHICLE MORANGO 14G CX C/18 252G</t>
  </si>
  <si>
    <t>FINI CHICLE SALADA FRU. 14G C/18 252G</t>
  </si>
  <si>
    <t>BALA 7BELO DRAG FRAMB. 40G CX C/12</t>
  </si>
  <si>
    <r>
      <t xml:space="preserve">FINI MARSH TORÇÃO RECH. MOR. </t>
    </r>
    <r>
      <rPr>
        <b/>
        <sz val="16"/>
        <rFont val="Tahoma"/>
        <family val="2"/>
      </rPr>
      <t>UNID</t>
    </r>
  </si>
  <si>
    <r>
      <t xml:space="preserve">FINI MARSH TORÇÃO BAUN. 200G </t>
    </r>
    <r>
      <rPr>
        <b/>
        <sz val="16"/>
        <rFont val="Tahoma"/>
        <family val="2"/>
      </rPr>
      <t>UNID</t>
    </r>
  </si>
  <si>
    <r>
      <t xml:space="preserve">FINI MARSH CAMPING BAUN. 200G </t>
    </r>
    <r>
      <rPr>
        <b/>
        <sz val="16"/>
        <rFont val="Tahoma"/>
        <family val="2"/>
      </rPr>
      <t>UNID</t>
    </r>
  </si>
  <si>
    <t>Y</t>
  </si>
  <si>
    <t>ESTRELLA GALICIA 355ml C/06</t>
  </si>
  <si>
    <t>DEL VALLE FRUT LARANJA 450ml C/ 06</t>
  </si>
  <si>
    <t>COCA COLA AS K-WAVE LT 310ML c/06</t>
  </si>
  <si>
    <t>1906 RESERVA ESPECIAL LN 355ml C/06</t>
  </si>
  <si>
    <t>SOL PREMIUN 330ml C/ 06</t>
  </si>
  <si>
    <t>EISENBAHN AMERICAN IPA 355ml C/06</t>
  </si>
  <si>
    <t>EISENBAHN SESSION IPA (Hilda) C/06</t>
  </si>
  <si>
    <t>EISENBAHN PALE ALE 355ml C/06</t>
  </si>
  <si>
    <t>BALA BUTTER TOFFER LEITE DISP 450G</t>
  </si>
  <si>
    <t>MINI OREO 35G CX10 350G</t>
  </si>
  <si>
    <t>OREO ORIGINAL 36G CX8 288G</t>
  </si>
  <si>
    <t>TRIDENT HORTELÃ 8G CX21 168G</t>
  </si>
  <si>
    <t>TRIDENT MELANCIA 8G CX21 168G</t>
  </si>
  <si>
    <t>TRIDENT MENTA 8G CX21 168G</t>
  </si>
  <si>
    <t>TRIDENT TUTTI FRUTTI 8G CX21 168G</t>
  </si>
  <si>
    <t>HALLS CEREJA 28G CX21 588G</t>
  </si>
  <si>
    <t>HALLS EXTRA FORTE 27,5G CX21 577G</t>
  </si>
  <si>
    <t>HALLS MENTA 28G CX21 588G</t>
  </si>
  <si>
    <t>HALLS MORANGO 28G CX21 588G</t>
  </si>
  <si>
    <t>HALLS MENTOL 28G CX21 588G</t>
  </si>
  <si>
    <t>MONSTER GREEN ZERO  473 C/06</t>
  </si>
  <si>
    <t>MONSTER ULTRA WATERMELON 473ML C/06</t>
  </si>
  <si>
    <t>DEL VALLE MAIS 1000ml MANGA C/06</t>
  </si>
  <si>
    <t>DEL VALLE MAIS 1000ml UVA C/06</t>
  </si>
  <si>
    <t>SCHWEPPES GIN TONICAPINK L CX</t>
  </si>
  <si>
    <t>MENTOS FANTA LARANJA STICK 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</si>
</sst>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13"/>
      <name val="Tahoma"/>
      <family val="2"/>
    </font>
    <font>
      <b/>
      <sz val="16"/>
      <name val="Tahoma"/>
      <family val="2"/>
    </font>
    <font>
      <sz val="16"/>
      <name val="Tahoma"/>
      <family val="2"/>
    </font>
    <font>
      <b/>
      <sz val="20"/>
      <name val="Tahoma"/>
      <family val="2"/>
    </font>
    <font>
      <b/>
      <sz val="14"/>
      <name val="Tahoma"/>
      <family val="2"/>
    </font>
    <font>
      <sz val="14"/>
      <name val="Tahoma"/>
      <family val="2"/>
    </font>
    <font>
      <sz val="16"/>
      <name val="Calibri"/>
      <family val="2"/>
      <scheme val="minor"/>
    </font>
    <font>
      <sz val="16"/>
      <color theme="1"/>
      <name val="Tahoma"/>
      <family val="2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92D050"/>
        <bgColor indexed="64"/>
      </patternFill>
    </fill>
  </fills>
  <borders count="14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/>
      <bottom style="dashed">
        <color indexed="64"/>
      </bottom>
      <diagonal/>
    </border>
    <border>
      <left style="dashed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 style="dashed">
        <color indexed="64"/>
      </right>
      <top style="dashed">
        <color indexed="64"/>
      </top>
      <bottom/>
      <diagonal/>
    </border>
    <border>
      <left style="dashed">
        <color indexed="64"/>
      </left>
      <right style="dashed">
        <color indexed="64"/>
      </right>
      <top style="dashed">
        <color indexed="64"/>
      </top>
      <bottom/>
      <diagonal/>
    </border>
    <border>
      <left style="dashed">
        <color indexed="64"/>
      </left>
      <right style="dashed">
        <color indexed="64"/>
      </right>
      <top/>
      <bottom/>
      <diagonal/>
    </border>
    <border>
      <left style="dashed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dotted">
        <color indexed="64"/>
      </bottom>
      <diagonal/>
    </border>
    <border>
      <left style="dash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dashed">
        <color indexed="64"/>
      </left>
      <right style="dashed">
        <color indexed="64"/>
      </right>
      <top style="dotted">
        <color indexed="64"/>
      </top>
      <bottom style="dotted">
        <color indexed="64"/>
      </bottom>
      <diagonal/>
    </border>
    <border>
      <left style="dashed">
        <color indexed="64"/>
      </left>
      <right style="dashed">
        <color indexed="64"/>
      </right>
      <top/>
      <bottom style="dotted">
        <color indexed="64"/>
      </bottom>
      <diagonal/>
    </border>
    <border>
      <left style="dashed">
        <color indexed="64"/>
      </left>
      <right style="medium">
        <color indexed="64"/>
      </right>
      <top/>
      <bottom style="dotted">
        <color indexed="64"/>
      </bottom>
      <diagonal/>
    </border>
    <border>
      <left style="dash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ashed">
        <color indexed="64"/>
      </right>
      <top style="dashed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 style="medium">
        <color indexed="64"/>
      </right>
      <top/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dotted">
        <color indexed="64"/>
      </top>
      <bottom/>
      <diagonal/>
    </border>
    <border>
      <left style="dashed">
        <color indexed="64"/>
      </left>
      <right style="dashed">
        <color indexed="64"/>
      </right>
      <top style="medium">
        <color indexed="64"/>
      </top>
      <bottom/>
      <diagonal/>
    </border>
    <border>
      <left style="dashed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ashed">
        <color indexed="64"/>
      </right>
      <top/>
      <bottom style="dashed">
        <color indexed="64"/>
      </bottom>
      <diagonal/>
    </border>
    <border>
      <left style="medium">
        <color indexed="64"/>
      </left>
      <right style="dashed">
        <color indexed="64"/>
      </right>
      <top style="dashed">
        <color indexed="64"/>
      </top>
      <bottom style="dott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otted">
        <color indexed="64"/>
      </bottom>
      <diagonal/>
    </border>
    <border>
      <left style="dashed">
        <color indexed="64"/>
      </left>
      <right style="medium">
        <color indexed="64"/>
      </right>
      <top style="dashed">
        <color indexed="64"/>
      </top>
      <bottom style="dotted">
        <color indexed="64"/>
      </bottom>
      <diagonal/>
    </border>
    <border>
      <left style="medium">
        <color indexed="64"/>
      </left>
      <right style="dashed">
        <color indexed="64"/>
      </right>
      <top/>
      <bottom style="medium">
        <color indexed="64"/>
      </bottom>
      <diagonal/>
    </border>
    <border>
      <left style="medium">
        <color indexed="64"/>
      </left>
      <right style="dashed">
        <color indexed="64"/>
      </right>
      <top style="dashed">
        <color indexed="64"/>
      </top>
      <bottom style="hair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hair">
        <color indexed="64"/>
      </bottom>
      <diagonal/>
    </border>
    <border>
      <left style="medium">
        <color indexed="64"/>
      </left>
      <right style="dashed">
        <color indexed="64"/>
      </right>
      <top/>
      <bottom/>
      <diagonal/>
    </border>
    <border>
      <left style="medium">
        <color indexed="64"/>
      </left>
      <right style="dashed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ashed">
        <color indexed="64"/>
      </right>
      <top style="dotted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dotted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/>
      <right style="dashed">
        <color indexed="64"/>
      </right>
      <top/>
      <bottom/>
      <diagonal/>
    </border>
    <border>
      <left/>
      <right style="dashed">
        <color indexed="64"/>
      </right>
      <top/>
      <bottom style="dashed">
        <color indexed="64"/>
      </bottom>
      <diagonal/>
    </border>
    <border>
      <left/>
      <right style="dashed">
        <color indexed="64"/>
      </right>
      <top style="dashed">
        <color indexed="64"/>
      </top>
      <bottom style="dashed">
        <color indexed="64"/>
      </bottom>
      <diagonal/>
    </border>
    <border>
      <left/>
      <right style="dashed">
        <color indexed="64"/>
      </right>
      <top style="medium">
        <color indexed="64"/>
      </top>
      <bottom style="dashed">
        <color indexed="64"/>
      </bottom>
      <diagonal/>
    </border>
    <border>
      <left/>
      <right style="dashed">
        <color indexed="64"/>
      </right>
      <top style="dashed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/>
      <right style="dashed">
        <color indexed="64"/>
      </right>
      <top/>
      <bottom style="dotted">
        <color indexed="64"/>
      </bottom>
      <diagonal/>
    </border>
    <border>
      <left style="medium">
        <color indexed="64"/>
      </left>
      <right style="dashed">
        <color indexed="64"/>
      </right>
      <top style="dotted">
        <color indexed="64"/>
      </top>
      <bottom/>
      <diagonal/>
    </border>
    <border>
      <left style="dashed">
        <color indexed="64"/>
      </left>
      <right style="medium">
        <color indexed="64"/>
      </right>
      <top style="dotted">
        <color indexed="64"/>
      </top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dotted">
        <color indexed="64"/>
      </right>
      <top/>
      <bottom style="medium">
        <color indexed="64"/>
      </bottom>
      <diagonal/>
    </border>
    <border>
      <left style="dotted">
        <color indexed="64"/>
      </left>
      <right style="dotted">
        <color indexed="64"/>
      </right>
      <top/>
      <bottom style="medium">
        <color indexed="64"/>
      </bottom>
      <diagonal/>
    </border>
    <border>
      <left style="dotted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dashed">
        <color indexed="64"/>
      </right>
      <top style="dotted">
        <color indexed="64"/>
      </top>
      <bottom/>
      <diagonal/>
    </border>
    <border>
      <left style="dashed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/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hair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hair">
        <color indexed="64"/>
      </bottom>
      <diagonal/>
    </border>
    <border>
      <left style="dashed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 style="medium">
        <color indexed="64"/>
      </top>
      <bottom/>
      <diagonal/>
    </border>
    <border>
      <left style="medium">
        <color indexed="64"/>
      </left>
      <right style="dashed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ash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ash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ashed">
        <color indexed="64"/>
      </right>
      <top style="medium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dashed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 style="dash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ashed">
        <color indexed="64"/>
      </bottom>
      <diagonal/>
    </border>
    <border>
      <left style="dashed">
        <color indexed="64"/>
      </left>
      <right/>
      <top style="dashed">
        <color indexed="64"/>
      </top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dashed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/>
      <diagonal/>
    </border>
    <border>
      <left style="dashed">
        <color indexed="64"/>
      </left>
      <right style="hair">
        <color indexed="64"/>
      </right>
      <top style="dashed">
        <color indexed="64"/>
      </top>
      <bottom style="medium">
        <color indexed="64"/>
      </bottom>
      <diagonal/>
    </border>
    <border>
      <left style="dashed">
        <color indexed="64"/>
      </left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ash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ashed">
        <color indexed="64"/>
      </top>
      <bottom style="dashed">
        <color indexed="64"/>
      </bottom>
      <diagonal/>
    </border>
    <border>
      <left style="dotted">
        <color indexed="64"/>
      </left>
      <right style="dotted">
        <color indexed="64"/>
      </right>
      <top style="dashed">
        <color indexed="64"/>
      </top>
      <bottom/>
      <diagonal/>
    </border>
    <border>
      <left style="dotted">
        <color indexed="64"/>
      </left>
      <right/>
      <top/>
      <bottom/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dash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thin">
        <color indexed="64"/>
      </right>
      <top/>
      <bottom/>
      <diagonal/>
    </border>
    <border>
      <left style="dash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/>
      <top style="medium">
        <color indexed="64"/>
      </top>
      <bottom/>
      <diagonal/>
    </border>
    <border>
      <left style="dotted">
        <color indexed="64"/>
      </left>
      <right style="dashed">
        <color indexed="64"/>
      </right>
      <top style="dotted">
        <color indexed="64"/>
      </top>
      <bottom/>
      <diagonal/>
    </border>
    <border>
      <left style="dotted">
        <color indexed="64"/>
      </left>
      <right/>
      <top style="dotted">
        <color indexed="64"/>
      </top>
      <bottom/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/>
      <diagonal/>
    </border>
    <border>
      <left style="dash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/>
      <top style="medium">
        <color indexed="64"/>
      </top>
      <bottom style="dashed">
        <color indexed="64"/>
      </bottom>
      <diagonal/>
    </border>
    <border>
      <left style="dashed">
        <color indexed="64"/>
      </left>
      <right style="medium">
        <color indexed="64"/>
      </right>
      <top style="dashed">
        <color indexed="64"/>
      </top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/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dashed">
        <color indexed="64"/>
      </left>
      <right style="dotted">
        <color indexed="64"/>
      </right>
      <top style="medium">
        <color indexed="64"/>
      </top>
      <bottom/>
      <diagonal/>
    </border>
    <border>
      <left/>
      <right style="dashed">
        <color indexed="64"/>
      </right>
      <top style="medium">
        <color indexed="64"/>
      </top>
      <bottom style="dotted">
        <color indexed="64"/>
      </bottom>
      <diagonal/>
    </border>
    <border>
      <left style="dashed">
        <color indexed="64"/>
      </left>
      <right/>
      <top/>
      <bottom/>
      <diagonal/>
    </border>
    <border>
      <left style="dotted">
        <color indexed="64"/>
      </left>
      <right style="dashed">
        <color indexed="64"/>
      </right>
      <top style="medium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dotted">
        <color indexed="64"/>
      </top>
      <bottom style="dashed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/>
      <top/>
      <bottom style="medium">
        <color indexed="64"/>
      </bottom>
      <diagonal/>
    </border>
    <border>
      <left style="dashed">
        <color indexed="64"/>
      </left>
      <right style="dotted">
        <color indexed="64"/>
      </right>
      <top/>
      <bottom style="medium">
        <color indexed="64"/>
      </bottom>
      <diagonal/>
    </border>
    <border>
      <left style="dotted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dotted">
        <color indexed="64"/>
      </right>
      <top/>
      <bottom style="medium">
        <color indexed="64"/>
      </bottom>
      <diagonal/>
    </border>
    <border>
      <left style="dotted">
        <color indexed="64"/>
      </left>
      <right style="dashed">
        <color indexed="64"/>
      </right>
      <top style="medium">
        <color indexed="64"/>
      </top>
      <bottom/>
      <diagonal/>
    </border>
    <border>
      <left style="dotted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medium">
        <color indexed="64"/>
      </top>
      <bottom/>
      <diagonal/>
    </border>
    <border>
      <left style="dotted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dotted">
        <color indexed="64"/>
      </right>
      <top/>
      <bottom/>
      <diagonal/>
    </border>
    <border>
      <left style="dash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ashed">
        <color indexed="64"/>
      </left>
      <right style="dotted">
        <color indexed="64"/>
      </right>
      <top/>
      <bottom/>
      <diagonal/>
    </border>
    <border>
      <left style="thin">
        <color indexed="64"/>
      </left>
      <right style="dotted">
        <color indexed="64"/>
      </right>
      <top style="dotted">
        <color indexed="64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22">
    <xf numFmtId="0" fontId="0" fillId="0" borderId="0" xfId="0"/>
    <xf numFmtId="2" fontId="4" fillId="5" borderId="10" xfId="0" applyNumberFormat="1" applyFont="1" applyFill="1" applyBorder="1" applyAlignment="1">
      <alignment horizontal="center"/>
    </xf>
    <xf numFmtId="2" fontId="4" fillId="5" borderId="14" xfId="0" applyNumberFormat="1" applyFont="1" applyFill="1" applyBorder="1" applyAlignment="1">
      <alignment horizontal="center"/>
    </xf>
    <xf numFmtId="2" fontId="4" fillId="5" borderId="17" xfId="0" applyNumberFormat="1" applyFont="1" applyFill="1" applyBorder="1" applyAlignment="1">
      <alignment horizontal="center"/>
    </xf>
    <xf numFmtId="2" fontId="4" fillId="5" borderId="5" xfId="0" applyNumberFormat="1" applyFont="1" applyFill="1" applyBorder="1" applyAlignment="1">
      <alignment horizontal="center"/>
    </xf>
    <xf numFmtId="2" fontId="4" fillId="5" borderId="29" xfId="0" applyNumberFormat="1" applyFont="1" applyFill="1" applyBorder="1" applyAlignment="1">
      <alignment horizontal="center"/>
    </xf>
    <xf numFmtId="2" fontId="4" fillId="5" borderId="9" xfId="0" applyNumberFormat="1" applyFont="1" applyFill="1" applyBorder="1" applyAlignment="1">
      <alignment horizontal="center"/>
    </xf>
    <xf numFmtId="2" fontId="4" fillId="5" borderId="18" xfId="0" applyNumberFormat="1" applyFont="1" applyFill="1" applyBorder="1" applyAlignment="1">
      <alignment horizontal="center"/>
    </xf>
    <xf numFmtId="2" fontId="4" fillId="5" borderId="34" xfId="0" applyNumberFormat="1" applyFont="1" applyFill="1" applyBorder="1" applyAlignment="1">
      <alignment horizontal="center"/>
    </xf>
    <xf numFmtId="2" fontId="4" fillId="5" borderId="25" xfId="0" applyNumberFormat="1" applyFont="1" applyFill="1" applyBorder="1" applyAlignment="1">
      <alignment horizontal="center"/>
    </xf>
    <xf numFmtId="2" fontId="4" fillId="5" borderId="13" xfId="0" applyNumberFormat="1" applyFont="1" applyFill="1" applyBorder="1" applyAlignment="1">
      <alignment horizontal="center"/>
    </xf>
    <xf numFmtId="2" fontId="4" fillId="5" borderId="28" xfId="0" applyNumberFormat="1" applyFont="1" applyFill="1" applyBorder="1" applyAlignment="1">
      <alignment horizontal="center"/>
    </xf>
    <xf numFmtId="2" fontId="4" fillId="5" borderId="42" xfId="0" applyNumberFormat="1" applyFont="1" applyFill="1" applyBorder="1" applyAlignment="1">
      <alignment horizontal="center"/>
    </xf>
    <xf numFmtId="2" fontId="4" fillId="5" borderId="43" xfId="0" applyNumberFormat="1" applyFont="1" applyFill="1" applyBorder="1" applyAlignment="1">
      <alignment horizontal="center"/>
    </xf>
    <xf numFmtId="4" fontId="3" fillId="3" borderId="10" xfId="1" applyNumberFormat="1" applyFont="1" applyFill="1" applyBorder="1" applyAlignment="1" applyProtection="1">
      <alignment horizontal="center"/>
    </xf>
    <xf numFmtId="4" fontId="3" fillId="3" borderId="14" xfId="1" applyNumberFormat="1" applyFont="1" applyFill="1" applyBorder="1" applyAlignment="1" applyProtection="1">
      <alignment horizontal="center"/>
    </xf>
    <xf numFmtId="0" fontId="4" fillId="5" borderId="5" xfId="0" applyFont="1" applyFill="1" applyBorder="1" applyAlignment="1">
      <alignment horizontal="center"/>
    </xf>
    <xf numFmtId="4" fontId="3" fillId="3" borderId="5" xfId="1" applyNumberFormat="1" applyFont="1" applyFill="1" applyBorder="1" applyAlignment="1" applyProtection="1">
      <alignment horizontal="center"/>
    </xf>
    <xf numFmtId="4" fontId="3" fillId="3" borderId="17" xfId="1" applyNumberFormat="1" applyFont="1" applyFill="1" applyBorder="1" applyAlignment="1" applyProtection="1">
      <alignment horizontal="center"/>
    </xf>
    <xf numFmtId="0" fontId="4" fillId="5" borderId="18" xfId="0" applyFont="1" applyFill="1" applyBorder="1" applyAlignment="1">
      <alignment horizontal="center"/>
    </xf>
    <xf numFmtId="4" fontId="3" fillId="3" borderId="18" xfId="1" applyNumberFormat="1" applyFont="1" applyFill="1" applyBorder="1" applyAlignment="1" applyProtection="1">
      <alignment horizontal="center"/>
    </xf>
    <xf numFmtId="4" fontId="3" fillId="3" borderId="26" xfId="1" applyNumberFormat="1" applyFont="1" applyFill="1" applyBorder="1" applyAlignment="1" applyProtection="1">
      <alignment horizontal="center"/>
    </xf>
    <xf numFmtId="0" fontId="4" fillId="5" borderId="42" xfId="0" applyFont="1" applyFill="1" applyBorder="1" applyAlignment="1">
      <alignment horizontal="center"/>
    </xf>
    <xf numFmtId="4" fontId="3" fillId="3" borderId="42" xfId="1" applyNumberFormat="1" applyFont="1" applyFill="1" applyBorder="1" applyAlignment="1" applyProtection="1">
      <alignment horizontal="center"/>
    </xf>
    <xf numFmtId="4" fontId="3" fillId="3" borderId="43" xfId="1" applyNumberFormat="1" applyFont="1" applyFill="1" applyBorder="1" applyAlignment="1" applyProtection="1">
      <alignment horizontal="center"/>
    </xf>
    <xf numFmtId="0" fontId="2" fillId="0" borderId="0" xfId="0" applyFont="1"/>
    <xf numFmtId="0" fontId="5" fillId="6" borderId="1" xfId="0" applyFont="1" applyFill="1" applyBorder="1" applyAlignment="1">
      <alignment horizontal="center" vertical="center" wrapText="1"/>
    </xf>
    <xf numFmtId="2" fontId="5" fillId="6" borderId="1" xfId="0" applyNumberFormat="1" applyFont="1" applyFill="1" applyBorder="1" applyAlignment="1">
      <alignment horizontal="center" vertical="center" wrapText="1"/>
    </xf>
    <xf numFmtId="4" fontId="5" fillId="6" borderId="1" xfId="0" applyNumberFormat="1" applyFont="1" applyFill="1" applyBorder="1" applyAlignment="1">
      <alignment horizontal="center" vertical="center" wrapText="1"/>
    </xf>
    <xf numFmtId="40" fontId="5" fillId="6" borderId="1" xfId="0" applyNumberFormat="1" applyFont="1" applyFill="1" applyBorder="1" applyAlignment="1">
      <alignment horizontal="center" vertical="center" wrapText="1"/>
    </xf>
    <xf numFmtId="10" fontId="5" fillId="6" borderId="1" xfId="0" applyNumberFormat="1" applyFont="1" applyFill="1" applyBorder="1" applyAlignment="1">
      <alignment horizontal="center" vertical="center" wrapText="1"/>
    </xf>
    <xf numFmtId="3" fontId="3" fillId="2" borderId="10" xfId="1" applyNumberFormat="1" applyFont="1" applyFill="1" applyBorder="1" applyAlignment="1" applyProtection="1">
      <alignment horizontal="center"/>
    </xf>
    <xf numFmtId="40" fontId="3" fillId="2" borderId="9" xfId="1" applyNumberFormat="1" applyFont="1" applyFill="1" applyBorder="1" applyAlignment="1" applyProtection="1">
      <alignment horizontal="center"/>
    </xf>
    <xf numFmtId="2" fontId="4" fillId="2" borderId="9" xfId="0" applyNumberFormat="1" applyFont="1" applyFill="1" applyBorder="1" applyAlignment="1">
      <alignment horizontal="center"/>
    </xf>
    <xf numFmtId="40" fontId="4" fillId="2" borderId="9" xfId="0" applyNumberFormat="1" applyFont="1" applyFill="1" applyBorder="1" applyAlignment="1">
      <alignment horizontal="center"/>
    </xf>
    <xf numFmtId="10" fontId="4" fillId="2" borderId="11" xfId="0" applyNumberFormat="1" applyFont="1" applyFill="1" applyBorder="1" applyAlignment="1">
      <alignment horizontal="center"/>
    </xf>
    <xf numFmtId="3" fontId="3" fillId="2" borderId="14" xfId="1" applyNumberFormat="1" applyFont="1" applyFill="1" applyBorder="1" applyAlignment="1" applyProtection="1">
      <alignment horizontal="center"/>
    </xf>
    <xf numFmtId="40" fontId="3" fillId="2" borderId="13" xfId="1" applyNumberFormat="1" applyFont="1" applyFill="1" applyBorder="1" applyAlignment="1" applyProtection="1">
      <alignment horizontal="center"/>
    </xf>
    <xf numFmtId="2" fontId="4" fillId="2" borderId="13" xfId="0" applyNumberFormat="1" applyFont="1" applyFill="1" applyBorder="1" applyAlignment="1">
      <alignment horizontal="center"/>
    </xf>
    <xf numFmtId="40" fontId="4" fillId="2" borderId="13" xfId="0" applyNumberFormat="1" applyFont="1" applyFill="1" applyBorder="1" applyAlignment="1">
      <alignment horizontal="center"/>
    </xf>
    <xf numFmtId="10" fontId="4" fillId="2" borderId="15" xfId="0" applyNumberFormat="1" applyFont="1" applyFill="1" applyBorder="1" applyAlignment="1">
      <alignment horizontal="center"/>
    </xf>
    <xf numFmtId="3" fontId="3" fillId="2" borderId="17" xfId="1" applyNumberFormat="1" applyFont="1" applyFill="1" applyBorder="1" applyAlignment="1" applyProtection="1">
      <alignment horizontal="center"/>
    </xf>
    <xf numFmtId="40" fontId="3" fillId="2" borderId="18" xfId="1" applyNumberFormat="1" applyFont="1" applyFill="1" applyBorder="1" applyAlignment="1" applyProtection="1">
      <alignment horizontal="center"/>
    </xf>
    <xf numFmtId="40" fontId="4" fillId="2" borderId="18" xfId="0" applyNumberFormat="1" applyFont="1" applyFill="1" applyBorder="1" applyAlignment="1">
      <alignment horizontal="center"/>
    </xf>
    <xf numFmtId="10" fontId="4" fillId="2" borderId="19" xfId="0" applyNumberFormat="1" applyFont="1" applyFill="1" applyBorder="1" applyAlignment="1">
      <alignment horizontal="center"/>
    </xf>
    <xf numFmtId="40" fontId="3" fillId="2" borderId="20" xfId="1" applyNumberFormat="1" applyFont="1" applyFill="1" applyBorder="1" applyAlignment="1" applyProtection="1">
      <alignment horizontal="center"/>
    </xf>
    <xf numFmtId="2" fontId="4" fillId="2" borderId="20" xfId="0" applyNumberFormat="1" applyFont="1" applyFill="1" applyBorder="1" applyAlignment="1">
      <alignment horizontal="center"/>
    </xf>
    <xf numFmtId="40" fontId="4" fillId="2" borderId="21" xfId="0" applyNumberFormat="1" applyFont="1" applyFill="1" applyBorder="1" applyAlignment="1">
      <alignment horizontal="center"/>
    </xf>
    <xf numFmtId="10" fontId="4" fillId="2" borderId="23" xfId="0" applyNumberFormat="1" applyFont="1" applyFill="1" applyBorder="1" applyAlignment="1">
      <alignment horizontal="center"/>
    </xf>
    <xf numFmtId="0" fontId="4" fillId="5" borderId="7" xfId="0" applyFont="1" applyFill="1" applyBorder="1"/>
    <xf numFmtId="3" fontId="3" fillId="2" borderId="5" xfId="1" applyNumberFormat="1" applyFont="1" applyFill="1" applyBorder="1" applyAlignment="1" applyProtection="1">
      <alignment horizontal="center"/>
    </xf>
    <xf numFmtId="40" fontId="3" fillId="2" borderId="5" xfId="1" applyNumberFormat="1" applyFont="1" applyFill="1" applyBorder="1" applyAlignment="1" applyProtection="1">
      <alignment horizontal="center"/>
    </xf>
    <xf numFmtId="2" fontId="4" fillId="2" borderId="5" xfId="0" applyNumberFormat="1" applyFont="1" applyFill="1" applyBorder="1" applyAlignment="1">
      <alignment horizontal="center"/>
    </xf>
    <xf numFmtId="40" fontId="4" fillId="2" borderId="5" xfId="0" applyNumberFormat="1" applyFont="1" applyFill="1" applyBorder="1" applyAlignment="1">
      <alignment horizontal="center"/>
    </xf>
    <xf numFmtId="10" fontId="4" fillId="2" borderId="6" xfId="0" applyNumberFormat="1" applyFont="1" applyFill="1" applyBorder="1" applyAlignment="1">
      <alignment horizontal="center"/>
    </xf>
    <xf numFmtId="40" fontId="3" fillId="2" borderId="17" xfId="1" applyNumberFormat="1" applyFont="1" applyFill="1" applyBorder="1" applyAlignment="1" applyProtection="1">
      <alignment horizontal="center"/>
    </xf>
    <xf numFmtId="40" fontId="4" fillId="2" borderId="17" xfId="0" applyNumberFormat="1" applyFont="1" applyFill="1" applyBorder="1" applyAlignment="1">
      <alignment horizontal="center"/>
    </xf>
    <xf numFmtId="10" fontId="4" fillId="2" borderId="30" xfId="0" applyNumberFormat="1" applyFont="1" applyFill="1" applyBorder="1" applyAlignment="1">
      <alignment horizontal="center"/>
    </xf>
    <xf numFmtId="0" fontId="4" fillId="5" borderId="31" xfId="0" applyFont="1" applyFill="1" applyBorder="1"/>
    <xf numFmtId="3" fontId="3" fillId="2" borderId="18" xfId="1" applyNumberFormat="1" applyFont="1" applyFill="1" applyBorder="1" applyAlignment="1" applyProtection="1">
      <alignment horizontal="center"/>
    </xf>
    <xf numFmtId="40" fontId="3" fillId="2" borderId="10" xfId="1" applyNumberFormat="1" applyFont="1" applyFill="1" applyBorder="1" applyAlignment="1" applyProtection="1">
      <alignment horizontal="center"/>
    </xf>
    <xf numFmtId="40" fontId="4" fillId="2" borderId="10" xfId="0" applyNumberFormat="1" applyFont="1" applyFill="1" applyBorder="1" applyAlignment="1">
      <alignment horizontal="center"/>
    </xf>
    <xf numFmtId="3" fontId="3" fillId="2" borderId="34" xfId="1" applyNumberFormat="1" applyFont="1" applyFill="1" applyBorder="1" applyAlignment="1" applyProtection="1">
      <alignment horizontal="center"/>
    </xf>
    <xf numFmtId="40" fontId="3" fillId="2" borderId="34" xfId="1" applyNumberFormat="1" applyFont="1" applyFill="1" applyBorder="1" applyAlignment="1" applyProtection="1">
      <alignment horizontal="center"/>
    </xf>
    <xf numFmtId="40" fontId="4" fillId="2" borderId="34" xfId="0" applyNumberFormat="1" applyFont="1" applyFill="1" applyBorder="1" applyAlignment="1">
      <alignment horizontal="center"/>
    </xf>
    <xf numFmtId="10" fontId="4" fillId="2" borderId="35" xfId="0" applyNumberFormat="1" applyFont="1" applyFill="1" applyBorder="1" applyAlignment="1">
      <alignment horizontal="center"/>
    </xf>
    <xf numFmtId="3" fontId="3" fillId="2" borderId="26" xfId="1" applyNumberFormat="1" applyFont="1" applyFill="1" applyBorder="1" applyAlignment="1" applyProtection="1">
      <alignment horizontal="center"/>
    </xf>
    <xf numFmtId="2" fontId="4" fillId="2" borderId="26" xfId="0" applyNumberFormat="1" applyFont="1" applyFill="1" applyBorder="1" applyAlignment="1">
      <alignment horizontal="center"/>
    </xf>
    <xf numFmtId="10" fontId="4" fillId="2" borderId="27" xfId="0" applyNumberFormat="1" applyFont="1" applyFill="1" applyBorder="1" applyAlignment="1">
      <alignment horizontal="center"/>
    </xf>
    <xf numFmtId="40" fontId="3" fillId="2" borderId="25" xfId="1" applyNumberFormat="1" applyFont="1" applyFill="1" applyBorder="1" applyAlignment="1" applyProtection="1">
      <alignment horizontal="center"/>
    </xf>
    <xf numFmtId="40" fontId="4" fillId="2" borderId="25" xfId="0" applyNumberFormat="1" applyFont="1" applyFill="1" applyBorder="1" applyAlignment="1">
      <alignment horizontal="center"/>
    </xf>
    <xf numFmtId="2" fontId="4" fillId="2" borderId="25" xfId="0" applyNumberFormat="1" applyFont="1" applyFill="1" applyBorder="1" applyAlignment="1">
      <alignment horizontal="center"/>
    </xf>
    <xf numFmtId="40" fontId="3" fillId="2" borderId="14" xfId="1" applyNumberFormat="1" applyFont="1" applyFill="1" applyBorder="1" applyAlignment="1" applyProtection="1">
      <alignment horizontal="center"/>
    </xf>
    <xf numFmtId="40" fontId="4" fillId="2" borderId="14" xfId="0" applyNumberFormat="1" applyFont="1" applyFill="1" applyBorder="1" applyAlignment="1">
      <alignment horizontal="center"/>
    </xf>
    <xf numFmtId="2" fontId="4" fillId="2" borderId="17" xfId="0" applyNumberFormat="1" applyFont="1" applyFill="1" applyBorder="1" applyAlignment="1">
      <alignment horizontal="center"/>
    </xf>
    <xf numFmtId="3" fontId="3" fillId="2" borderId="28" xfId="1" applyNumberFormat="1" applyFont="1" applyFill="1" applyBorder="1" applyAlignment="1" applyProtection="1">
      <alignment horizontal="center"/>
    </xf>
    <xf numFmtId="0" fontId="4" fillId="5" borderId="41" xfId="0" applyFont="1" applyFill="1" applyBorder="1"/>
    <xf numFmtId="3" fontId="3" fillId="2" borderId="42" xfId="1" applyNumberFormat="1" applyFont="1" applyFill="1" applyBorder="1" applyAlignment="1" applyProtection="1">
      <alignment horizontal="center"/>
    </xf>
    <xf numFmtId="3" fontId="3" fillId="2" borderId="43" xfId="1" applyNumberFormat="1" applyFont="1" applyFill="1" applyBorder="1" applyAlignment="1" applyProtection="1">
      <alignment horizontal="center"/>
    </xf>
    <xf numFmtId="40" fontId="3" fillId="2" borderId="43" xfId="1" applyNumberFormat="1" applyFont="1" applyFill="1" applyBorder="1" applyAlignment="1" applyProtection="1">
      <alignment horizontal="center"/>
    </xf>
    <xf numFmtId="40" fontId="4" fillId="2" borderId="43" xfId="0" applyNumberFormat="1" applyFont="1" applyFill="1" applyBorder="1" applyAlignment="1">
      <alignment horizontal="center"/>
    </xf>
    <xf numFmtId="10" fontId="4" fillId="2" borderId="44" xfId="0" applyNumberFormat="1" applyFont="1" applyFill="1" applyBorder="1" applyAlignment="1">
      <alignment horizontal="center"/>
    </xf>
    <xf numFmtId="0" fontId="4" fillId="5" borderId="40" xfId="0" applyFont="1" applyFill="1" applyBorder="1"/>
    <xf numFmtId="0" fontId="4" fillId="5" borderId="20" xfId="0" applyFont="1" applyFill="1" applyBorder="1" applyAlignment="1">
      <alignment horizontal="center"/>
    </xf>
    <xf numFmtId="2" fontId="4" fillId="5" borderId="20" xfId="0" applyNumberFormat="1" applyFont="1" applyFill="1" applyBorder="1" applyAlignment="1">
      <alignment horizontal="center"/>
    </xf>
    <xf numFmtId="4" fontId="3" fillId="9" borderId="17" xfId="1" applyNumberFormat="1" applyFont="1" applyFill="1" applyBorder="1" applyAlignment="1" applyProtection="1">
      <alignment horizontal="center"/>
    </xf>
    <xf numFmtId="3" fontId="3" fillId="8" borderId="17" xfId="1" applyNumberFormat="1" applyFont="1" applyFill="1" applyBorder="1" applyAlignment="1" applyProtection="1">
      <alignment horizontal="center"/>
    </xf>
    <xf numFmtId="4" fontId="3" fillId="3" borderId="20" xfId="1" applyNumberFormat="1" applyFont="1" applyFill="1" applyBorder="1" applyAlignment="1" applyProtection="1">
      <alignment horizontal="center"/>
    </xf>
    <xf numFmtId="3" fontId="3" fillId="2" borderId="20" xfId="1" applyNumberFormat="1" applyFont="1" applyFill="1" applyBorder="1" applyAlignment="1" applyProtection="1">
      <alignment horizontal="center"/>
    </xf>
    <xf numFmtId="40" fontId="4" fillId="2" borderId="20" xfId="0" applyNumberFormat="1" applyFont="1" applyFill="1" applyBorder="1" applyAlignment="1">
      <alignment horizontal="center"/>
    </xf>
    <xf numFmtId="40" fontId="3" fillId="2" borderId="26" xfId="1" applyNumberFormat="1" applyFont="1" applyFill="1" applyBorder="1" applyAlignment="1" applyProtection="1">
      <alignment horizontal="center"/>
    </xf>
    <xf numFmtId="2" fontId="4" fillId="5" borderId="21" xfId="0" applyNumberFormat="1" applyFont="1" applyFill="1" applyBorder="1" applyAlignment="1">
      <alignment horizontal="center"/>
    </xf>
    <xf numFmtId="3" fontId="3" fillId="2" borderId="21" xfId="1" applyNumberFormat="1" applyFont="1" applyFill="1" applyBorder="1" applyAlignment="1" applyProtection="1">
      <alignment horizontal="center"/>
    </xf>
    <xf numFmtId="40" fontId="3" fillId="2" borderId="21" xfId="1" applyNumberFormat="1" applyFont="1" applyFill="1" applyBorder="1" applyAlignment="1" applyProtection="1">
      <alignment horizontal="center"/>
    </xf>
    <xf numFmtId="10" fontId="4" fillId="2" borderId="22" xfId="0" applyNumberFormat="1" applyFont="1" applyFill="1" applyBorder="1" applyAlignment="1">
      <alignment horizontal="center"/>
    </xf>
    <xf numFmtId="40" fontId="4" fillId="4" borderId="20" xfId="0" applyNumberFormat="1" applyFont="1" applyFill="1" applyBorder="1" applyAlignment="1">
      <alignment horizontal="center"/>
    </xf>
    <xf numFmtId="40" fontId="3" fillId="2" borderId="42" xfId="1" applyNumberFormat="1" applyFont="1" applyFill="1" applyBorder="1" applyAlignment="1" applyProtection="1">
      <alignment horizontal="center"/>
    </xf>
    <xf numFmtId="40" fontId="4" fillId="4" borderId="42" xfId="0" applyNumberFormat="1" applyFont="1" applyFill="1" applyBorder="1" applyAlignment="1">
      <alignment horizontal="center"/>
    </xf>
    <xf numFmtId="10" fontId="4" fillId="2" borderId="50" xfId="0" applyNumberFormat="1" applyFont="1" applyFill="1" applyBorder="1" applyAlignment="1">
      <alignment horizontal="center"/>
    </xf>
    <xf numFmtId="40" fontId="4" fillId="4" borderId="18" xfId="0" applyNumberFormat="1" applyFont="1" applyFill="1" applyBorder="1" applyAlignment="1">
      <alignment horizontal="center"/>
    </xf>
    <xf numFmtId="40" fontId="3" fillId="2" borderId="51" xfId="1" applyNumberFormat="1" applyFont="1" applyFill="1" applyBorder="1" applyAlignment="1" applyProtection="1">
      <alignment horizontal="center"/>
    </xf>
    <xf numFmtId="2" fontId="4" fillId="5" borderId="53" xfId="0" applyNumberFormat="1" applyFont="1" applyFill="1" applyBorder="1" applyAlignment="1">
      <alignment horizontal="center"/>
    </xf>
    <xf numFmtId="4" fontId="3" fillId="3" borderId="53" xfId="1" applyNumberFormat="1" applyFont="1" applyFill="1" applyBorder="1" applyAlignment="1" applyProtection="1">
      <alignment horizontal="center"/>
    </xf>
    <xf numFmtId="3" fontId="3" fillId="2" borderId="53" xfId="1" applyNumberFormat="1" applyFont="1" applyFill="1" applyBorder="1" applyAlignment="1" applyProtection="1">
      <alignment horizontal="center"/>
    </xf>
    <xf numFmtId="3" fontId="3" fillId="2" borderId="54" xfId="1" applyNumberFormat="1" applyFont="1" applyFill="1" applyBorder="1" applyAlignment="1" applyProtection="1">
      <alignment horizontal="center"/>
    </xf>
    <xf numFmtId="2" fontId="4" fillId="5" borderId="2" xfId="0" applyNumberFormat="1" applyFont="1" applyFill="1" applyBorder="1" applyAlignment="1">
      <alignment horizontal="center"/>
    </xf>
    <xf numFmtId="4" fontId="3" fillId="3" borderId="2" xfId="1" applyNumberFormat="1" applyFont="1" applyFill="1" applyBorder="1" applyAlignment="1" applyProtection="1">
      <alignment horizontal="center"/>
    </xf>
    <xf numFmtId="3" fontId="3" fillId="2" borderId="2" xfId="1" applyNumberFormat="1" applyFont="1" applyFill="1" applyBorder="1" applyAlignment="1" applyProtection="1">
      <alignment horizontal="center"/>
    </xf>
    <xf numFmtId="40" fontId="3" fillId="2" borderId="2" xfId="1" applyNumberFormat="1" applyFont="1" applyFill="1" applyBorder="1" applyAlignment="1" applyProtection="1">
      <alignment horizontal="center"/>
    </xf>
    <xf numFmtId="40" fontId="4" fillId="2" borderId="2" xfId="0" applyNumberFormat="1" applyFont="1" applyFill="1" applyBorder="1" applyAlignment="1">
      <alignment horizontal="center"/>
    </xf>
    <xf numFmtId="10" fontId="4" fillId="2" borderId="3" xfId="0" applyNumberFormat="1" applyFont="1" applyFill="1" applyBorder="1" applyAlignment="1">
      <alignment horizontal="center"/>
    </xf>
    <xf numFmtId="40" fontId="2" fillId="0" borderId="0" xfId="0" applyNumberFormat="1" applyFont="1"/>
    <xf numFmtId="2" fontId="2" fillId="0" borderId="0" xfId="0" applyNumberFormat="1" applyFont="1"/>
    <xf numFmtId="40" fontId="2" fillId="2" borderId="0" xfId="0" applyNumberFormat="1" applyFont="1" applyFill="1"/>
    <xf numFmtId="2" fontId="2" fillId="2" borderId="0" xfId="0" applyNumberFormat="1" applyFont="1" applyFill="1"/>
    <xf numFmtId="10" fontId="2" fillId="2" borderId="0" xfId="0" applyNumberFormat="1" applyFont="1" applyFill="1"/>
    <xf numFmtId="2" fontId="4" fillId="2" borderId="42" xfId="0" applyNumberFormat="1" applyFont="1" applyFill="1" applyBorder="1" applyAlignment="1">
      <alignment horizontal="center"/>
    </xf>
    <xf numFmtId="40" fontId="4" fillId="2" borderId="42" xfId="0" applyNumberFormat="1" applyFont="1" applyFill="1" applyBorder="1" applyAlignment="1">
      <alignment horizontal="center"/>
    </xf>
    <xf numFmtId="40" fontId="3" fillId="2" borderId="28" xfId="1" applyNumberFormat="1" applyFont="1" applyFill="1" applyBorder="1" applyAlignment="1" applyProtection="1">
      <alignment horizontal="center"/>
    </xf>
    <xf numFmtId="2" fontId="4" fillId="2" borderId="28" xfId="0" applyNumberFormat="1" applyFont="1" applyFill="1" applyBorder="1" applyAlignment="1">
      <alignment horizontal="center"/>
    </xf>
    <xf numFmtId="40" fontId="4" fillId="2" borderId="28" xfId="0" applyNumberFormat="1" applyFont="1" applyFill="1" applyBorder="1" applyAlignment="1">
      <alignment horizontal="center"/>
    </xf>
    <xf numFmtId="10" fontId="4" fillId="2" borderId="57" xfId="0" applyNumberFormat="1" applyFont="1" applyFill="1" applyBorder="1" applyAlignment="1">
      <alignment horizontal="center"/>
    </xf>
    <xf numFmtId="2" fontId="4" fillId="5" borderId="59" xfId="0" applyNumberFormat="1" applyFont="1" applyFill="1" applyBorder="1" applyAlignment="1">
      <alignment horizontal="center"/>
    </xf>
    <xf numFmtId="4" fontId="3" fillId="3" borderId="59" xfId="1" applyNumberFormat="1" applyFont="1" applyFill="1" applyBorder="1" applyAlignment="1" applyProtection="1">
      <alignment horizontal="center"/>
    </xf>
    <xf numFmtId="3" fontId="3" fillId="2" borderId="59" xfId="1" applyNumberFormat="1" applyFont="1" applyFill="1" applyBorder="1" applyAlignment="1" applyProtection="1">
      <alignment horizontal="center"/>
    </xf>
    <xf numFmtId="40" fontId="3" fillId="2" borderId="59" xfId="1" applyNumberFormat="1" applyFont="1" applyFill="1" applyBorder="1" applyAlignment="1" applyProtection="1">
      <alignment horizontal="center"/>
    </xf>
    <xf numFmtId="40" fontId="4" fillId="2" borderId="59" xfId="0" applyNumberFormat="1" applyFont="1" applyFill="1" applyBorder="1" applyAlignment="1">
      <alignment horizontal="center"/>
    </xf>
    <xf numFmtId="10" fontId="4" fillId="2" borderId="60" xfId="0" applyNumberFormat="1" applyFont="1" applyFill="1" applyBorder="1" applyAlignment="1">
      <alignment horizontal="center"/>
    </xf>
    <xf numFmtId="0" fontId="4" fillId="5" borderId="61" xfId="0" applyFont="1" applyFill="1" applyBorder="1"/>
    <xf numFmtId="0" fontId="4" fillId="5" borderId="62" xfId="0" applyFont="1" applyFill="1" applyBorder="1" applyAlignment="1">
      <alignment horizontal="center"/>
    </xf>
    <xf numFmtId="2" fontId="4" fillId="5" borderId="62" xfId="0" applyNumberFormat="1" applyFont="1" applyFill="1" applyBorder="1" applyAlignment="1">
      <alignment horizontal="center"/>
    </xf>
    <xf numFmtId="4" fontId="3" fillId="3" borderId="62" xfId="1" applyNumberFormat="1" applyFont="1" applyFill="1" applyBorder="1" applyAlignment="1" applyProtection="1">
      <alignment horizontal="center"/>
    </xf>
    <xf numFmtId="3" fontId="3" fillId="2" borderId="62" xfId="1" applyNumberFormat="1" applyFont="1" applyFill="1" applyBorder="1" applyAlignment="1" applyProtection="1">
      <alignment horizontal="center"/>
    </xf>
    <xf numFmtId="40" fontId="3" fillId="2" borderId="62" xfId="1" applyNumberFormat="1" applyFont="1" applyFill="1" applyBorder="1" applyAlignment="1" applyProtection="1">
      <alignment horizontal="center"/>
    </xf>
    <xf numFmtId="2" fontId="4" fillId="2" borderId="62" xfId="0" applyNumberFormat="1" applyFont="1" applyFill="1" applyBorder="1" applyAlignment="1">
      <alignment horizontal="center"/>
    </xf>
    <xf numFmtId="40" fontId="4" fillId="2" borderId="62" xfId="0" applyNumberFormat="1" applyFont="1" applyFill="1" applyBorder="1" applyAlignment="1">
      <alignment horizontal="center"/>
    </xf>
    <xf numFmtId="10" fontId="4" fillId="2" borderId="63" xfId="0" applyNumberFormat="1" applyFont="1" applyFill="1" applyBorder="1" applyAlignment="1">
      <alignment horizontal="center"/>
    </xf>
    <xf numFmtId="0" fontId="4" fillId="5" borderId="64" xfId="0" applyFont="1" applyFill="1" applyBorder="1"/>
    <xf numFmtId="0" fontId="4" fillId="5" borderId="65" xfId="0" applyFont="1" applyFill="1" applyBorder="1" applyAlignment="1">
      <alignment horizontal="center"/>
    </xf>
    <xf numFmtId="2" fontId="4" fillId="5" borderId="65" xfId="0" applyNumberFormat="1" applyFont="1" applyFill="1" applyBorder="1" applyAlignment="1">
      <alignment horizontal="center"/>
    </xf>
    <xf numFmtId="4" fontId="3" fillId="3" borderId="65" xfId="1" applyNumberFormat="1" applyFont="1" applyFill="1" applyBorder="1" applyAlignment="1" applyProtection="1">
      <alignment horizontal="center"/>
    </xf>
    <xf numFmtId="3" fontId="3" fillId="2" borderId="65" xfId="1" applyNumberFormat="1" applyFont="1" applyFill="1" applyBorder="1" applyAlignment="1" applyProtection="1">
      <alignment horizontal="center"/>
    </xf>
    <xf numFmtId="40" fontId="3" fillId="2" borderId="65" xfId="1" applyNumberFormat="1" applyFont="1" applyFill="1" applyBorder="1" applyAlignment="1" applyProtection="1">
      <alignment horizontal="center"/>
    </xf>
    <xf numFmtId="40" fontId="4" fillId="2" borderId="65" xfId="0" applyNumberFormat="1" applyFont="1" applyFill="1" applyBorder="1" applyAlignment="1">
      <alignment horizontal="center"/>
    </xf>
    <xf numFmtId="10" fontId="4" fillId="2" borderId="66" xfId="0" applyNumberFormat="1" applyFont="1" applyFill="1" applyBorder="1" applyAlignment="1">
      <alignment horizontal="center"/>
    </xf>
    <xf numFmtId="0" fontId="4" fillId="5" borderId="59" xfId="0" applyFont="1" applyFill="1" applyBorder="1" applyAlignment="1">
      <alignment horizontal="center"/>
    </xf>
    <xf numFmtId="40" fontId="4" fillId="4" borderId="59" xfId="0" applyNumberFormat="1" applyFont="1" applyFill="1" applyBorder="1" applyAlignment="1">
      <alignment horizontal="center"/>
    </xf>
    <xf numFmtId="40" fontId="4" fillId="4" borderId="62" xfId="0" applyNumberFormat="1" applyFont="1" applyFill="1" applyBorder="1" applyAlignment="1">
      <alignment horizontal="center"/>
    </xf>
    <xf numFmtId="0" fontId="4" fillId="5" borderId="58" xfId="0" applyFont="1" applyFill="1" applyBorder="1"/>
    <xf numFmtId="2" fontId="4" fillId="2" borderId="59" xfId="0" applyNumberFormat="1" applyFont="1" applyFill="1" applyBorder="1" applyAlignment="1">
      <alignment horizontal="center"/>
    </xf>
    <xf numFmtId="2" fontId="4" fillId="2" borderId="65" xfId="0" applyNumberFormat="1" applyFont="1" applyFill="1" applyBorder="1" applyAlignment="1">
      <alignment horizontal="center"/>
    </xf>
    <xf numFmtId="40" fontId="3" fillId="2" borderId="53" xfId="1" applyNumberFormat="1" applyFont="1" applyFill="1" applyBorder="1" applyAlignment="1" applyProtection="1">
      <alignment horizontal="center"/>
    </xf>
    <xf numFmtId="40" fontId="4" fillId="2" borderId="53" xfId="0" applyNumberFormat="1" applyFont="1" applyFill="1" applyBorder="1" applyAlignment="1">
      <alignment horizontal="center"/>
    </xf>
    <xf numFmtId="10" fontId="4" fillId="2" borderId="69" xfId="0" applyNumberFormat="1" applyFont="1" applyFill="1" applyBorder="1" applyAlignment="1">
      <alignment horizontal="center"/>
    </xf>
    <xf numFmtId="2" fontId="4" fillId="5" borderId="71" xfId="0" applyNumberFormat="1" applyFont="1" applyFill="1" applyBorder="1" applyAlignment="1">
      <alignment horizontal="center"/>
    </xf>
    <xf numFmtId="4" fontId="3" fillId="3" borderId="71" xfId="1" applyNumberFormat="1" applyFont="1" applyFill="1" applyBorder="1" applyAlignment="1" applyProtection="1">
      <alignment horizontal="center"/>
    </xf>
    <xf numFmtId="3" fontId="3" fillId="2" borderId="71" xfId="1" applyNumberFormat="1" applyFont="1" applyFill="1" applyBorder="1" applyAlignment="1" applyProtection="1">
      <alignment horizontal="center"/>
    </xf>
    <xf numFmtId="40" fontId="3" fillId="2" borderId="71" xfId="1" applyNumberFormat="1" applyFont="1" applyFill="1" applyBorder="1" applyAlignment="1" applyProtection="1">
      <alignment horizontal="center"/>
    </xf>
    <xf numFmtId="40" fontId="4" fillId="2" borderId="71" xfId="0" applyNumberFormat="1" applyFont="1" applyFill="1" applyBorder="1" applyAlignment="1">
      <alignment horizontal="center"/>
    </xf>
    <xf numFmtId="10" fontId="4" fillId="2" borderId="72" xfId="0" applyNumberFormat="1" applyFont="1" applyFill="1" applyBorder="1" applyAlignment="1">
      <alignment horizontal="center"/>
    </xf>
    <xf numFmtId="2" fontId="4" fillId="2" borderId="10" xfId="0" applyNumberFormat="1" applyFont="1" applyFill="1" applyBorder="1" applyAlignment="1">
      <alignment horizontal="center"/>
    </xf>
    <xf numFmtId="2" fontId="4" fillId="2" borderId="29" xfId="0" applyNumberFormat="1" applyFont="1" applyFill="1" applyBorder="1" applyAlignment="1">
      <alignment horizontal="center"/>
    </xf>
    <xf numFmtId="2" fontId="4" fillId="2" borderId="18" xfId="0" applyNumberFormat="1" applyFont="1" applyFill="1" applyBorder="1" applyAlignment="1">
      <alignment horizontal="center"/>
    </xf>
    <xf numFmtId="4" fontId="3" fillId="9" borderId="2" xfId="1" applyNumberFormat="1" applyFont="1" applyFill="1" applyBorder="1" applyAlignment="1" applyProtection="1">
      <alignment horizontal="center"/>
    </xf>
    <xf numFmtId="3" fontId="3" fillId="5" borderId="2" xfId="1" applyNumberFormat="1" applyFont="1" applyFill="1" applyBorder="1" applyAlignment="1" applyProtection="1">
      <alignment horizontal="center"/>
    </xf>
    <xf numFmtId="40" fontId="3" fillId="5" borderId="2" xfId="1" applyNumberFormat="1" applyFont="1" applyFill="1" applyBorder="1" applyAlignment="1" applyProtection="1">
      <alignment horizontal="center"/>
    </xf>
    <xf numFmtId="2" fontId="4" fillId="2" borderId="2" xfId="0" applyNumberFormat="1" applyFont="1" applyFill="1" applyBorder="1" applyAlignment="1">
      <alignment horizontal="center"/>
    </xf>
    <xf numFmtId="2" fontId="4" fillId="5" borderId="5" xfId="1" applyNumberFormat="1" applyFont="1" applyFill="1" applyBorder="1" applyAlignment="1" applyProtection="1">
      <alignment horizontal="center"/>
    </xf>
    <xf numFmtId="40" fontId="4" fillId="2" borderId="5" xfId="1" applyNumberFormat="1" applyFont="1" applyFill="1" applyBorder="1" applyAlignment="1" applyProtection="1">
      <alignment horizontal="center"/>
    </xf>
    <xf numFmtId="2" fontId="4" fillId="5" borderId="26" xfId="1" applyNumberFormat="1" applyFont="1" applyFill="1" applyBorder="1" applyAlignment="1" applyProtection="1">
      <alignment horizontal="center"/>
    </xf>
    <xf numFmtId="40" fontId="4" fillId="2" borderId="26" xfId="1" applyNumberFormat="1" applyFont="1" applyFill="1" applyBorder="1" applyAlignment="1" applyProtection="1">
      <alignment horizontal="center"/>
    </xf>
    <xf numFmtId="2" fontId="4" fillId="2" borderId="14" xfId="0" applyNumberFormat="1" applyFont="1" applyFill="1" applyBorder="1" applyAlignment="1">
      <alignment horizontal="center"/>
    </xf>
    <xf numFmtId="4" fontId="3" fillId="3" borderId="25" xfId="1" applyNumberFormat="1" applyFont="1" applyFill="1" applyBorder="1" applyAlignment="1" applyProtection="1">
      <alignment horizontal="center"/>
    </xf>
    <xf numFmtId="3" fontId="3" fillId="2" borderId="25" xfId="1" applyNumberFormat="1" applyFont="1" applyFill="1" applyBorder="1" applyAlignment="1" applyProtection="1">
      <alignment horizontal="center"/>
    </xf>
    <xf numFmtId="10" fontId="4" fillId="2" borderId="74" xfId="0" applyNumberFormat="1" applyFont="1" applyFill="1" applyBorder="1" applyAlignment="1">
      <alignment horizontal="center"/>
    </xf>
    <xf numFmtId="4" fontId="3" fillId="3" borderId="51" xfId="1" applyNumberFormat="1" applyFont="1" applyFill="1" applyBorder="1" applyAlignment="1" applyProtection="1">
      <alignment horizontal="center"/>
    </xf>
    <xf numFmtId="3" fontId="3" fillId="2" borderId="51" xfId="1" applyNumberFormat="1" applyFont="1" applyFill="1" applyBorder="1" applyAlignment="1" applyProtection="1">
      <alignment horizontal="center"/>
    </xf>
    <xf numFmtId="40" fontId="4" fillId="2" borderId="51" xfId="0" applyNumberFormat="1" applyFont="1" applyFill="1" applyBorder="1" applyAlignment="1">
      <alignment horizontal="center"/>
    </xf>
    <xf numFmtId="10" fontId="4" fillId="2" borderId="75" xfId="0" applyNumberFormat="1" applyFont="1" applyFill="1" applyBorder="1" applyAlignment="1">
      <alignment horizontal="center"/>
    </xf>
    <xf numFmtId="2" fontId="4" fillId="2" borderId="51" xfId="0" applyNumberFormat="1" applyFont="1" applyFill="1" applyBorder="1" applyAlignment="1">
      <alignment horizontal="center"/>
    </xf>
    <xf numFmtId="40" fontId="3" fillId="2" borderId="54" xfId="1" applyNumberFormat="1" applyFont="1" applyFill="1" applyBorder="1" applyAlignment="1" applyProtection="1">
      <alignment horizontal="center"/>
    </xf>
    <xf numFmtId="40" fontId="4" fillId="2" borderId="54" xfId="0" applyNumberFormat="1" applyFont="1" applyFill="1" applyBorder="1" applyAlignment="1">
      <alignment horizontal="center"/>
    </xf>
    <xf numFmtId="10" fontId="4" fillId="2" borderId="77" xfId="0" applyNumberFormat="1" applyFont="1" applyFill="1" applyBorder="1" applyAlignment="1">
      <alignment horizontal="center"/>
    </xf>
    <xf numFmtId="4" fontId="3" fillId="3" borderId="79" xfId="1" applyNumberFormat="1" applyFont="1" applyFill="1" applyBorder="1" applyAlignment="1" applyProtection="1">
      <alignment horizontal="center"/>
    </xf>
    <xf numFmtId="3" fontId="3" fillId="2" borderId="79" xfId="1" applyNumberFormat="1" applyFont="1" applyFill="1" applyBorder="1" applyAlignment="1" applyProtection="1">
      <alignment horizontal="center"/>
    </xf>
    <xf numFmtId="40" fontId="3" fillId="2" borderId="79" xfId="1" applyNumberFormat="1" applyFont="1" applyFill="1" applyBorder="1" applyAlignment="1" applyProtection="1">
      <alignment horizontal="center"/>
    </xf>
    <xf numFmtId="2" fontId="4" fillId="5" borderId="79" xfId="0" applyNumberFormat="1" applyFont="1" applyFill="1" applyBorder="1" applyAlignment="1">
      <alignment horizontal="center"/>
    </xf>
    <xf numFmtId="40" fontId="4" fillId="2" borderId="79" xfId="0" applyNumberFormat="1" applyFont="1" applyFill="1" applyBorder="1" applyAlignment="1">
      <alignment horizontal="center"/>
    </xf>
    <xf numFmtId="10" fontId="4" fillId="2" borderId="80" xfId="0" applyNumberFormat="1" applyFont="1" applyFill="1" applyBorder="1" applyAlignment="1">
      <alignment horizontal="center"/>
    </xf>
    <xf numFmtId="4" fontId="3" fillId="3" borderId="81" xfId="1" applyNumberFormat="1" applyFont="1" applyFill="1" applyBorder="1" applyAlignment="1" applyProtection="1">
      <alignment horizontal="center"/>
    </xf>
    <xf numFmtId="3" fontId="3" fillId="2" borderId="81" xfId="1" applyNumberFormat="1" applyFont="1" applyFill="1" applyBorder="1" applyAlignment="1" applyProtection="1">
      <alignment horizontal="center"/>
    </xf>
    <xf numFmtId="40" fontId="3" fillId="2" borderId="81" xfId="1" applyNumberFormat="1" applyFont="1" applyFill="1" applyBorder="1" applyAlignment="1" applyProtection="1">
      <alignment horizontal="center"/>
    </xf>
    <xf numFmtId="2" fontId="4" fillId="5" borderId="81" xfId="0" applyNumberFormat="1" applyFont="1" applyFill="1" applyBorder="1" applyAlignment="1">
      <alignment horizontal="center"/>
    </xf>
    <xf numFmtId="40" fontId="4" fillId="2" borderId="81" xfId="0" applyNumberFormat="1" applyFont="1" applyFill="1" applyBorder="1" applyAlignment="1">
      <alignment horizontal="center"/>
    </xf>
    <xf numFmtId="10" fontId="4" fillId="2" borderId="82" xfId="0" applyNumberFormat="1" applyFont="1" applyFill="1" applyBorder="1" applyAlignment="1">
      <alignment horizontal="center"/>
    </xf>
    <xf numFmtId="2" fontId="4" fillId="5" borderId="59" xfId="1" applyNumberFormat="1" applyFont="1" applyFill="1" applyBorder="1" applyAlignment="1" applyProtection="1">
      <alignment horizontal="center"/>
    </xf>
    <xf numFmtId="40" fontId="4" fillId="2" borderId="59" xfId="1" applyNumberFormat="1" applyFont="1" applyFill="1" applyBorder="1" applyAlignment="1" applyProtection="1">
      <alignment horizontal="center"/>
    </xf>
    <xf numFmtId="2" fontId="4" fillId="5" borderId="62" xfId="1" applyNumberFormat="1" applyFont="1" applyFill="1" applyBorder="1" applyAlignment="1" applyProtection="1">
      <alignment horizontal="center"/>
    </xf>
    <xf numFmtId="40" fontId="4" fillId="2" borderId="62" xfId="1" applyNumberFormat="1" applyFont="1" applyFill="1" applyBorder="1" applyAlignment="1" applyProtection="1">
      <alignment horizontal="center"/>
    </xf>
    <xf numFmtId="2" fontId="4" fillId="5" borderId="65" xfId="1" applyNumberFormat="1" applyFont="1" applyFill="1" applyBorder="1" applyAlignment="1" applyProtection="1">
      <alignment horizontal="center"/>
    </xf>
    <xf numFmtId="40" fontId="4" fillId="2" borderId="65" xfId="1" applyNumberFormat="1" applyFont="1" applyFill="1" applyBorder="1" applyAlignment="1" applyProtection="1">
      <alignment horizontal="center"/>
    </xf>
    <xf numFmtId="2" fontId="4" fillId="5" borderId="54" xfId="0" applyNumberFormat="1" applyFont="1" applyFill="1" applyBorder="1" applyAlignment="1">
      <alignment horizontal="center"/>
    </xf>
    <xf numFmtId="2" fontId="4" fillId="5" borderId="84" xfId="0" applyNumberFormat="1" applyFont="1" applyFill="1" applyBorder="1" applyAlignment="1">
      <alignment horizontal="center"/>
    </xf>
    <xf numFmtId="2" fontId="4" fillId="5" borderId="26" xfId="0" applyNumberFormat="1" applyFont="1" applyFill="1" applyBorder="1" applyAlignment="1">
      <alignment horizontal="center"/>
    </xf>
    <xf numFmtId="2" fontId="4" fillId="5" borderId="0" xfId="0" applyNumberFormat="1" applyFont="1" applyFill="1" applyAlignment="1">
      <alignment horizontal="center"/>
    </xf>
    <xf numFmtId="2" fontId="4" fillId="5" borderId="51" xfId="0" applyNumberFormat="1" applyFont="1" applyFill="1" applyBorder="1" applyAlignment="1">
      <alignment horizontal="center"/>
    </xf>
    <xf numFmtId="0" fontId="4" fillId="5" borderId="54" xfId="0" applyFont="1" applyFill="1" applyBorder="1" applyAlignment="1">
      <alignment horizontal="center"/>
    </xf>
    <xf numFmtId="0" fontId="4" fillId="5" borderId="36" xfId="0" applyFont="1" applyFill="1" applyBorder="1"/>
    <xf numFmtId="0" fontId="4" fillId="5" borderId="26" xfId="0" applyFont="1" applyFill="1" applyBorder="1" applyAlignment="1">
      <alignment horizontal="center"/>
    </xf>
    <xf numFmtId="0" fontId="4" fillId="5" borderId="52" xfId="0" applyFont="1" applyFill="1" applyBorder="1"/>
    <xf numFmtId="0" fontId="4" fillId="5" borderId="83" xfId="0" applyFont="1" applyFill="1" applyBorder="1"/>
    <xf numFmtId="2" fontId="4" fillId="2" borderId="21" xfId="0" applyNumberFormat="1" applyFont="1" applyFill="1" applyBorder="1" applyAlignment="1">
      <alignment horizontal="center"/>
    </xf>
    <xf numFmtId="4" fontId="6" fillId="3" borderId="10" xfId="1" applyNumberFormat="1" applyFont="1" applyFill="1" applyBorder="1" applyAlignment="1" applyProtection="1">
      <alignment horizontal="center"/>
    </xf>
    <xf numFmtId="40" fontId="6" fillId="2" borderId="9" xfId="1" applyNumberFormat="1" applyFont="1" applyFill="1" applyBorder="1" applyAlignment="1" applyProtection="1">
      <alignment horizontal="center"/>
    </xf>
    <xf numFmtId="2" fontId="7" fillId="2" borderId="9" xfId="0" applyNumberFormat="1" applyFont="1" applyFill="1" applyBorder="1" applyAlignment="1">
      <alignment horizontal="center"/>
    </xf>
    <xf numFmtId="40" fontId="7" fillId="2" borderId="9" xfId="0" applyNumberFormat="1" applyFont="1" applyFill="1" applyBorder="1" applyAlignment="1">
      <alignment horizontal="center"/>
    </xf>
    <xf numFmtId="10" fontId="7" fillId="2" borderId="11" xfId="0" applyNumberFormat="1" applyFont="1" applyFill="1" applyBorder="1" applyAlignment="1">
      <alignment horizontal="center"/>
    </xf>
    <xf numFmtId="0" fontId="7" fillId="0" borderId="0" xfId="0" applyFont="1"/>
    <xf numFmtId="3" fontId="3" fillId="5" borderId="62" xfId="1" applyNumberFormat="1" applyFont="1" applyFill="1" applyBorder="1" applyAlignment="1" applyProtection="1">
      <alignment horizontal="center"/>
    </xf>
    <xf numFmtId="4" fontId="3" fillId="9" borderId="62" xfId="1" applyNumberFormat="1" applyFont="1" applyFill="1" applyBorder="1" applyAlignment="1" applyProtection="1">
      <alignment horizontal="center"/>
    </xf>
    <xf numFmtId="0" fontId="4" fillId="5" borderId="73" xfId="0" applyFont="1" applyFill="1" applyBorder="1"/>
    <xf numFmtId="0" fontId="4" fillId="5" borderId="28" xfId="0" applyFont="1" applyFill="1" applyBorder="1" applyAlignment="1">
      <alignment horizontal="center"/>
    </xf>
    <xf numFmtId="0" fontId="4" fillId="5" borderId="9" xfId="0" applyFont="1" applyFill="1" applyBorder="1" applyAlignment="1">
      <alignment horizontal="center"/>
    </xf>
    <xf numFmtId="0" fontId="4" fillId="5" borderId="25" xfId="0" applyFont="1" applyFill="1" applyBorder="1" applyAlignment="1">
      <alignment horizontal="center"/>
    </xf>
    <xf numFmtId="0" fontId="4" fillId="5" borderId="67" xfId="0" applyFont="1" applyFill="1" applyBorder="1"/>
    <xf numFmtId="0" fontId="4" fillId="5" borderId="2" xfId="0" applyFont="1" applyFill="1" applyBorder="1" applyAlignment="1">
      <alignment horizontal="center"/>
    </xf>
    <xf numFmtId="0" fontId="4" fillId="5" borderId="24" xfId="0" applyFont="1" applyFill="1" applyBorder="1"/>
    <xf numFmtId="0" fontId="4" fillId="5" borderId="12" xfId="0" applyFont="1" applyFill="1" applyBorder="1"/>
    <xf numFmtId="4" fontId="3" fillId="3" borderId="9" xfId="1" applyNumberFormat="1" applyFont="1" applyFill="1" applyBorder="1" applyAlignment="1" applyProtection="1">
      <alignment horizontal="center"/>
    </xf>
    <xf numFmtId="40" fontId="3" fillId="2" borderId="89" xfId="1" applyNumberFormat="1" applyFont="1" applyFill="1" applyBorder="1" applyAlignment="1" applyProtection="1">
      <alignment horizontal="center"/>
    </xf>
    <xf numFmtId="2" fontId="4" fillId="5" borderId="92" xfId="0" applyNumberFormat="1" applyFont="1" applyFill="1" applyBorder="1" applyAlignment="1">
      <alignment horizontal="center"/>
    </xf>
    <xf numFmtId="4" fontId="3" fillId="9" borderId="89" xfId="1" applyNumberFormat="1" applyFont="1" applyFill="1" applyBorder="1" applyAlignment="1" applyProtection="1">
      <alignment horizontal="center"/>
    </xf>
    <xf numFmtId="40" fontId="4" fillId="2" borderId="76" xfId="0" applyNumberFormat="1" applyFont="1" applyFill="1" applyBorder="1" applyAlignment="1">
      <alignment horizontal="center"/>
    </xf>
    <xf numFmtId="40" fontId="4" fillId="2" borderId="92" xfId="0" applyNumberFormat="1" applyFont="1" applyFill="1" applyBorder="1" applyAlignment="1">
      <alignment horizontal="center"/>
    </xf>
    <xf numFmtId="40" fontId="3" fillId="2" borderId="93" xfId="1" applyNumberFormat="1" applyFont="1" applyFill="1" applyBorder="1" applyAlignment="1" applyProtection="1">
      <alignment horizontal="center"/>
    </xf>
    <xf numFmtId="2" fontId="4" fillId="5" borderId="93" xfId="0" applyNumberFormat="1" applyFont="1" applyFill="1" applyBorder="1" applyAlignment="1">
      <alignment horizontal="center"/>
    </xf>
    <xf numFmtId="2" fontId="4" fillId="5" borderId="94" xfId="0" applyNumberFormat="1" applyFont="1" applyFill="1" applyBorder="1" applyAlignment="1">
      <alignment horizontal="center"/>
    </xf>
    <xf numFmtId="2" fontId="4" fillId="5" borderId="95" xfId="0" applyNumberFormat="1" applyFont="1" applyFill="1" applyBorder="1" applyAlignment="1">
      <alignment horizontal="center"/>
    </xf>
    <xf numFmtId="40" fontId="3" fillId="2" borderId="96" xfId="1" applyNumberFormat="1" applyFont="1" applyFill="1" applyBorder="1" applyAlignment="1" applyProtection="1">
      <alignment horizontal="center"/>
    </xf>
    <xf numFmtId="2" fontId="4" fillId="5" borderId="96" xfId="0" applyNumberFormat="1" applyFont="1" applyFill="1" applyBorder="1" applyAlignment="1">
      <alignment horizontal="center"/>
    </xf>
    <xf numFmtId="2" fontId="4" fillId="2" borderId="96" xfId="0" applyNumberFormat="1" applyFont="1" applyFill="1" applyBorder="1" applyAlignment="1">
      <alignment horizontal="center"/>
    </xf>
    <xf numFmtId="40" fontId="4" fillId="2" borderId="96" xfId="0" applyNumberFormat="1" applyFont="1" applyFill="1" applyBorder="1" applyAlignment="1">
      <alignment horizontal="center"/>
    </xf>
    <xf numFmtId="10" fontId="4" fillId="2" borderId="97" xfId="0" applyNumberFormat="1" applyFont="1" applyFill="1" applyBorder="1" applyAlignment="1">
      <alignment horizontal="center"/>
    </xf>
    <xf numFmtId="2" fontId="4" fillId="2" borderId="54" xfId="0" applyNumberFormat="1" applyFont="1" applyFill="1" applyBorder="1" applyAlignment="1">
      <alignment horizontal="center"/>
    </xf>
    <xf numFmtId="4" fontId="3" fillId="9" borderId="84" xfId="1" applyNumberFormat="1" applyFont="1" applyFill="1" applyBorder="1" applyAlignment="1" applyProtection="1">
      <alignment horizontal="center"/>
    </xf>
    <xf numFmtId="4" fontId="3" fillId="9" borderId="54" xfId="1" applyNumberFormat="1" applyFont="1" applyFill="1" applyBorder="1" applyAlignment="1" applyProtection="1">
      <alignment horizontal="center"/>
    </xf>
    <xf numFmtId="2" fontId="4" fillId="5" borderId="98" xfId="0" applyNumberFormat="1" applyFont="1" applyFill="1" applyBorder="1" applyAlignment="1">
      <alignment horizontal="center"/>
    </xf>
    <xf numFmtId="4" fontId="3" fillId="3" borderId="100" xfId="1" applyNumberFormat="1" applyFont="1" applyFill="1" applyBorder="1" applyAlignment="1" applyProtection="1">
      <alignment horizontal="center"/>
    </xf>
    <xf numFmtId="4" fontId="3" fillId="3" borderId="13" xfId="1" applyNumberFormat="1" applyFont="1" applyFill="1" applyBorder="1" applyAlignment="1" applyProtection="1">
      <alignment horizontal="center"/>
    </xf>
    <xf numFmtId="4" fontId="3" fillId="3" borderId="29" xfId="1" applyNumberFormat="1" applyFont="1" applyFill="1" applyBorder="1" applyAlignment="1" applyProtection="1">
      <alignment horizontal="center"/>
    </xf>
    <xf numFmtId="2" fontId="4" fillId="0" borderId="13" xfId="0" applyNumberFormat="1" applyFont="1" applyBorder="1" applyAlignment="1">
      <alignment horizontal="center"/>
    </xf>
    <xf numFmtId="2" fontId="4" fillId="0" borderId="34" xfId="0" applyNumberFormat="1" applyFont="1" applyBorder="1" applyAlignment="1">
      <alignment horizontal="center"/>
    </xf>
    <xf numFmtId="0" fontId="4" fillId="5" borderId="9" xfId="0" applyFont="1" applyFill="1" applyBorder="1"/>
    <xf numFmtId="0" fontId="4" fillId="5" borderId="104" xfId="0" applyFont="1" applyFill="1" applyBorder="1"/>
    <xf numFmtId="0" fontId="4" fillId="5" borderId="101" xfId="0" applyFont="1" applyFill="1" applyBorder="1" applyAlignment="1">
      <alignment horizontal="center"/>
    </xf>
    <xf numFmtId="2" fontId="4" fillId="5" borderId="105" xfId="0" applyNumberFormat="1" applyFont="1" applyFill="1" applyBorder="1" applyAlignment="1">
      <alignment horizontal="center"/>
    </xf>
    <xf numFmtId="2" fontId="4" fillId="5" borderId="106" xfId="0" applyNumberFormat="1" applyFont="1" applyFill="1" applyBorder="1" applyAlignment="1">
      <alignment horizontal="center"/>
    </xf>
    <xf numFmtId="2" fontId="4" fillId="5" borderId="49" xfId="0" applyNumberFormat="1" applyFont="1" applyFill="1" applyBorder="1" applyAlignment="1">
      <alignment horizontal="center"/>
    </xf>
    <xf numFmtId="3" fontId="3" fillId="2" borderId="107" xfId="1" applyNumberFormat="1" applyFont="1" applyFill="1" applyBorder="1" applyAlignment="1" applyProtection="1">
      <alignment horizontal="center"/>
    </xf>
    <xf numFmtId="3" fontId="3" fillId="2" borderId="88" xfId="1" applyNumberFormat="1" applyFont="1" applyFill="1" applyBorder="1" applyAlignment="1" applyProtection="1">
      <alignment horizontal="center"/>
    </xf>
    <xf numFmtId="3" fontId="3" fillId="2" borderId="92" xfId="1" applyNumberFormat="1" applyFont="1" applyFill="1" applyBorder="1" applyAlignment="1" applyProtection="1">
      <alignment horizontal="center"/>
    </xf>
    <xf numFmtId="4" fontId="3" fillId="9" borderId="90" xfId="1" applyNumberFormat="1" applyFont="1" applyFill="1" applyBorder="1" applyAlignment="1" applyProtection="1">
      <alignment horizontal="center"/>
    </xf>
    <xf numFmtId="4" fontId="3" fillId="3" borderId="84" xfId="1" applyNumberFormat="1" applyFont="1" applyFill="1" applyBorder="1" applyAlignment="1" applyProtection="1">
      <alignment horizontal="center"/>
    </xf>
    <xf numFmtId="4" fontId="3" fillId="3" borderId="108" xfId="1" applyNumberFormat="1" applyFont="1" applyFill="1" applyBorder="1" applyAlignment="1" applyProtection="1">
      <alignment horizontal="center"/>
    </xf>
    <xf numFmtId="4" fontId="3" fillId="3" borderId="99" xfId="1" applyNumberFormat="1" applyFont="1" applyFill="1" applyBorder="1" applyAlignment="1" applyProtection="1">
      <alignment horizontal="center"/>
    </xf>
    <xf numFmtId="4" fontId="3" fillId="3" borderId="109" xfId="1" applyNumberFormat="1" applyFont="1" applyFill="1" applyBorder="1" applyAlignment="1" applyProtection="1">
      <alignment horizontal="center"/>
    </xf>
    <xf numFmtId="4" fontId="3" fillId="3" borderId="110" xfId="1" applyNumberFormat="1" applyFont="1" applyFill="1" applyBorder="1" applyAlignment="1" applyProtection="1">
      <alignment horizontal="center"/>
    </xf>
    <xf numFmtId="3" fontId="3" fillId="5" borderId="10" xfId="0" applyNumberFormat="1" applyFont="1" applyFill="1" applyBorder="1" applyAlignment="1">
      <alignment horizontal="center"/>
    </xf>
    <xf numFmtId="3" fontId="3" fillId="6" borderId="1" xfId="0" applyNumberFormat="1" applyFont="1" applyFill="1" applyBorder="1" applyAlignment="1">
      <alignment horizontal="center" vertical="center" wrapText="1"/>
    </xf>
    <xf numFmtId="3" fontId="3" fillId="0" borderId="0" xfId="0" applyNumberFormat="1" applyFont="1"/>
    <xf numFmtId="3" fontId="3" fillId="2" borderId="0" xfId="0" applyNumberFormat="1" applyFont="1" applyFill="1"/>
    <xf numFmtId="2" fontId="4" fillId="6" borderId="1" xfId="0" applyNumberFormat="1" applyFont="1" applyFill="1" applyBorder="1" applyAlignment="1">
      <alignment horizontal="center" vertical="center" wrapText="1"/>
    </xf>
    <xf numFmtId="2" fontId="4" fillId="2" borderId="10" xfId="1" applyNumberFormat="1" applyFont="1" applyFill="1" applyBorder="1" applyAlignment="1" applyProtection="1">
      <alignment horizontal="center"/>
    </xf>
    <xf numFmtId="2" fontId="4" fillId="0" borderId="0" xfId="0" applyNumberFormat="1" applyFont="1"/>
    <xf numFmtId="2" fontId="4" fillId="2" borderId="0" xfId="0" applyNumberFormat="1" applyFont="1" applyFill="1"/>
    <xf numFmtId="4" fontId="3" fillId="3" borderId="96" xfId="1" applyNumberFormat="1" applyFont="1" applyFill="1" applyBorder="1" applyAlignment="1" applyProtection="1">
      <alignment horizontal="center"/>
    </xf>
    <xf numFmtId="3" fontId="3" fillId="2" borderId="96" xfId="1" applyNumberFormat="1" applyFont="1" applyFill="1" applyBorder="1" applyAlignment="1" applyProtection="1">
      <alignment horizontal="center"/>
    </xf>
    <xf numFmtId="3" fontId="3" fillId="2" borderId="113" xfId="1" applyNumberFormat="1" applyFont="1" applyFill="1" applyBorder="1" applyAlignment="1" applyProtection="1">
      <alignment horizontal="center"/>
    </xf>
    <xf numFmtId="4" fontId="3" fillId="9" borderId="111" xfId="1" applyNumberFormat="1" applyFont="1" applyFill="1" applyBorder="1" applyAlignment="1" applyProtection="1">
      <alignment horizontal="center"/>
    </xf>
    <xf numFmtId="2" fontId="4" fillId="5" borderId="114" xfId="0" applyNumberFormat="1" applyFont="1" applyFill="1" applyBorder="1" applyAlignment="1">
      <alignment horizontal="center"/>
    </xf>
    <xf numFmtId="3" fontId="3" fillId="2" borderId="115" xfId="1" applyNumberFormat="1" applyFont="1" applyFill="1" applyBorder="1" applyAlignment="1" applyProtection="1">
      <alignment horizontal="center"/>
    </xf>
    <xf numFmtId="4" fontId="3" fillId="9" borderId="91" xfId="1" applyNumberFormat="1" applyFont="1" applyFill="1" applyBorder="1" applyAlignment="1" applyProtection="1">
      <alignment horizontal="center"/>
    </xf>
    <xf numFmtId="4" fontId="3" fillId="9" borderId="117" xfId="1" applyNumberFormat="1" applyFont="1" applyFill="1" applyBorder="1" applyAlignment="1" applyProtection="1">
      <alignment horizontal="center"/>
    </xf>
    <xf numFmtId="4" fontId="3" fillId="9" borderId="118" xfId="1" applyNumberFormat="1" applyFont="1" applyFill="1" applyBorder="1" applyAlignment="1" applyProtection="1">
      <alignment horizontal="center"/>
    </xf>
    <xf numFmtId="0" fontId="8" fillId="5" borderId="118" xfId="0" applyFont="1" applyFill="1" applyBorder="1" applyAlignment="1">
      <alignment horizontal="center"/>
    </xf>
    <xf numFmtId="0" fontId="8" fillId="5" borderId="116" xfId="0" applyFont="1" applyFill="1" applyBorder="1" applyAlignment="1">
      <alignment horizontal="center"/>
    </xf>
    <xf numFmtId="0" fontId="8" fillId="5" borderId="4" xfId="0" applyFont="1" applyFill="1" applyBorder="1" applyAlignment="1">
      <alignment horizontal="left"/>
    </xf>
    <xf numFmtId="0" fontId="8" fillId="5" borderId="58" xfId="0" applyFont="1" applyFill="1" applyBorder="1" applyAlignment="1">
      <alignment horizontal="left"/>
    </xf>
    <xf numFmtId="3" fontId="3" fillId="2" borderId="121" xfId="1" applyNumberFormat="1" applyFont="1" applyFill="1" applyBorder="1" applyAlignment="1" applyProtection="1">
      <alignment horizontal="center"/>
    </xf>
    <xf numFmtId="40" fontId="4" fillId="2" borderId="124" xfId="0" applyNumberFormat="1" applyFont="1" applyFill="1" applyBorder="1" applyAlignment="1">
      <alignment horizontal="center"/>
    </xf>
    <xf numFmtId="40" fontId="4" fillId="2" borderId="101" xfId="0" applyNumberFormat="1" applyFont="1" applyFill="1" applyBorder="1" applyAlignment="1">
      <alignment horizontal="center"/>
    </xf>
    <xf numFmtId="10" fontId="4" fillId="2" borderId="123" xfId="0" applyNumberFormat="1" applyFont="1" applyFill="1" applyBorder="1" applyAlignment="1">
      <alignment horizontal="center"/>
    </xf>
    <xf numFmtId="10" fontId="4" fillId="2" borderId="125" xfId="0" applyNumberFormat="1" applyFont="1" applyFill="1" applyBorder="1" applyAlignment="1">
      <alignment horizontal="center"/>
    </xf>
    <xf numFmtId="40" fontId="4" fillId="2" borderId="126" xfId="0" applyNumberFormat="1" applyFont="1" applyFill="1" applyBorder="1" applyAlignment="1">
      <alignment horizontal="center"/>
    </xf>
    <xf numFmtId="10" fontId="4" fillId="2" borderId="122" xfId="0" applyNumberFormat="1" applyFont="1" applyFill="1" applyBorder="1" applyAlignment="1">
      <alignment horizontal="center"/>
    </xf>
    <xf numFmtId="10" fontId="4" fillId="2" borderId="127" xfId="0" applyNumberFormat="1" applyFont="1" applyFill="1" applyBorder="1" applyAlignment="1">
      <alignment horizontal="center"/>
    </xf>
    <xf numFmtId="40" fontId="3" fillId="2" borderId="99" xfId="1" applyNumberFormat="1" applyFont="1" applyFill="1" applyBorder="1" applyAlignment="1" applyProtection="1">
      <alignment horizontal="center"/>
    </xf>
    <xf numFmtId="40" fontId="3" fillId="2" borderId="110" xfId="1" applyNumberFormat="1" applyFont="1" applyFill="1" applyBorder="1" applyAlignment="1" applyProtection="1">
      <alignment horizontal="center"/>
    </xf>
    <xf numFmtId="2" fontId="4" fillId="5" borderId="109" xfId="0" applyNumberFormat="1" applyFont="1" applyFill="1" applyBorder="1" applyAlignment="1">
      <alignment horizontal="center"/>
    </xf>
    <xf numFmtId="2" fontId="4" fillId="5" borderId="128" xfId="0" applyNumberFormat="1" applyFont="1" applyFill="1" applyBorder="1" applyAlignment="1">
      <alignment horizontal="center"/>
    </xf>
    <xf numFmtId="4" fontId="3" fillId="9" borderId="10" xfId="1" applyNumberFormat="1" applyFont="1" applyFill="1" applyBorder="1" applyAlignment="1" applyProtection="1">
      <alignment horizontal="center"/>
    </xf>
    <xf numFmtId="3" fontId="3" fillId="5" borderId="14" xfId="0" applyNumberFormat="1" applyFont="1" applyFill="1" applyBorder="1" applyAlignment="1">
      <alignment horizontal="center"/>
    </xf>
    <xf numFmtId="4" fontId="3" fillId="3" borderId="28" xfId="1" applyNumberFormat="1" applyFont="1" applyFill="1" applyBorder="1" applyAlignment="1" applyProtection="1">
      <alignment horizontal="center"/>
    </xf>
    <xf numFmtId="3" fontId="3" fillId="5" borderId="42" xfId="0" applyNumberFormat="1" applyFont="1" applyFill="1" applyBorder="1" applyAlignment="1">
      <alignment horizontal="center"/>
    </xf>
    <xf numFmtId="3" fontId="3" fillId="5" borderId="21" xfId="0" applyNumberFormat="1" applyFont="1" applyFill="1" applyBorder="1" applyAlignment="1">
      <alignment horizontal="center"/>
    </xf>
    <xf numFmtId="3" fontId="3" fillId="5" borderId="5" xfId="0" applyNumberFormat="1" applyFont="1" applyFill="1" applyBorder="1" applyAlignment="1">
      <alignment horizontal="center"/>
    </xf>
    <xf numFmtId="2" fontId="4" fillId="5" borderId="133" xfId="0" applyNumberFormat="1" applyFont="1" applyFill="1" applyBorder="1" applyAlignment="1">
      <alignment horizontal="center"/>
    </xf>
    <xf numFmtId="0" fontId="4" fillId="5" borderId="16" xfId="0" applyFont="1" applyFill="1" applyBorder="1"/>
    <xf numFmtId="0" fontId="4" fillId="5" borderId="17" xfId="0" applyFont="1" applyFill="1" applyBorder="1" applyAlignment="1">
      <alignment horizontal="center"/>
    </xf>
    <xf numFmtId="0" fontId="4" fillId="5" borderId="8" xfId="0" applyFont="1" applyFill="1" applyBorder="1"/>
    <xf numFmtId="0" fontId="4" fillId="5" borderId="32" xfId="0" applyFont="1" applyFill="1" applyBorder="1"/>
    <xf numFmtId="0" fontId="4" fillId="5" borderId="10" xfId="0" applyFont="1" applyFill="1" applyBorder="1" applyAlignment="1">
      <alignment horizontal="center"/>
    </xf>
    <xf numFmtId="0" fontId="4" fillId="5" borderId="21" xfId="0" applyFont="1" applyFill="1" applyBorder="1" applyAlignment="1">
      <alignment horizontal="center"/>
    </xf>
    <xf numFmtId="0" fontId="4" fillId="5" borderId="33" xfId="0" applyFont="1" applyFill="1" applyBorder="1"/>
    <xf numFmtId="0" fontId="4" fillId="5" borderId="34" xfId="0" applyFont="1" applyFill="1" applyBorder="1" applyAlignment="1">
      <alignment horizontal="center"/>
    </xf>
    <xf numFmtId="0" fontId="4" fillId="5" borderId="131" xfId="0" applyFont="1" applyFill="1" applyBorder="1" applyAlignment="1">
      <alignment horizontal="center"/>
    </xf>
    <xf numFmtId="2" fontId="4" fillId="5" borderId="132" xfId="0" applyNumberFormat="1" applyFont="1" applyFill="1" applyBorder="1" applyAlignment="1">
      <alignment horizontal="center"/>
    </xf>
    <xf numFmtId="0" fontId="4" fillId="5" borderId="39" xfId="0" applyFont="1" applyFill="1" applyBorder="1"/>
    <xf numFmtId="0" fontId="4" fillId="5" borderId="129" xfId="0" applyFont="1" applyFill="1" applyBorder="1" applyAlignment="1">
      <alignment horizontal="center"/>
    </xf>
    <xf numFmtId="2" fontId="4" fillId="5" borderId="130" xfId="0" applyNumberFormat="1" applyFont="1" applyFill="1" applyBorder="1" applyAlignment="1">
      <alignment horizontal="center"/>
    </xf>
    <xf numFmtId="0" fontId="4" fillId="5" borderId="56" xfId="0" applyFont="1" applyFill="1" applyBorder="1"/>
    <xf numFmtId="0" fontId="4" fillId="5" borderId="14" xfId="0" applyFont="1" applyFill="1" applyBorder="1" applyAlignment="1">
      <alignment horizontal="center"/>
    </xf>
    <xf numFmtId="0" fontId="4" fillId="5" borderId="51" xfId="0" applyFont="1" applyFill="1" applyBorder="1" applyAlignment="1">
      <alignment horizontal="center"/>
    </xf>
    <xf numFmtId="0" fontId="4" fillId="5" borderId="68" xfId="0" applyFont="1" applyFill="1" applyBorder="1"/>
    <xf numFmtId="0" fontId="4" fillId="5" borderId="53" xfId="0" applyFont="1" applyFill="1" applyBorder="1" applyAlignment="1">
      <alignment horizontal="center"/>
    </xf>
    <xf numFmtId="0" fontId="4" fillId="5" borderId="70" xfId="0" applyFont="1" applyFill="1" applyBorder="1"/>
    <xf numFmtId="0" fontId="4" fillId="5" borderId="71" xfId="0" applyFont="1" applyFill="1" applyBorder="1" applyAlignment="1">
      <alignment horizontal="center"/>
    </xf>
    <xf numFmtId="0" fontId="4" fillId="5" borderId="85" xfId="0" applyFont="1" applyFill="1" applyBorder="1"/>
    <xf numFmtId="0" fontId="4" fillId="5" borderId="2" xfId="0" applyFont="1" applyFill="1" applyBorder="1"/>
    <xf numFmtId="0" fontId="4" fillId="5" borderId="84" xfId="0" applyFont="1" applyFill="1" applyBorder="1" applyAlignment="1">
      <alignment horizontal="center"/>
    </xf>
    <xf numFmtId="2" fontId="4" fillId="5" borderId="18" xfId="1" applyNumberFormat="1" applyFont="1" applyFill="1" applyBorder="1" applyAlignment="1" applyProtection="1">
      <alignment horizontal="center"/>
    </xf>
    <xf numFmtId="2" fontId="4" fillId="5" borderId="21" xfId="1" applyNumberFormat="1" applyFont="1" applyFill="1" applyBorder="1" applyAlignment="1" applyProtection="1">
      <alignment horizontal="center"/>
    </xf>
    <xf numFmtId="40" fontId="4" fillId="2" borderId="134" xfId="0" applyNumberFormat="1" applyFont="1" applyFill="1" applyBorder="1" applyAlignment="1">
      <alignment horizontal="center"/>
    </xf>
    <xf numFmtId="2" fontId="4" fillId="5" borderId="100" xfId="0" applyNumberFormat="1" applyFont="1" applyFill="1" applyBorder="1" applyAlignment="1">
      <alignment horizontal="center"/>
    </xf>
    <xf numFmtId="4" fontId="3" fillId="9" borderId="135" xfId="1" applyNumberFormat="1" applyFont="1" applyFill="1" applyBorder="1" applyAlignment="1" applyProtection="1">
      <alignment horizontal="center"/>
    </xf>
    <xf numFmtId="3" fontId="3" fillId="2" borderId="136" xfId="1" applyNumberFormat="1" applyFont="1" applyFill="1" applyBorder="1" applyAlignment="1" applyProtection="1">
      <alignment horizontal="center"/>
    </xf>
    <xf numFmtId="40" fontId="3" fillId="2" borderId="84" xfId="1" applyNumberFormat="1" applyFont="1" applyFill="1" applyBorder="1" applyAlignment="1" applyProtection="1">
      <alignment horizontal="center"/>
    </xf>
    <xf numFmtId="2" fontId="4" fillId="5" borderId="138" xfId="0" applyNumberFormat="1" applyFont="1" applyFill="1" applyBorder="1" applyAlignment="1">
      <alignment horizontal="center"/>
    </xf>
    <xf numFmtId="2" fontId="4" fillId="5" borderId="137" xfId="0" applyNumberFormat="1" applyFont="1" applyFill="1" applyBorder="1" applyAlignment="1">
      <alignment horizontal="center"/>
    </xf>
    <xf numFmtId="40" fontId="4" fillId="2" borderId="139" xfId="0" applyNumberFormat="1" applyFont="1" applyFill="1" applyBorder="1" applyAlignment="1">
      <alignment horizontal="center"/>
    </xf>
    <xf numFmtId="0" fontId="4" fillId="5" borderId="86" xfId="0" applyFont="1" applyFill="1" applyBorder="1"/>
    <xf numFmtId="0" fontId="4" fillId="5" borderId="47" xfId="0" applyFont="1" applyFill="1" applyBorder="1" applyAlignment="1">
      <alignment horizontal="center"/>
    </xf>
    <xf numFmtId="0" fontId="4" fillId="5" borderId="78" xfId="0" applyFont="1" applyFill="1" applyBorder="1"/>
    <xf numFmtId="0" fontId="4" fillId="5" borderId="29" xfId="0" applyFont="1" applyFill="1" applyBorder="1" applyAlignment="1">
      <alignment horizontal="center"/>
    </xf>
    <xf numFmtId="0" fontId="4" fillId="5" borderId="4" xfId="0" applyFont="1" applyFill="1" applyBorder="1"/>
    <xf numFmtId="2" fontId="4" fillId="5" borderId="101" xfId="0" applyNumberFormat="1" applyFont="1" applyFill="1" applyBorder="1" applyAlignment="1">
      <alignment horizontal="center"/>
    </xf>
    <xf numFmtId="0" fontId="4" fillId="5" borderId="87" xfId="0" applyFont="1" applyFill="1" applyBorder="1"/>
    <xf numFmtId="0" fontId="4" fillId="5" borderId="46" xfId="0" applyFont="1" applyFill="1" applyBorder="1" applyAlignment="1">
      <alignment horizontal="center"/>
    </xf>
    <xf numFmtId="0" fontId="4" fillId="5" borderId="49" xfId="0" applyFont="1" applyFill="1" applyBorder="1" applyAlignment="1">
      <alignment horizontal="center"/>
    </xf>
    <xf numFmtId="0" fontId="4" fillId="5" borderId="45" xfId="0" applyFont="1" applyFill="1" applyBorder="1"/>
    <xf numFmtId="2" fontId="4" fillId="5" borderId="47" xfId="0" applyNumberFormat="1" applyFont="1" applyFill="1" applyBorder="1" applyAlignment="1">
      <alignment horizontal="center"/>
    </xf>
    <xf numFmtId="0" fontId="4" fillId="6" borderId="41" xfId="0" applyFont="1" applyFill="1" applyBorder="1"/>
    <xf numFmtId="0" fontId="4" fillId="6" borderId="42" xfId="0" applyFont="1" applyFill="1" applyBorder="1" applyAlignment="1">
      <alignment horizontal="center"/>
    </xf>
    <xf numFmtId="2" fontId="4" fillId="6" borderId="42" xfId="0" applyNumberFormat="1" applyFont="1" applyFill="1" applyBorder="1" applyAlignment="1">
      <alignment horizontal="center"/>
    </xf>
    <xf numFmtId="0" fontId="4" fillId="11" borderId="31" xfId="0" applyFont="1" applyFill="1" applyBorder="1"/>
    <xf numFmtId="0" fontId="4" fillId="11" borderId="18" xfId="0" applyFont="1" applyFill="1" applyBorder="1" applyAlignment="1">
      <alignment horizontal="center"/>
    </xf>
    <xf numFmtId="2" fontId="4" fillId="11" borderId="18" xfId="0" applyNumberFormat="1" applyFont="1" applyFill="1" applyBorder="1" applyAlignment="1">
      <alignment horizontal="center"/>
    </xf>
    <xf numFmtId="0" fontId="4" fillId="10" borderId="40" xfId="0" applyFont="1" applyFill="1" applyBorder="1"/>
    <xf numFmtId="0" fontId="4" fillId="10" borderId="20" xfId="0" applyFont="1" applyFill="1" applyBorder="1" applyAlignment="1">
      <alignment horizontal="center"/>
    </xf>
    <xf numFmtId="2" fontId="4" fillId="10" borderId="20" xfId="0" applyNumberFormat="1" applyFont="1" applyFill="1" applyBorder="1" applyAlignment="1">
      <alignment horizontal="center"/>
    </xf>
    <xf numFmtId="0" fontId="4" fillId="10" borderId="41" xfId="0" applyFont="1" applyFill="1" applyBorder="1"/>
    <xf numFmtId="0" fontId="4" fillId="10" borderId="42" xfId="0" applyFont="1" applyFill="1" applyBorder="1" applyAlignment="1">
      <alignment horizontal="center"/>
    </xf>
    <xf numFmtId="2" fontId="4" fillId="10" borderId="42" xfId="0" applyNumberFormat="1" applyFont="1" applyFill="1" applyBorder="1" applyAlignment="1">
      <alignment horizontal="center"/>
    </xf>
    <xf numFmtId="0" fontId="4" fillId="12" borderId="102" xfId="0" applyFont="1" applyFill="1" applyBorder="1"/>
    <xf numFmtId="0" fontId="4" fillId="12" borderId="101" xfId="0" applyFont="1" applyFill="1" applyBorder="1" applyAlignment="1">
      <alignment horizontal="center"/>
    </xf>
    <xf numFmtId="2" fontId="4" fillId="12" borderId="20" xfId="0" applyNumberFormat="1" applyFont="1" applyFill="1" applyBorder="1" applyAlignment="1">
      <alignment horizontal="center"/>
    </xf>
    <xf numFmtId="0" fontId="4" fillId="12" borderId="61" xfId="0" applyFont="1" applyFill="1" applyBorder="1"/>
    <xf numFmtId="0" fontId="4" fillId="12" borderId="62" xfId="0" applyFont="1" applyFill="1" applyBorder="1" applyAlignment="1">
      <alignment horizontal="center"/>
    </xf>
    <xf numFmtId="2" fontId="4" fillId="12" borderId="62" xfId="0" applyNumberFormat="1" applyFont="1" applyFill="1" applyBorder="1" applyAlignment="1">
      <alignment horizontal="center"/>
    </xf>
    <xf numFmtId="0" fontId="4" fillId="12" borderId="32" xfId="0" applyFont="1" applyFill="1" applyBorder="1"/>
    <xf numFmtId="0" fontId="4" fillId="12" borderId="10" xfId="0" applyFont="1" applyFill="1" applyBorder="1" applyAlignment="1">
      <alignment horizontal="center"/>
    </xf>
    <xf numFmtId="2" fontId="4" fillId="12" borderId="10" xfId="0" applyNumberFormat="1" applyFont="1" applyFill="1" applyBorder="1" applyAlignment="1">
      <alignment horizontal="center"/>
    </xf>
    <xf numFmtId="0" fontId="8" fillId="12" borderId="68" xfId="0" applyFont="1" applyFill="1" applyBorder="1" applyAlignment="1">
      <alignment horizontal="left"/>
    </xf>
    <xf numFmtId="0" fontId="8" fillId="12" borderId="62" xfId="0" applyFont="1" applyFill="1" applyBorder="1" applyAlignment="1">
      <alignment horizontal="center"/>
    </xf>
    <xf numFmtId="0" fontId="8" fillId="12" borderId="61" xfId="0" applyFont="1" applyFill="1" applyBorder="1" applyAlignment="1">
      <alignment horizontal="left"/>
    </xf>
    <xf numFmtId="0" fontId="4" fillId="12" borderId="8" xfId="0" applyFont="1" applyFill="1" applyBorder="1"/>
    <xf numFmtId="0" fontId="4" fillId="12" borderId="9" xfId="0" applyFont="1" applyFill="1" applyBorder="1" applyAlignment="1">
      <alignment horizontal="center"/>
    </xf>
    <xf numFmtId="0" fontId="4" fillId="5" borderId="13" xfId="0" applyFont="1" applyFill="1" applyBorder="1" applyAlignment="1">
      <alignment horizontal="center"/>
    </xf>
    <xf numFmtId="0" fontId="4" fillId="5" borderId="112" xfId="0" applyFont="1" applyFill="1" applyBorder="1"/>
    <xf numFmtId="0" fontId="4" fillId="5" borderId="96" xfId="0" applyFont="1" applyFill="1" applyBorder="1" applyAlignment="1">
      <alignment horizontal="center"/>
    </xf>
    <xf numFmtId="0" fontId="4" fillId="5" borderId="55" xfId="0" applyFont="1" applyFill="1" applyBorder="1"/>
    <xf numFmtId="0" fontId="4" fillId="5" borderId="102" xfId="0" applyFont="1" applyFill="1" applyBorder="1"/>
    <xf numFmtId="0" fontId="4" fillId="5" borderId="103" xfId="0" applyFont="1" applyFill="1" applyBorder="1"/>
    <xf numFmtId="0" fontId="4" fillId="5" borderId="76" xfId="0" applyFont="1" applyFill="1" applyBorder="1"/>
    <xf numFmtId="0" fontId="4" fillId="5" borderId="37" xfId="0" applyFont="1" applyFill="1" applyBorder="1"/>
    <xf numFmtId="0" fontId="4" fillId="5" borderId="38" xfId="0" applyFont="1" applyFill="1" applyBorder="1" applyAlignment="1">
      <alignment horizontal="center"/>
    </xf>
    <xf numFmtId="2" fontId="4" fillId="5" borderId="38" xfId="0" applyNumberFormat="1" applyFont="1" applyFill="1" applyBorder="1" applyAlignment="1">
      <alignment horizontal="center"/>
    </xf>
    <xf numFmtId="0" fontId="4" fillId="5" borderId="46" xfId="0" applyFont="1" applyFill="1" applyBorder="1"/>
    <xf numFmtId="0" fontId="4" fillId="5" borderId="47" xfId="0" applyFont="1" applyFill="1" applyBorder="1"/>
    <xf numFmtId="0" fontId="4" fillId="5" borderId="48" xfId="0" applyFont="1" applyFill="1" applyBorder="1"/>
    <xf numFmtId="2" fontId="9" fillId="5" borderId="18" xfId="0" applyNumberFormat="1" applyFont="1" applyFill="1" applyBorder="1" applyAlignment="1">
      <alignment horizontal="center"/>
    </xf>
    <xf numFmtId="2" fontId="9" fillId="5" borderId="20" xfId="0" applyNumberFormat="1" applyFont="1" applyFill="1" applyBorder="1" applyAlignment="1">
      <alignment horizontal="center"/>
    </xf>
    <xf numFmtId="2" fontId="9" fillId="5" borderId="42" xfId="0" applyNumberFormat="1" applyFont="1" applyFill="1" applyBorder="1" applyAlignment="1">
      <alignment horizontal="center"/>
    </xf>
    <xf numFmtId="0" fontId="4" fillId="6" borderId="61" xfId="0" applyFont="1" applyFill="1" applyBorder="1"/>
    <xf numFmtId="0" fontId="4" fillId="6" borderId="62" xfId="0" applyFont="1" applyFill="1" applyBorder="1" applyAlignment="1">
      <alignment horizontal="center"/>
    </xf>
    <xf numFmtId="2" fontId="4" fillId="6" borderId="62" xfId="0" applyNumberFormat="1" applyFont="1" applyFill="1" applyBorder="1" applyAlignment="1">
      <alignment horizontal="center"/>
    </xf>
    <xf numFmtId="0" fontId="8" fillId="12" borderId="4" xfId="0" applyFont="1" applyFill="1" applyBorder="1" applyAlignment="1">
      <alignment horizontal="left"/>
    </xf>
    <xf numFmtId="0" fontId="8" fillId="12" borderId="89" xfId="0" applyFont="1" applyFill="1" applyBorder="1" applyAlignment="1">
      <alignment horizontal="center"/>
    </xf>
    <xf numFmtId="4" fontId="3" fillId="9" borderId="140" xfId="1" applyNumberFormat="1" applyFont="1" applyFill="1" applyBorder="1" applyAlignment="1" applyProtection="1">
      <alignment horizontal="center"/>
    </xf>
    <xf numFmtId="3" fontId="3" fillId="2" borderId="129" xfId="1" applyNumberFormat="1" applyFont="1" applyFill="1" applyBorder="1" applyAlignment="1" applyProtection="1">
      <alignment horizontal="center"/>
    </xf>
    <xf numFmtId="2" fontId="4" fillId="5" borderId="141" xfId="0" applyNumberFormat="1" applyFont="1" applyFill="1" applyBorder="1" applyAlignment="1">
      <alignment horizontal="center"/>
    </xf>
    <xf numFmtId="40" fontId="4" fillId="2" borderId="142" xfId="0" applyNumberFormat="1" applyFont="1" applyFill="1" applyBorder="1" applyAlignment="1">
      <alignment horizontal="center"/>
    </xf>
    <xf numFmtId="10" fontId="4" fillId="2" borderId="143" xfId="0" applyNumberFormat="1" applyFont="1" applyFill="1" applyBorder="1" applyAlignment="1">
      <alignment horizontal="center"/>
    </xf>
    <xf numFmtId="0" fontId="4" fillId="7" borderId="61" xfId="0" applyFont="1" applyFill="1" applyBorder="1"/>
    <xf numFmtId="0" fontId="4" fillId="7" borderId="62" xfId="0" applyFont="1" applyFill="1" applyBorder="1" applyAlignment="1">
      <alignment horizontal="center"/>
    </xf>
    <xf numFmtId="2" fontId="4" fillId="7" borderId="62" xfId="0" applyNumberFormat="1" applyFont="1" applyFill="1" applyBorder="1" applyAlignment="1">
      <alignment horizontal="center"/>
    </xf>
    <xf numFmtId="1" fontId="4" fillId="5" borderId="62" xfId="1" applyNumberFormat="1" applyFont="1" applyFill="1" applyBorder="1" applyAlignment="1" applyProtection="1">
      <alignment horizontal="center"/>
    </xf>
    <xf numFmtId="0" fontId="4" fillId="6" borderId="52" xfId="0" applyFont="1" applyFill="1" applyBorder="1"/>
    <xf numFmtId="0" fontId="4" fillId="6" borderId="51" xfId="0" applyFont="1" applyFill="1" applyBorder="1" applyAlignment="1">
      <alignment horizontal="center"/>
    </xf>
    <xf numFmtId="0" fontId="8" fillId="6" borderId="61" xfId="0" applyFont="1" applyFill="1" applyBorder="1" applyAlignment="1">
      <alignment horizontal="left"/>
    </xf>
    <xf numFmtId="0" fontId="8" fillId="6" borderId="120" xfId="0" applyFont="1" applyFill="1" applyBorder="1" applyAlignment="1">
      <alignment horizontal="center"/>
    </xf>
    <xf numFmtId="2" fontId="4" fillId="6" borderId="54" xfId="0" applyNumberFormat="1" applyFont="1" applyFill="1" applyBorder="1" applyAlignment="1">
      <alignment horizontal="center"/>
    </xf>
    <xf numFmtId="40" fontId="4" fillId="2" borderId="144" xfId="0" applyNumberFormat="1" applyFont="1" applyFill="1" applyBorder="1" applyAlignment="1">
      <alignment horizontal="center"/>
    </xf>
    <xf numFmtId="3" fontId="3" fillId="2" borderId="146" xfId="1" applyNumberFormat="1" applyFont="1" applyFill="1" applyBorder="1" applyAlignment="1" applyProtection="1">
      <alignment horizontal="center"/>
    </xf>
    <xf numFmtId="3" fontId="3" fillId="2" borderId="145" xfId="1" applyNumberFormat="1" applyFont="1" applyFill="1" applyBorder="1" applyAlignment="1" applyProtection="1">
      <alignment horizontal="center"/>
    </xf>
    <xf numFmtId="40" fontId="4" fillId="2" borderId="147" xfId="0" applyNumberFormat="1" applyFont="1" applyFill="1" applyBorder="1" applyAlignment="1">
      <alignment horizontal="center"/>
    </xf>
    <xf numFmtId="0" fontId="8" fillId="7" borderId="61" xfId="0" applyFont="1" applyFill="1" applyBorder="1" applyAlignment="1">
      <alignment horizontal="left"/>
    </xf>
    <xf numFmtId="0" fontId="8" fillId="7" borderId="62" xfId="0" applyFont="1" applyFill="1" applyBorder="1" applyAlignment="1">
      <alignment horizontal="center"/>
    </xf>
    <xf numFmtId="0" fontId="8" fillId="7" borderId="68" xfId="0" applyFont="1" applyFill="1" applyBorder="1" applyAlignment="1">
      <alignment horizontal="left"/>
    </xf>
    <xf numFmtId="0" fontId="8" fillId="7" borderId="119" xfId="0" applyFont="1" applyFill="1" applyBorder="1" applyAlignment="1">
      <alignment horizontal="center"/>
    </xf>
    <xf numFmtId="0" fontId="8" fillId="7" borderId="89" xfId="0" applyFont="1" applyFill="1" applyBorder="1" applyAlignment="1">
      <alignment horizontal="center"/>
    </xf>
    <xf numFmtId="0" fontId="8" fillId="7" borderId="4" xfId="0" applyFont="1" applyFill="1" applyBorder="1" applyAlignment="1">
      <alignment horizontal="left"/>
    </xf>
  </cellXfs>
  <cellStyles count="2">
    <cellStyle name="Normal" xfId="0" builtinId="0"/>
    <cellStyle name="Vírgula" xfId="1" builtinId="3"/>
  </cellStyles>
  <dxfs count="4">
    <dxf>
      <font>
        <condense val="0"/>
        <extend val="0"/>
        <color indexed="10"/>
      </font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condense val="0"/>
        <extend val="0"/>
        <u val="none"/>
        <color indexed="10"/>
      </font>
      <fill>
        <patternFill>
          <bgColor indexed="52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22"/>
  <dimension ref="A1:M327"/>
  <sheetViews>
    <sheetView showGridLines="0" tabSelected="1" view="pageBreakPreview" topLeftCell="A295" zoomScale="80" zoomScaleNormal="80" zoomScaleSheetLayoutView="80" workbookViewId="0">
      <selection activeCell="I320" sqref="I320"/>
    </sheetView>
  </sheetViews>
  <sheetFormatPr defaultColWidth="11.42578125" defaultRowHeight="19.5" x14ac:dyDescent="0.25"/>
  <cols>
    <col min="1" max="1" width="62" style="25" customWidth="1"/>
    <col min="2" max="2" width="22" style="25" customWidth="1"/>
    <col min="3" max="4" width="18.7109375" style="112" customWidth="1"/>
    <col min="5" max="5" width="18.28515625" style="112" customWidth="1"/>
    <col min="6" max="6" width="20.42578125" style="112" customWidth="1"/>
    <col min="7" max="7" width="11.5703125" style="270" customWidth="1"/>
    <col min="8" max="8" width="17.140625" style="113" customWidth="1"/>
    <col min="9" max="9" width="11.7109375" style="274" customWidth="1"/>
    <col min="10" max="10" width="39.5703125" style="114" customWidth="1"/>
    <col min="11" max="11" width="39.7109375" style="114" customWidth="1"/>
    <col min="12" max="12" width="25.28515625" style="113" customWidth="1"/>
    <col min="13" max="13" width="24.140625" style="115" customWidth="1"/>
    <col min="14" max="16384" width="11.42578125" style="25"/>
  </cols>
  <sheetData>
    <row r="1" spans="1:13" ht="22.5" customHeight="1" thickBot="1" x14ac:dyDescent="0.3">
      <c r="A1" s="26" t="s">
        <v>0</v>
      </c>
      <c r="B1" s="26" t="s">
        <v>1</v>
      </c>
      <c r="C1" s="27" t="s">
        <v>2</v>
      </c>
      <c r="D1" s="27" t="s">
        <v>174</v>
      </c>
      <c r="E1" s="27" t="s">
        <v>58</v>
      </c>
      <c r="F1" s="28" t="s">
        <v>21</v>
      </c>
      <c r="G1" s="268" t="s">
        <v>5</v>
      </c>
      <c r="H1" s="29" t="s">
        <v>305</v>
      </c>
      <c r="I1" s="271" t="s">
        <v>53</v>
      </c>
      <c r="J1" s="27" t="s">
        <v>118</v>
      </c>
      <c r="K1" s="27" t="s">
        <v>119</v>
      </c>
      <c r="L1" s="29" t="s">
        <v>3</v>
      </c>
      <c r="M1" s="30" t="s">
        <v>4</v>
      </c>
    </row>
    <row r="2" spans="1:13" ht="19.5" customHeight="1" x14ac:dyDescent="0.25">
      <c r="A2" s="307" t="s">
        <v>87</v>
      </c>
      <c r="B2" s="308">
        <v>56298</v>
      </c>
      <c r="C2" s="3">
        <v>12.8</v>
      </c>
      <c r="D2" s="3"/>
      <c r="E2" s="3">
        <f>C2*3%+C2</f>
        <v>13.184000000000001</v>
      </c>
      <c r="F2" s="18">
        <f>E2*120%</f>
        <v>15.8208</v>
      </c>
      <c r="G2" s="41"/>
      <c r="H2" s="55">
        <f>G2*L2</f>
        <v>0</v>
      </c>
      <c r="I2" s="74"/>
      <c r="J2" s="74">
        <f t="shared" ref="J2:J81" si="0">G2*C2</f>
        <v>0</v>
      </c>
      <c r="K2" s="74">
        <f t="shared" ref="K2:K74" si="1">G2*I2</f>
        <v>0</v>
      </c>
      <c r="L2" s="56">
        <f t="shared" ref="L2:L51" si="2">I2-F2</f>
        <v>-15.8208</v>
      </c>
      <c r="M2" s="57">
        <f>(I2/E2)-1</f>
        <v>-1</v>
      </c>
    </row>
    <row r="3" spans="1:13" ht="19.5" customHeight="1" x14ac:dyDescent="0.25">
      <c r="A3" s="309" t="s">
        <v>95</v>
      </c>
      <c r="B3" s="222">
        <v>56443</v>
      </c>
      <c r="C3" s="1">
        <v>12.56</v>
      </c>
      <c r="D3" s="1"/>
      <c r="E3" s="1">
        <f>C3*3%+C3</f>
        <v>12.9368</v>
      </c>
      <c r="F3" s="14">
        <f>E3*120%</f>
        <v>15.524159999999998</v>
      </c>
      <c r="G3" s="31"/>
      <c r="H3" s="32">
        <f>G3*L3</f>
        <v>0</v>
      </c>
      <c r="I3" s="33"/>
      <c r="J3" s="33">
        <f t="shared" si="0"/>
        <v>0</v>
      </c>
      <c r="K3" s="33">
        <f t="shared" si="1"/>
        <v>0</v>
      </c>
      <c r="L3" s="34">
        <f t="shared" si="2"/>
        <v>-15.524159999999998</v>
      </c>
      <c r="M3" s="35">
        <f t="shared" ref="M3:M81" si="3">(I3/E3)-1</f>
        <v>-1</v>
      </c>
    </row>
    <row r="4" spans="1:13" ht="19.5" customHeight="1" x14ac:dyDescent="0.25">
      <c r="A4" s="375" t="s">
        <v>96</v>
      </c>
      <c r="B4" s="376">
        <v>56560</v>
      </c>
      <c r="C4" s="371">
        <v>12.44</v>
      </c>
      <c r="D4" s="1"/>
      <c r="E4" s="1">
        <f t="shared" ref="E4:E83" si="4">C4*3%+C4</f>
        <v>12.8132</v>
      </c>
      <c r="F4" s="14">
        <f>E4*120%</f>
        <v>15.37584</v>
      </c>
      <c r="G4" s="31"/>
      <c r="H4" s="32">
        <f t="shared" ref="H4:H7" si="5">G4*L4</f>
        <v>0</v>
      </c>
      <c r="I4" s="33"/>
      <c r="J4" s="33">
        <f t="shared" si="0"/>
        <v>0</v>
      </c>
      <c r="K4" s="33">
        <f t="shared" si="1"/>
        <v>0</v>
      </c>
      <c r="L4" s="34">
        <f t="shared" si="2"/>
        <v>-15.37584</v>
      </c>
      <c r="M4" s="35">
        <f t="shared" si="3"/>
        <v>-1</v>
      </c>
    </row>
    <row r="5" spans="1:13" ht="19.5" customHeight="1" x14ac:dyDescent="0.25">
      <c r="A5" s="375" t="s">
        <v>97</v>
      </c>
      <c r="B5" s="376">
        <v>56561</v>
      </c>
      <c r="C5" s="371">
        <v>12.56</v>
      </c>
      <c r="D5" s="1"/>
      <c r="E5" s="1">
        <f>C5*3%+C5</f>
        <v>12.9368</v>
      </c>
      <c r="F5" s="14">
        <f>E5*120%</f>
        <v>15.524159999999998</v>
      </c>
      <c r="G5" s="31"/>
      <c r="H5" s="32">
        <f t="shared" si="5"/>
        <v>0</v>
      </c>
      <c r="I5" s="33"/>
      <c r="J5" s="33">
        <f t="shared" si="0"/>
        <v>0</v>
      </c>
      <c r="K5" s="33">
        <f t="shared" si="1"/>
        <v>0</v>
      </c>
      <c r="L5" s="34">
        <f t="shared" si="2"/>
        <v>-15.524159999999998</v>
      </c>
      <c r="M5" s="35">
        <f t="shared" si="3"/>
        <v>-1</v>
      </c>
    </row>
    <row r="6" spans="1:13" ht="19.5" customHeight="1" thickBot="1" x14ac:dyDescent="0.3">
      <c r="A6" s="226" t="s">
        <v>98</v>
      </c>
      <c r="B6" s="223">
        <v>56568</v>
      </c>
      <c r="C6" s="203">
        <v>12.56</v>
      </c>
      <c r="D6" s="203"/>
      <c r="E6" s="203">
        <f t="shared" si="4"/>
        <v>12.9368</v>
      </c>
      <c r="F6" s="21">
        <f>E6*120%</f>
        <v>15.524159999999998</v>
      </c>
      <c r="G6" s="66"/>
      <c r="H6" s="69">
        <f t="shared" si="5"/>
        <v>0</v>
      </c>
      <c r="I6" s="71"/>
      <c r="J6" s="71">
        <f t="shared" si="0"/>
        <v>0</v>
      </c>
      <c r="K6" s="71">
        <f t="shared" si="1"/>
        <v>0</v>
      </c>
      <c r="L6" s="70">
        <f t="shared" si="2"/>
        <v>-15.524159999999998</v>
      </c>
      <c r="M6" s="68">
        <f t="shared" si="3"/>
        <v>-1</v>
      </c>
    </row>
    <row r="7" spans="1:13" ht="19.5" customHeight="1" x14ac:dyDescent="0.25">
      <c r="A7" s="310" t="s">
        <v>72</v>
      </c>
      <c r="B7" s="311">
        <v>56053</v>
      </c>
      <c r="C7" s="1">
        <v>17.510000000000002</v>
      </c>
      <c r="D7" s="3"/>
      <c r="E7" s="2">
        <f t="shared" ref="E7:E14" si="6">C7*3%+C7</f>
        <v>18.035300000000003</v>
      </c>
      <c r="F7" s="18">
        <f t="shared" ref="F7:F28" si="7">E7*119%</f>
        <v>21.462007000000003</v>
      </c>
      <c r="G7" s="31"/>
      <c r="H7" s="93">
        <f t="shared" si="5"/>
        <v>0</v>
      </c>
      <c r="I7" s="91"/>
      <c r="J7" s="91">
        <f t="shared" si="0"/>
        <v>0</v>
      </c>
      <c r="K7" s="160">
        <f t="shared" si="1"/>
        <v>0</v>
      </c>
      <c r="L7" s="47">
        <f t="shared" si="2"/>
        <v>-21.462007000000003</v>
      </c>
      <c r="M7" s="94">
        <f t="shared" ref="M7:M14" si="8">(I7/E7)-1</f>
        <v>-1</v>
      </c>
    </row>
    <row r="8" spans="1:13" ht="19.5" customHeight="1" x14ac:dyDescent="0.25">
      <c r="A8" s="310" t="s">
        <v>254</v>
      </c>
      <c r="B8" s="311">
        <v>56055</v>
      </c>
      <c r="C8" s="1">
        <v>17.989999999999998</v>
      </c>
      <c r="D8" s="2"/>
      <c r="E8" s="6">
        <f t="shared" ref="E8:E9" si="9">C8*3%+C8</f>
        <v>18.529699999999998</v>
      </c>
      <c r="F8" s="15">
        <f t="shared" ref="F8:F9" si="10">E8*119%</f>
        <v>22.050342999999998</v>
      </c>
      <c r="G8" s="31"/>
      <c r="H8" s="93">
        <f t="shared" ref="H8:H9" si="11">G8*L8</f>
        <v>0</v>
      </c>
      <c r="I8" s="91"/>
      <c r="J8" s="91">
        <f t="shared" ref="J8:J9" si="12">G8*C8</f>
        <v>0</v>
      </c>
      <c r="K8" s="160">
        <f t="shared" ref="K8:K9" si="13">G8*I8</f>
        <v>0</v>
      </c>
      <c r="L8" s="47">
        <f t="shared" ref="L8:L9" si="14">I8-F8</f>
        <v>-22.050342999999998</v>
      </c>
      <c r="M8" s="94">
        <f t="shared" ref="M8:M9" si="15">(I8/E8)-1</f>
        <v>-1</v>
      </c>
    </row>
    <row r="9" spans="1:13" ht="19.5" customHeight="1" x14ac:dyDescent="0.25">
      <c r="A9" s="369" t="s">
        <v>256</v>
      </c>
      <c r="B9" s="370">
        <v>56339</v>
      </c>
      <c r="C9" s="371">
        <v>8.57</v>
      </c>
      <c r="D9" s="6"/>
      <c r="E9" s="2">
        <f t="shared" si="9"/>
        <v>8.8270999999999997</v>
      </c>
      <c r="F9" s="248">
        <f t="shared" si="10"/>
        <v>10.504249</v>
      </c>
      <c r="G9" s="31"/>
      <c r="H9" s="93">
        <f t="shared" si="11"/>
        <v>0</v>
      </c>
      <c r="I9" s="91"/>
      <c r="J9" s="91">
        <f t="shared" si="12"/>
        <v>0</v>
      </c>
      <c r="K9" s="160">
        <f t="shared" si="13"/>
        <v>0</v>
      </c>
      <c r="L9" s="47">
        <f t="shared" si="14"/>
        <v>-10.504249</v>
      </c>
      <c r="M9" s="94">
        <f t="shared" si="15"/>
        <v>-1</v>
      </c>
    </row>
    <row r="10" spans="1:13" ht="19.5" customHeight="1" thickBot="1" x14ac:dyDescent="0.3">
      <c r="A10" s="227" t="s">
        <v>86</v>
      </c>
      <c r="B10" s="377">
        <v>56288</v>
      </c>
      <c r="C10" s="2">
        <v>8.4499999999999993</v>
      </c>
      <c r="D10" s="9"/>
      <c r="E10" s="9">
        <f t="shared" si="6"/>
        <v>8.7035</v>
      </c>
      <c r="F10" s="172">
        <f>E10*122%</f>
        <v>10.618269999999999</v>
      </c>
      <c r="G10" s="36"/>
      <c r="H10" s="118">
        <f>G10*L10</f>
        <v>0</v>
      </c>
      <c r="I10" s="171"/>
      <c r="J10" s="119">
        <f t="shared" ref="J10" si="16">G10*C10</f>
        <v>0</v>
      </c>
      <c r="K10" s="38">
        <f t="shared" si="1"/>
        <v>0</v>
      </c>
      <c r="L10" s="73">
        <f t="shared" si="2"/>
        <v>-10.618269999999999</v>
      </c>
      <c r="M10" s="121">
        <f t="shared" si="8"/>
        <v>-1</v>
      </c>
    </row>
    <row r="11" spans="1:13" ht="19.5" customHeight="1" thickBot="1" x14ac:dyDescent="0.3">
      <c r="A11" s="49" t="s">
        <v>308</v>
      </c>
      <c r="B11" s="16">
        <v>55822</v>
      </c>
      <c r="C11" s="4">
        <v>13.4</v>
      </c>
      <c r="D11" s="4"/>
      <c r="E11" s="4">
        <f t="shared" ref="E11" si="17">C11*3%+C11</f>
        <v>13.802</v>
      </c>
      <c r="F11" s="17">
        <f>E11*119%</f>
        <v>16.424379999999999</v>
      </c>
      <c r="G11" s="50"/>
      <c r="H11" s="51">
        <f>G11*L11</f>
        <v>0</v>
      </c>
      <c r="I11" s="52"/>
      <c r="J11" s="52">
        <f t="shared" ref="J11" si="18">G11*C11</f>
        <v>0</v>
      </c>
      <c r="K11" s="52">
        <f t="shared" ref="K11" si="19">G11*I11</f>
        <v>0</v>
      </c>
      <c r="L11" s="53">
        <f>I11-F11</f>
        <v>-16.424379999999999</v>
      </c>
      <c r="M11" s="54">
        <f>(I11/E11)-1</f>
        <v>-1</v>
      </c>
    </row>
    <row r="12" spans="1:13" ht="19.5" customHeight="1" x14ac:dyDescent="0.25">
      <c r="A12" s="378" t="s">
        <v>104</v>
      </c>
      <c r="B12" s="379">
        <v>56206</v>
      </c>
      <c r="C12" s="239">
        <v>11.84</v>
      </c>
      <c r="D12" s="239"/>
      <c r="E12" s="239">
        <f t="shared" si="6"/>
        <v>12.1952</v>
      </c>
      <c r="F12" s="275">
        <f t="shared" si="7"/>
        <v>14.512288</v>
      </c>
      <c r="G12" s="276"/>
      <c r="H12" s="238">
        <f t="shared" ref="H12:H14" si="20">G12*L12</f>
        <v>0</v>
      </c>
      <c r="I12" s="239"/>
      <c r="J12" s="239">
        <f t="shared" si="0"/>
        <v>0</v>
      </c>
      <c r="K12" s="240">
        <f t="shared" si="1"/>
        <v>0</v>
      </c>
      <c r="L12" s="241">
        <f t="shared" si="2"/>
        <v>-14.512288</v>
      </c>
      <c r="M12" s="242">
        <f t="shared" si="8"/>
        <v>-1</v>
      </c>
    </row>
    <row r="13" spans="1:13" ht="19.5" customHeight="1" x14ac:dyDescent="0.25">
      <c r="A13" s="380" t="s">
        <v>141</v>
      </c>
      <c r="B13" s="312">
        <v>56353</v>
      </c>
      <c r="C13" s="91">
        <v>24.63</v>
      </c>
      <c r="D13" s="91"/>
      <c r="E13" s="91">
        <f t="shared" si="6"/>
        <v>25.3689</v>
      </c>
      <c r="F13" s="15">
        <f t="shared" si="7"/>
        <v>30.188990999999998</v>
      </c>
      <c r="G13" s="92"/>
      <c r="H13" s="93">
        <f t="shared" si="20"/>
        <v>0</v>
      </c>
      <c r="I13" s="91"/>
      <c r="J13" s="91">
        <f t="shared" si="0"/>
        <v>0</v>
      </c>
      <c r="K13" s="160">
        <f t="shared" si="1"/>
        <v>0</v>
      </c>
      <c r="L13" s="47">
        <f t="shared" si="2"/>
        <v>-30.188990999999998</v>
      </c>
      <c r="M13" s="94">
        <f t="shared" si="8"/>
        <v>-1</v>
      </c>
    </row>
    <row r="14" spans="1:13" ht="19.5" customHeight="1" thickBot="1" x14ac:dyDescent="0.3">
      <c r="A14" s="220" t="s">
        <v>142</v>
      </c>
      <c r="B14" s="221">
        <v>56355</v>
      </c>
      <c r="C14" s="11">
        <v>24.33</v>
      </c>
      <c r="D14" s="11"/>
      <c r="E14" s="11">
        <f t="shared" si="6"/>
        <v>25.059899999999999</v>
      </c>
      <c r="F14" s="172">
        <f t="shared" si="7"/>
        <v>29.821280999999999</v>
      </c>
      <c r="G14" s="75"/>
      <c r="H14" s="118">
        <f t="shared" si="20"/>
        <v>0</v>
      </c>
      <c r="I14" s="11"/>
      <c r="J14" s="11">
        <f t="shared" si="0"/>
        <v>0</v>
      </c>
      <c r="K14" s="38">
        <f t="shared" si="1"/>
        <v>0</v>
      </c>
      <c r="L14" s="120">
        <f t="shared" si="2"/>
        <v>-29.821280999999999</v>
      </c>
      <c r="M14" s="121">
        <f t="shared" si="8"/>
        <v>-1</v>
      </c>
    </row>
    <row r="15" spans="1:13" ht="19.5" customHeight="1" x14ac:dyDescent="0.25">
      <c r="A15" s="148" t="s">
        <v>49</v>
      </c>
      <c r="B15" s="145">
        <v>5872</v>
      </c>
      <c r="C15" s="122">
        <v>26.81</v>
      </c>
      <c r="D15" s="122"/>
      <c r="E15" s="122">
        <f t="shared" si="4"/>
        <v>27.6143</v>
      </c>
      <c r="F15" s="262">
        <f t="shared" si="7"/>
        <v>32.861016999999997</v>
      </c>
      <c r="G15" s="124"/>
      <c r="H15" s="125">
        <f t="shared" ref="H15:H83" si="21">G15*L15</f>
        <v>0</v>
      </c>
      <c r="I15" s="122"/>
      <c r="J15" s="122">
        <f t="shared" si="0"/>
        <v>0</v>
      </c>
      <c r="K15" s="74">
        <f t="shared" si="1"/>
        <v>0</v>
      </c>
      <c r="L15" s="126">
        <f t="shared" si="2"/>
        <v>-32.861016999999997</v>
      </c>
      <c r="M15" s="127">
        <f t="shared" si="3"/>
        <v>-1</v>
      </c>
    </row>
    <row r="16" spans="1:13" ht="19.5" customHeight="1" x14ac:dyDescent="0.25">
      <c r="A16" s="128" t="s">
        <v>6</v>
      </c>
      <c r="B16" s="129">
        <v>277</v>
      </c>
      <c r="C16" s="130">
        <v>26.81</v>
      </c>
      <c r="D16" s="130"/>
      <c r="E16" s="130">
        <f t="shared" si="4"/>
        <v>27.6143</v>
      </c>
      <c r="F16" s="265">
        <f t="shared" si="7"/>
        <v>32.861016999999997</v>
      </c>
      <c r="G16" s="132"/>
      <c r="H16" s="133">
        <f t="shared" si="21"/>
        <v>0</v>
      </c>
      <c r="I16" s="134"/>
      <c r="J16" s="134">
        <f t="shared" si="0"/>
        <v>0</v>
      </c>
      <c r="K16" s="33">
        <f t="shared" si="1"/>
        <v>0</v>
      </c>
      <c r="L16" s="135">
        <f t="shared" si="2"/>
        <v>-32.861016999999997</v>
      </c>
      <c r="M16" s="136">
        <f t="shared" si="3"/>
        <v>-1</v>
      </c>
    </row>
    <row r="17" spans="1:13" ht="19.5" customHeight="1" x14ac:dyDescent="0.25">
      <c r="A17" s="128" t="s">
        <v>144</v>
      </c>
      <c r="B17" s="129">
        <v>24036</v>
      </c>
      <c r="C17" s="130">
        <v>12.56</v>
      </c>
      <c r="D17" s="130"/>
      <c r="E17" s="130">
        <f t="shared" ref="E17" si="22">C17*3%+C17</f>
        <v>12.9368</v>
      </c>
      <c r="F17" s="102">
        <f t="shared" ref="F17" si="23">E17*119%</f>
        <v>15.394791999999999</v>
      </c>
      <c r="G17" s="132"/>
      <c r="H17" s="133">
        <f t="shared" ref="H17" si="24">G17*L17</f>
        <v>0</v>
      </c>
      <c r="I17" s="134"/>
      <c r="J17" s="134">
        <f t="shared" ref="J17" si="25">G17*C17</f>
        <v>0</v>
      </c>
      <c r="K17" s="33">
        <f t="shared" si="1"/>
        <v>0</v>
      </c>
      <c r="L17" s="135">
        <f t="shared" ref="L17" si="26">I17-F17</f>
        <v>-15.394791999999999</v>
      </c>
      <c r="M17" s="136">
        <f t="shared" ref="M17" si="27">(I17/E17)-1</f>
        <v>-1</v>
      </c>
    </row>
    <row r="18" spans="1:13" ht="19.5" customHeight="1" x14ac:dyDescent="0.25">
      <c r="A18" s="366" t="s">
        <v>215</v>
      </c>
      <c r="B18" s="367">
        <v>56010</v>
      </c>
      <c r="C18" s="368">
        <v>12.5</v>
      </c>
      <c r="D18" s="130"/>
      <c r="E18" s="130">
        <f t="shared" ref="E18" si="28">C18*3%+C18</f>
        <v>12.875</v>
      </c>
      <c r="F18" s="266">
        <f t="shared" ref="F18" si="29">E18*119%</f>
        <v>15.321249999999999</v>
      </c>
      <c r="G18" s="132"/>
      <c r="H18" s="133">
        <f t="shared" ref="H18" si="30">G18*L18</f>
        <v>0</v>
      </c>
      <c r="I18" s="134"/>
      <c r="J18" s="134">
        <f t="shared" ref="J18" si="31">G18*C18</f>
        <v>0</v>
      </c>
      <c r="K18" s="33">
        <f t="shared" ref="K18" si="32">G18*I18</f>
        <v>0</v>
      </c>
      <c r="L18" s="135">
        <f t="shared" ref="L18" si="33">I18-F18</f>
        <v>-15.321249999999999</v>
      </c>
      <c r="M18" s="136">
        <f t="shared" ref="M18" si="34">(I18/E18)-1</f>
        <v>-1</v>
      </c>
    </row>
    <row r="19" spans="1:13" ht="19.5" customHeight="1" x14ac:dyDescent="0.25">
      <c r="A19" s="128" t="s">
        <v>176</v>
      </c>
      <c r="B19" s="129">
        <v>56008</v>
      </c>
      <c r="C19" s="130">
        <v>13.05</v>
      </c>
      <c r="D19" s="130"/>
      <c r="E19" s="130">
        <f t="shared" ref="E19" si="35">C19*3%+C19</f>
        <v>13.441500000000001</v>
      </c>
      <c r="F19" s="265">
        <f t="shared" ref="F19" si="36">E19*119%</f>
        <v>15.995385000000001</v>
      </c>
      <c r="G19" s="132"/>
      <c r="H19" s="133">
        <f t="shared" ref="H19" si="37">G19*L19</f>
        <v>0</v>
      </c>
      <c r="I19" s="134"/>
      <c r="J19" s="134">
        <f t="shared" ref="J19" si="38">G19*C19</f>
        <v>0</v>
      </c>
      <c r="K19" s="33">
        <f t="shared" si="1"/>
        <v>0</v>
      </c>
      <c r="L19" s="135">
        <f t="shared" ref="L19" si="39">I19-F19</f>
        <v>-15.995385000000001</v>
      </c>
      <c r="M19" s="136">
        <f t="shared" ref="M19" si="40">(I19/E19)-1</f>
        <v>-1</v>
      </c>
    </row>
    <row r="20" spans="1:13" ht="19.5" customHeight="1" x14ac:dyDescent="0.25">
      <c r="A20" s="128" t="s">
        <v>139</v>
      </c>
      <c r="B20" s="129">
        <v>56047</v>
      </c>
      <c r="C20" s="130">
        <v>13.05</v>
      </c>
      <c r="D20" s="130"/>
      <c r="E20" s="130">
        <f t="shared" ref="E20" si="41">C20*3%+C20</f>
        <v>13.441500000000001</v>
      </c>
      <c r="F20" s="102">
        <f t="shared" ref="F20" si="42">E20*119%</f>
        <v>15.995385000000001</v>
      </c>
      <c r="G20" s="132"/>
      <c r="H20" s="133">
        <f t="shared" ref="H20" si="43">G20*L20</f>
        <v>0</v>
      </c>
      <c r="I20" s="134"/>
      <c r="J20" s="134">
        <f t="shared" ref="J20" si="44">G20*C20</f>
        <v>0</v>
      </c>
      <c r="K20" s="33">
        <f t="shared" si="1"/>
        <v>0</v>
      </c>
      <c r="L20" s="135">
        <f t="shared" ref="L20" si="45">I20-F20</f>
        <v>-15.995385000000001</v>
      </c>
      <c r="M20" s="136">
        <f t="shared" ref="M20" si="46">(I20/E20)-1</f>
        <v>-1</v>
      </c>
    </row>
    <row r="21" spans="1:13" ht="19.5" customHeight="1" x14ac:dyDescent="0.25">
      <c r="A21" s="128" t="s">
        <v>175</v>
      </c>
      <c r="B21" s="129">
        <v>55286</v>
      </c>
      <c r="C21" s="130">
        <v>13.04</v>
      </c>
      <c r="D21" s="130"/>
      <c r="E21" s="130">
        <f t="shared" ref="E21:E23" si="47">C21*3%+C21</f>
        <v>13.431199999999999</v>
      </c>
      <c r="F21" s="266">
        <f t="shared" ref="F21:F23" si="48">E21*119%</f>
        <v>15.983127999999997</v>
      </c>
      <c r="G21" s="132"/>
      <c r="H21" s="133">
        <f t="shared" ref="H21:H22" si="49">G21*L21</f>
        <v>0</v>
      </c>
      <c r="I21" s="134"/>
      <c r="J21" s="134">
        <f t="shared" ref="J21:J22" si="50">G21*C21</f>
        <v>0</v>
      </c>
      <c r="K21" s="33">
        <f t="shared" si="1"/>
        <v>0</v>
      </c>
      <c r="L21" s="135">
        <f t="shared" ref="L21:L22" si="51">I21-F21</f>
        <v>-15.983127999999997</v>
      </c>
      <c r="M21" s="136">
        <f t="shared" ref="M21:M22" si="52">(I21/E21)-1</f>
        <v>-1</v>
      </c>
    </row>
    <row r="22" spans="1:13" ht="19.5" customHeight="1" x14ac:dyDescent="0.25">
      <c r="A22" s="128" t="s">
        <v>124</v>
      </c>
      <c r="B22" s="129">
        <v>56269</v>
      </c>
      <c r="C22" s="130">
        <v>13.04</v>
      </c>
      <c r="D22" s="130"/>
      <c r="E22" s="130">
        <f t="shared" si="47"/>
        <v>13.431199999999999</v>
      </c>
      <c r="F22" s="266">
        <f t="shared" si="48"/>
        <v>15.983127999999997</v>
      </c>
      <c r="G22" s="132"/>
      <c r="H22" s="133">
        <f t="shared" si="49"/>
        <v>0</v>
      </c>
      <c r="I22" s="134"/>
      <c r="J22" s="134">
        <f t="shared" si="50"/>
        <v>0</v>
      </c>
      <c r="K22" s="33">
        <f t="shared" si="1"/>
        <v>0</v>
      </c>
      <c r="L22" s="135">
        <f t="shared" si="51"/>
        <v>-15.983127999999997</v>
      </c>
      <c r="M22" s="136">
        <f t="shared" si="52"/>
        <v>-1</v>
      </c>
    </row>
    <row r="23" spans="1:13" ht="19.5" customHeight="1" thickBot="1" x14ac:dyDescent="0.3">
      <c r="A23" s="128" t="s">
        <v>289</v>
      </c>
      <c r="B23" s="129">
        <v>56760</v>
      </c>
      <c r="C23" s="130">
        <v>13.04</v>
      </c>
      <c r="D23" s="130"/>
      <c r="E23" s="130">
        <f t="shared" si="47"/>
        <v>13.431199999999999</v>
      </c>
      <c r="F23" s="266">
        <f t="shared" si="48"/>
        <v>15.983127999999997</v>
      </c>
      <c r="G23" s="132"/>
      <c r="H23" s="133">
        <f t="shared" ref="H23" si="53">G23*L23</f>
        <v>0</v>
      </c>
      <c r="I23" s="134"/>
      <c r="J23" s="134">
        <f t="shared" ref="J23" si="54">G23*C23</f>
        <v>0</v>
      </c>
      <c r="K23" s="33">
        <f t="shared" ref="K23" si="55">G23*I23</f>
        <v>0</v>
      </c>
      <c r="L23" s="135">
        <f t="shared" ref="L23" si="56">I23-F23</f>
        <v>-15.983127999999997</v>
      </c>
      <c r="M23" s="136">
        <f t="shared" ref="M23" si="57">(I23/E23)-1</f>
        <v>-1</v>
      </c>
    </row>
    <row r="24" spans="1:13" ht="19.5" customHeight="1" x14ac:dyDescent="0.25">
      <c r="A24" s="307" t="s">
        <v>123</v>
      </c>
      <c r="B24" s="343">
        <v>55380</v>
      </c>
      <c r="C24" s="5">
        <v>12.92</v>
      </c>
      <c r="D24" s="5"/>
      <c r="E24" s="5">
        <f t="shared" si="4"/>
        <v>13.307600000000001</v>
      </c>
      <c r="F24" s="249">
        <f t="shared" si="7"/>
        <v>15.836043999999999</v>
      </c>
      <c r="G24" s="41"/>
      <c r="H24" s="238">
        <f t="shared" si="21"/>
        <v>0</v>
      </c>
      <c r="I24" s="239"/>
      <c r="J24" s="239">
        <f t="shared" si="0"/>
        <v>0</v>
      </c>
      <c r="K24" s="240">
        <f t="shared" si="1"/>
        <v>0</v>
      </c>
      <c r="L24" s="241">
        <f t="shared" si="2"/>
        <v>-15.836043999999999</v>
      </c>
      <c r="M24" s="242">
        <f t="shared" si="3"/>
        <v>-1</v>
      </c>
    </row>
    <row r="25" spans="1:13" ht="19.5" customHeight="1" x14ac:dyDescent="0.25">
      <c r="A25" s="381" t="s">
        <v>145</v>
      </c>
      <c r="B25" s="254">
        <v>56303</v>
      </c>
      <c r="C25" s="6">
        <v>12.98</v>
      </c>
      <c r="D25" s="350"/>
      <c r="E25" s="250">
        <f t="shared" ref="E25" si="58">C25*3%+C25</f>
        <v>13.369400000000001</v>
      </c>
      <c r="F25" s="248">
        <f t="shared" ref="F25" si="59">E25*119%</f>
        <v>15.909586000000001</v>
      </c>
      <c r="G25" s="92"/>
      <c r="H25" s="93">
        <f t="shared" ref="H25" si="60">G25*L25</f>
        <v>0</v>
      </c>
      <c r="I25" s="91"/>
      <c r="J25" s="91">
        <f t="shared" ref="J25" si="61">G25*C25</f>
        <v>0</v>
      </c>
      <c r="K25" s="211">
        <f t="shared" ref="K25" si="62">G25*I25</f>
        <v>0</v>
      </c>
      <c r="L25" s="47">
        <f t="shared" ref="L25" si="63">I25-F25</f>
        <v>-15.909586000000001</v>
      </c>
      <c r="M25" s="94">
        <f t="shared" ref="M25" si="64">(I25/E25)-1</f>
        <v>-1</v>
      </c>
    </row>
    <row r="26" spans="1:13" ht="19.5" customHeight="1" x14ac:dyDescent="0.25">
      <c r="A26" s="382" t="s">
        <v>85</v>
      </c>
      <c r="B26" s="254">
        <v>56312</v>
      </c>
      <c r="C26" s="91">
        <v>13.34</v>
      </c>
      <c r="D26" s="252"/>
      <c r="E26" s="251">
        <f t="shared" si="4"/>
        <v>13.7402</v>
      </c>
      <c r="F26" s="228">
        <f t="shared" si="7"/>
        <v>16.350838</v>
      </c>
      <c r="G26" s="88"/>
      <c r="H26" s="45">
        <f t="shared" si="21"/>
        <v>0</v>
      </c>
      <c r="I26" s="84"/>
      <c r="J26" s="84">
        <f t="shared" si="0"/>
        <v>0</v>
      </c>
      <c r="K26" s="46">
        <f t="shared" si="1"/>
        <v>0</v>
      </c>
      <c r="L26" s="89">
        <f t="shared" si="2"/>
        <v>-16.350838</v>
      </c>
      <c r="M26" s="48">
        <f t="shared" si="3"/>
        <v>-1</v>
      </c>
    </row>
    <row r="27" spans="1:13" ht="19.5" customHeight="1" x14ac:dyDescent="0.25">
      <c r="A27" s="363" t="s">
        <v>240</v>
      </c>
      <c r="B27" s="364">
        <v>56397</v>
      </c>
      <c r="C27" s="365">
        <v>23.06</v>
      </c>
      <c r="D27" s="254"/>
      <c r="E27" s="84">
        <f t="shared" ref="E27" si="65">C27*3%+C27</f>
        <v>23.751799999999999</v>
      </c>
      <c r="F27" s="15">
        <f t="shared" si="7"/>
        <v>28.264641999999998</v>
      </c>
      <c r="G27" s="88"/>
      <c r="H27" s="45">
        <f t="shared" si="21"/>
        <v>0</v>
      </c>
      <c r="I27" s="46"/>
      <c r="J27" s="46">
        <f t="shared" si="0"/>
        <v>0</v>
      </c>
      <c r="K27" s="46">
        <f t="shared" si="1"/>
        <v>0</v>
      </c>
      <c r="L27" s="89">
        <f t="shared" si="2"/>
        <v>-28.264641999999998</v>
      </c>
      <c r="M27" s="48">
        <f t="shared" si="3"/>
        <v>-1</v>
      </c>
    </row>
    <row r="28" spans="1:13" ht="19.5" customHeight="1" x14ac:dyDescent="0.25">
      <c r="A28" s="253" t="s">
        <v>237</v>
      </c>
      <c r="B28" s="254">
        <v>56765</v>
      </c>
      <c r="C28" s="84">
        <v>8.8800000000000008</v>
      </c>
      <c r="D28" s="91"/>
      <c r="E28" s="84">
        <f t="shared" si="4"/>
        <v>9.1464000000000016</v>
      </c>
      <c r="F28" s="228">
        <f t="shared" si="7"/>
        <v>10.884216000000002</v>
      </c>
      <c r="G28" s="88"/>
      <c r="H28" s="45">
        <f t="shared" si="21"/>
        <v>0</v>
      </c>
      <c r="I28" s="84"/>
      <c r="J28" s="84">
        <f t="shared" si="0"/>
        <v>0</v>
      </c>
      <c r="K28" s="46">
        <f t="shared" si="1"/>
        <v>0</v>
      </c>
      <c r="L28" s="89">
        <f t="shared" si="2"/>
        <v>-10.884216000000002</v>
      </c>
      <c r="M28" s="48">
        <f t="shared" si="3"/>
        <v>-1</v>
      </c>
    </row>
    <row r="29" spans="1:13" ht="19.5" customHeight="1" x14ac:dyDescent="0.25">
      <c r="A29" s="313" t="s">
        <v>126</v>
      </c>
      <c r="B29" s="314">
        <v>56156</v>
      </c>
      <c r="C29" s="84">
        <v>31.15</v>
      </c>
      <c r="D29" s="84"/>
      <c r="E29" s="84">
        <f t="shared" si="4"/>
        <v>32.084499999999998</v>
      </c>
      <c r="F29" s="248">
        <f>E29*122%</f>
        <v>39.143089999999994</v>
      </c>
      <c r="G29" s="88"/>
      <c r="H29" s="45">
        <f t="shared" ref="H29" si="66">G29*L29</f>
        <v>0</v>
      </c>
      <c r="I29" s="84"/>
      <c r="J29" s="84">
        <f t="shared" ref="J29" si="67">G29*C29</f>
        <v>0</v>
      </c>
      <c r="K29" s="46">
        <f t="shared" si="1"/>
        <v>0</v>
      </c>
      <c r="L29" s="89">
        <f t="shared" ref="L29" si="68">I29-F29</f>
        <v>-39.143089999999994</v>
      </c>
      <c r="M29" s="48">
        <f t="shared" ref="M29" si="69">(I29/E29)-1</f>
        <v>-1</v>
      </c>
    </row>
    <row r="30" spans="1:13" ht="19.5" customHeight="1" x14ac:dyDescent="0.25">
      <c r="A30" s="82" t="s">
        <v>48</v>
      </c>
      <c r="B30" s="83">
        <v>9798</v>
      </c>
      <c r="C30" s="84">
        <v>30.31</v>
      </c>
      <c r="D30" s="84"/>
      <c r="E30" s="84">
        <f t="shared" si="4"/>
        <v>31.219299999999997</v>
      </c>
      <c r="F30" s="228">
        <f>E30*122%</f>
        <v>38.087545999999996</v>
      </c>
      <c r="G30" s="267"/>
      <c r="H30" s="45">
        <f t="shared" si="21"/>
        <v>0</v>
      </c>
      <c r="I30" s="46"/>
      <c r="J30" s="46">
        <f t="shared" si="0"/>
        <v>0</v>
      </c>
      <c r="K30" s="46">
        <f t="shared" si="1"/>
        <v>0</v>
      </c>
      <c r="L30" s="89">
        <f t="shared" si="2"/>
        <v>-38.087545999999996</v>
      </c>
      <c r="M30" s="48">
        <f t="shared" si="3"/>
        <v>-1</v>
      </c>
    </row>
    <row r="31" spans="1:13" ht="19.5" customHeight="1" x14ac:dyDescent="0.25">
      <c r="A31" s="82" t="s">
        <v>330</v>
      </c>
      <c r="B31" s="83">
        <v>56767</v>
      </c>
      <c r="C31" s="84">
        <v>27.95</v>
      </c>
      <c r="D31" s="84"/>
      <c r="E31" s="84">
        <f t="shared" si="4"/>
        <v>28.788499999999999</v>
      </c>
      <c r="F31" s="228">
        <f>E31*122%</f>
        <v>35.121969999999997</v>
      </c>
      <c r="G31" s="267"/>
      <c r="H31" s="45">
        <f t="shared" si="21"/>
        <v>0</v>
      </c>
      <c r="I31" s="46"/>
      <c r="J31" s="46">
        <f t="shared" si="0"/>
        <v>0</v>
      </c>
      <c r="K31" s="46">
        <f t="shared" si="1"/>
        <v>0</v>
      </c>
      <c r="L31" s="89">
        <f t="shared" si="2"/>
        <v>-35.121969999999997</v>
      </c>
      <c r="M31" s="48">
        <f t="shared" si="3"/>
        <v>-1</v>
      </c>
    </row>
    <row r="32" spans="1:13" ht="19.5" customHeight="1" x14ac:dyDescent="0.25">
      <c r="A32" s="82" t="s">
        <v>218</v>
      </c>
      <c r="B32" s="83">
        <v>56768</v>
      </c>
      <c r="C32" s="84">
        <v>27.95</v>
      </c>
      <c r="D32" s="84"/>
      <c r="E32" s="84">
        <f t="shared" ref="E32:E38" si="70">C32*3%+C32</f>
        <v>28.788499999999999</v>
      </c>
      <c r="F32" s="248">
        <f>E32*119%</f>
        <v>34.258314999999996</v>
      </c>
      <c r="G32" s="267"/>
      <c r="H32" s="45">
        <f t="shared" ref="H32:H38" si="71">G32*L32</f>
        <v>0</v>
      </c>
      <c r="I32" s="46"/>
      <c r="J32" s="46">
        <f t="shared" ref="J32:J38" si="72">G32*C32</f>
        <v>0</v>
      </c>
      <c r="K32" s="46">
        <f t="shared" ref="K32:K38" si="73">G32*I32</f>
        <v>0</v>
      </c>
      <c r="L32" s="89">
        <f t="shared" ref="L32:L38" si="74">I32-F32</f>
        <v>-34.258314999999996</v>
      </c>
      <c r="M32" s="48">
        <f t="shared" ref="M32:M38" si="75">(I32/E32)-1</f>
        <v>-1</v>
      </c>
    </row>
    <row r="33" spans="1:13" ht="19.5" customHeight="1" x14ac:dyDescent="0.25">
      <c r="A33" s="82" t="s">
        <v>227</v>
      </c>
      <c r="B33" s="83">
        <v>56770</v>
      </c>
      <c r="C33" s="84">
        <v>27.95</v>
      </c>
      <c r="D33" s="84"/>
      <c r="E33" s="84">
        <f t="shared" si="70"/>
        <v>28.788499999999999</v>
      </c>
      <c r="F33" s="228">
        <f t="shared" ref="F33" si="76">E33*119%</f>
        <v>34.258314999999996</v>
      </c>
      <c r="G33" s="267"/>
      <c r="H33" s="45">
        <f t="shared" si="71"/>
        <v>0</v>
      </c>
      <c r="I33" s="46"/>
      <c r="J33" s="46">
        <f t="shared" si="72"/>
        <v>0</v>
      </c>
      <c r="K33" s="46">
        <f t="shared" si="73"/>
        <v>0</v>
      </c>
      <c r="L33" s="89">
        <f t="shared" si="74"/>
        <v>-34.258314999999996</v>
      </c>
      <c r="M33" s="48">
        <f t="shared" si="75"/>
        <v>-1</v>
      </c>
    </row>
    <row r="34" spans="1:13" ht="19.5" customHeight="1" thickBot="1" x14ac:dyDescent="0.3">
      <c r="A34" s="76" t="s">
        <v>222</v>
      </c>
      <c r="B34" s="22">
        <v>56769</v>
      </c>
      <c r="C34" s="12">
        <v>27.95</v>
      </c>
      <c r="D34" s="12"/>
      <c r="E34" s="12">
        <f t="shared" si="70"/>
        <v>28.788499999999999</v>
      </c>
      <c r="F34" s="172">
        <f>E34*119%</f>
        <v>34.258314999999996</v>
      </c>
      <c r="G34" s="301"/>
      <c r="H34" s="96">
        <f t="shared" si="71"/>
        <v>0</v>
      </c>
      <c r="I34" s="116"/>
      <c r="J34" s="116">
        <f t="shared" si="72"/>
        <v>0</v>
      </c>
      <c r="K34" s="116">
        <f t="shared" si="73"/>
        <v>0</v>
      </c>
      <c r="L34" s="117">
        <f t="shared" si="74"/>
        <v>-34.258314999999996</v>
      </c>
      <c r="M34" s="98">
        <f t="shared" si="75"/>
        <v>-1</v>
      </c>
    </row>
    <row r="35" spans="1:13" ht="19.5" customHeight="1" thickBot="1" x14ac:dyDescent="0.3">
      <c r="A35" s="49" t="s">
        <v>283</v>
      </c>
      <c r="B35" s="315">
        <v>56773</v>
      </c>
      <c r="C35" s="316">
        <v>49.25</v>
      </c>
      <c r="D35" s="2"/>
      <c r="E35" s="4">
        <f t="shared" si="70"/>
        <v>50.727499999999999</v>
      </c>
      <c r="F35" s="172">
        <f>E35*119%</f>
        <v>60.365724999999998</v>
      </c>
      <c r="G35" s="305"/>
      <c r="H35" s="96">
        <f t="shared" si="71"/>
        <v>0</v>
      </c>
      <c r="I35" s="116"/>
      <c r="J35" s="116">
        <f t="shared" ref="J35" si="77">G35*C35</f>
        <v>0</v>
      </c>
      <c r="K35" s="116">
        <f t="shared" ref="K35" si="78">G35*I35</f>
        <v>0</v>
      </c>
      <c r="L35" s="117">
        <f t="shared" ref="L35" si="79">I35-F35</f>
        <v>-60.365724999999998</v>
      </c>
      <c r="M35" s="98">
        <f t="shared" ref="M35" si="80">(I35/E35)-1</f>
        <v>-1</v>
      </c>
    </row>
    <row r="36" spans="1:13" ht="19.5" customHeight="1" x14ac:dyDescent="0.25">
      <c r="A36" s="317" t="s">
        <v>280</v>
      </c>
      <c r="B36" s="318">
        <v>139669</v>
      </c>
      <c r="C36" s="319">
        <v>34.1</v>
      </c>
      <c r="D36" s="7"/>
      <c r="E36" s="2">
        <f t="shared" si="70"/>
        <v>35.123000000000005</v>
      </c>
      <c r="F36" s="248">
        <f t="shared" ref="F36:F38" si="81">E36*119%</f>
        <v>41.796370000000003</v>
      </c>
      <c r="G36" s="304"/>
      <c r="H36" s="118">
        <f t="shared" si="71"/>
        <v>0</v>
      </c>
      <c r="I36" s="162"/>
      <c r="J36" s="171">
        <f t="shared" si="72"/>
        <v>0</v>
      </c>
      <c r="K36" s="119">
        <f t="shared" si="73"/>
        <v>0</v>
      </c>
      <c r="L36" s="43">
        <f t="shared" si="74"/>
        <v>-41.796370000000003</v>
      </c>
      <c r="M36" s="44">
        <f t="shared" si="75"/>
        <v>-1</v>
      </c>
    </row>
    <row r="37" spans="1:13" ht="19.5" customHeight="1" x14ac:dyDescent="0.25">
      <c r="A37" s="320" t="s">
        <v>281</v>
      </c>
      <c r="B37" s="83">
        <v>139670</v>
      </c>
      <c r="C37" s="84">
        <v>34.1</v>
      </c>
      <c r="D37" s="2"/>
      <c r="E37" s="84">
        <f t="shared" si="70"/>
        <v>35.123000000000005</v>
      </c>
      <c r="F37" s="302">
        <f t="shared" si="81"/>
        <v>41.796370000000003</v>
      </c>
      <c r="G37" s="301"/>
      <c r="H37" s="118">
        <f t="shared" si="71"/>
        <v>0</v>
      </c>
      <c r="I37" s="211"/>
      <c r="J37" s="119">
        <f t="shared" si="72"/>
        <v>0</v>
      </c>
      <c r="K37" s="119">
        <f t="shared" si="73"/>
        <v>0</v>
      </c>
      <c r="L37" s="73">
        <f t="shared" si="74"/>
        <v>-41.796370000000003</v>
      </c>
      <c r="M37" s="40">
        <f t="shared" si="75"/>
        <v>-1</v>
      </c>
    </row>
    <row r="38" spans="1:13" ht="19.5" customHeight="1" thickBot="1" x14ac:dyDescent="0.3">
      <c r="A38" s="76" t="s">
        <v>282</v>
      </c>
      <c r="B38" s="321">
        <v>139671</v>
      </c>
      <c r="C38" s="2">
        <v>34.1</v>
      </c>
      <c r="D38" s="12"/>
      <c r="E38" s="2">
        <f t="shared" si="70"/>
        <v>35.123000000000005</v>
      </c>
      <c r="F38" s="23">
        <f t="shared" si="81"/>
        <v>41.796370000000003</v>
      </c>
      <c r="G38" s="303"/>
      <c r="H38" s="96">
        <f t="shared" si="71"/>
        <v>0</v>
      </c>
      <c r="I38" s="171"/>
      <c r="J38" s="116">
        <f t="shared" si="72"/>
        <v>0</v>
      </c>
      <c r="K38" s="116">
        <f t="shared" si="73"/>
        <v>0</v>
      </c>
      <c r="L38" s="117">
        <f t="shared" si="74"/>
        <v>-41.796370000000003</v>
      </c>
      <c r="M38" s="98">
        <f t="shared" si="75"/>
        <v>-1</v>
      </c>
    </row>
    <row r="39" spans="1:13" ht="19.5" customHeight="1" x14ac:dyDescent="0.25">
      <c r="A39" s="58" t="s">
        <v>219</v>
      </c>
      <c r="B39" s="19">
        <v>143004</v>
      </c>
      <c r="C39" s="7">
        <v>19.309999999999999</v>
      </c>
      <c r="D39" s="7"/>
      <c r="E39" s="7">
        <f t="shared" ref="E39:E40" si="82">C39*3%+C39</f>
        <v>19.889299999999999</v>
      </c>
      <c r="F39" s="249">
        <f t="shared" ref="F39:F40" si="83">E39*119%</f>
        <v>23.668266999999997</v>
      </c>
      <c r="G39" s="59"/>
      <c r="H39" s="42">
        <f t="shared" ref="H39:H40" si="84">G39*L39</f>
        <v>0</v>
      </c>
      <c r="I39" s="162"/>
      <c r="J39" s="162">
        <f t="shared" ref="J39:J40" si="85">G39*C39</f>
        <v>0</v>
      </c>
      <c r="K39" s="162">
        <f t="shared" ref="K39:K40" si="86">G39*I39</f>
        <v>0</v>
      </c>
      <c r="L39" s="43">
        <f t="shared" ref="L39:L40" si="87">I39-F39</f>
        <v>-23.668266999999997</v>
      </c>
      <c r="M39" s="44">
        <f t="shared" ref="M39:M40" si="88">(I39/E39)-1</f>
        <v>-1</v>
      </c>
    </row>
    <row r="40" spans="1:13" ht="19.5" customHeight="1" thickBot="1" x14ac:dyDescent="0.3">
      <c r="A40" s="76" t="s">
        <v>220</v>
      </c>
      <c r="B40" s="22">
        <v>143003</v>
      </c>
      <c r="C40" s="12">
        <v>19.309999999999999</v>
      </c>
      <c r="D40" s="12"/>
      <c r="E40" s="12">
        <f t="shared" si="82"/>
        <v>19.889299999999999</v>
      </c>
      <c r="F40" s="172">
        <f t="shared" si="83"/>
        <v>23.668266999999997</v>
      </c>
      <c r="G40" s="77"/>
      <c r="H40" s="96">
        <f t="shared" si="84"/>
        <v>0</v>
      </c>
      <c r="I40" s="116"/>
      <c r="J40" s="116">
        <f t="shared" si="85"/>
        <v>0</v>
      </c>
      <c r="K40" s="116">
        <f t="shared" si="86"/>
        <v>0</v>
      </c>
      <c r="L40" s="117">
        <f t="shared" si="87"/>
        <v>-23.668266999999997</v>
      </c>
      <c r="M40" s="98">
        <f t="shared" si="88"/>
        <v>-1</v>
      </c>
    </row>
    <row r="41" spans="1:13" ht="19.5" customHeight="1" x14ac:dyDescent="0.25">
      <c r="A41" s="310" t="s">
        <v>24</v>
      </c>
      <c r="B41" s="311">
        <v>8653</v>
      </c>
      <c r="C41" s="1">
        <v>39.85</v>
      </c>
      <c r="D41" s="1"/>
      <c r="E41" s="1">
        <f t="shared" si="4"/>
        <v>41.045500000000004</v>
      </c>
      <c r="F41" s="14">
        <f>E41*136%</f>
        <v>55.821880000000007</v>
      </c>
      <c r="G41" s="267"/>
      <c r="H41" s="60">
        <f t="shared" si="21"/>
        <v>0</v>
      </c>
      <c r="I41" s="272"/>
      <c r="J41" s="1">
        <f t="shared" si="0"/>
        <v>0</v>
      </c>
      <c r="K41" s="160">
        <f t="shared" si="1"/>
        <v>0</v>
      </c>
      <c r="L41" s="61">
        <f t="shared" si="2"/>
        <v>-55.821880000000007</v>
      </c>
      <c r="M41" s="35">
        <f t="shared" si="3"/>
        <v>-1</v>
      </c>
    </row>
    <row r="42" spans="1:13" ht="19.5" customHeight="1" x14ac:dyDescent="0.25">
      <c r="A42" s="309" t="s">
        <v>17</v>
      </c>
      <c r="B42" s="222">
        <v>8651</v>
      </c>
      <c r="C42" s="6">
        <v>39.85</v>
      </c>
      <c r="D42" s="1"/>
      <c r="E42" s="1">
        <f t="shared" si="4"/>
        <v>41.045500000000004</v>
      </c>
      <c r="F42" s="14">
        <f>E42*136%</f>
        <v>55.821880000000007</v>
      </c>
      <c r="G42" s="267"/>
      <c r="H42" s="32">
        <f t="shared" si="21"/>
        <v>0</v>
      </c>
      <c r="I42" s="272"/>
      <c r="J42" s="33">
        <f t="shared" si="0"/>
        <v>0</v>
      </c>
      <c r="K42" s="33">
        <f t="shared" si="1"/>
        <v>0</v>
      </c>
      <c r="L42" s="34">
        <f t="shared" si="2"/>
        <v>-55.821880000000007</v>
      </c>
      <c r="M42" s="35">
        <f t="shared" si="3"/>
        <v>-1</v>
      </c>
    </row>
    <row r="43" spans="1:13" ht="19.5" customHeight="1" x14ac:dyDescent="0.25">
      <c r="A43" s="309" t="s">
        <v>19</v>
      </c>
      <c r="B43" s="222">
        <v>56109</v>
      </c>
      <c r="C43" s="6">
        <v>38.880000000000003</v>
      </c>
      <c r="D43" s="1"/>
      <c r="E43" s="1">
        <f t="shared" si="4"/>
        <v>40.046400000000006</v>
      </c>
      <c r="F43" s="14">
        <f>E43*136%</f>
        <v>54.463104000000008</v>
      </c>
      <c r="G43" s="267"/>
      <c r="H43" s="32">
        <f t="shared" si="21"/>
        <v>0</v>
      </c>
      <c r="I43" s="272"/>
      <c r="J43" s="33">
        <f t="shared" si="0"/>
        <v>0</v>
      </c>
      <c r="K43" s="33">
        <f t="shared" si="1"/>
        <v>0</v>
      </c>
      <c r="L43" s="34">
        <f t="shared" si="2"/>
        <v>-54.463104000000008</v>
      </c>
      <c r="M43" s="35">
        <f t="shared" si="3"/>
        <v>-1</v>
      </c>
    </row>
    <row r="44" spans="1:13" ht="19.5" customHeight="1" thickBot="1" x14ac:dyDescent="0.3">
      <c r="A44" s="227" t="s">
        <v>18</v>
      </c>
      <c r="B44" s="377">
        <v>56284</v>
      </c>
      <c r="C44" s="10">
        <v>37.17</v>
      </c>
      <c r="D44" s="2"/>
      <c r="E44" s="2">
        <f t="shared" si="4"/>
        <v>38.2851</v>
      </c>
      <c r="F44" s="15">
        <f>E44*136%</f>
        <v>52.067736000000004</v>
      </c>
      <c r="G44" s="36"/>
      <c r="H44" s="37">
        <f t="shared" si="21"/>
        <v>0</v>
      </c>
      <c r="I44" s="10"/>
      <c r="J44" s="10">
        <f>G44*C44</f>
        <v>0</v>
      </c>
      <c r="K44" s="38">
        <f t="shared" si="1"/>
        <v>0</v>
      </c>
      <c r="L44" s="39">
        <f t="shared" si="2"/>
        <v>-52.067736000000004</v>
      </c>
      <c r="M44" s="40">
        <f t="shared" si="3"/>
        <v>-1</v>
      </c>
    </row>
    <row r="45" spans="1:13" ht="19.5" customHeight="1" x14ac:dyDescent="0.25">
      <c r="A45" s="307" t="s">
        <v>7</v>
      </c>
      <c r="B45" s="308">
        <v>5803</v>
      </c>
      <c r="C45" s="3">
        <v>35.86</v>
      </c>
      <c r="D45" s="3"/>
      <c r="E45" s="3">
        <f t="shared" si="4"/>
        <v>36.9358</v>
      </c>
      <c r="F45" s="18">
        <f t="shared" ref="F45:F51" si="89">E45*123%</f>
        <v>45.431033999999997</v>
      </c>
      <c r="G45" s="41"/>
      <c r="H45" s="55">
        <f t="shared" si="21"/>
        <v>0</v>
      </c>
      <c r="I45" s="3"/>
      <c r="J45" s="3">
        <f t="shared" si="0"/>
        <v>0</v>
      </c>
      <c r="K45" s="74">
        <f t="shared" si="1"/>
        <v>0</v>
      </c>
      <c r="L45" s="56">
        <f t="shared" si="2"/>
        <v>-45.431033999999997</v>
      </c>
      <c r="M45" s="57">
        <f t="shared" si="3"/>
        <v>-1</v>
      </c>
    </row>
    <row r="46" spans="1:13" ht="19.5" customHeight="1" x14ac:dyDescent="0.25">
      <c r="A46" s="309" t="s">
        <v>8</v>
      </c>
      <c r="B46" s="222">
        <v>275</v>
      </c>
      <c r="C46" s="6">
        <v>35.86</v>
      </c>
      <c r="D46" s="1"/>
      <c r="E46" s="1">
        <f t="shared" si="4"/>
        <v>36.9358</v>
      </c>
      <c r="F46" s="14">
        <f t="shared" si="89"/>
        <v>45.431033999999997</v>
      </c>
      <c r="G46" s="31"/>
      <c r="H46" s="32">
        <f t="shared" si="21"/>
        <v>0</v>
      </c>
      <c r="I46" s="33"/>
      <c r="J46" s="33">
        <f t="shared" si="0"/>
        <v>0</v>
      </c>
      <c r="K46" s="33">
        <f t="shared" si="1"/>
        <v>0</v>
      </c>
      <c r="L46" s="34">
        <f t="shared" si="2"/>
        <v>-45.431033999999997</v>
      </c>
      <c r="M46" s="35">
        <f t="shared" si="3"/>
        <v>-1</v>
      </c>
    </row>
    <row r="47" spans="1:13" ht="19.5" customHeight="1" x14ac:dyDescent="0.25">
      <c r="A47" s="309" t="s">
        <v>297</v>
      </c>
      <c r="B47" s="222">
        <v>55707</v>
      </c>
      <c r="C47" s="6">
        <v>17</v>
      </c>
      <c r="D47" s="1"/>
      <c r="E47" s="1">
        <f t="shared" si="4"/>
        <v>17.510000000000002</v>
      </c>
      <c r="F47" s="14">
        <f t="shared" si="89"/>
        <v>21.537300000000002</v>
      </c>
      <c r="G47" s="31"/>
      <c r="H47" s="32">
        <f t="shared" si="21"/>
        <v>0</v>
      </c>
      <c r="I47" s="33"/>
      <c r="J47" s="33">
        <f t="shared" si="0"/>
        <v>0</v>
      </c>
      <c r="K47" s="33">
        <f t="shared" si="1"/>
        <v>0</v>
      </c>
      <c r="L47" s="34">
        <f t="shared" si="2"/>
        <v>-21.537300000000002</v>
      </c>
      <c r="M47" s="35">
        <f t="shared" si="3"/>
        <v>-1</v>
      </c>
    </row>
    <row r="48" spans="1:13" ht="19.5" customHeight="1" x14ac:dyDescent="0.25">
      <c r="A48" s="309" t="s">
        <v>279</v>
      </c>
      <c r="B48" s="222">
        <v>56102</v>
      </c>
      <c r="C48" s="6">
        <v>17.510000000000002</v>
      </c>
      <c r="D48" s="1"/>
      <c r="E48" s="1">
        <f>C48*3%+C48</f>
        <v>18.035300000000003</v>
      </c>
      <c r="F48" s="14">
        <f t="shared" si="89"/>
        <v>22.183419000000004</v>
      </c>
      <c r="G48" s="31"/>
      <c r="H48" s="32">
        <f>G48*L48</f>
        <v>0</v>
      </c>
      <c r="I48" s="33"/>
      <c r="J48" s="33">
        <f>G48*C48</f>
        <v>0</v>
      </c>
      <c r="K48" s="33">
        <f>G48*I48</f>
        <v>0</v>
      </c>
      <c r="L48" s="34">
        <f>I48-F48</f>
        <v>-22.183419000000004</v>
      </c>
      <c r="M48" s="35">
        <f>(I48/E48)-1</f>
        <v>-1</v>
      </c>
    </row>
    <row r="49" spans="1:13" ht="19.5" customHeight="1" x14ac:dyDescent="0.25">
      <c r="A49" s="227" t="s">
        <v>191</v>
      </c>
      <c r="B49" s="377">
        <v>55990</v>
      </c>
      <c r="C49" s="10">
        <v>17.510000000000002</v>
      </c>
      <c r="D49" s="2"/>
      <c r="E49" s="1">
        <f>C49*3%+C49</f>
        <v>18.035300000000003</v>
      </c>
      <c r="F49" s="14">
        <f t="shared" si="89"/>
        <v>22.183419000000004</v>
      </c>
      <c r="G49" s="31"/>
      <c r="H49" s="32">
        <f>G49*L49</f>
        <v>0</v>
      </c>
      <c r="I49" s="33"/>
      <c r="J49" s="33">
        <f>G49*C49</f>
        <v>0</v>
      </c>
      <c r="K49" s="33">
        <f>G49*I49</f>
        <v>0</v>
      </c>
      <c r="L49" s="34">
        <f>I49-F49</f>
        <v>-22.183419000000004</v>
      </c>
      <c r="M49" s="35">
        <f>(I49/E49)-1</f>
        <v>-1</v>
      </c>
    </row>
    <row r="50" spans="1:13" ht="19.5" customHeight="1" x14ac:dyDescent="0.25">
      <c r="A50" s="227" t="s">
        <v>92</v>
      </c>
      <c r="B50" s="377">
        <v>56350</v>
      </c>
      <c r="C50" s="10">
        <v>17.510000000000002</v>
      </c>
      <c r="D50" s="306"/>
      <c r="E50" s="2">
        <f>C50*3%+C50</f>
        <v>18.035300000000003</v>
      </c>
      <c r="F50" s="15">
        <f t="shared" si="89"/>
        <v>22.183419000000004</v>
      </c>
      <c r="G50" s="36"/>
      <c r="H50" s="37">
        <f>G50*L50</f>
        <v>0</v>
      </c>
      <c r="I50" s="38"/>
      <c r="J50" s="38">
        <f>G50*C50</f>
        <v>0</v>
      </c>
      <c r="K50" s="33">
        <f>G50*I50</f>
        <v>0</v>
      </c>
      <c r="L50" s="39">
        <f>I50-F50</f>
        <v>-22.183419000000004</v>
      </c>
      <c r="M50" s="40">
        <f>(I50/E50)-1</f>
        <v>-1</v>
      </c>
    </row>
    <row r="51" spans="1:13" ht="19.5" customHeight="1" thickBot="1" x14ac:dyDescent="0.3">
      <c r="A51" s="226" t="s">
        <v>287</v>
      </c>
      <c r="B51" s="223">
        <v>56776</v>
      </c>
      <c r="C51" s="9"/>
      <c r="D51" s="9"/>
      <c r="E51" s="9">
        <f t="shared" si="4"/>
        <v>0</v>
      </c>
      <c r="F51" s="172">
        <f t="shared" si="89"/>
        <v>0</v>
      </c>
      <c r="G51" s="173"/>
      <c r="H51" s="69">
        <f t="shared" si="21"/>
        <v>0</v>
      </c>
      <c r="I51" s="71"/>
      <c r="J51" s="71">
        <f t="shared" si="0"/>
        <v>0</v>
      </c>
      <c r="K51" s="71">
        <f t="shared" si="1"/>
        <v>0</v>
      </c>
      <c r="L51" s="70">
        <f t="shared" si="2"/>
        <v>0</v>
      </c>
      <c r="M51" s="174" t="e">
        <f t="shared" si="3"/>
        <v>#DIV/0!</v>
      </c>
    </row>
    <row r="52" spans="1:13" ht="19.5" customHeight="1" thickBot="1" x14ac:dyDescent="0.3">
      <c r="A52" s="317" t="s">
        <v>9</v>
      </c>
      <c r="B52" s="321">
        <v>9461</v>
      </c>
      <c r="C52" s="2">
        <v>30.67</v>
      </c>
      <c r="D52" s="2"/>
      <c r="E52" s="2">
        <f t="shared" si="4"/>
        <v>31.590100000000003</v>
      </c>
      <c r="F52" s="15">
        <f>E52*140%</f>
        <v>44.226140000000001</v>
      </c>
      <c r="G52" s="36"/>
      <c r="H52" s="72">
        <f t="shared" si="21"/>
        <v>0</v>
      </c>
      <c r="I52" s="171"/>
      <c r="J52" s="171">
        <f t="shared" si="0"/>
        <v>0</v>
      </c>
      <c r="K52" s="171">
        <f t="shared" si="1"/>
        <v>0</v>
      </c>
      <c r="L52" s="73">
        <f t="shared" ref="L52:L83" si="90">I52-F52</f>
        <v>-44.226140000000001</v>
      </c>
      <c r="M52" s="40">
        <f t="shared" si="3"/>
        <v>-1</v>
      </c>
    </row>
    <row r="53" spans="1:13" ht="19.5" customHeight="1" x14ac:dyDescent="0.25">
      <c r="A53" s="58" t="s">
        <v>22</v>
      </c>
      <c r="B53" s="19">
        <v>55</v>
      </c>
      <c r="C53" s="7">
        <v>44.92</v>
      </c>
      <c r="D53" s="7"/>
      <c r="E53" s="7">
        <f t="shared" si="4"/>
        <v>46.267600000000002</v>
      </c>
      <c r="F53" s="20">
        <f t="shared" ref="F53:F70" si="91">E53*122%</f>
        <v>56.446472</v>
      </c>
      <c r="G53" s="59"/>
      <c r="H53" s="42">
        <f t="shared" si="21"/>
        <v>0</v>
      </c>
      <c r="I53" s="7"/>
      <c r="J53" s="7">
        <f t="shared" si="0"/>
        <v>0</v>
      </c>
      <c r="K53" s="162">
        <f t="shared" si="1"/>
        <v>0</v>
      </c>
      <c r="L53" s="43">
        <f t="shared" si="90"/>
        <v>-56.446472</v>
      </c>
      <c r="M53" s="44">
        <f t="shared" si="3"/>
        <v>-1</v>
      </c>
    </row>
    <row r="54" spans="1:13" ht="19.5" customHeight="1" x14ac:dyDescent="0.25">
      <c r="A54" s="82" t="s">
        <v>82</v>
      </c>
      <c r="B54" s="83">
        <v>56246</v>
      </c>
      <c r="C54" s="84">
        <v>35.1</v>
      </c>
      <c r="D54" s="84"/>
      <c r="E54" s="84">
        <f>C54*3%+C54</f>
        <v>36.152999999999999</v>
      </c>
      <c r="F54" s="87">
        <f t="shared" si="91"/>
        <v>44.106659999999998</v>
      </c>
      <c r="G54" s="88"/>
      <c r="H54" s="45">
        <f t="shared" ref="H54:H59" si="92">G54*L54</f>
        <v>0</v>
      </c>
      <c r="I54" s="46"/>
      <c r="J54" s="46">
        <f>G54*C54</f>
        <v>0</v>
      </c>
      <c r="K54" s="46">
        <f t="shared" si="1"/>
        <v>0</v>
      </c>
      <c r="L54" s="89">
        <f t="shared" si="90"/>
        <v>-44.106659999999998</v>
      </c>
      <c r="M54" s="48">
        <f>(I54/E54)-1</f>
        <v>-1</v>
      </c>
    </row>
    <row r="55" spans="1:13" ht="19.5" customHeight="1" x14ac:dyDescent="0.25">
      <c r="A55" s="82" t="s">
        <v>81</v>
      </c>
      <c r="B55" s="83">
        <v>9983</v>
      </c>
      <c r="C55" s="84">
        <v>37.43</v>
      </c>
      <c r="D55" s="84"/>
      <c r="E55" s="84">
        <f t="shared" si="4"/>
        <v>38.552900000000001</v>
      </c>
      <c r="F55" s="87">
        <f t="shared" si="91"/>
        <v>47.034537999999998</v>
      </c>
      <c r="G55" s="88"/>
      <c r="H55" s="45">
        <f t="shared" si="92"/>
        <v>0</v>
      </c>
      <c r="I55" s="84"/>
      <c r="J55" s="84">
        <f t="shared" si="0"/>
        <v>0</v>
      </c>
      <c r="K55" s="46">
        <f t="shared" si="1"/>
        <v>0</v>
      </c>
      <c r="L55" s="89">
        <f t="shared" si="90"/>
        <v>-47.034537999999998</v>
      </c>
      <c r="M55" s="48">
        <f t="shared" si="3"/>
        <v>-1</v>
      </c>
    </row>
    <row r="56" spans="1:13" ht="19.5" customHeight="1" thickBot="1" x14ac:dyDescent="0.3">
      <c r="A56" s="76" t="s">
        <v>108</v>
      </c>
      <c r="B56" s="22">
        <v>56419</v>
      </c>
      <c r="C56" s="12">
        <v>24.33</v>
      </c>
      <c r="D56" s="12"/>
      <c r="E56" s="12">
        <f t="shared" si="4"/>
        <v>25.059899999999999</v>
      </c>
      <c r="F56" s="23">
        <f t="shared" si="91"/>
        <v>30.573077999999999</v>
      </c>
      <c r="G56" s="77"/>
      <c r="H56" s="96">
        <f t="shared" si="92"/>
        <v>0</v>
      </c>
      <c r="I56" s="12"/>
      <c r="J56" s="12">
        <f t="shared" si="0"/>
        <v>0</v>
      </c>
      <c r="K56" s="116">
        <f t="shared" si="1"/>
        <v>0</v>
      </c>
      <c r="L56" s="117">
        <f t="shared" si="90"/>
        <v>-30.573077999999999</v>
      </c>
      <c r="M56" s="98">
        <f t="shared" si="3"/>
        <v>-1</v>
      </c>
    </row>
    <row r="57" spans="1:13" ht="19.5" customHeight="1" thickBot="1" x14ac:dyDescent="0.3">
      <c r="A57" s="224" t="s">
        <v>117</v>
      </c>
      <c r="B57" s="225">
        <v>56417</v>
      </c>
      <c r="C57" s="105">
        <v>26.81</v>
      </c>
      <c r="D57" s="105"/>
      <c r="E57" s="105">
        <f t="shared" si="4"/>
        <v>27.6143</v>
      </c>
      <c r="F57" s="163">
        <f>E57*123%</f>
        <v>33.965589000000001</v>
      </c>
      <c r="G57" s="164"/>
      <c r="H57" s="165">
        <f t="shared" si="92"/>
        <v>0</v>
      </c>
      <c r="I57" s="105"/>
      <c r="J57" s="166">
        <f>G57*C57</f>
        <v>0</v>
      </c>
      <c r="K57" s="52">
        <f t="shared" si="1"/>
        <v>0</v>
      </c>
      <c r="L57" s="109">
        <f t="shared" si="90"/>
        <v>-33.965589000000001</v>
      </c>
      <c r="M57" s="110">
        <f>(I57/E57)-1</f>
        <v>-1</v>
      </c>
    </row>
    <row r="58" spans="1:13" ht="19.5" customHeight="1" x14ac:dyDescent="0.25">
      <c r="A58" s="148" t="s">
        <v>51</v>
      </c>
      <c r="B58" s="145">
        <v>56475</v>
      </c>
      <c r="C58" s="122">
        <v>50.48</v>
      </c>
      <c r="D58" s="122"/>
      <c r="E58" s="122">
        <f t="shared" si="4"/>
        <v>51.994399999999999</v>
      </c>
      <c r="F58" s="123">
        <f t="shared" si="91"/>
        <v>63.433167999999995</v>
      </c>
      <c r="G58" s="124"/>
      <c r="H58" s="125">
        <f t="shared" si="92"/>
        <v>0</v>
      </c>
      <c r="I58" s="122"/>
      <c r="J58" s="122">
        <f t="shared" si="0"/>
        <v>0</v>
      </c>
      <c r="K58" s="74">
        <f t="shared" si="1"/>
        <v>0</v>
      </c>
      <c r="L58" s="126">
        <f t="shared" si="90"/>
        <v>-63.433167999999995</v>
      </c>
      <c r="M58" s="127">
        <f t="shared" si="3"/>
        <v>-1</v>
      </c>
    </row>
    <row r="59" spans="1:13" ht="19.5" customHeight="1" thickBot="1" x14ac:dyDescent="0.3">
      <c r="A59" s="137" t="s">
        <v>99</v>
      </c>
      <c r="B59" s="138">
        <v>56235</v>
      </c>
      <c r="C59" s="139">
        <v>35.200000000000003</v>
      </c>
      <c r="D59" s="139"/>
      <c r="E59" s="139">
        <f t="shared" si="4"/>
        <v>36.256</v>
      </c>
      <c r="F59" s="140">
        <f t="shared" si="91"/>
        <v>44.232320000000001</v>
      </c>
      <c r="G59" s="141"/>
      <c r="H59" s="142">
        <f t="shared" si="92"/>
        <v>0</v>
      </c>
      <c r="I59" s="139"/>
      <c r="J59" s="139">
        <f t="shared" si="0"/>
        <v>0</v>
      </c>
      <c r="K59" s="71">
        <f t="shared" si="1"/>
        <v>0</v>
      </c>
      <c r="L59" s="143">
        <f t="shared" si="90"/>
        <v>-44.232320000000001</v>
      </c>
      <c r="M59" s="144">
        <f t="shared" si="3"/>
        <v>-1</v>
      </c>
    </row>
    <row r="60" spans="1:13" ht="19.5" customHeight="1" thickBot="1" x14ac:dyDescent="0.3">
      <c r="A60" s="383" t="s">
        <v>168</v>
      </c>
      <c r="B60" s="322">
        <v>56423</v>
      </c>
      <c r="C60" s="205">
        <v>44.68</v>
      </c>
      <c r="D60" s="205"/>
      <c r="E60" s="205">
        <f t="shared" si="4"/>
        <v>46.020400000000002</v>
      </c>
      <c r="F60" s="175">
        <f t="shared" si="91"/>
        <v>56.144888000000002</v>
      </c>
      <c r="G60" s="176"/>
      <c r="H60" s="100">
        <f>G60*L60</f>
        <v>0</v>
      </c>
      <c r="I60" s="179"/>
      <c r="J60" s="179">
        <f t="shared" si="0"/>
        <v>0</v>
      </c>
      <c r="K60" s="160">
        <f t="shared" si="1"/>
        <v>0</v>
      </c>
      <c r="L60" s="177">
        <f t="shared" si="90"/>
        <v>-56.144888000000002</v>
      </c>
      <c r="M60" s="178">
        <f t="shared" si="3"/>
        <v>-1</v>
      </c>
    </row>
    <row r="61" spans="1:13" ht="19.5" customHeight="1" x14ac:dyDescent="0.25">
      <c r="A61" s="307" t="s">
        <v>44</v>
      </c>
      <c r="B61" s="308">
        <v>5826</v>
      </c>
      <c r="C61" s="3">
        <v>52.97</v>
      </c>
      <c r="D61" s="3"/>
      <c r="E61" s="3">
        <f t="shared" si="4"/>
        <v>54.559100000000001</v>
      </c>
      <c r="F61" s="18">
        <f t="shared" si="91"/>
        <v>66.562101999999996</v>
      </c>
      <c r="G61" s="41"/>
      <c r="H61" s="55">
        <f>G61*L61</f>
        <v>0</v>
      </c>
      <c r="I61" s="3"/>
      <c r="J61" s="3">
        <f t="shared" si="0"/>
        <v>0</v>
      </c>
      <c r="K61" s="74">
        <f t="shared" si="1"/>
        <v>0</v>
      </c>
      <c r="L61" s="56">
        <f t="shared" si="90"/>
        <v>-66.562101999999996</v>
      </c>
      <c r="M61" s="57">
        <f t="shared" si="3"/>
        <v>-1</v>
      </c>
    </row>
    <row r="62" spans="1:13" ht="19.5" customHeight="1" x14ac:dyDescent="0.25">
      <c r="A62" s="309" t="s">
        <v>10</v>
      </c>
      <c r="B62" s="222">
        <v>56600</v>
      </c>
      <c r="C62" s="6">
        <v>53.54</v>
      </c>
      <c r="D62" s="1"/>
      <c r="E62" s="1">
        <f t="shared" si="4"/>
        <v>55.1462</v>
      </c>
      <c r="F62" s="14">
        <f t="shared" si="91"/>
        <v>67.278363999999996</v>
      </c>
      <c r="G62" s="31"/>
      <c r="H62" s="32">
        <f t="shared" si="21"/>
        <v>0</v>
      </c>
      <c r="I62" s="33"/>
      <c r="J62" s="33">
        <f t="shared" si="0"/>
        <v>0</v>
      </c>
      <c r="K62" s="33">
        <f t="shared" si="1"/>
        <v>0</v>
      </c>
      <c r="L62" s="34">
        <f t="shared" si="90"/>
        <v>-67.278363999999996</v>
      </c>
      <c r="M62" s="35">
        <f t="shared" si="3"/>
        <v>-1</v>
      </c>
    </row>
    <row r="63" spans="1:13" ht="19.5" customHeight="1" x14ac:dyDescent="0.25">
      <c r="A63" s="309" t="s">
        <v>11</v>
      </c>
      <c r="B63" s="222">
        <v>354</v>
      </c>
      <c r="C63" s="6">
        <v>34.94</v>
      </c>
      <c r="D63" s="1"/>
      <c r="E63" s="1">
        <f t="shared" si="4"/>
        <v>35.988199999999999</v>
      </c>
      <c r="F63" s="14">
        <f t="shared" si="91"/>
        <v>43.905603999999997</v>
      </c>
      <c r="G63" s="31"/>
      <c r="H63" s="32">
        <f t="shared" si="21"/>
        <v>0</v>
      </c>
      <c r="I63" s="33"/>
      <c r="J63" s="33">
        <f t="shared" si="0"/>
        <v>0</v>
      </c>
      <c r="K63" s="33">
        <f t="shared" si="1"/>
        <v>0</v>
      </c>
      <c r="L63" s="34">
        <f t="shared" si="90"/>
        <v>-43.905603999999997</v>
      </c>
      <c r="M63" s="35">
        <f t="shared" si="3"/>
        <v>-1</v>
      </c>
    </row>
    <row r="64" spans="1:13" ht="19.5" customHeight="1" x14ac:dyDescent="0.25">
      <c r="A64" s="309" t="s">
        <v>12</v>
      </c>
      <c r="B64" s="222">
        <v>255</v>
      </c>
      <c r="C64" s="6">
        <v>46.37</v>
      </c>
      <c r="D64" s="1"/>
      <c r="E64" s="1">
        <f t="shared" si="4"/>
        <v>47.761099999999999</v>
      </c>
      <c r="F64" s="14">
        <f t="shared" si="91"/>
        <v>58.268541999999997</v>
      </c>
      <c r="G64" s="31"/>
      <c r="H64" s="32">
        <f t="shared" si="21"/>
        <v>0</v>
      </c>
      <c r="I64" s="33"/>
      <c r="J64" s="33">
        <f t="shared" si="0"/>
        <v>0</v>
      </c>
      <c r="K64" s="33">
        <f t="shared" si="1"/>
        <v>0</v>
      </c>
      <c r="L64" s="34">
        <f t="shared" si="90"/>
        <v>-58.268541999999997</v>
      </c>
      <c r="M64" s="35">
        <f t="shared" si="3"/>
        <v>-1</v>
      </c>
    </row>
    <row r="65" spans="1:13" ht="19.5" customHeight="1" x14ac:dyDescent="0.25">
      <c r="A65" s="309" t="s">
        <v>23</v>
      </c>
      <c r="B65" s="222">
        <v>5996</v>
      </c>
      <c r="C65" s="6">
        <v>46.37</v>
      </c>
      <c r="D65" s="1"/>
      <c r="E65" s="1">
        <f t="shared" si="4"/>
        <v>47.761099999999999</v>
      </c>
      <c r="F65" s="14">
        <f t="shared" si="91"/>
        <v>58.268541999999997</v>
      </c>
      <c r="G65" s="31"/>
      <c r="H65" s="32">
        <f t="shared" si="21"/>
        <v>0</v>
      </c>
      <c r="I65" s="33"/>
      <c r="J65" s="33">
        <f t="shared" si="0"/>
        <v>0</v>
      </c>
      <c r="K65" s="33">
        <f t="shared" si="1"/>
        <v>0</v>
      </c>
      <c r="L65" s="34">
        <f t="shared" si="90"/>
        <v>-58.268541999999997</v>
      </c>
      <c r="M65" s="35">
        <f t="shared" si="3"/>
        <v>-1</v>
      </c>
    </row>
    <row r="66" spans="1:13" ht="19.5" customHeight="1" x14ac:dyDescent="0.25">
      <c r="A66" s="309" t="s">
        <v>13</v>
      </c>
      <c r="B66" s="222">
        <v>5998</v>
      </c>
      <c r="C66" s="6">
        <v>46.37</v>
      </c>
      <c r="D66" s="1"/>
      <c r="E66" s="1">
        <f t="shared" si="4"/>
        <v>47.761099999999999</v>
      </c>
      <c r="F66" s="14">
        <f t="shared" si="91"/>
        <v>58.268541999999997</v>
      </c>
      <c r="G66" s="31"/>
      <c r="H66" s="32">
        <f t="shared" si="21"/>
        <v>0</v>
      </c>
      <c r="I66" s="33"/>
      <c r="J66" s="33">
        <f t="shared" si="0"/>
        <v>0</v>
      </c>
      <c r="K66" s="33">
        <f t="shared" si="1"/>
        <v>0</v>
      </c>
      <c r="L66" s="34">
        <f t="shared" si="90"/>
        <v>-58.268541999999997</v>
      </c>
      <c r="M66" s="35">
        <f t="shared" si="3"/>
        <v>-1</v>
      </c>
    </row>
    <row r="67" spans="1:13" s="217" customFormat="1" ht="19.5" customHeight="1" x14ac:dyDescent="0.25">
      <c r="A67" s="309" t="s">
        <v>78</v>
      </c>
      <c r="B67" s="222">
        <v>256</v>
      </c>
      <c r="C67" s="6">
        <v>45.65</v>
      </c>
      <c r="D67" s="1"/>
      <c r="E67" s="1">
        <f t="shared" si="4"/>
        <v>47.019500000000001</v>
      </c>
      <c r="F67" s="212">
        <f t="shared" si="91"/>
        <v>57.363790000000002</v>
      </c>
      <c r="G67" s="31"/>
      <c r="H67" s="213">
        <f t="shared" si="21"/>
        <v>0</v>
      </c>
      <c r="I67" s="33"/>
      <c r="J67" s="214">
        <f t="shared" si="0"/>
        <v>0</v>
      </c>
      <c r="K67" s="214">
        <f>G67*I67</f>
        <v>0</v>
      </c>
      <c r="L67" s="215">
        <f>I67-F67</f>
        <v>-57.363790000000002</v>
      </c>
      <c r="M67" s="216">
        <f t="shared" si="3"/>
        <v>-1</v>
      </c>
    </row>
    <row r="68" spans="1:13" ht="19.5" customHeight="1" x14ac:dyDescent="0.25">
      <c r="A68" s="227" t="s">
        <v>134</v>
      </c>
      <c r="B68" s="377">
        <v>56199</v>
      </c>
      <c r="C68" s="6">
        <v>45.65</v>
      </c>
      <c r="D68" s="8"/>
      <c r="E68" s="2">
        <f t="shared" si="4"/>
        <v>47.019500000000001</v>
      </c>
      <c r="F68" s="14">
        <f t="shared" si="91"/>
        <v>57.363790000000002</v>
      </c>
      <c r="G68" s="31"/>
      <c r="H68" s="32">
        <f t="shared" si="21"/>
        <v>0</v>
      </c>
      <c r="I68" s="33"/>
      <c r="J68" s="33">
        <f t="shared" si="0"/>
        <v>0</v>
      </c>
      <c r="K68" s="33">
        <f t="shared" si="1"/>
        <v>0</v>
      </c>
      <c r="L68" s="34">
        <f t="shared" si="90"/>
        <v>-57.363790000000002</v>
      </c>
      <c r="M68" s="35">
        <f t="shared" si="3"/>
        <v>-1</v>
      </c>
    </row>
    <row r="69" spans="1:13" ht="19.5" customHeight="1" x14ac:dyDescent="0.25">
      <c r="A69" s="384" t="s">
        <v>60</v>
      </c>
      <c r="B69" s="385">
        <v>24038</v>
      </c>
      <c r="C69" s="386">
        <v>41.06</v>
      </c>
      <c r="D69" s="84"/>
      <c r="E69" s="84">
        <f t="shared" si="4"/>
        <v>42.291800000000002</v>
      </c>
      <c r="F69" s="14">
        <f t="shared" si="91"/>
        <v>51.595996</v>
      </c>
      <c r="G69" s="31"/>
      <c r="H69" s="32">
        <f t="shared" ref="H69:H74" si="93">G69*L69</f>
        <v>0</v>
      </c>
      <c r="I69" s="33"/>
      <c r="J69" s="33">
        <f t="shared" si="0"/>
        <v>0</v>
      </c>
      <c r="K69" s="33">
        <f t="shared" si="1"/>
        <v>0</v>
      </c>
      <c r="L69" s="34">
        <f t="shared" si="90"/>
        <v>-51.595996</v>
      </c>
      <c r="M69" s="35">
        <f t="shared" ref="M69:M74" si="94">(I69/E69)-1</f>
        <v>-1</v>
      </c>
    </row>
    <row r="70" spans="1:13" ht="19.5" customHeight="1" thickBot="1" x14ac:dyDescent="0.3">
      <c r="A70" s="207" t="s">
        <v>76</v>
      </c>
      <c r="B70" s="208">
        <v>56211</v>
      </c>
      <c r="C70" s="203">
        <v>40.25</v>
      </c>
      <c r="D70" s="12"/>
      <c r="E70" s="203">
        <f t="shared" ref="E70:E74" si="95">C70*3%+C70</f>
        <v>41.457500000000003</v>
      </c>
      <c r="F70" s="21">
        <f t="shared" si="91"/>
        <v>50.578150000000001</v>
      </c>
      <c r="G70" s="66"/>
      <c r="H70" s="69">
        <f t="shared" si="93"/>
        <v>0</v>
      </c>
      <c r="I70" s="71"/>
      <c r="J70" s="71">
        <f t="shared" si="0"/>
        <v>0</v>
      </c>
      <c r="K70" s="71">
        <f t="shared" si="1"/>
        <v>0</v>
      </c>
      <c r="L70" s="70">
        <f t="shared" si="90"/>
        <v>-50.578150000000001</v>
      </c>
      <c r="M70" s="68">
        <f t="shared" si="94"/>
        <v>-1</v>
      </c>
    </row>
    <row r="71" spans="1:13" ht="19.5" customHeight="1" x14ac:dyDescent="0.25">
      <c r="A71" s="349" t="s">
        <v>171</v>
      </c>
      <c r="B71" s="321">
        <v>56601</v>
      </c>
      <c r="C71" s="2">
        <v>24.39</v>
      </c>
      <c r="D71" s="2"/>
      <c r="E71" s="2">
        <f>C71*3%+C71</f>
        <v>25.121700000000001</v>
      </c>
      <c r="F71" s="249">
        <f>E71*118%</f>
        <v>29.643605999999998</v>
      </c>
      <c r="G71" s="36"/>
      <c r="H71" s="72">
        <f t="shared" si="93"/>
        <v>0</v>
      </c>
      <c r="I71" s="171"/>
      <c r="J71" s="171">
        <f t="shared" ref="J71:J74" si="96">G71*C71</f>
        <v>0</v>
      </c>
      <c r="K71" s="160">
        <f t="shared" si="1"/>
        <v>0</v>
      </c>
      <c r="L71" s="73">
        <f t="shared" si="90"/>
        <v>-29.643605999999998</v>
      </c>
      <c r="M71" s="40">
        <f t="shared" si="94"/>
        <v>-1</v>
      </c>
    </row>
    <row r="72" spans="1:13" ht="19.5" customHeight="1" x14ac:dyDescent="0.25">
      <c r="A72" s="220" t="s">
        <v>172</v>
      </c>
      <c r="B72" s="221">
        <v>56606</v>
      </c>
      <c r="C72" s="11">
        <v>22.46</v>
      </c>
      <c r="D72" s="11"/>
      <c r="E72" s="11">
        <f t="shared" si="95"/>
        <v>23.133800000000001</v>
      </c>
      <c r="F72" s="87">
        <f t="shared" ref="F72:F74" si="97">E72*118%</f>
        <v>27.297884</v>
      </c>
      <c r="G72" s="75"/>
      <c r="H72" s="118">
        <f t="shared" si="93"/>
        <v>0</v>
      </c>
      <c r="I72" s="119"/>
      <c r="J72" s="119">
        <f t="shared" si="96"/>
        <v>0</v>
      </c>
      <c r="K72" s="33">
        <f t="shared" si="1"/>
        <v>0</v>
      </c>
      <c r="L72" s="120">
        <f t="shared" si="90"/>
        <v>-27.297884</v>
      </c>
      <c r="M72" s="121">
        <f t="shared" si="94"/>
        <v>-1</v>
      </c>
    </row>
    <row r="73" spans="1:13" ht="19.5" customHeight="1" x14ac:dyDescent="0.25">
      <c r="A73" s="220" t="s">
        <v>170</v>
      </c>
      <c r="B73" s="221">
        <v>56607</v>
      </c>
      <c r="C73" s="11">
        <v>20.89</v>
      </c>
      <c r="D73" s="220"/>
      <c r="E73" s="11">
        <f t="shared" si="95"/>
        <v>21.5167</v>
      </c>
      <c r="F73" s="87">
        <f t="shared" si="97"/>
        <v>25.389706</v>
      </c>
      <c r="G73" s="75"/>
      <c r="H73" s="118">
        <f t="shared" si="93"/>
        <v>0</v>
      </c>
      <c r="I73" s="119"/>
      <c r="J73" s="119">
        <f t="shared" si="96"/>
        <v>0</v>
      </c>
      <c r="K73" s="33">
        <f t="shared" si="1"/>
        <v>0</v>
      </c>
      <c r="L73" s="120">
        <f t="shared" si="90"/>
        <v>-25.389706</v>
      </c>
      <c r="M73" s="121">
        <f t="shared" si="94"/>
        <v>-1</v>
      </c>
    </row>
    <row r="74" spans="1:13" ht="19.5" customHeight="1" thickBot="1" x14ac:dyDescent="0.3">
      <c r="A74" s="226" t="s">
        <v>169</v>
      </c>
      <c r="B74" s="223">
        <v>56608</v>
      </c>
      <c r="C74" s="11">
        <v>22.46</v>
      </c>
      <c r="D74" s="11"/>
      <c r="E74" s="11">
        <f t="shared" si="95"/>
        <v>23.133800000000001</v>
      </c>
      <c r="F74" s="14">
        <f t="shared" si="97"/>
        <v>27.297884</v>
      </c>
      <c r="G74" s="75"/>
      <c r="H74" s="118">
        <f t="shared" si="93"/>
        <v>0</v>
      </c>
      <c r="I74" s="119"/>
      <c r="J74" s="119">
        <f t="shared" si="96"/>
        <v>0</v>
      </c>
      <c r="K74" s="38">
        <f t="shared" si="1"/>
        <v>0</v>
      </c>
      <c r="L74" s="120">
        <f t="shared" si="90"/>
        <v>-27.297884</v>
      </c>
      <c r="M74" s="121">
        <f t="shared" si="94"/>
        <v>-1</v>
      </c>
    </row>
    <row r="75" spans="1:13" ht="19.5" customHeight="1" x14ac:dyDescent="0.25">
      <c r="A75" s="342" t="s">
        <v>52</v>
      </c>
      <c r="B75" s="343">
        <v>56754</v>
      </c>
      <c r="C75" s="5">
        <v>38.58</v>
      </c>
      <c r="D75" s="3"/>
      <c r="E75" s="5">
        <f t="shared" si="4"/>
        <v>39.737400000000001</v>
      </c>
      <c r="F75" s="183">
        <f t="shared" ref="F75:F83" si="98">E75*119%</f>
        <v>47.287506</v>
      </c>
      <c r="G75" s="184"/>
      <c r="H75" s="185">
        <f t="shared" si="21"/>
        <v>0</v>
      </c>
      <c r="I75" s="186"/>
      <c r="J75" s="186">
        <f t="shared" si="0"/>
        <v>0</v>
      </c>
      <c r="K75" s="74">
        <f t="shared" ref="K75:K83" si="99">G75*I75</f>
        <v>0</v>
      </c>
      <c r="L75" s="187">
        <f t="shared" si="90"/>
        <v>-47.287506</v>
      </c>
      <c r="M75" s="188">
        <f t="shared" si="3"/>
        <v>-1</v>
      </c>
    </row>
    <row r="76" spans="1:13" ht="19.5" customHeight="1" x14ac:dyDescent="0.25">
      <c r="A76" s="344" t="s">
        <v>91</v>
      </c>
      <c r="B76" s="222">
        <v>56756</v>
      </c>
      <c r="C76" s="345">
        <v>38.31</v>
      </c>
      <c r="D76" s="6"/>
      <c r="E76" s="256">
        <f t="shared" si="4"/>
        <v>39.459299999999999</v>
      </c>
      <c r="F76" s="24">
        <f t="shared" si="98"/>
        <v>46.956567</v>
      </c>
      <c r="G76" s="78"/>
      <c r="H76" s="79">
        <f>G76*L76</f>
        <v>0</v>
      </c>
      <c r="I76" s="13"/>
      <c r="J76" s="13">
        <f>G76*C76</f>
        <v>0</v>
      </c>
      <c r="K76" s="33">
        <f t="shared" si="99"/>
        <v>0</v>
      </c>
      <c r="L76" s="80">
        <f t="shared" si="90"/>
        <v>-46.956567</v>
      </c>
      <c r="M76" s="81">
        <f>(I76/E76)-1</f>
        <v>-1</v>
      </c>
    </row>
    <row r="77" spans="1:13" ht="19.5" customHeight="1" x14ac:dyDescent="0.25">
      <c r="A77" s="227" t="s">
        <v>79</v>
      </c>
      <c r="B77" s="222">
        <v>56327</v>
      </c>
      <c r="C77" s="345">
        <v>35.770000000000003</v>
      </c>
      <c r="D77" s="6"/>
      <c r="E77" s="256">
        <f t="shared" si="4"/>
        <v>36.843100000000007</v>
      </c>
      <c r="F77" s="24">
        <f t="shared" si="98"/>
        <v>43.843289000000006</v>
      </c>
      <c r="G77" s="78"/>
      <c r="H77" s="79">
        <f>G77*L77</f>
        <v>0</v>
      </c>
      <c r="I77" s="13"/>
      <c r="J77" s="13">
        <f>G77*C77</f>
        <v>0</v>
      </c>
      <c r="K77" s="33">
        <f t="shared" si="99"/>
        <v>0</v>
      </c>
      <c r="L77" s="80">
        <f t="shared" si="90"/>
        <v>-43.843289000000006</v>
      </c>
      <c r="M77" s="81">
        <f>(I77/E77)-1</f>
        <v>-1</v>
      </c>
    </row>
    <row r="78" spans="1:13" ht="19.5" customHeight="1" thickBot="1" x14ac:dyDescent="0.3">
      <c r="A78" s="226" t="s">
        <v>80</v>
      </c>
      <c r="B78" s="223">
        <v>56320</v>
      </c>
      <c r="C78" s="9">
        <v>35.770000000000003</v>
      </c>
      <c r="D78" s="257"/>
      <c r="E78" s="255">
        <f>C78*3%+C78</f>
        <v>36.843100000000007</v>
      </c>
      <c r="F78" s="189">
        <f t="shared" si="98"/>
        <v>43.843289000000006</v>
      </c>
      <c r="G78" s="190"/>
      <c r="H78" s="191">
        <f>G78*L78</f>
        <v>0</v>
      </c>
      <c r="I78" s="192"/>
      <c r="J78" s="192">
        <f>G78*C78</f>
        <v>0</v>
      </c>
      <c r="K78" s="71">
        <f t="shared" si="99"/>
        <v>0</v>
      </c>
      <c r="L78" s="193">
        <f t="shared" si="90"/>
        <v>-43.843289000000006</v>
      </c>
      <c r="M78" s="194">
        <f>(I78/E78)-1</f>
        <v>-1</v>
      </c>
    </row>
    <row r="79" spans="1:13" ht="19.5" customHeight="1" x14ac:dyDescent="0.25">
      <c r="A79" s="346" t="s">
        <v>128</v>
      </c>
      <c r="B79" s="347">
        <v>55202</v>
      </c>
      <c r="C79" s="1">
        <v>206.71</v>
      </c>
      <c r="D79" s="1"/>
      <c r="E79" s="1">
        <f t="shared" si="4"/>
        <v>212.91130000000001</v>
      </c>
      <c r="F79" s="300">
        <f t="shared" si="98"/>
        <v>253.36444700000001</v>
      </c>
      <c r="G79" s="31"/>
      <c r="H79" s="60">
        <f t="shared" si="21"/>
        <v>0</v>
      </c>
      <c r="I79" s="1"/>
      <c r="J79" s="1">
        <f t="shared" si="0"/>
        <v>0</v>
      </c>
      <c r="K79" s="160">
        <f t="shared" si="99"/>
        <v>0</v>
      </c>
      <c r="L79" s="61">
        <f t="shared" si="90"/>
        <v>-253.36444700000001</v>
      </c>
      <c r="M79" s="35">
        <f t="shared" si="3"/>
        <v>-1</v>
      </c>
    </row>
    <row r="80" spans="1:13" ht="19.5" customHeight="1" x14ac:dyDescent="0.25">
      <c r="A80" s="340" t="s">
        <v>56</v>
      </c>
      <c r="B80" s="341">
        <v>5869</v>
      </c>
      <c r="C80" s="6">
        <v>105.44</v>
      </c>
      <c r="D80" s="1"/>
      <c r="E80" s="1">
        <f t="shared" si="4"/>
        <v>108.6032</v>
      </c>
      <c r="F80" s="14">
        <f t="shared" si="98"/>
        <v>129.237808</v>
      </c>
      <c r="G80" s="31"/>
      <c r="H80" s="32">
        <f t="shared" si="21"/>
        <v>0</v>
      </c>
      <c r="I80" s="33"/>
      <c r="J80" s="33">
        <f t="shared" si="0"/>
        <v>0</v>
      </c>
      <c r="K80" s="33">
        <f t="shared" si="99"/>
        <v>0</v>
      </c>
      <c r="L80" s="34">
        <f t="shared" si="90"/>
        <v>-129.237808</v>
      </c>
      <c r="M80" s="35">
        <f t="shared" si="3"/>
        <v>-1</v>
      </c>
    </row>
    <row r="81" spans="1:13" ht="19.5" customHeight="1" x14ac:dyDescent="0.25">
      <c r="A81" s="340" t="s">
        <v>77</v>
      </c>
      <c r="B81" s="341">
        <v>56103</v>
      </c>
      <c r="C81" s="345">
        <v>100.36</v>
      </c>
      <c r="D81" s="252"/>
      <c r="E81" s="1">
        <f t="shared" si="4"/>
        <v>103.3708</v>
      </c>
      <c r="F81" s="14">
        <f t="shared" si="98"/>
        <v>123.011252</v>
      </c>
      <c r="G81" s="31"/>
      <c r="H81" s="32">
        <f t="shared" si="21"/>
        <v>0</v>
      </c>
      <c r="I81" s="33"/>
      <c r="J81" s="33">
        <f t="shared" si="0"/>
        <v>0</v>
      </c>
      <c r="K81" s="33">
        <f t="shared" si="99"/>
        <v>0</v>
      </c>
      <c r="L81" s="34">
        <f t="shared" si="90"/>
        <v>-123.011252</v>
      </c>
      <c r="M81" s="35">
        <f t="shared" si="3"/>
        <v>-1</v>
      </c>
    </row>
    <row r="82" spans="1:13" ht="19.5" customHeight="1" x14ac:dyDescent="0.25">
      <c r="A82" s="340" t="s">
        <v>260</v>
      </c>
      <c r="B82" s="341">
        <v>55655</v>
      </c>
      <c r="C82" s="6">
        <v>100.36</v>
      </c>
      <c r="D82" s="1"/>
      <c r="E82" s="1">
        <f t="shared" si="4"/>
        <v>103.3708</v>
      </c>
      <c r="F82" s="14">
        <f t="shared" si="98"/>
        <v>123.011252</v>
      </c>
      <c r="G82" s="31"/>
      <c r="H82" s="32">
        <f t="shared" si="21"/>
        <v>0</v>
      </c>
      <c r="I82" s="33"/>
      <c r="J82" s="33">
        <f t="shared" ref="J82:J152" si="100">G82*C82</f>
        <v>0</v>
      </c>
      <c r="K82" s="33">
        <f t="shared" si="99"/>
        <v>0</v>
      </c>
      <c r="L82" s="34">
        <f t="shared" si="90"/>
        <v>-123.011252</v>
      </c>
      <c r="M82" s="35">
        <f t="shared" ref="M82:M147" si="101">(I82/E82)-1</f>
        <v>-1</v>
      </c>
    </row>
    <row r="83" spans="1:13" ht="19.5" customHeight="1" thickBot="1" x14ac:dyDescent="0.3">
      <c r="A83" s="340" t="s">
        <v>129</v>
      </c>
      <c r="B83" s="348">
        <v>55729</v>
      </c>
      <c r="C83" s="9">
        <v>100.36</v>
      </c>
      <c r="D83" s="203"/>
      <c r="E83" s="203">
        <f t="shared" si="4"/>
        <v>103.3708</v>
      </c>
      <c r="F83" s="21">
        <f t="shared" si="98"/>
        <v>123.011252</v>
      </c>
      <c r="G83" s="66"/>
      <c r="H83" s="69">
        <f t="shared" si="21"/>
        <v>0</v>
      </c>
      <c r="I83" s="71"/>
      <c r="J83" s="71">
        <f t="shared" si="100"/>
        <v>0</v>
      </c>
      <c r="K83" s="33">
        <f t="shared" si="99"/>
        <v>0</v>
      </c>
      <c r="L83" s="70">
        <f t="shared" si="90"/>
        <v>-123.011252</v>
      </c>
      <c r="M83" s="68">
        <f t="shared" si="101"/>
        <v>-1</v>
      </c>
    </row>
    <row r="84" spans="1:13" ht="20.25" customHeight="1" thickBot="1" x14ac:dyDescent="0.3">
      <c r="A84" s="49" t="s">
        <v>179</v>
      </c>
      <c r="B84" s="16">
        <v>139592</v>
      </c>
      <c r="C84" s="4">
        <v>23.41</v>
      </c>
      <c r="D84" s="4"/>
      <c r="E84" s="4">
        <f>C84*3%+C84</f>
        <v>24.112300000000001</v>
      </c>
      <c r="F84" s="17">
        <f t="shared" ref="F84:F119" si="102">E84*119%</f>
        <v>28.693636999999999</v>
      </c>
      <c r="G84" s="50"/>
      <c r="H84" s="51">
        <f t="shared" ref="H84:H102" si="103">G84*L84</f>
        <v>0</v>
      </c>
      <c r="I84" s="52"/>
      <c r="J84" s="52">
        <f>G84*C84</f>
        <v>0</v>
      </c>
      <c r="K84" s="52">
        <f>G84*I84</f>
        <v>0</v>
      </c>
      <c r="L84" s="53">
        <f t="shared" ref="L84:L95" si="104">I84-F84</f>
        <v>-28.693636999999999</v>
      </c>
      <c r="M84" s="54">
        <f>(I84/E84)-1</f>
        <v>-1</v>
      </c>
    </row>
    <row r="85" spans="1:13" ht="20.25" customHeight="1" x14ac:dyDescent="0.25">
      <c r="A85" s="148" t="s">
        <v>184</v>
      </c>
      <c r="B85" s="145">
        <v>139600</v>
      </c>
      <c r="C85" s="122">
        <v>29.21</v>
      </c>
      <c r="D85" s="122"/>
      <c r="E85" s="122">
        <f t="shared" ref="E85:E86" si="105">C85*3%+C85</f>
        <v>30.086300000000001</v>
      </c>
      <c r="F85" s="247">
        <f t="shared" ref="F85:F86" si="106">E85*119%</f>
        <v>35.802697000000002</v>
      </c>
      <c r="G85" s="124"/>
      <c r="H85" s="125">
        <f t="shared" ref="H85:H86" si="107">G85*L85</f>
        <v>0</v>
      </c>
      <c r="I85" s="149"/>
      <c r="J85" s="149">
        <f t="shared" ref="J85:J86" si="108">G85*C85</f>
        <v>0</v>
      </c>
      <c r="K85" s="149">
        <f t="shared" ref="K85:K132" si="109">G85*I85</f>
        <v>0</v>
      </c>
      <c r="L85" s="126">
        <f t="shared" ref="L85:L86" si="110">I85-F85</f>
        <v>-35.802697000000002</v>
      </c>
      <c r="M85" s="127">
        <f t="shared" ref="M85:M86" si="111">(I85/E85)-1</f>
        <v>-1</v>
      </c>
    </row>
    <row r="86" spans="1:13" ht="20.25" customHeight="1" x14ac:dyDescent="0.25">
      <c r="A86" s="128" t="s">
        <v>185</v>
      </c>
      <c r="B86" s="129">
        <v>139599</v>
      </c>
      <c r="C86" s="130">
        <v>29.21</v>
      </c>
      <c r="D86" s="130"/>
      <c r="E86" s="130">
        <f t="shared" si="105"/>
        <v>30.086300000000001</v>
      </c>
      <c r="F86" s="102">
        <f t="shared" si="106"/>
        <v>35.802697000000002</v>
      </c>
      <c r="G86" s="132"/>
      <c r="H86" s="133">
        <f t="shared" si="107"/>
        <v>0</v>
      </c>
      <c r="I86" s="134"/>
      <c r="J86" s="134">
        <f t="shared" si="108"/>
        <v>0</v>
      </c>
      <c r="K86" s="134">
        <f t="shared" si="109"/>
        <v>0</v>
      </c>
      <c r="L86" s="135">
        <f t="shared" si="110"/>
        <v>-35.802697000000002</v>
      </c>
      <c r="M86" s="136">
        <f t="shared" si="111"/>
        <v>-1</v>
      </c>
    </row>
    <row r="87" spans="1:13" ht="20.25" customHeight="1" x14ac:dyDescent="0.25">
      <c r="A87" s="128" t="s">
        <v>183</v>
      </c>
      <c r="B87" s="129">
        <v>139598</v>
      </c>
      <c r="C87" s="130">
        <v>29.21</v>
      </c>
      <c r="D87" s="130"/>
      <c r="E87" s="130">
        <f t="shared" ref="E87:E90" si="112">C87*3%+C87</f>
        <v>30.086300000000001</v>
      </c>
      <c r="F87" s="266">
        <f>E87*119%</f>
        <v>35.802697000000002</v>
      </c>
      <c r="G87" s="132"/>
      <c r="H87" s="133">
        <f>G87*L87</f>
        <v>0</v>
      </c>
      <c r="I87" s="134"/>
      <c r="J87" s="134">
        <f>G87*C87</f>
        <v>0</v>
      </c>
      <c r="K87" s="134">
        <f t="shared" si="109"/>
        <v>0</v>
      </c>
      <c r="L87" s="135">
        <f>I87-F87</f>
        <v>-35.802697000000002</v>
      </c>
      <c r="M87" s="136">
        <f>(I87/E87)-1</f>
        <v>-1</v>
      </c>
    </row>
    <row r="88" spans="1:13" ht="20.25" customHeight="1" x14ac:dyDescent="0.25">
      <c r="A88" s="128" t="s">
        <v>309</v>
      </c>
      <c r="B88" s="129">
        <v>139337</v>
      </c>
      <c r="C88" s="130">
        <v>34.72</v>
      </c>
      <c r="D88" s="130"/>
      <c r="E88" s="130">
        <f t="shared" si="112"/>
        <v>35.761600000000001</v>
      </c>
      <c r="F88" s="266">
        <f t="shared" ref="F88:F90" si="113">E88*119%</f>
        <v>42.556303999999997</v>
      </c>
      <c r="G88" s="132"/>
      <c r="H88" s="133">
        <f t="shared" ref="H88:H90" si="114">G88*L88</f>
        <v>0</v>
      </c>
      <c r="I88" s="134"/>
      <c r="J88" s="134">
        <f t="shared" ref="J88:J90" si="115">G88*C88</f>
        <v>0</v>
      </c>
      <c r="K88" s="134">
        <f t="shared" si="109"/>
        <v>0</v>
      </c>
      <c r="L88" s="135">
        <f t="shared" ref="L88:L90" si="116">I88-F88</f>
        <v>-42.556303999999997</v>
      </c>
      <c r="M88" s="136">
        <f t="shared" ref="M88:M90" si="117">(I88/E88)-1</f>
        <v>-1</v>
      </c>
    </row>
    <row r="89" spans="1:13" ht="20.25" customHeight="1" x14ac:dyDescent="0.25">
      <c r="A89" s="128" t="s">
        <v>187</v>
      </c>
      <c r="B89" s="129">
        <v>139595</v>
      </c>
      <c r="C89" s="130">
        <v>41.95</v>
      </c>
      <c r="D89" s="130"/>
      <c r="E89" s="130">
        <f t="shared" si="112"/>
        <v>43.208500000000001</v>
      </c>
      <c r="F89" s="266">
        <f t="shared" si="113"/>
        <v>51.418115</v>
      </c>
      <c r="G89" s="132"/>
      <c r="H89" s="133">
        <f t="shared" si="114"/>
        <v>0</v>
      </c>
      <c r="I89" s="134"/>
      <c r="J89" s="134">
        <f t="shared" si="115"/>
        <v>0</v>
      </c>
      <c r="K89" s="134">
        <f t="shared" si="109"/>
        <v>0</v>
      </c>
      <c r="L89" s="135">
        <f t="shared" si="116"/>
        <v>-51.418115</v>
      </c>
      <c r="M89" s="136">
        <f t="shared" si="117"/>
        <v>-1</v>
      </c>
    </row>
    <row r="90" spans="1:13" ht="20.25" customHeight="1" thickBot="1" x14ac:dyDescent="0.3">
      <c r="A90" s="137" t="s">
        <v>188</v>
      </c>
      <c r="B90" s="138">
        <v>139596</v>
      </c>
      <c r="C90" s="139">
        <v>41.95</v>
      </c>
      <c r="D90" s="139"/>
      <c r="E90" s="139">
        <f t="shared" si="112"/>
        <v>43.208500000000001</v>
      </c>
      <c r="F90" s="264">
        <f t="shared" si="113"/>
        <v>51.418115</v>
      </c>
      <c r="G90" s="141"/>
      <c r="H90" s="142">
        <f t="shared" si="114"/>
        <v>0</v>
      </c>
      <c r="I90" s="150"/>
      <c r="J90" s="150">
        <f t="shared" si="115"/>
        <v>0</v>
      </c>
      <c r="K90" s="150">
        <f t="shared" si="109"/>
        <v>0</v>
      </c>
      <c r="L90" s="143">
        <f t="shared" si="116"/>
        <v>-51.418115</v>
      </c>
      <c r="M90" s="144">
        <f t="shared" si="117"/>
        <v>-1</v>
      </c>
    </row>
    <row r="91" spans="1:13" ht="20.25" customHeight="1" thickBot="1" x14ac:dyDescent="0.3">
      <c r="A91" s="148" t="s">
        <v>190</v>
      </c>
      <c r="B91" s="145">
        <v>139610</v>
      </c>
      <c r="C91" s="122">
        <v>43.64</v>
      </c>
      <c r="D91" s="122"/>
      <c r="E91" s="122">
        <f>C91*3%+C91</f>
        <v>44.949199999999998</v>
      </c>
      <c r="F91" s="106">
        <f t="shared" si="102"/>
        <v>53.489547999999992</v>
      </c>
      <c r="G91" s="124"/>
      <c r="H91" s="108">
        <f t="shared" ref="H91" si="118">G91*L91</f>
        <v>0</v>
      </c>
      <c r="I91" s="105"/>
      <c r="J91" s="243">
        <f t="shared" ref="J91" si="119">G91*C91</f>
        <v>0</v>
      </c>
      <c r="K91" s="166">
        <f t="shared" ref="K91" si="120">G91*I91</f>
        <v>0</v>
      </c>
      <c r="L91" s="109">
        <f t="shared" ref="L91" si="121">I91-F91</f>
        <v>-53.489547999999992</v>
      </c>
      <c r="M91" s="182">
        <f t="shared" ref="M91" si="122">(I91/E91)-1</f>
        <v>-1</v>
      </c>
    </row>
    <row r="92" spans="1:13" ht="20.25" customHeight="1" x14ac:dyDescent="0.25">
      <c r="A92" s="148" t="s">
        <v>255</v>
      </c>
      <c r="B92" s="145">
        <v>139605</v>
      </c>
      <c r="C92" s="122">
        <v>45.99</v>
      </c>
      <c r="D92" s="122"/>
      <c r="E92" s="122">
        <f>C92*3%+C92</f>
        <v>47.369700000000002</v>
      </c>
      <c r="F92" s="247">
        <f t="shared" ref="F92" si="123">E92*119%</f>
        <v>56.369942999999999</v>
      </c>
      <c r="G92" s="124"/>
      <c r="H92" s="100">
        <f t="shared" ref="H92" si="124">G92*L92</f>
        <v>0</v>
      </c>
      <c r="I92" s="205"/>
      <c r="J92" s="149">
        <f t="shared" ref="J92" si="125">G92*C92</f>
        <v>0</v>
      </c>
      <c r="K92" s="179">
        <f t="shared" ref="K92" si="126">G92*I92</f>
        <v>0</v>
      </c>
      <c r="L92" s="177">
        <f t="shared" ref="L92" si="127">I92-F92</f>
        <v>-56.369942999999999</v>
      </c>
      <c r="M92" s="127">
        <f t="shared" ref="M92" si="128">(I92/E92)-1</f>
        <v>-1</v>
      </c>
    </row>
    <row r="93" spans="1:13" ht="20.25" customHeight="1" x14ac:dyDescent="0.25">
      <c r="A93" s="128" t="s">
        <v>154</v>
      </c>
      <c r="B93" s="129">
        <v>139471</v>
      </c>
      <c r="C93" s="130">
        <v>43.65</v>
      </c>
      <c r="D93" s="130">
        <f>C93*5%+C93</f>
        <v>45.832499999999996</v>
      </c>
      <c r="E93" s="130">
        <f>D93*3%+D93</f>
        <v>47.207474999999995</v>
      </c>
      <c r="F93" s="102">
        <f t="shared" si="102"/>
        <v>56.176895249999994</v>
      </c>
      <c r="G93" s="132"/>
      <c r="H93" s="133">
        <f t="shared" si="103"/>
        <v>0</v>
      </c>
      <c r="I93" s="130"/>
      <c r="J93" s="134">
        <f t="shared" ref="J93:J132" si="129">G93*C93</f>
        <v>0</v>
      </c>
      <c r="K93" s="134">
        <f t="shared" si="109"/>
        <v>0</v>
      </c>
      <c r="L93" s="135">
        <f t="shared" si="104"/>
        <v>-56.176895249999994</v>
      </c>
      <c r="M93" s="136">
        <f t="shared" si="101"/>
        <v>-1</v>
      </c>
    </row>
    <row r="94" spans="1:13" ht="20.25" customHeight="1" x14ac:dyDescent="0.25">
      <c r="A94" s="128" t="s">
        <v>131</v>
      </c>
      <c r="B94" s="129">
        <v>8737</v>
      </c>
      <c r="C94" s="130">
        <v>31.44</v>
      </c>
      <c r="D94" s="130">
        <f>C94*3.5%+C94</f>
        <v>32.540399999999998</v>
      </c>
      <c r="E94" s="130">
        <f>D94*3%+D94</f>
        <v>33.516611999999995</v>
      </c>
      <c r="F94" s="265">
        <f t="shared" si="102"/>
        <v>39.884768279999989</v>
      </c>
      <c r="G94" s="132"/>
      <c r="H94" s="133">
        <f t="shared" si="103"/>
        <v>0</v>
      </c>
      <c r="I94" s="134"/>
      <c r="J94" s="134">
        <f t="shared" si="129"/>
        <v>0</v>
      </c>
      <c r="K94" s="134">
        <f t="shared" si="109"/>
        <v>0</v>
      </c>
      <c r="L94" s="135">
        <f t="shared" si="104"/>
        <v>-39.884768279999989</v>
      </c>
      <c r="M94" s="136">
        <f t="shared" si="101"/>
        <v>-1</v>
      </c>
    </row>
    <row r="95" spans="1:13" ht="20.25" customHeight="1" thickBot="1" x14ac:dyDescent="0.3">
      <c r="A95" s="137" t="s">
        <v>50</v>
      </c>
      <c r="B95" s="138">
        <v>8739</v>
      </c>
      <c r="C95" s="139">
        <v>32.76</v>
      </c>
      <c r="D95" s="139">
        <f>C95*3.5%+C95</f>
        <v>33.906599999999997</v>
      </c>
      <c r="E95" s="139">
        <f t="shared" ref="E95:E151" si="130">C95*3%+C95</f>
        <v>33.742799999999995</v>
      </c>
      <c r="F95" s="155">
        <f t="shared" si="102"/>
        <v>40.15393199999999</v>
      </c>
      <c r="G95" s="141"/>
      <c r="H95" s="142">
        <f t="shared" si="103"/>
        <v>0</v>
      </c>
      <c r="I95" s="150"/>
      <c r="J95" s="150">
        <f t="shared" si="129"/>
        <v>0</v>
      </c>
      <c r="K95" s="150">
        <f t="shared" si="109"/>
        <v>0</v>
      </c>
      <c r="L95" s="143">
        <f t="shared" si="104"/>
        <v>-40.15393199999999</v>
      </c>
      <c r="M95" s="144">
        <f t="shared" si="101"/>
        <v>-1</v>
      </c>
    </row>
    <row r="96" spans="1:13" ht="20.25" customHeight="1" x14ac:dyDescent="0.25">
      <c r="A96" s="148" t="s">
        <v>216</v>
      </c>
      <c r="B96" s="145">
        <v>139609</v>
      </c>
      <c r="C96" s="122">
        <v>34.520000000000003</v>
      </c>
      <c r="D96" s="122"/>
      <c r="E96" s="122">
        <f>C96*3%+C96</f>
        <v>35.555600000000005</v>
      </c>
      <c r="F96" s="262">
        <f t="shared" ref="F96" si="131">E96*119%</f>
        <v>42.311164000000005</v>
      </c>
      <c r="G96" s="124"/>
      <c r="H96" s="125">
        <f t="shared" ref="H96" si="132">G96*L96</f>
        <v>0</v>
      </c>
      <c r="I96" s="149"/>
      <c r="J96" s="149">
        <f t="shared" ref="J96" si="133">G96*C96</f>
        <v>0</v>
      </c>
      <c r="K96" s="149">
        <f t="shared" ref="K96" si="134">G96*I96</f>
        <v>0</v>
      </c>
      <c r="L96" s="126">
        <f t="shared" ref="L96" si="135">I96-F96</f>
        <v>-42.311164000000005</v>
      </c>
      <c r="M96" s="127">
        <f t="shared" ref="M96" si="136">(I96/E96)-1</f>
        <v>-1</v>
      </c>
    </row>
    <row r="97" spans="1:13" ht="20.25" customHeight="1" x14ac:dyDescent="0.25">
      <c r="A97" s="128" t="s">
        <v>155</v>
      </c>
      <c r="B97" s="129">
        <v>139474</v>
      </c>
      <c r="C97" s="130">
        <v>39.57</v>
      </c>
      <c r="D97" s="130">
        <f>C97*5%+C97</f>
        <v>41.548499999999997</v>
      </c>
      <c r="E97" s="130">
        <f>D97*3%+D97</f>
        <v>42.794954999999995</v>
      </c>
      <c r="F97" s="266">
        <f t="shared" si="102"/>
        <v>50.925996449999992</v>
      </c>
      <c r="G97" s="132"/>
      <c r="H97" s="133">
        <f t="shared" si="103"/>
        <v>0</v>
      </c>
      <c r="I97" s="134"/>
      <c r="J97" s="134">
        <f t="shared" si="129"/>
        <v>0</v>
      </c>
      <c r="K97" s="134">
        <f t="shared" si="109"/>
        <v>0</v>
      </c>
      <c r="L97" s="135">
        <f t="shared" ref="L97:L187" si="137">I97-F97</f>
        <v>-50.925996449999992</v>
      </c>
      <c r="M97" s="136">
        <f t="shared" si="101"/>
        <v>-1</v>
      </c>
    </row>
    <row r="98" spans="1:13" ht="20.25" customHeight="1" x14ac:dyDescent="0.25">
      <c r="A98" s="128" t="s">
        <v>223</v>
      </c>
      <c r="B98" s="129">
        <v>139648</v>
      </c>
      <c r="C98" s="130">
        <v>39.57</v>
      </c>
      <c r="D98" s="130">
        <f>C98*5%+C98</f>
        <v>41.548499999999997</v>
      </c>
      <c r="E98" s="130">
        <f>D98*3%+D98</f>
        <v>42.794954999999995</v>
      </c>
      <c r="F98" s="266">
        <f t="shared" ref="F98" si="138">E98*119%</f>
        <v>50.925996449999992</v>
      </c>
      <c r="G98" s="132"/>
      <c r="H98" s="133">
        <f t="shared" ref="H98" si="139">G98*L98</f>
        <v>0</v>
      </c>
      <c r="I98" s="134"/>
      <c r="J98" s="134">
        <f t="shared" ref="J98" si="140">G98*C98</f>
        <v>0</v>
      </c>
      <c r="K98" s="134">
        <f t="shared" ref="K98" si="141">G98*I98</f>
        <v>0</v>
      </c>
      <c r="L98" s="135">
        <f t="shared" ref="L98" si="142">I98-F98</f>
        <v>-50.925996449999992</v>
      </c>
      <c r="M98" s="136">
        <f t="shared" ref="M98" si="143">(I98/E98)-1</f>
        <v>-1</v>
      </c>
    </row>
    <row r="99" spans="1:13" ht="20.25" customHeight="1" x14ac:dyDescent="0.25">
      <c r="A99" s="128" t="s">
        <v>158</v>
      </c>
      <c r="B99" s="129">
        <v>139486</v>
      </c>
      <c r="C99" s="130">
        <v>43.77</v>
      </c>
      <c r="D99" s="130">
        <f t="shared" ref="D99:D102" si="144">C99*5%+C99</f>
        <v>45.958500000000001</v>
      </c>
      <c r="E99" s="130">
        <f t="shared" ref="E99:E102" si="145">D99*3%+D99</f>
        <v>47.337254999999999</v>
      </c>
      <c r="F99" s="266">
        <f t="shared" si="102"/>
        <v>56.331333449999995</v>
      </c>
      <c r="G99" s="132"/>
      <c r="H99" s="133">
        <f t="shared" si="103"/>
        <v>0</v>
      </c>
      <c r="I99" s="134"/>
      <c r="J99" s="134">
        <f t="shared" si="129"/>
        <v>0</v>
      </c>
      <c r="K99" s="134">
        <f t="shared" si="109"/>
        <v>0</v>
      </c>
      <c r="L99" s="135">
        <f t="shared" si="137"/>
        <v>-56.331333449999995</v>
      </c>
      <c r="M99" s="136">
        <f t="shared" si="101"/>
        <v>-1</v>
      </c>
    </row>
    <row r="100" spans="1:13" ht="20.25" customHeight="1" x14ac:dyDescent="0.25">
      <c r="A100" s="128" t="s">
        <v>159</v>
      </c>
      <c r="B100" s="129">
        <v>139485</v>
      </c>
      <c r="C100" s="130">
        <v>43.77</v>
      </c>
      <c r="D100" s="130">
        <f t="shared" si="144"/>
        <v>45.958500000000001</v>
      </c>
      <c r="E100" s="130">
        <f t="shared" si="145"/>
        <v>47.337254999999999</v>
      </c>
      <c r="F100" s="266">
        <f t="shared" si="102"/>
        <v>56.331333449999995</v>
      </c>
      <c r="G100" s="132"/>
      <c r="H100" s="133">
        <f t="shared" si="103"/>
        <v>0</v>
      </c>
      <c r="I100" s="134"/>
      <c r="J100" s="134">
        <f t="shared" si="129"/>
        <v>0</v>
      </c>
      <c r="K100" s="134">
        <f t="shared" si="109"/>
        <v>0</v>
      </c>
      <c r="L100" s="135">
        <f t="shared" si="137"/>
        <v>-56.331333449999995</v>
      </c>
      <c r="M100" s="136">
        <f t="shared" si="101"/>
        <v>-1</v>
      </c>
    </row>
    <row r="101" spans="1:13" ht="20.25" customHeight="1" x14ac:dyDescent="0.25">
      <c r="A101" s="128" t="s">
        <v>160</v>
      </c>
      <c r="B101" s="129">
        <v>37.56</v>
      </c>
      <c r="C101" s="130">
        <v>43.77</v>
      </c>
      <c r="D101" s="130">
        <f>C101*5%+C101</f>
        <v>45.958500000000001</v>
      </c>
      <c r="E101" s="130">
        <f>D101*3%+D101</f>
        <v>47.337254999999999</v>
      </c>
      <c r="F101" s="265">
        <f t="shared" si="102"/>
        <v>56.331333449999995</v>
      </c>
      <c r="G101" s="132"/>
      <c r="H101" s="133">
        <f t="shared" si="103"/>
        <v>0</v>
      </c>
      <c r="I101" s="134"/>
      <c r="J101" s="134">
        <f t="shared" si="129"/>
        <v>0</v>
      </c>
      <c r="K101" s="134">
        <f t="shared" si="109"/>
        <v>0</v>
      </c>
      <c r="L101" s="135">
        <f t="shared" si="137"/>
        <v>-56.331333449999995</v>
      </c>
      <c r="M101" s="136">
        <f t="shared" si="101"/>
        <v>-1</v>
      </c>
    </row>
    <row r="102" spans="1:13" ht="20.25" customHeight="1" x14ac:dyDescent="0.25">
      <c r="A102" s="128" t="s">
        <v>258</v>
      </c>
      <c r="B102" s="129">
        <v>139650</v>
      </c>
      <c r="C102" s="130">
        <v>29.21</v>
      </c>
      <c r="D102" s="130">
        <f t="shared" si="144"/>
        <v>30.670500000000001</v>
      </c>
      <c r="E102" s="130">
        <f t="shared" si="145"/>
        <v>31.590615</v>
      </c>
      <c r="F102" s="102">
        <f t="shared" si="102"/>
        <v>37.592831849999996</v>
      </c>
      <c r="G102" s="132"/>
      <c r="H102" s="133">
        <f t="shared" si="103"/>
        <v>0</v>
      </c>
      <c r="I102" s="134"/>
      <c r="J102" s="134">
        <f t="shared" si="129"/>
        <v>0</v>
      </c>
      <c r="K102" s="134">
        <f t="shared" si="109"/>
        <v>0</v>
      </c>
      <c r="L102" s="135">
        <f t="shared" si="137"/>
        <v>-37.592831849999996</v>
      </c>
      <c r="M102" s="136">
        <f t="shared" si="101"/>
        <v>-1</v>
      </c>
    </row>
    <row r="103" spans="1:13" ht="20.25" customHeight="1" x14ac:dyDescent="0.25">
      <c r="A103" s="128" t="s">
        <v>14</v>
      </c>
      <c r="B103" s="129">
        <v>455</v>
      </c>
      <c r="C103" s="130">
        <v>26.16</v>
      </c>
      <c r="D103" s="130">
        <f>C103*3.5%+C103</f>
        <v>27.075600000000001</v>
      </c>
      <c r="E103" s="130">
        <f>D103*3%+D103</f>
        <v>27.887868000000001</v>
      </c>
      <c r="F103" s="266">
        <f t="shared" si="102"/>
        <v>33.18656292</v>
      </c>
      <c r="G103" s="132"/>
      <c r="H103" s="133">
        <f t="shared" ref="H103:H187" si="146">G103*L103</f>
        <v>0</v>
      </c>
      <c r="I103" s="134"/>
      <c r="J103" s="134">
        <f t="shared" si="129"/>
        <v>0</v>
      </c>
      <c r="K103" s="134">
        <f t="shared" si="109"/>
        <v>0</v>
      </c>
      <c r="L103" s="135">
        <f t="shared" si="137"/>
        <v>-33.18656292</v>
      </c>
      <c r="M103" s="136">
        <f t="shared" si="101"/>
        <v>-1</v>
      </c>
    </row>
    <row r="104" spans="1:13" ht="20.25" customHeight="1" x14ac:dyDescent="0.25">
      <c r="A104" s="128" t="s">
        <v>189</v>
      </c>
      <c r="B104" s="129">
        <v>139606</v>
      </c>
      <c r="C104" s="130">
        <v>43.14</v>
      </c>
      <c r="D104" s="130"/>
      <c r="E104" s="130">
        <f>C104*3%+C104</f>
        <v>44.434200000000004</v>
      </c>
      <c r="F104" s="266">
        <f t="shared" si="102"/>
        <v>52.876698000000005</v>
      </c>
      <c r="G104" s="132"/>
      <c r="H104" s="133">
        <f t="shared" si="146"/>
        <v>0</v>
      </c>
      <c r="I104" s="134"/>
      <c r="J104" s="134">
        <f t="shared" si="129"/>
        <v>0</v>
      </c>
      <c r="K104" s="134">
        <f t="shared" si="109"/>
        <v>0</v>
      </c>
      <c r="L104" s="135">
        <f t="shared" si="137"/>
        <v>-52.876698000000005</v>
      </c>
      <c r="M104" s="136">
        <f t="shared" si="101"/>
        <v>-1</v>
      </c>
    </row>
    <row r="105" spans="1:13" ht="20.25" customHeight="1" thickBot="1" x14ac:dyDescent="0.3">
      <c r="A105" s="137" t="s">
        <v>15</v>
      </c>
      <c r="B105" s="138">
        <v>470</v>
      </c>
      <c r="C105" s="139">
        <v>24.48</v>
      </c>
      <c r="D105" s="139">
        <f>C105*3.5%+C105</f>
        <v>25.3368</v>
      </c>
      <c r="E105" s="139">
        <f>D105*3%+D105</f>
        <v>26.096903999999999</v>
      </c>
      <c r="F105" s="264">
        <f t="shared" si="102"/>
        <v>31.055315759999996</v>
      </c>
      <c r="G105" s="141"/>
      <c r="H105" s="142">
        <f t="shared" si="146"/>
        <v>0</v>
      </c>
      <c r="I105" s="139"/>
      <c r="J105" s="150">
        <f t="shared" si="129"/>
        <v>0</v>
      </c>
      <c r="K105" s="150">
        <f t="shared" si="109"/>
        <v>0</v>
      </c>
      <c r="L105" s="143">
        <f t="shared" si="137"/>
        <v>-31.055315759999996</v>
      </c>
      <c r="M105" s="144">
        <f t="shared" si="101"/>
        <v>-1</v>
      </c>
    </row>
    <row r="106" spans="1:13" ht="20.25" customHeight="1" x14ac:dyDescent="0.25">
      <c r="A106" s="148" t="s">
        <v>182</v>
      </c>
      <c r="B106" s="145">
        <v>139601</v>
      </c>
      <c r="C106" s="122">
        <v>25</v>
      </c>
      <c r="D106" s="122"/>
      <c r="E106" s="122">
        <f>C106*3%+C106</f>
        <v>25.75</v>
      </c>
      <c r="F106" s="262">
        <f t="shared" si="102"/>
        <v>30.642499999999998</v>
      </c>
      <c r="G106" s="124"/>
      <c r="H106" s="125">
        <f t="shared" si="146"/>
        <v>0</v>
      </c>
      <c r="I106" s="122"/>
      <c r="J106" s="149">
        <f t="shared" si="129"/>
        <v>0</v>
      </c>
      <c r="K106" s="149">
        <f t="shared" si="109"/>
        <v>0</v>
      </c>
      <c r="L106" s="126">
        <f t="shared" si="137"/>
        <v>-30.642499999999998</v>
      </c>
      <c r="M106" s="127">
        <f t="shared" si="101"/>
        <v>-1</v>
      </c>
    </row>
    <row r="107" spans="1:13" ht="20.25" customHeight="1" x14ac:dyDescent="0.25">
      <c r="A107" s="128" t="s">
        <v>186</v>
      </c>
      <c r="B107" s="129">
        <v>139593</v>
      </c>
      <c r="C107" s="130">
        <v>41.95</v>
      </c>
      <c r="D107" s="130"/>
      <c r="E107" s="130">
        <f t="shared" ref="E107:E109" si="147">C107*3%+C107</f>
        <v>43.208500000000001</v>
      </c>
      <c r="F107" s="266">
        <f t="shared" ref="F107:F109" si="148">E107*119%</f>
        <v>51.418115</v>
      </c>
      <c r="G107" s="132"/>
      <c r="H107" s="133">
        <f t="shared" ref="H107:H109" si="149">G107*L107</f>
        <v>0</v>
      </c>
      <c r="I107" s="130"/>
      <c r="J107" s="134">
        <f t="shared" si="129"/>
        <v>0</v>
      </c>
      <c r="K107" s="134">
        <f t="shared" si="109"/>
        <v>0</v>
      </c>
      <c r="L107" s="135">
        <f t="shared" ref="L107:L109" si="150">I107-F107</f>
        <v>-51.418115</v>
      </c>
      <c r="M107" s="136">
        <f t="shared" ref="M107:M109" si="151">(I107/E107)-1</f>
        <v>-1</v>
      </c>
    </row>
    <row r="108" spans="1:13" ht="20.25" customHeight="1" thickBot="1" x14ac:dyDescent="0.3">
      <c r="A108" s="137" t="s">
        <v>306</v>
      </c>
      <c r="B108" s="138">
        <v>139680</v>
      </c>
      <c r="C108" s="139">
        <v>27.17</v>
      </c>
      <c r="D108" s="139"/>
      <c r="E108" s="139">
        <f t="shared" si="147"/>
        <v>27.985100000000003</v>
      </c>
      <c r="F108" s="264">
        <f t="shared" si="148"/>
        <v>33.302269000000003</v>
      </c>
      <c r="G108" s="141"/>
      <c r="H108" s="142">
        <f t="shared" si="149"/>
        <v>0</v>
      </c>
      <c r="I108" s="139"/>
      <c r="J108" s="150">
        <f t="shared" si="129"/>
        <v>0</v>
      </c>
      <c r="K108" s="150">
        <f t="shared" si="109"/>
        <v>0</v>
      </c>
      <c r="L108" s="143">
        <f t="shared" si="150"/>
        <v>-33.302269000000003</v>
      </c>
      <c r="M108" s="144">
        <f t="shared" si="151"/>
        <v>-1</v>
      </c>
    </row>
    <row r="109" spans="1:13" ht="20.25" customHeight="1" x14ac:dyDescent="0.25">
      <c r="A109" s="148" t="s">
        <v>226</v>
      </c>
      <c r="B109" s="145">
        <v>139649</v>
      </c>
      <c r="C109" s="122">
        <v>23.94</v>
      </c>
      <c r="D109" s="122"/>
      <c r="E109" s="122">
        <f t="shared" si="147"/>
        <v>24.658200000000001</v>
      </c>
      <c r="F109" s="247">
        <f t="shared" si="148"/>
        <v>29.343257999999999</v>
      </c>
      <c r="G109" s="124"/>
      <c r="H109" s="125">
        <f t="shared" si="149"/>
        <v>0</v>
      </c>
      <c r="I109" s="122"/>
      <c r="J109" s="134">
        <f t="shared" ref="J109" si="152">G109*C109</f>
        <v>0</v>
      </c>
      <c r="K109" s="134">
        <f t="shared" ref="K109" si="153">G109*I109</f>
        <v>0</v>
      </c>
      <c r="L109" s="198">
        <f t="shared" si="150"/>
        <v>-29.343257999999999</v>
      </c>
      <c r="M109" s="136">
        <f t="shared" si="151"/>
        <v>-1</v>
      </c>
    </row>
    <row r="110" spans="1:13" ht="20.25" customHeight="1" x14ac:dyDescent="0.25">
      <c r="A110" s="128" t="s">
        <v>156</v>
      </c>
      <c r="B110" s="406">
        <v>139477</v>
      </c>
      <c r="C110" s="197">
        <v>48.12</v>
      </c>
      <c r="D110" s="197">
        <f>C110*5%+C110</f>
        <v>50.525999999999996</v>
      </c>
      <c r="E110" s="130">
        <f>D110*3%+D110</f>
        <v>52.041779999999996</v>
      </c>
      <c r="F110" s="102">
        <f t="shared" si="102"/>
        <v>61.929718199999989</v>
      </c>
      <c r="G110" s="132"/>
      <c r="H110" s="133">
        <f t="shared" si="146"/>
        <v>0</v>
      </c>
      <c r="I110" s="197"/>
      <c r="J110" s="134">
        <f t="shared" si="129"/>
        <v>0</v>
      </c>
      <c r="K110" s="134">
        <f t="shared" si="109"/>
        <v>0</v>
      </c>
      <c r="L110" s="198">
        <f t="shared" si="137"/>
        <v>-61.929718199999989</v>
      </c>
      <c r="M110" s="136">
        <f t="shared" si="101"/>
        <v>-1</v>
      </c>
    </row>
    <row r="111" spans="1:13" ht="20.25" customHeight="1" x14ac:dyDescent="0.25">
      <c r="A111" s="128" t="s">
        <v>224</v>
      </c>
      <c r="B111" s="406">
        <v>139647</v>
      </c>
      <c r="C111" s="197">
        <v>46.67</v>
      </c>
      <c r="D111" s="197">
        <f>C111*5%+C111</f>
        <v>49.003500000000003</v>
      </c>
      <c r="E111" s="130">
        <f>D111*3%+D111</f>
        <v>50.473604999999999</v>
      </c>
      <c r="F111" s="265">
        <f t="shared" ref="F111" si="154">E111*119%</f>
        <v>60.063589949999994</v>
      </c>
      <c r="G111" s="132"/>
      <c r="H111" s="133">
        <f t="shared" ref="H111" si="155">G111*L111</f>
        <v>0</v>
      </c>
      <c r="I111" s="197"/>
      <c r="J111" s="134">
        <f t="shared" ref="J111" si="156">G111*C111</f>
        <v>0</v>
      </c>
      <c r="K111" s="134">
        <f t="shared" ref="K111" si="157">G111*I111</f>
        <v>0</v>
      </c>
      <c r="L111" s="198">
        <f t="shared" ref="L111" si="158">I111-F111</f>
        <v>-60.063589949999994</v>
      </c>
      <c r="M111" s="136">
        <f t="shared" ref="M111" si="159">(I111/E111)-1</f>
        <v>-1</v>
      </c>
    </row>
    <row r="112" spans="1:13" ht="20.25" customHeight="1" x14ac:dyDescent="0.25">
      <c r="A112" s="128" t="s">
        <v>288</v>
      </c>
      <c r="B112" s="406">
        <v>139612</v>
      </c>
      <c r="C112" s="197">
        <v>27.36</v>
      </c>
      <c r="D112" s="197">
        <f t="shared" ref="D112:D115" si="160">C112*5%+C112</f>
        <v>28.727999999999998</v>
      </c>
      <c r="E112" s="130">
        <f t="shared" ref="E112:E115" si="161">D112*3%+D112</f>
        <v>29.589839999999999</v>
      </c>
      <c r="F112" s="102">
        <f t="shared" si="102"/>
        <v>35.211909599999998</v>
      </c>
      <c r="G112" s="132"/>
      <c r="H112" s="133">
        <f t="shared" si="146"/>
        <v>0</v>
      </c>
      <c r="I112" s="197"/>
      <c r="J112" s="134">
        <f t="shared" si="129"/>
        <v>0</v>
      </c>
      <c r="K112" s="134">
        <f t="shared" si="109"/>
        <v>0</v>
      </c>
      <c r="L112" s="198">
        <f t="shared" si="137"/>
        <v>-35.211909599999998</v>
      </c>
      <c r="M112" s="136">
        <f t="shared" si="101"/>
        <v>-1</v>
      </c>
    </row>
    <row r="113" spans="1:13" ht="20.25" customHeight="1" x14ac:dyDescent="0.25">
      <c r="A113" s="128" t="s">
        <v>311</v>
      </c>
      <c r="B113" s="406">
        <v>139615</v>
      </c>
      <c r="C113" s="197">
        <v>27.36</v>
      </c>
      <c r="D113" s="197">
        <f t="shared" si="160"/>
        <v>28.727999999999998</v>
      </c>
      <c r="E113" s="130">
        <f t="shared" si="161"/>
        <v>29.589839999999999</v>
      </c>
      <c r="F113" s="266">
        <f t="shared" si="102"/>
        <v>35.211909599999998</v>
      </c>
      <c r="G113" s="132"/>
      <c r="H113" s="133">
        <f t="shared" si="146"/>
        <v>0</v>
      </c>
      <c r="I113" s="197"/>
      <c r="J113" s="134">
        <f t="shared" si="129"/>
        <v>0</v>
      </c>
      <c r="K113" s="134">
        <f>G113*I113</f>
        <v>0</v>
      </c>
      <c r="L113" s="198">
        <f t="shared" si="137"/>
        <v>-35.211909599999998</v>
      </c>
      <c r="M113" s="136">
        <f t="shared" si="101"/>
        <v>-1</v>
      </c>
    </row>
    <row r="114" spans="1:13" ht="20.25" customHeight="1" x14ac:dyDescent="0.25">
      <c r="A114" s="128" t="s">
        <v>312</v>
      </c>
      <c r="B114" s="406">
        <v>139640</v>
      </c>
      <c r="C114" s="197">
        <v>27.36</v>
      </c>
      <c r="D114" s="197">
        <f t="shared" ref="D114" si="162">C114*5%+C114</f>
        <v>28.727999999999998</v>
      </c>
      <c r="E114" s="130">
        <f t="shared" ref="E114" si="163">D114*3%+D114</f>
        <v>29.589839999999999</v>
      </c>
      <c r="F114" s="266">
        <f t="shared" ref="F114" si="164">E114*119%</f>
        <v>35.211909599999998</v>
      </c>
      <c r="G114" s="132"/>
      <c r="H114" s="133">
        <f t="shared" ref="H114" si="165">G114*L114</f>
        <v>0</v>
      </c>
      <c r="I114" s="197"/>
      <c r="J114" s="134">
        <f t="shared" ref="J114" si="166">G114*C114</f>
        <v>0</v>
      </c>
      <c r="K114" s="134">
        <f>G114*I114</f>
        <v>0</v>
      </c>
      <c r="L114" s="198">
        <f t="shared" ref="L114" si="167">I114-F114</f>
        <v>-35.211909599999998</v>
      </c>
      <c r="M114" s="136">
        <f t="shared" ref="M114" si="168">(I114/E114)-1</f>
        <v>-1</v>
      </c>
    </row>
    <row r="115" spans="1:13" ht="20.25" customHeight="1" x14ac:dyDescent="0.25">
      <c r="A115" s="128" t="s">
        <v>313</v>
      </c>
      <c r="B115" s="406">
        <v>139614</v>
      </c>
      <c r="C115" s="197">
        <v>27.36</v>
      </c>
      <c r="D115" s="197">
        <f t="shared" si="160"/>
        <v>28.727999999999998</v>
      </c>
      <c r="E115" s="130">
        <f t="shared" si="161"/>
        <v>29.589839999999999</v>
      </c>
      <c r="F115" s="266">
        <f t="shared" si="102"/>
        <v>35.211909599999998</v>
      </c>
      <c r="G115" s="132"/>
      <c r="H115" s="133">
        <f t="shared" ref="H115" si="169">G115*L115</f>
        <v>0</v>
      </c>
      <c r="I115" s="197"/>
      <c r="J115" s="134">
        <f t="shared" si="129"/>
        <v>0</v>
      </c>
      <c r="K115" s="134">
        <f>G115*I115</f>
        <v>0</v>
      </c>
      <c r="L115" s="198">
        <f t="shared" ref="L115" si="170">I115-F115</f>
        <v>-35.211909599999998</v>
      </c>
      <c r="M115" s="136">
        <f t="shared" ref="M115" si="171">(I115/E115)-1</f>
        <v>-1</v>
      </c>
    </row>
    <row r="116" spans="1:13" ht="20.25" customHeight="1" thickBot="1" x14ac:dyDescent="0.3">
      <c r="A116" s="137" t="s">
        <v>310</v>
      </c>
      <c r="B116" s="138">
        <v>139367</v>
      </c>
      <c r="C116" s="199">
        <v>25.02</v>
      </c>
      <c r="D116" s="199">
        <f>C116*3.5%+C116</f>
        <v>25.895699999999998</v>
      </c>
      <c r="E116" s="139">
        <f t="shared" ref="E116:E132" si="172">D116*3%+D116</f>
        <v>26.672570999999998</v>
      </c>
      <c r="F116" s="264">
        <f t="shared" si="102"/>
        <v>31.740359489999996</v>
      </c>
      <c r="G116" s="141"/>
      <c r="H116" s="142">
        <f t="shared" si="146"/>
        <v>0</v>
      </c>
      <c r="I116" s="199"/>
      <c r="J116" s="150">
        <f t="shared" si="129"/>
        <v>0</v>
      </c>
      <c r="K116" s="150">
        <f t="shared" si="109"/>
        <v>0</v>
      </c>
      <c r="L116" s="200">
        <f t="shared" si="137"/>
        <v>-31.740359489999996</v>
      </c>
      <c r="M116" s="144">
        <f t="shared" si="101"/>
        <v>-1</v>
      </c>
    </row>
    <row r="117" spans="1:13" ht="20.25" customHeight="1" x14ac:dyDescent="0.25">
      <c r="A117" s="148" t="s">
        <v>180</v>
      </c>
      <c r="B117" s="145">
        <v>139603</v>
      </c>
      <c r="C117" s="195">
        <v>45.88</v>
      </c>
      <c r="D117" s="195"/>
      <c r="E117" s="122">
        <f>C117*3%+C117</f>
        <v>47.256399999999999</v>
      </c>
      <c r="F117" s="262">
        <f>E117*119%</f>
        <v>56.235115999999998</v>
      </c>
      <c r="G117" s="124"/>
      <c r="H117" s="125">
        <f t="shared" si="146"/>
        <v>0</v>
      </c>
      <c r="I117" s="195"/>
      <c r="J117" s="149">
        <f t="shared" si="129"/>
        <v>0</v>
      </c>
      <c r="K117" s="149">
        <f t="shared" si="109"/>
        <v>0</v>
      </c>
      <c r="L117" s="196">
        <f t="shared" ref="L117:L118" si="173">I117-F117</f>
        <v>-56.235115999999998</v>
      </c>
      <c r="M117" s="127">
        <f t="shared" ref="M117:M118" si="174">(I117/E117)-1</f>
        <v>-1</v>
      </c>
    </row>
    <row r="118" spans="1:13" ht="20.25" customHeight="1" thickBot="1" x14ac:dyDescent="0.3">
      <c r="A118" s="137" t="s">
        <v>181</v>
      </c>
      <c r="B118" s="138">
        <v>139602</v>
      </c>
      <c r="C118" s="199">
        <v>92.64</v>
      </c>
      <c r="D118" s="199"/>
      <c r="E118" s="139">
        <f>C118*3%+C118</f>
        <v>95.419200000000004</v>
      </c>
      <c r="F118" s="264">
        <f>E118*119%</f>
        <v>113.54884799999999</v>
      </c>
      <c r="G118" s="141"/>
      <c r="H118" s="142">
        <f t="shared" ref="H118" si="175">G118*L118</f>
        <v>0</v>
      </c>
      <c r="I118" s="199"/>
      <c r="J118" s="150">
        <f t="shared" ref="J118" si="176">G118*C118</f>
        <v>0</v>
      </c>
      <c r="K118" s="150">
        <f t="shared" si="109"/>
        <v>0</v>
      </c>
      <c r="L118" s="200">
        <f t="shared" si="173"/>
        <v>-113.54884799999999</v>
      </c>
      <c r="M118" s="144">
        <f t="shared" si="174"/>
        <v>-1</v>
      </c>
    </row>
    <row r="119" spans="1:13" ht="20.25" customHeight="1" thickBot="1" x14ac:dyDescent="0.3">
      <c r="A119" s="207" t="s">
        <v>259</v>
      </c>
      <c r="B119" s="208">
        <v>139676</v>
      </c>
      <c r="C119" s="169">
        <v>122.22</v>
      </c>
      <c r="D119" s="169">
        <f>C119*3.5%+C119</f>
        <v>126.49769999999999</v>
      </c>
      <c r="E119" s="203">
        <f>D119*3%+D119</f>
        <v>130.292631</v>
      </c>
      <c r="F119" s="21">
        <f t="shared" si="102"/>
        <v>155.04823088999999</v>
      </c>
      <c r="G119" s="66"/>
      <c r="H119" s="90">
        <f t="shared" si="146"/>
        <v>0</v>
      </c>
      <c r="I119" s="169"/>
      <c r="J119" s="67">
        <f t="shared" si="129"/>
        <v>0</v>
      </c>
      <c r="K119" s="161">
        <f t="shared" si="109"/>
        <v>0</v>
      </c>
      <c r="L119" s="170">
        <f t="shared" si="137"/>
        <v>-155.04823088999999</v>
      </c>
      <c r="M119" s="68">
        <f t="shared" si="101"/>
        <v>-1</v>
      </c>
    </row>
    <row r="120" spans="1:13" ht="20.25" customHeight="1" thickBot="1" x14ac:dyDescent="0.3">
      <c r="A120" s="207" t="s">
        <v>217</v>
      </c>
      <c r="B120" s="208">
        <v>139585</v>
      </c>
      <c r="C120" s="169">
        <v>82.03</v>
      </c>
      <c r="D120" s="169"/>
      <c r="E120" s="203">
        <f>C120*3%+C120</f>
        <v>84.490899999999996</v>
      </c>
      <c r="F120" s="21">
        <f t="shared" ref="F120" si="177">E120*119%</f>
        <v>100.54417099999999</v>
      </c>
      <c r="G120" s="66"/>
      <c r="H120" s="90">
        <f t="shared" ref="H120" si="178">G120*L120</f>
        <v>0</v>
      </c>
      <c r="I120" s="169"/>
      <c r="J120" s="67">
        <f t="shared" ref="J120" si="179">G120*C120</f>
        <v>0</v>
      </c>
      <c r="K120" s="161">
        <f t="shared" ref="K120" si="180">G120*I120</f>
        <v>0</v>
      </c>
      <c r="L120" s="170">
        <f t="shared" ref="L120" si="181">I120-F120</f>
        <v>-100.54417099999999</v>
      </c>
      <c r="M120" s="68">
        <f t="shared" ref="M120" si="182">(I120/E120)-1</f>
        <v>-1</v>
      </c>
    </row>
    <row r="121" spans="1:13" ht="20.25" customHeight="1" thickBot="1" x14ac:dyDescent="0.3">
      <c r="A121" s="207" t="s">
        <v>257</v>
      </c>
      <c r="B121" s="208">
        <v>139651</v>
      </c>
      <c r="C121" s="169">
        <v>44.06</v>
      </c>
      <c r="D121" s="169"/>
      <c r="E121" s="203">
        <f>C121*3%+C121</f>
        <v>45.381800000000005</v>
      </c>
      <c r="F121" s="21">
        <f t="shared" ref="F121" si="183">E121*119%</f>
        <v>54.004342000000001</v>
      </c>
      <c r="G121" s="66"/>
      <c r="H121" s="90">
        <f t="shared" ref="H121" si="184">G121*L121</f>
        <v>0</v>
      </c>
      <c r="I121" s="169"/>
      <c r="J121" s="67">
        <f t="shared" ref="J121" si="185">G121*C121</f>
        <v>0</v>
      </c>
      <c r="K121" s="161">
        <f t="shared" ref="K121" si="186">G121*I121</f>
        <v>0</v>
      </c>
      <c r="L121" s="170">
        <f t="shared" ref="L121" si="187">I121-F121</f>
        <v>-54.004342000000001</v>
      </c>
      <c r="M121" s="68">
        <f t="shared" ref="M121" si="188">(I121/E121)-1</f>
        <v>-1</v>
      </c>
    </row>
    <row r="122" spans="1:13" ht="20.25" customHeight="1" thickBot="1" x14ac:dyDescent="0.3">
      <c r="A122" s="207" t="s">
        <v>211</v>
      </c>
      <c r="B122" s="208">
        <v>139611</v>
      </c>
      <c r="C122" s="169">
        <v>132.86000000000001</v>
      </c>
      <c r="D122" s="169"/>
      <c r="E122" s="203">
        <f>C122*3%+C122</f>
        <v>136.84580000000003</v>
      </c>
      <c r="F122" s="21">
        <f>E122*122%</f>
        <v>166.95187600000003</v>
      </c>
      <c r="G122" s="66"/>
      <c r="H122" s="90">
        <f>G122*L122</f>
        <v>0</v>
      </c>
      <c r="I122" s="169"/>
      <c r="J122" s="67">
        <f>G122*C122</f>
        <v>0</v>
      </c>
      <c r="K122" s="161">
        <f>G122*I122</f>
        <v>0</v>
      </c>
      <c r="L122" s="170">
        <f t="shared" ref="L122" si="189">I122-F122</f>
        <v>-166.95187600000003</v>
      </c>
      <c r="M122" s="68">
        <f t="shared" ref="M122" si="190">(I122/E122)-1</f>
        <v>-1</v>
      </c>
    </row>
    <row r="123" spans="1:13" ht="20.25" customHeight="1" thickBot="1" x14ac:dyDescent="0.3">
      <c r="A123" s="49" t="s">
        <v>178</v>
      </c>
      <c r="B123" s="16">
        <v>139589</v>
      </c>
      <c r="C123" s="167">
        <v>176.3</v>
      </c>
      <c r="D123" s="167"/>
      <c r="E123" s="4">
        <f>C123*3%+C123</f>
        <v>181.589</v>
      </c>
      <c r="F123" s="17">
        <f>E123*122%</f>
        <v>221.53858</v>
      </c>
      <c r="G123" s="50"/>
      <c r="H123" s="51">
        <f t="shared" si="146"/>
        <v>0</v>
      </c>
      <c r="I123" s="167"/>
      <c r="J123" s="52">
        <f t="shared" si="129"/>
        <v>0</v>
      </c>
      <c r="K123" s="161">
        <f t="shared" si="109"/>
        <v>0</v>
      </c>
      <c r="L123" s="168">
        <f t="shared" si="137"/>
        <v>-221.53858</v>
      </c>
      <c r="M123" s="54">
        <f t="shared" si="101"/>
        <v>-1</v>
      </c>
    </row>
    <row r="124" spans="1:13" ht="20.25" customHeight="1" x14ac:dyDescent="0.25">
      <c r="A124" s="58" t="s">
        <v>157</v>
      </c>
      <c r="B124" s="19">
        <v>139468</v>
      </c>
      <c r="C124" s="330">
        <v>123.84</v>
      </c>
      <c r="D124" s="330">
        <f t="shared" ref="D124" si="191">C124*5%+C124</f>
        <v>130.03200000000001</v>
      </c>
      <c r="E124" s="7">
        <f t="shared" ref="E124" si="192">D124*3%+D124</f>
        <v>133.93296000000001</v>
      </c>
      <c r="F124" s="18">
        <f t="shared" ref="F124" si="193">E124*122%</f>
        <v>163.39821120000002</v>
      </c>
      <c r="G124" s="59"/>
      <c r="H124" s="42">
        <f t="shared" ref="H124" si="194">G124*L124</f>
        <v>0</v>
      </c>
      <c r="I124" s="7"/>
      <c r="J124" s="162">
        <f t="shared" ref="J124" si="195">G124*C124</f>
        <v>0</v>
      </c>
      <c r="K124" s="162">
        <f t="shared" si="109"/>
        <v>0</v>
      </c>
      <c r="L124" s="43">
        <f t="shared" ref="L124" si="196">I124-F124</f>
        <v>-163.39821120000002</v>
      </c>
      <c r="M124" s="44">
        <f t="shared" ref="M124" si="197">(I124/E124)-1</f>
        <v>-1</v>
      </c>
    </row>
    <row r="125" spans="1:13" ht="20.25" customHeight="1" x14ac:dyDescent="0.25">
      <c r="A125" s="327" t="s">
        <v>225</v>
      </c>
      <c r="B125" s="312">
        <v>139488</v>
      </c>
      <c r="C125" s="331">
        <v>105.45</v>
      </c>
      <c r="D125" s="331">
        <f t="shared" ref="D125" si="198">C125*5%+C125</f>
        <v>110.7225</v>
      </c>
      <c r="E125" s="91">
        <f t="shared" ref="E125" si="199">D125*3%+D125</f>
        <v>114.044175</v>
      </c>
      <c r="F125" s="15">
        <f t="shared" ref="F125" si="200">E125*122%</f>
        <v>139.1338935</v>
      </c>
      <c r="G125" s="92"/>
      <c r="H125" s="93">
        <f t="shared" ref="H125" si="201">G125*L125</f>
        <v>0</v>
      </c>
      <c r="I125" s="91"/>
      <c r="J125" s="211">
        <f t="shared" ref="J125" si="202">G125*C125</f>
        <v>0</v>
      </c>
      <c r="K125" s="211">
        <f t="shared" ref="K125" si="203">G125*I125</f>
        <v>0</v>
      </c>
      <c r="L125" s="47">
        <f t="shared" ref="L125" si="204">I125-F125</f>
        <v>-139.1338935</v>
      </c>
      <c r="M125" s="94">
        <f t="shared" ref="M125" si="205">(I125/E125)-1</f>
        <v>-1</v>
      </c>
    </row>
    <row r="126" spans="1:13" ht="20.25" customHeight="1" x14ac:dyDescent="0.25">
      <c r="A126" s="82" t="s">
        <v>20</v>
      </c>
      <c r="B126" s="83">
        <v>468</v>
      </c>
      <c r="C126" s="84">
        <v>78.48</v>
      </c>
      <c r="D126" s="84">
        <f t="shared" ref="D126:D130" si="206">C126*5%+C126</f>
        <v>82.404000000000011</v>
      </c>
      <c r="E126" s="84">
        <f t="shared" si="172"/>
        <v>84.876120000000014</v>
      </c>
      <c r="F126" s="248">
        <f t="shared" ref="F126:F132" si="207">E126*122%</f>
        <v>103.54886640000001</v>
      </c>
      <c r="G126" s="88"/>
      <c r="H126" s="45">
        <f t="shared" si="146"/>
        <v>0</v>
      </c>
      <c r="I126" s="84"/>
      <c r="J126" s="46">
        <f t="shared" si="129"/>
        <v>0</v>
      </c>
      <c r="K126" s="46">
        <f t="shared" si="109"/>
        <v>0</v>
      </c>
      <c r="L126" s="89">
        <f t="shared" si="137"/>
        <v>-103.54886640000001</v>
      </c>
      <c r="M126" s="48">
        <f t="shared" si="101"/>
        <v>-1</v>
      </c>
    </row>
    <row r="127" spans="1:13" ht="20.25" customHeight="1" thickBot="1" x14ac:dyDescent="0.3">
      <c r="A127" s="351" t="s">
        <v>16</v>
      </c>
      <c r="B127" s="352">
        <v>405</v>
      </c>
      <c r="C127" s="353">
        <v>78.069999999999993</v>
      </c>
      <c r="D127" s="12">
        <f t="shared" si="206"/>
        <v>81.973499999999987</v>
      </c>
      <c r="E127" s="12">
        <f t="shared" si="172"/>
        <v>84.432704999999984</v>
      </c>
      <c r="F127" s="172">
        <f>E127*122%</f>
        <v>103.00790009999997</v>
      </c>
      <c r="G127" s="77"/>
      <c r="H127" s="96">
        <f>G127*L127</f>
        <v>0</v>
      </c>
      <c r="I127" s="116"/>
      <c r="J127" s="116">
        <f t="shared" si="129"/>
        <v>0</v>
      </c>
      <c r="K127" s="116">
        <f t="shared" si="109"/>
        <v>0</v>
      </c>
      <c r="L127" s="117">
        <f t="shared" si="137"/>
        <v>-103.00790009999997</v>
      </c>
      <c r="M127" s="98">
        <f t="shared" si="101"/>
        <v>-1</v>
      </c>
    </row>
    <row r="128" spans="1:13" ht="20.25" customHeight="1" thickBot="1" x14ac:dyDescent="0.3">
      <c r="A128" s="49" t="s">
        <v>132</v>
      </c>
      <c r="B128" s="16">
        <v>139064</v>
      </c>
      <c r="C128" s="4">
        <v>48.93</v>
      </c>
      <c r="D128" s="4">
        <f t="shared" si="206"/>
        <v>51.3765</v>
      </c>
      <c r="E128" s="4">
        <f t="shared" si="172"/>
        <v>52.917794999999998</v>
      </c>
      <c r="F128" s="17">
        <f t="shared" si="207"/>
        <v>64.559709900000001</v>
      </c>
      <c r="G128" s="50"/>
      <c r="H128" s="51">
        <f>G128*L128</f>
        <v>0</v>
      </c>
      <c r="I128" s="52"/>
      <c r="J128" s="52">
        <f t="shared" si="129"/>
        <v>0</v>
      </c>
      <c r="K128" s="161">
        <f t="shared" si="109"/>
        <v>0</v>
      </c>
      <c r="L128" s="53">
        <f t="shared" si="137"/>
        <v>-64.559709900000001</v>
      </c>
      <c r="M128" s="54">
        <f t="shared" si="101"/>
        <v>-1</v>
      </c>
    </row>
    <row r="129" spans="1:13" ht="20.25" customHeight="1" x14ac:dyDescent="0.25">
      <c r="A129" s="58" t="s">
        <v>161</v>
      </c>
      <c r="B129" s="19">
        <v>139464</v>
      </c>
      <c r="C129" s="7">
        <v>330.3</v>
      </c>
      <c r="D129" s="7">
        <f t="shared" si="206"/>
        <v>346.815</v>
      </c>
      <c r="E129" s="7">
        <f t="shared" si="172"/>
        <v>357.21944999999999</v>
      </c>
      <c r="F129" s="18">
        <f t="shared" si="207"/>
        <v>435.80772899999999</v>
      </c>
      <c r="G129" s="59"/>
      <c r="H129" s="42">
        <f t="shared" si="146"/>
        <v>0</v>
      </c>
      <c r="I129" s="162"/>
      <c r="J129" s="162">
        <f t="shared" si="129"/>
        <v>0</v>
      </c>
      <c r="K129" s="162">
        <f t="shared" si="109"/>
        <v>0</v>
      </c>
      <c r="L129" s="43">
        <f t="shared" si="137"/>
        <v>-435.80772899999999</v>
      </c>
      <c r="M129" s="44">
        <f t="shared" si="101"/>
        <v>-1</v>
      </c>
    </row>
    <row r="130" spans="1:13" ht="20.25" customHeight="1" x14ac:dyDescent="0.25">
      <c r="A130" s="82" t="s">
        <v>162</v>
      </c>
      <c r="B130" s="83">
        <v>139467</v>
      </c>
      <c r="C130" s="84">
        <v>545.5</v>
      </c>
      <c r="D130" s="84">
        <f t="shared" si="206"/>
        <v>572.77499999999998</v>
      </c>
      <c r="E130" s="84">
        <f t="shared" si="172"/>
        <v>589.95825000000002</v>
      </c>
      <c r="F130" s="228">
        <f t="shared" si="207"/>
        <v>719.74906499999997</v>
      </c>
      <c r="G130" s="88"/>
      <c r="H130" s="45">
        <f t="shared" ref="H130:H136" si="208">G130*L130</f>
        <v>0</v>
      </c>
      <c r="I130" s="46"/>
      <c r="J130" s="46">
        <f t="shared" si="129"/>
        <v>0</v>
      </c>
      <c r="K130" s="46">
        <f t="shared" si="109"/>
        <v>0</v>
      </c>
      <c r="L130" s="89">
        <f>I130-F130</f>
        <v>-719.74906499999997</v>
      </c>
      <c r="M130" s="48">
        <f t="shared" si="101"/>
        <v>-1</v>
      </c>
    </row>
    <row r="131" spans="1:13" ht="20.25" customHeight="1" x14ac:dyDescent="0.25">
      <c r="A131" s="82" t="s">
        <v>45</v>
      </c>
      <c r="B131" s="83">
        <v>420</v>
      </c>
      <c r="C131" s="84">
        <v>243.03</v>
      </c>
      <c r="D131" s="84">
        <f>C131*3.5%+C131</f>
        <v>251.53604999999999</v>
      </c>
      <c r="E131" s="84">
        <f t="shared" si="172"/>
        <v>259.0821315</v>
      </c>
      <c r="F131" s="15">
        <f t="shared" si="207"/>
        <v>316.08020042999999</v>
      </c>
      <c r="G131" s="88"/>
      <c r="H131" s="45">
        <f t="shared" si="208"/>
        <v>0</v>
      </c>
      <c r="I131" s="46"/>
      <c r="J131" s="46">
        <f t="shared" si="129"/>
        <v>0</v>
      </c>
      <c r="K131" s="46">
        <f t="shared" si="109"/>
        <v>0</v>
      </c>
      <c r="L131" s="89">
        <f>I131-F131</f>
        <v>-316.08020042999999</v>
      </c>
      <c r="M131" s="48">
        <f t="shared" si="101"/>
        <v>-1</v>
      </c>
    </row>
    <row r="132" spans="1:13" ht="20.25" customHeight="1" thickBot="1" x14ac:dyDescent="0.3">
      <c r="A132" s="76" t="s">
        <v>35</v>
      </c>
      <c r="B132" s="22">
        <v>421</v>
      </c>
      <c r="C132" s="12">
        <v>413.54</v>
      </c>
      <c r="D132" s="12">
        <f>C132*3.5%+C132</f>
        <v>428.01390000000004</v>
      </c>
      <c r="E132" s="12">
        <f t="shared" si="172"/>
        <v>440.85431700000004</v>
      </c>
      <c r="F132" s="172">
        <f t="shared" si="207"/>
        <v>537.84226674000001</v>
      </c>
      <c r="G132" s="77"/>
      <c r="H132" s="96">
        <f t="shared" si="208"/>
        <v>0</v>
      </c>
      <c r="I132" s="116"/>
      <c r="J132" s="116">
        <f t="shared" si="129"/>
        <v>0</v>
      </c>
      <c r="K132" s="116">
        <f t="shared" si="109"/>
        <v>0</v>
      </c>
      <c r="L132" s="117">
        <f>I132-F132</f>
        <v>-537.84226674000001</v>
      </c>
      <c r="M132" s="98">
        <f t="shared" si="101"/>
        <v>-1</v>
      </c>
    </row>
    <row r="133" spans="1:13" ht="21" customHeight="1" x14ac:dyDescent="0.25">
      <c r="A133" s="58" t="s">
        <v>114</v>
      </c>
      <c r="B133" s="19">
        <v>118600</v>
      </c>
      <c r="C133" s="7">
        <v>16.920000000000002</v>
      </c>
      <c r="D133" s="7"/>
      <c r="E133" s="7">
        <f>C133*3%+C133</f>
        <v>17.427600000000002</v>
      </c>
      <c r="F133" s="249">
        <f t="shared" ref="F133:F147" si="209">E133*118.5%</f>
        <v>20.651706000000004</v>
      </c>
      <c r="G133" s="59"/>
      <c r="H133" s="42">
        <f t="shared" si="208"/>
        <v>0</v>
      </c>
      <c r="I133" s="7"/>
      <c r="J133" s="7">
        <f>G133*C133</f>
        <v>0</v>
      </c>
      <c r="K133" s="7">
        <f t="shared" ref="K133:K150" si="210">G133*I133</f>
        <v>0</v>
      </c>
      <c r="L133" s="43">
        <f>I133-F133</f>
        <v>-20.651706000000004</v>
      </c>
      <c r="M133" s="44">
        <f>(I133/E133)-1</f>
        <v>-1</v>
      </c>
    </row>
    <row r="134" spans="1:13" ht="21" customHeight="1" x14ac:dyDescent="0.25">
      <c r="A134" s="82" t="s">
        <v>115</v>
      </c>
      <c r="B134" s="83">
        <v>118601</v>
      </c>
      <c r="C134" s="84">
        <v>16.920000000000002</v>
      </c>
      <c r="D134" s="84"/>
      <c r="E134" s="84">
        <f t="shared" si="130"/>
        <v>17.427600000000002</v>
      </c>
      <c r="F134" s="248">
        <f t="shared" si="209"/>
        <v>20.651706000000004</v>
      </c>
      <c r="G134" s="88"/>
      <c r="H134" s="45">
        <f t="shared" si="208"/>
        <v>0</v>
      </c>
      <c r="I134" s="46"/>
      <c r="J134" s="46">
        <f t="shared" si="100"/>
        <v>0</v>
      </c>
      <c r="K134" s="84">
        <f t="shared" si="210"/>
        <v>0</v>
      </c>
      <c r="L134" s="89">
        <f t="shared" si="137"/>
        <v>-20.651706000000004</v>
      </c>
      <c r="M134" s="48">
        <f t="shared" si="101"/>
        <v>-1</v>
      </c>
    </row>
    <row r="135" spans="1:13" ht="21" customHeight="1" x14ac:dyDescent="0.25">
      <c r="A135" s="82" t="s">
        <v>137</v>
      </c>
      <c r="B135" s="83">
        <v>119112</v>
      </c>
      <c r="C135" s="84">
        <v>12.92</v>
      </c>
      <c r="D135" s="84"/>
      <c r="E135" s="84">
        <f t="shared" ref="E135" si="211">C135*3%+C135</f>
        <v>13.307600000000001</v>
      </c>
      <c r="F135" s="228">
        <f t="shared" si="209"/>
        <v>15.769506000000002</v>
      </c>
      <c r="G135" s="88"/>
      <c r="H135" s="45">
        <f t="shared" si="208"/>
        <v>0</v>
      </c>
      <c r="I135" s="46"/>
      <c r="J135" s="46">
        <f t="shared" ref="J135" si="212">G135*C135</f>
        <v>0</v>
      </c>
      <c r="K135" s="84">
        <f t="shared" si="210"/>
        <v>0</v>
      </c>
      <c r="L135" s="89">
        <f t="shared" ref="L135" si="213">I135-F135</f>
        <v>-15.769506000000002</v>
      </c>
      <c r="M135" s="48">
        <f t="shared" ref="M135" si="214">(I135/E135)-1</f>
        <v>-1</v>
      </c>
    </row>
    <row r="136" spans="1:13" ht="21" customHeight="1" x14ac:dyDescent="0.25">
      <c r="A136" s="82" t="s">
        <v>290</v>
      </c>
      <c r="B136" s="83">
        <v>119542</v>
      </c>
      <c r="C136" s="84">
        <v>12.92</v>
      </c>
      <c r="D136" s="84"/>
      <c r="E136" s="84">
        <f t="shared" ref="E136" si="215">C136*3%+C136</f>
        <v>13.307600000000001</v>
      </c>
      <c r="F136" s="228">
        <f t="shared" ref="F136" si="216">E136*118.5%</f>
        <v>15.769506000000002</v>
      </c>
      <c r="G136" s="88"/>
      <c r="H136" s="45">
        <f t="shared" si="208"/>
        <v>0</v>
      </c>
      <c r="I136" s="46"/>
      <c r="J136" s="46">
        <f t="shared" ref="J136" si="217">G136*C136</f>
        <v>0</v>
      </c>
      <c r="K136" s="84">
        <f t="shared" ref="K136" si="218">G136*I136</f>
        <v>0</v>
      </c>
      <c r="L136" s="89">
        <f t="shared" ref="L136" si="219">I136-F136</f>
        <v>-15.769506000000002</v>
      </c>
      <c r="M136" s="48">
        <f t="shared" ref="M136" si="220">(I136/E136)-1</f>
        <v>-1</v>
      </c>
    </row>
    <row r="137" spans="1:13" ht="21" customHeight="1" x14ac:dyDescent="0.25">
      <c r="A137" s="82" t="s">
        <v>93</v>
      </c>
      <c r="B137" s="83">
        <v>118614</v>
      </c>
      <c r="C137" s="84">
        <v>13</v>
      </c>
      <c r="D137" s="84"/>
      <c r="E137" s="84">
        <f t="shared" si="130"/>
        <v>13.39</v>
      </c>
      <c r="F137" s="15">
        <f t="shared" si="209"/>
        <v>15.867150000000001</v>
      </c>
      <c r="G137" s="88"/>
      <c r="H137" s="45">
        <f t="shared" si="146"/>
        <v>0</v>
      </c>
      <c r="I137" s="46"/>
      <c r="J137" s="46">
        <f t="shared" si="100"/>
        <v>0</v>
      </c>
      <c r="K137" s="84">
        <f t="shared" si="210"/>
        <v>0</v>
      </c>
      <c r="L137" s="89">
        <f t="shared" si="137"/>
        <v>-15.867150000000001</v>
      </c>
      <c r="M137" s="48">
        <f t="shared" si="101"/>
        <v>-1</v>
      </c>
    </row>
    <row r="138" spans="1:13" ht="21" customHeight="1" x14ac:dyDescent="0.25">
      <c r="A138" s="82" t="s">
        <v>94</v>
      </c>
      <c r="B138" s="83">
        <v>118620</v>
      </c>
      <c r="C138" s="84">
        <v>13</v>
      </c>
      <c r="D138" s="84"/>
      <c r="E138" s="84">
        <f>C138*3%+C138</f>
        <v>13.39</v>
      </c>
      <c r="F138" s="228">
        <f t="shared" si="209"/>
        <v>15.867150000000001</v>
      </c>
      <c r="G138" s="88"/>
      <c r="H138" s="45">
        <f t="shared" si="146"/>
        <v>0</v>
      </c>
      <c r="I138" s="46"/>
      <c r="J138" s="46">
        <f t="shared" si="100"/>
        <v>0</v>
      </c>
      <c r="K138" s="84">
        <f t="shared" si="210"/>
        <v>0</v>
      </c>
      <c r="L138" s="89">
        <f t="shared" si="137"/>
        <v>-15.867150000000001</v>
      </c>
      <c r="M138" s="48">
        <f t="shared" si="101"/>
        <v>-1</v>
      </c>
    </row>
    <row r="139" spans="1:13" ht="21" customHeight="1" x14ac:dyDescent="0.25">
      <c r="A139" s="82" t="s">
        <v>89</v>
      </c>
      <c r="B139" s="83">
        <v>118602</v>
      </c>
      <c r="C139" s="84">
        <v>23.43</v>
      </c>
      <c r="D139" s="84"/>
      <c r="E139" s="84">
        <f>C139*3%+C139</f>
        <v>24.132899999999999</v>
      </c>
      <c r="F139" s="15">
        <f t="shared" si="209"/>
        <v>28.597486500000002</v>
      </c>
      <c r="G139" s="88"/>
      <c r="H139" s="45">
        <f t="shared" si="146"/>
        <v>0</v>
      </c>
      <c r="I139" s="46"/>
      <c r="J139" s="46">
        <f t="shared" si="100"/>
        <v>0</v>
      </c>
      <c r="K139" s="84">
        <f t="shared" si="210"/>
        <v>0</v>
      </c>
      <c r="L139" s="89">
        <f t="shared" si="137"/>
        <v>-28.597486500000002</v>
      </c>
      <c r="M139" s="48">
        <f t="shared" si="101"/>
        <v>-1</v>
      </c>
    </row>
    <row r="140" spans="1:13" ht="21" customHeight="1" thickBot="1" x14ac:dyDescent="0.3">
      <c r="A140" s="76" t="s">
        <v>90</v>
      </c>
      <c r="B140" s="22">
        <v>118608</v>
      </c>
      <c r="C140" s="12">
        <v>23.43</v>
      </c>
      <c r="D140" s="12"/>
      <c r="E140" s="12">
        <f t="shared" si="130"/>
        <v>24.132899999999999</v>
      </c>
      <c r="F140" s="172">
        <f t="shared" si="209"/>
        <v>28.597486500000002</v>
      </c>
      <c r="G140" s="77"/>
      <c r="H140" s="96">
        <f t="shared" si="146"/>
        <v>0</v>
      </c>
      <c r="I140" s="116"/>
      <c r="J140" s="116">
        <f t="shared" si="100"/>
        <v>0</v>
      </c>
      <c r="K140" s="12">
        <f t="shared" si="210"/>
        <v>0</v>
      </c>
      <c r="L140" s="117">
        <f t="shared" si="137"/>
        <v>-28.597486500000002</v>
      </c>
      <c r="M140" s="98">
        <f t="shared" si="101"/>
        <v>-1</v>
      </c>
    </row>
    <row r="141" spans="1:13" ht="21" customHeight="1" x14ac:dyDescent="0.25">
      <c r="A141" s="148" t="s">
        <v>38</v>
      </c>
      <c r="B141" s="145">
        <v>9307</v>
      </c>
      <c r="C141" s="122">
        <v>23.06</v>
      </c>
      <c r="D141" s="122"/>
      <c r="E141" s="122">
        <f t="shared" si="130"/>
        <v>23.751799999999999</v>
      </c>
      <c r="F141" s="262">
        <f t="shared" si="209"/>
        <v>28.145883000000001</v>
      </c>
      <c r="G141" s="124"/>
      <c r="H141" s="125">
        <f t="shared" si="146"/>
        <v>0</v>
      </c>
      <c r="I141" s="122"/>
      <c r="J141" s="122">
        <f t="shared" si="100"/>
        <v>0</v>
      </c>
      <c r="K141" s="122">
        <f t="shared" si="210"/>
        <v>0</v>
      </c>
      <c r="L141" s="126">
        <f t="shared" si="137"/>
        <v>-28.145883000000001</v>
      </c>
      <c r="M141" s="127">
        <f t="shared" si="101"/>
        <v>-1</v>
      </c>
    </row>
    <row r="142" spans="1:13" ht="21" customHeight="1" x14ac:dyDescent="0.25">
      <c r="A142" s="128" t="s">
        <v>39</v>
      </c>
      <c r="B142" s="129">
        <v>9305</v>
      </c>
      <c r="C142" s="130">
        <v>23.06</v>
      </c>
      <c r="D142" s="130"/>
      <c r="E142" s="130">
        <f t="shared" si="130"/>
        <v>23.751799999999999</v>
      </c>
      <c r="F142" s="266">
        <f t="shared" si="209"/>
        <v>28.145883000000001</v>
      </c>
      <c r="G142" s="132"/>
      <c r="H142" s="133">
        <f t="shared" si="146"/>
        <v>0</v>
      </c>
      <c r="I142" s="130"/>
      <c r="J142" s="130">
        <f t="shared" si="100"/>
        <v>0</v>
      </c>
      <c r="K142" s="130">
        <f t="shared" si="210"/>
        <v>0</v>
      </c>
      <c r="L142" s="135">
        <f t="shared" si="137"/>
        <v>-28.145883000000001</v>
      </c>
      <c r="M142" s="136">
        <f t="shared" si="101"/>
        <v>-1</v>
      </c>
    </row>
    <row r="143" spans="1:13" ht="21" customHeight="1" thickBot="1" x14ac:dyDescent="0.3">
      <c r="A143" s="137" t="s">
        <v>173</v>
      </c>
      <c r="B143" s="138">
        <v>119123</v>
      </c>
      <c r="C143" s="139">
        <v>11.71</v>
      </c>
      <c r="D143" s="139"/>
      <c r="E143" s="139">
        <f t="shared" si="130"/>
        <v>12.061300000000001</v>
      </c>
      <c r="F143" s="264">
        <f t="shared" si="209"/>
        <v>14.292640500000001</v>
      </c>
      <c r="G143" s="141"/>
      <c r="H143" s="142">
        <f t="shared" si="146"/>
        <v>0</v>
      </c>
      <c r="I143" s="150"/>
      <c r="J143" s="150">
        <f t="shared" si="100"/>
        <v>0</v>
      </c>
      <c r="K143" s="139">
        <f t="shared" si="210"/>
        <v>0</v>
      </c>
      <c r="L143" s="143">
        <f t="shared" si="137"/>
        <v>-14.292640500000001</v>
      </c>
      <c r="M143" s="144">
        <f t="shared" si="101"/>
        <v>-1</v>
      </c>
    </row>
    <row r="144" spans="1:13" ht="21" customHeight="1" x14ac:dyDescent="0.25">
      <c r="A144" s="58" t="s">
        <v>40</v>
      </c>
      <c r="B144" s="19">
        <v>9309</v>
      </c>
      <c r="C144" s="7">
        <v>19.579999999999998</v>
      </c>
      <c r="D144" s="7"/>
      <c r="E144" s="7">
        <f t="shared" si="130"/>
        <v>20.167399999999997</v>
      </c>
      <c r="F144" s="249">
        <f t="shared" si="209"/>
        <v>23.898368999999999</v>
      </c>
      <c r="G144" s="59"/>
      <c r="H144" s="42">
        <f t="shared" si="146"/>
        <v>0</v>
      </c>
      <c r="I144" s="7"/>
      <c r="J144" s="7">
        <f t="shared" si="100"/>
        <v>0</v>
      </c>
      <c r="K144" s="7">
        <f t="shared" si="210"/>
        <v>0</v>
      </c>
      <c r="L144" s="43">
        <f t="shared" si="137"/>
        <v>-23.898368999999999</v>
      </c>
      <c r="M144" s="44">
        <f t="shared" si="101"/>
        <v>-1</v>
      </c>
    </row>
    <row r="145" spans="1:13" ht="21" customHeight="1" x14ac:dyDescent="0.25">
      <c r="A145" s="82" t="s">
        <v>41</v>
      </c>
      <c r="B145" s="83">
        <v>9315</v>
      </c>
      <c r="C145" s="84">
        <v>20.059999999999999</v>
      </c>
      <c r="D145" s="84"/>
      <c r="E145" s="84">
        <f t="shared" si="130"/>
        <v>20.661799999999999</v>
      </c>
      <c r="F145" s="248">
        <f t="shared" si="209"/>
        <v>24.484233</v>
      </c>
      <c r="G145" s="88"/>
      <c r="H145" s="45">
        <f t="shared" si="146"/>
        <v>0</v>
      </c>
      <c r="I145" s="46"/>
      <c r="J145" s="46">
        <f t="shared" si="100"/>
        <v>0</v>
      </c>
      <c r="K145" s="84">
        <f t="shared" si="210"/>
        <v>0</v>
      </c>
      <c r="L145" s="89">
        <f t="shared" si="137"/>
        <v>-24.484233</v>
      </c>
      <c r="M145" s="48">
        <f t="shared" si="101"/>
        <v>-1</v>
      </c>
    </row>
    <row r="146" spans="1:13" ht="21" customHeight="1" x14ac:dyDescent="0.25">
      <c r="A146" s="82" t="s">
        <v>120</v>
      </c>
      <c r="B146" s="83">
        <v>118637</v>
      </c>
      <c r="C146" s="84">
        <v>12.86</v>
      </c>
      <c r="D146" s="84"/>
      <c r="E146" s="84">
        <f t="shared" si="130"/>
        <v>13.245799999999999</v>
      </c>
      <c r="F146" s="248">
        <f t="shared" si="209"/>
        <v>15.696273</v>
      </c>
      <c r="G146" s="88"/>
      <c r="H146" s="45">
        <f t="shared" si="146"/>
        <v>0</v>
      </c>
      <c r="I146" s="46"/>
      <c r="J146" s="46">
        <f t="shared" si="100"/>
        <v>0</v>
      </c>
      <c r="K146" s="84">
        <f t="shared" si="210"/>
        <v>0</v>
      </c>
      <c r="L146" s="89">
        <f t="shared" si="137"/>
        <v>-15.696273</v>
      </c>
      <c r="M146" s="48">
        <f t="shared" si="101"/>
        <v>-1</v>
      </c>
    </row>
    <row r="147" spans="1:13" ht="21" customHeight="1" x14ac:dyDescent="0.25">
      <c r="A147" s="82" t="s">
        <v>54</v>
      </c>
      <c r="B147" s="83">
        <v>15593</v>
      </c>
      <c r="C147" s="84">
        <v>24.92</v>
      </c>
      <c r="D147" s="84"/>
      <c r="E147" s="84">
        <f t="shared" si="130"/>
        <v>25.6676</v>
      </c>
      <c r="F147" s="248">
        <f t="shared" si="209"/>
        <v>30.416106000000003</v>
      </c>
      <c r="G147" s="88"/>
      <c r="H147" s="45">
        <f t="shared" si="146"/>
        <v>0</v>
      </c>
      <c r="I147" s="46"/>
      <c r="J147" s="46">
        <f t="shared" si="100"/>
        <v>0</v>
      </c>
      <c r="K147" s="84">
        <f t="shared" si="210"/>
        <v>0</v>
      </c>
      <c r="L147" s="89">
        <f t="shared" si="137"/>
        <v>-30.416106000000003</v>
      </c>
      <c r="M147" s="48">
        <f t="shared" si="101"/>
        <v>-1</v>
      </c>
    </row>
    <row r="148" spans="1:13" ht="21" customHeight="1" thickBot="1" x14ac:dyDescent="0.3">
      <c r="A148" s="76" t="s">
        <v>55</v>
      </c>
      <c r="B148" s="22">
        <v>15598</v>
      </c>
      <c r="C148" s="12">
        <v>24.92</v>
      </c>
      <c r="D148" s="12"/>
      <c r="E148" s="12">
        <f t="shared" ref="E148" si="221">C148*3%+C148</f>
        <v>25.6676</v>
      </c>
      <c r="F148" s="172">
        <f t="shared" ref="F148" si="222">E148*118.5%</f>
        <v>30.416106000000003</v>
      </c>
      <c r="G148" s="77"/>
      <c r="H148" s="96">
        <f>G148*L148</f>
        <v>0</v>
      </c>
      <c r="I148" s="116"/>
      <c r="J148" s="116">
        <f t="shared" ref="J148" si="223">G148*C148</f>
        <v>0</v>
      </c>
      <c r="K148" s="12">
        <f t="shared" si="210"/>
        <v>0</v>
      </c>
      <c r="L148" s="117">
        <f t="shared" ref="L148" si="224">I148-F148</f>
        <v>-30.416106000000003</v>
      </c>
      <c r="M148" s="98">
        <f t="shared" ref="M148" si="225">(I148/E148)-1</f>
        <v>-1</v>
      </c>
    </row>
    <row r="149" spans="1:13" ht="21" customHeight="1" x14ac:dyDescent="0.25">
      <c r="A149" s="148" t="s">
        <v>146</v>
      </c>
      <c r="B149" s="145">
        <v>119464</v>
      </c>
      <c r="C149" s="122">
        <v>12.92</v>
      </c>
      <c r="D149" s="122"/>
      <c r="E149" s="122">
        <f>C149*3%+C149</f>
        <v>13.307600000000001</v>
      </c>
      <c r="F149" s="247">
        <f>E149*118.5%</f>
        <v>15.769506000000002</v>
      </c>
      <c r="G149" s="124"/>
      <c r="H149" s="125">
        <f>G149*L149</f>
        <v>0</v>
      </c>
      <c r="I149" s="149"/>
      <c r="J149" s="149">
        <f>G149*C149</f>
        <v>0</v>
      </c>
      <c r="K149" s="122">
        <f t="shared" si="210"/>
        <v>0</v>
      </c>
      <c r="L149" s="126">
        <f>I149-F149</f>
        <v>-15.769506000000002</v>
      </c>
      <c r="M149" s="127">
        <f>(I149/E149)-1</f>
        <v>-1</v>
      </c>
    </row>
    <row r="150" spans="1:13" ht="21" customHeight="1" thickBot="1" x14ac:dyDescent="0.3">
      <c r="A150" s="137" t="s">
        <v>147</v>
      </c>
      <c r="B150" s="138">
        <v>119151</v>
      </c>
      <c r="C150" s="139">
        <v>23.96</v>
      </c>
      <c r="D150" s="139"/>
      <c r="E150" s="139">
        <f>C150*3%+C150</f>
        <v>24.678800000000003</v>
      </c>
      <c r="F150" s="155">
        <f>E150*118.5%</f>
        <v>29.244378000000005</v>
      </c>
      <c r="G150" s="141"/>
      <c r="H150" s="142">
        <f>G150*L150</f>
        <v>0</v>
      </c>
      <c r="I150" s="150"/>
      <c r="J150" s="150">
        <f>G150*C150</f>
        <v>0</v>
      </c>
      <c r="K150" s="139">
        <f t="shared" si="210"/>
        <v>0</v>
      </c>
      <c r="L150" s="143">
        <f>I150-F150</f>
        <v>-29.244378000000005</v>
      </c>
      <c r="M150" s="144">
        <f>(I150/E150)-1</f>
        <v>-1</v>
      </c>
    </row>
    <row r="151" spans="1:13" ht="21" customHeight="1" x14ac:dyDescent="0.25">
      <c r="A151" s="310" t="s">
        <v>239</v>
      </c>
      <c r="B151" s="308">
        <v>119514</v>
      </c>
      <c r="C151" s="3">
        <v>15.52</v>
      </c>
      <c r="D151" s="2"/>
      <c r="E151" s="2">
        <f t="shared" si="130"/>
        <v>15.9856</v>
      </c>
      <c r="F151" s="18">
        <f t="shared" ref="F151:F157" si="226">E151*121%</f>
        <v>19.342575999999998</v>
      </c>
      <c r="G151" s="41"/>
      <c r="H151" s="55">
        <f>G151*L151</f>
        <v>0</v>
      </c>
      <c r="I151" s="3"/>
      <c r="J151" s="3">
        <f t="shared" si="100"/>
        <v>0</v>
      </c>
      <c r="K151" s="2">
        <f t="shared" ref="K151:K152" si="227">G151*I151</f>
        <v>0</v>
      </c>
      <c r="L151" s="56">
        <f t="shared" si="137"/>
        <v>-19.342575999999998</v>
      </c>
      <c r="M151" s="35">
        <f t="shared" ref="M151:M177" si="228">(I151/E151)-1</f>
        <v>-1</v>
      </c>
    </row>
    <row r="152" spans="1:13" ht="21" customHeight="1" x14ac:dyDescent="0.25">
      <c r="A152" s="387" t="s">
        <v>37</v>
      </c>
      <c r="B152" s="311">
        <v>9046</v>
      </c>
      <c r="C152" s="1">
        <v>15.52</v>
      </c>
      <c r="D152" s="6"/>
      <c r="E152" s="6">
        <f t="shared" ref="E152:E234" si="229">C152*3%+C152</f>
        <v>15.9856</v>
      </c>
      <c r="F152" s="228">
        <f t="shared" si="226"/>
        <v>19.342575999999998</v>
      </c>
      <c r="G152" s="31"/>
      <c r="H152" s="32">
        <f t="shared" si="146"/>
        <v>0</v>
      </c>
      <c r="I152" s="1"/>
      <c r="J152" s="1">
        <f t="shared" si="100"/>
        <v>0</v>
      </c>
      <c r="K152" s="6">
        <f t="shared" si="227"/>
        <v>0</v>
      </c>
      <c r="L152" s="34">
        <f t="shared" si="137"/>
        <v>-19.342575999999998</v>
      </c>
      <c r="M152" s="35">
        <f t="shared" si="228"/>
        <v>-1</v>
      </c>
    </row>
    <row r="153" spans="1:13" ht="21" customHeight="1" x14ac:dyDescent="0.25">
      <c r="A153" s="388" t="s">
        <v>36</v>
      </c>
      <c r="B153" s="222">
        <v>9050</v>
      </c>
      <c r="C153" s="1">
        <v>15.52</v>
      </c>
      <c r="D153" s="1"/>
      <c r="E153" s="1">
        <f t="shared" ref="E153:E157" si="230">C153*3%+C153</f>
        <v>15.9856</v>
      </c>
      <c r="F153" s="14">
        <f t="shared" si="226"/>
        <v>19.342575999999998</v>
      </c>
      <c r="G153" s="31"/>
      <c r="H153" s="60">
        <f t="shared" ref="H153:H157" si="231">G153*L153</f>
        <v>0</v>
      </c>
      <c r="I153" s="1"/>
      <c r="J153" s="1">
        <f t="shared" ref="J153:J157" si="232">G153*C153</f>
        <v>0</v>
      </c>
      <c r="K153" s="1">
        <f t="shared" ref="K153:K157" si="233">G153*I153</f>
        <v>0</v>
      </c>
      <c r="L153" s="61">
        <f t="shared" ref="L153:L157" si="234">I153-F153</f>
        <v>-19.342575999999998</v>
      </c>
      <c r="M153" s="35">
        <f t="shared" ref="M153:M157" si="235">(I153/E153)-1</f>
        <v>-1</v>
      </c>
    </row>
    <row r="154" spans="1:13" ht="21" customHeight="1" x14ac:dyDescent="0.25">
      <c r="A154" s="388" t="s">
        <v>228</v>
      </c>
      <c r="B154" s="311">
        <v>119512</v>
      </c>
      <c r="C154" s="1">
        <v>15.52</v>
      </c>
      <c r="D154" s="1"/>
      <c r="E154" s="1">
        <f t="shared" si="230"/>
        <v>15.9856</v>
      </c>
      <c r="F154" s="14">
        <f t="shared" si="226"/>
        <v>19.342575999999998</v>
      </c>
      <c r="G154" s="31"/>
      <c r="H154" s="60">
        <f t="shared" si="231"/>
        <v>0</v>
      </c>
      <c r="I154" s="1"/>
      <c r="J154" s="1">
        <f t="shared" si="232"/>
        <v>0</v>
      </c>
      <c r="K154" s="1">
        <f t="shared" si="233"/>
        <v>0</v>
      </c>
      <c r="L154" s="61">
        <f t="shared" si="234"/>
        <v>-19.342575999999998</v>
      </c>
      <c r="M154" s="35">
        <f t="shared" si="235"/>
        <v>-1</v>
      </c>
    </row>
    <row r="155" spans="1:13" ht="21" customHeight="1" x14ac:dyDescent="0.25">
      <c r="A155" s="388" t="s">
        <v>229</v>
      </c>
      <c r="B155" s="311">
        <v>119513</v>
      </c>
      <c r="C155" s="1">
        <v>15.52</v>
      </c>
      <c r="D155" s="1"/>
      <c r="E155" s="1">
        <f t="shared" si="230"/>
        <v>15.9856</v>
      </c>
      <c r="F155" s="14">
        <f t="shared" si="226"/>
        <v>19.342575999999998</v>
      </c>
      <c r="G155" s="31"/>
      <c r="H155" s="60">
        <f t="shared" si="231"/>
        <v>0</v>
      </c>
      <c r="I155" s="1"/>
      <c r="J155" s="1">
        <f t="shared" si="232"/>
        <v>0</v>
      </c>
      <c r="K155" s="1">
        <f t="shared" si="233"/>
        <v>0</v>
      </c>
      <c r="L155" s="61">
        <f t="shared" si="234"/>
        <v>-19.342575999999998</v>
      </c>
      <c r="M155" s="35">
        <f t="shared" si="235"/>
        <v>-1</v>
      </c>
    </row>
    <row r="156" spans="1:13" ht="21" customHeight="1" x14ac:dyDescent="0.25">
      <c r="A156" s="388" t="s">
        <v>286</v>
      </c>
      <c r="B156" s="311">
        <v>119555</v>
      </c>
      <c r="C156" s="1">
        <v>15.52</v>
      </c>
      <c r="D156" s="1"/>
      <c r="E156" s="1">
        <f t="shared" si="230"/>
        <v>15.9856</v>
      </c>
      <c r="F156" s="14">
        <f t="shared" si="226"/>
        <v>19.342575999999998</v>
      </c>
      <c r="G156" s="31"/>
      <c r="H156" s="60">
        <f t="shared" si="231"/>
        <v>0</v>
      </c>
      <c r="I156" s="1"/>
      <c r="J156" s="1">
        <f t="shared" si="232"/>
        <v>0</v>
      </c>
      <c r="K156" s="1">
        <f t="shared" si="233"/>
        <v>0</v>
      </c>
      <c r="L156" s="61">
        <f t="shared" si="234"/>
        <v>-19.342575999999998</v>
      </c>
      <c r="M156" s="35">
        <f t="shared" si="235"/>
        <v>-1</v>
      </c>
    </row>
    <row r="157" spans="1:13" ht="21" customHeight="1" thickBot="1" x14ac:dyDescent="0.3">
      <c r="A157" s="388" t="s">
        <v>285</v>
      </c>
      <c r="B157" s="222">
        <v>119556</v>
      </c>
      <c r="C157" s="1">
        <v>15.52</v>
      </c>
      <c r="D157" s="1"/>
      <c r="E157" s="1">
        <f t="shared" si="230"/>
        <v>15.9856</v>
      </c>
      <c r="F157" s="14">
        <f t="shared" si="226"/>
        <v>19.342575999999998</v>
      </c>
      <c r="G157" s="31"/>
      <c r="H157" s="60">
        <f t="shared" si="231"/>
        <v>0</v>
      </c>
      <c r="I157" s="1"/>
      <c r="J157" s="1">
        <f t="shared" si="232"/>
        <v>0</v>
      </c>
      <c r="K157" s="1">
        <f t="shared" si="233"/>
        <v>0</v>
      </c>
      <c r="L157" s="61">
        <f t="shared" si="234"/>
        <v>-19.342575999999998</v>
      </c>
      <c r="M157" s="35">
        <f t="shared" si="235"/>
        <v>-1</v>
      </c>
    </row>
    <row r="158" spans="1:13" ht="21" customHeight="1" thickBot="1" x14ac:dyDescent="0.3">
      <c r="A158" s="389" t="s">
        <v>59</v>
      </c>
      <c r="B158" s="308">
        <v>17918</v>
      </c>
      <c r="C158" s="7">
        <v>35.200000000000003</v>
      </c>
      <c r="D158" s="3"/>
      <c r="E158" s="3">
        <f t="shared" si="229"/>
        <v>36.256</v>
      </c>
      <c r="F158" s="85">
        <f t="shared" ref="F158:F170" si="236">E158*119.5%</f>
        <v>43.325920000000004</v>
      </c>
      <c r="G158" s="86"/>
      <c r="H158" s="55">
        <f t="shared" ref="H158:H177" si="237">G158*L158</f>
        <v>0</v>
      </c>
      <c r="I158" s="3"/>
      <c r="J158" s="3">
        <f t="shared" ref="J158:J231" si="238">G158*C158</f>
        <v>0</v>
      </c>
      <c r="K158" s="7">
        <f t="shared" ref="K158:K177" si="239">G158*I158</f>
        <v>0</v>
      </c>
      <c r="L158" s="56">
        <f t="shared" ref="L158:L177" si="240">I158-F158</f>
        <v>-43.325920000000004</v>
      </c>
      <c r="M158" s="57">
        <f t="shared" si="228"/>
        <v>-1</v>
      </c>
    </row>
    <row r="159" spans="1:13" ht="21" customHeight="1" thickBot="1" x14ac:dyDescent="0.3">
      <c r="A159" s="388" t="s">
        <v>284</v>
      </c>
      <c r="B159" s="222">
        <v>118650</v>
      </c>
      <c r="C159" s="2">
        <v>35.200000000000003</v>
      </c>
      <c r="D159" s="1"/>
      <c r="E159" s="1">
        <f t="shared" si="229"/>
        <v>36.256</v>
      </c>
      <c r="F159" s="14">
        <f t="shared" si="236"/>
        <v>43.325920000000004</v>
      </c>
      <c r="G159" s="31"/>
      <c r="H159" s="32">
        <f t="shared" si="237"/>
        <v>0</v>
      </c>
      <c r="I159" s="33"/>
      <c r="J159" s="33">
        <f t="shared" si="238"/>
        <v>0</v>
      </c>
      <c r="K159" s="7">
        <f t="shared" si="239"/>
        <v>0</v>
      </c>
      <c r="L159" s="34">
        <f t="shared" si="240"/>
        <v>-43.325920000000004</v>
      </c>
      <c r="M159" s="35">
        <f t="shared" si="228"/>
        <v>-1</v>
      </c>
    </row>
    <row r="160" spans="1:13" ht="21" customHeight="1" thickBot="1" x14ac:dyDescent="0.3">
      <c r="A160" s="388" t="s">
        <v>73</v>
      </c>
      <c r="B160" s="222">
        <v>17922</v>
      </c>
      <c r="C160" s="84">
        <v>35.200000000000003</v>
      </c>
      <c r="D160" s="8"/>
      <c r="E160" s="1">
        <f>C160*3%+C160</f>
        <v>36.256</v>
      </c>
      <c r="F160" s="14">
        <f t="shared" si="236"/>
        <v>43.325920000000004</v>
      </c>
      <c r="G160" s="31"/>
      <c r="H160" s="32">
        <f t="shared" si="237"/>
        <v>0</v>
      </c>
      <c r="I160" s="33"/>
      <c r="J160" s="33">
        <f t="shared" si="238"/>
        <v>0</v>
      </c>
      <c r="K160" s="7">
        <f t="shared" si="239"/>
        <v>0</v>
      </c>
      <c r="L160" s="34">
        <f t="shared" si="240"/>
        <v>-43.325920000000004</v>
      </c>
      <c r="M160" s="35">
        <f t="shared" si="228"/>
        <v>-1</v>
      </c>
    </row>
    <row r="161" spans="1:13" ht="21" customHeight="1" thickBot="1" x14ac:dyDescent="0.3">
      <c r="A161" s="313" t="s">
        <v>133</v>
      </c>
      <c r="B161" s="314">
        <v>119128</v>
      </c>
      <c r="C161" s="84">
        <v>35.200000000000003</v>
      </c>
      <c r="D161" s="91"/>
      <c r="E161" s="8">
        <f t="shared" si="229"/>
        <v>36.256</v>
      </c>
      <c r="F161" s="248">
        <f t="shared" si="236"/>
        <v>43.325920000000004</v>
      </c>
      <c r="G161" s="62"/>
      <c r="H161" s="63">
        <f t="shared" si="237"/>
        <v>0</v>
      </c>
      <c r="I161" s="8"/>
      <c r="J161" s="8">
        <f t="shared" si="238"/>
        <v>0</v>
      </c>
      <c r="K161" s="7">
        <f t="shared" si="239"/>
        <v>0</v>
      </c>
      <c r="L161" s="64">
        <f t="shared" si="240"/>
        <v>-43.325920000000004</v>
      </c>
      <c r="M161" s="65">
        <f t="shared" si="228"/>
        <v>-1</v>
      </c>
    </row>
    <row r="162" spans="1:13" ht="21" customHeight="1" thickBot="1" x14ac:dyDescent="0.3">
      <c r="A162" s="82" t="s">
        <v>110</v>
      </c>
      <c r="B162" s="83">
        <v>118984</v>
      </c>
      <c r="C162" s="84">
        <v>35.200000000000003</v>
      </c>
      <c r="D162" s="84"/>
      <c r="E162" s="84">
        <f t="shared" si="229"/>
        <v>36.256</v>
      </c>
      <c r="F162" s="248">
        <f t="shared" si="236"/>
        <v>43.325920000000004</v>
      </c>
      <c r="G162" s="88"/>
      <c r="H162" s="45">
        <f t="shared" si="237"/>
        <v>0</v>
      </c>
      <c r="I162" s="46"/>
      <c r="J162" s="46">
        <f t="shared" si="238"/>
        <v>0</v>
      </c>
      <c r="K162" s="7">
        <f t="shared" si="239"/>
        <v>0</v>
      </c>
      <c r="L162" s="89">
        <f t="shared" si="240"/>
        <v>-43.325920000000004</v>
      </c>
      <c r="M162" s="48">
        <f t="shared" si="228"/>
        <v>-1</v>
      </c>
    </row>
    <row r="163" spans="1:13" ht="21" customHeight="1" thickBot="1" x14ac:dyDescent="0.3">
      <c r="A163" s="82" t="s">
        <v>111</v>
      </c>
      <c r="B163" s="83">
        <v>118990</v>
      </c>
      <c r="C163" s="84">
        <v>35.200000000000003</v>
      </c>
      <c r="D163" s="84"/>
      <c r="E163" s="84">
        <f t="shared" si="229"/>
        <v>36.256</v>
      </c>
      <c r="F163" s="248">
        <f t="shared" si="236"/>
        <v>43.325920000000004</v>
      </c>
      <c r="G163" s="88"/>
      <c r="H163" s="45">
        <f t="shared" si="237"/>
        <v>0</v>
      </c>
      <c r="I163" s="46"/>
      <c r="J163" s="46">
        <f t="shared" si="238"/>
        <v>0</v>
      </c>
      <c r="K163" s="7">
        <f t="shared" si="239"/>
        <v>0</v>
      </c>
      <c r="L163" s="89">
        <f t="shared" si="240"/>
        <v>-43.325920000000004</v>
      </c>
      <c r="M163" s="48">
        <f t="shared" si="228"/>
        <v>-1</v>
      </c>
    </row>
    <row r="164" spans="1:13" ht="21" customHeight="1" thickBot="1" x14ac:dyDescent="0.3">
      <c r="A164" s="320" t="s">
        <v>127</v>
      </c>
      <c r="B164" s="221">
        <v>119107</v>
      </c>
      <c r="C164" s="2">
        <v>35.200000000000003</v>
      </c>
      <c r="D164" s="11"/>
      <c r="E164" s="11">
        <f t="shared" si="229"/>
        <v>36.256</v>
      </c>
      <c r="F164" s="248">
        <f t="shared" si="236"/>
        <v>43.325920000000004</v>
      </c>
      <c r="G164" s="75"/>
      <c r="H164" s="118">
        <f t="shared" si="237"/>
        <v>0</v>
      </c>
      <c r="I164" s="119"/>
      <c r="J164" s="119">
        <f t="shared" si="238"/>
        <v>0</v>
      </c>
      <c r="K164" s="7">
        <f t="shared" si="239"/>
        <v>0</v>
      </c>
      <c r="L164" s="120">
        <f t="shared" si="240"/>
        <v>-43.325920000000004</v>
      </c>
      <c r="M164" s="121">
        <f t="shared" si="228"/>
        <v>-1</v>
      </c>
    </row>
    <row r="165" spans="1:13" ht="21" customHeight="1" thickBot="1" x14ac:dyDescent="0.3">
      <c r="A165" s="320" t="s">
        <v>167</v>
      </c>
      <c r="B165" s="221">
        <v>119172</v>
      </c>
      <c r="C165" s="11">
        <v>35.200000000000003</v>
      </c>
      <c r="D165" s="11"/>
      <c r="E165" s="11">
        <f t="shared" ref="E165:E167" si="241">C165*3%+C165</f>
        <v>36.256</v>
      </c>
      <c r="F165" s="248">
        <f t="shared" si="236"/>
        <v>43.325920000000004</v>
      </c>
      <c r="G165" s="75"/>
      <c r="H165" s="118">
        <f t="shared" ref="H165:H167" si="242">G165*L165</f>
        <v>0</v>
      </c>
      <c r="I165" s="119"/>
      <c r="J165" s="119">
        <f t="shared" ref="J165:J167" si="243">G165*C165</f>
        <v>0</v>
      </c>
      <c r="K165" s="7">
        <f t="shared" si="239"/>
        <v>0</v>
      </c>
      <c r="L165" s="120">
        <f t="shared" ref="L165:L167" si="244">I165-F165</f>
        <v>-43.325920000000004</v>
      </c>
      <c r="M165" s="121">
        <f t="shared" ref="M165:M167" si="245">(I165/E165)-1</f>
        <v>-1</v>
      </c>
    </row>
    <row r="166" spans="1:13" ht="21" customHeight="1" thickBot="1" x14ac:dyDescent="0.3">
      <c r="A166" s="320" t="s">
        <v>163</v>
      </c>
      <c r="B166" s="221">
        <v>119170</v>
      </c>
      <c r="C166" s="84">
        <v>35.200000000000003</v>
      </c>
      <c r="D166" s="11"/>
      <c r="E166" s="11">
        <f t="shared" si="241"/>
        <v>36.256</v>
      </c>
      <c r="F166" s="248">
        <f t="shared" si="236"/>
        <v>43.325920000000004</v>
      </c>
      <c r="G166" s="75"/>
      <c r="H166" s="118">
        <f t="shared" si="242"/>
        <v>0</v>
      </c>
      <c r="I166" s="119"/>
      <c r="J166" s="119">
        <f t="shared" si="243"/>
        <v>0</v>
      </c>
      <c r="K166" s="7">
        <f t="shared" si="239"/>
        <v>0</v>
      </c>
      <c r="L166" s="120">
        <f t="shared" si="244"/>
        <v>-43.325920000000004</v>
      </c>
      <c r="M166" s="121">
        <f t="shared" si="245"/>
        <v>-1</v>
      </c>
    </row>
    <row r="167" spans="1:13" ht="21" customHeight="1" thickBot="1" x14ac:dyDescent="0.3">
      <c r="A167" s="320" t="s">
        <v>327</v>
      </c>
      <c r="B167" s="221">
        <v>119521</v>
      </c>
      <c r="C167" s="2">
        <v>35.200000000000003</v>
      </c>
      <c r="D167" s="11"/>
      <c r="E167" s="11">
        <f t="shared" si="241"/>
        <v>36.256</v>
      </c>
      <c r="F167" s="228">
        <f t="shared" si="236"/>
        <v>43.325920000000004</v>
      </c>
      <c r="G167" s="75"/>
      <c r="H167" s="118">
        <f t="shared" si="242"/>
        <v>0</v>
      </c>
      <c r="I167" s="119"/>
      <c r="J167" s="119">
        <f t="shared" si="243"/>
        <v>0</v>
      </c>
      <c r="K167" s="7">
        <f t="shared" ref="K167" si="246">G167*I167</f>
        <v>0</v>
      </c>
      <c r="L167" s="120">
        <f t="shared" si="244"/>
        <v>-43.325920000000004</v>
      </c>
      <c r="M167" s="121">
        <f t="shared" si="245"/>
        <v>-1</v>
      </c>
    </row>
    <row r="168" spans="1:13" ht="21" customHeight="1" thickBot="1" x14ac:dyDescent="0.3">
      <c r="A168" s="320" t="s">
        <v>291</v>
      </c>
      <c r="B168" s="221">
        <v>119509</v>
      </c>
      <c r="C168" s="11">
        <v>35.200000000000003</v>
      </c>
      <c r="D168" s="11"/>
      <c r="E168" s="11">
        <f t="shared" ref="E168:E169" si="247">C168*3%+C168</f>
        <v>36.256</v>
      </c>
      <c r="F168" s="228">
        <f t="shared" ref="F168:F169" si="248">E168*119.5%</f>
        <v>43.325920000000004</v>
      </c>
      <c r="G168" s="75"/>
      <c r="H168" s="118">
        <f t="shared" ref="H168:H169" si="249">G168*L168</f>
        <v>0</v>
      </c>
      <c r="I168" s="119"/>
      <c r="J168" s="119">
        <f t="shared" ref="J168:J169" si="250">G168*C168</f>
        <v>0</v>
      </c>
      <c r="K168" s="7">
        <f t="shared" si="239"/>
        <v>0</v>
      </c>
      <c r="L168" s="120">
        <f t="shared" ref="L168:L169" si="251">I168-F168</f>
        <v>-43.325920000000004</v>
      </c>
      <c r="M168" s="121">
        <f t="shared" ref="M168:M169" si="252">(I168/E168)-1</f>
        <v>-1</v>
      </c>
    </row>
    <row r="169" spans="1:13" ht="21" customHeight="1" thickBot="1" x14ac:dyDescent="0.3">
      <c r="A169" s="320" t="s">
        <v>326</v>
      </c>
      <c r="B169" s="221">
        <v>118469</v>
      </c>
      <c r="C169" s="11">
        <v>35.200000000000003</v>
      </c>
      <c r="D169" s="11"/>
      <c r="E169" s="11">
        <f t="shared" si="247"/>
        <v>36.256</v>
      </c>
      <c r="F169" s="15">
        <f t="shared" si="248"/>
        <v>43.325920000000004</v>
      </c>
      <c r="G169" s="75"/>
      <c r="H169" s="118">
        <f t="shared" si="249"/>
        <v>0</v>
      </c>
      <c r="I169" s="119"/>
      <c r="J169" s="119">
        <f t="shared" si="250"/>
        <v>0</v>
      </c>
      <c r="K169" s="7">
        <f t="shared" si="239"/>
        <v>0</v>
      </c>
      <c r="L169" s="120">
        <f t="shared" si="251"/>
        <v>-43.325920000000004</v>
      </c>
      <c r="M169" s="121">
        <f t="shared" si="252"/>
        <v>-1</v>
      </c>
    </row>
    <row r="170" spans="1:13" ht="21" customHeight="1" thickBot="1" x14ac:dyDescent="0.3">
      <c r="A170" s="320" t="s">
        <v>112</v>
      </c>
      <c r="B170" s="221">
        <v>119026</v>
      </c>
      <c r="C170" s="12">
        <v>35.200000000000003</v>
      </c>
      <c r="D170" s="11"/>
      <c r="E170" s="11">
        <f t="shared" si="229"/>
        <v>36.256</v>
      </c>
      <c r="F170" s="15">
        <f t="shared" si="236"/>
        <v>43.325920000000004</v>
      </c>
      <c r="G170" s="75"/>
      <c r="H170" s="118">
        <f>G170*L170</f>
        <v>0</v>
      </c>
      <c r="I170" s="11"/>
      <c r="J170" s="11">
        <f t="shared" si="238"/>
        <v>0</v>
      </c>
      <c r="K170" s="7">
        <f t="shared" si="239"/>
        <v>0</v>
      </c>
      <c r="L170" s="120">
        <f t="shared" si="240"/>
        <v>-43.325920000000004</v>
      </c>
      <c r="M170" s="121">
        <f t="shared" si="228"/>
        <v>-1</v>
      </c>
    </row>
    <row r="171" spans="1:13" ht="21" customHeight="1" thickBot="1" x14ac:dyDescent="0.3">
      <c r="A171" s="224" t="s">
        <v>143</v>
      </c>
      <c r="B171" s="225">
        <v>119108</v>
      </c>
      <c r="C171" s="105">
        <v>25.4</v>
      </c>
      <c r="D171" s="105"/>
      <c r="E171" s="105">
        <f t="shared" si="229"/>
        <v>26.161999999999999</v>
      </c>
      <c r="F171" s="106">
        <f t="shared" ref="F171:F177" si="253">E171*118.5%</f>
        <v>31.00197</v>
      </c>
      <c r="G171" s="107"/>
      <c r="H171" s="108">
        <f>G171*L171</f>
        <v>0</v>
      </c>
      <c r="I171" s="105"/>
      <c r="J171" s="105">
        <f t="shared" si="238"/>
        <v>0</v>
      </c>
      <c r="K171" s="7">
        <f t="shared" si="239"/>
        <v>0</v>
      </c>
      <c r="L171" s="109">
        <f t="shared" si="240"/>
        <v>-31.00197</v>
      </c>
      <c r="M171" s="110">
        <f t="shared" si="228"/>
        <v>-1</v>
      </c>
    </row>
    <row r="172" spans="1:13" ht="21" customHeight="1" thickBot="1" x14ac:dyDescent="0.3">
      <c r="A172" s="323" t="s">
        <v>140</v>
      </c>
      <c r="B172" s="324">
        <v>119141</v>
      </c>
      <c r="C172" s="101">
        <v>35.9</v>
      </c>
      <c r="D172" s="101"/>
      <c r="E172" s="101">
        <f t="shared" si="229"/>
        <v>36.976999999999997</v>
      </c>
      <c r="F172" s="102">
        <f t="shared" si="253"/>
        <v>43.817744999999995</v>
      </c>
      <c r="G172" s="103"/>
      <c r="H172" s="151">
        <f>G172*L172</f>
        <v>0</v>
      </c>
      <c r="I172" s="101"/>
      <c r="J172" s="101">
        <f t="shared" si="238"/>
        <v>0</v>
      </c>
      <c r="K172" s="7">
        <f t="shared" si="239"/>
        <v>0</v>
      </c>
      <c r="L172" s="152">
        <f t="shared" si="240"/>
        <v>-43.817744999999995</v>
      </c>
      <c r="M172" s="153">
        <f t="shared" si="228"/>
        <v>-1</v>
      </c>
    </row>
    <row r="173" spans="1:13" ht="21" customHeight="1" thickBot="1" x14ac:dyDescent="0.3">
      <c r="A173" s="128" t="s">
        <v>164</v>
      </c>
      <c r="B173" s="129">
        <v>119142</v>
      </c>
      <c r="C173" s="130">
        <v>35.9</v>
      </c>
      <c r="D173" s="130"/>
      <c r="E173" s="130">
        <f t="shared" si="229"/>
        <v>36.976999999999997</v>
      </c>
      <c r="F173" s="265">
        <f t="shared" si="253"/>
        <v>43.817744999999995</v>
      </c>
      <c r="G173" s="132"/>
      <c r="H173" s="133">
        <f>G173*L173</f>
        <v>0</v>
      </c>
      <c r="I173" s="130"/>
      <c r="J173" s="130">
        <f t="shared" si="238"/>
        <v>0</v>
      </c>
      <c r="K173" s="7">
        <f t="shared" si="239"/>
        <v>0</v>
      </c>
      <c r="L173" s="135">
        <f t="shared" si="240"/>
        <v>-43.817744999999995</v>
      </c>
      <c r="M173" s="136">
        <f t="shared" si="228"/>
        <v>-1</v>
      </c>
    </row>
    <row r="174" spans="1:13" ht="21" customHeight="1" thickBot="1" x14ac:dyDescent="0.3">
      <c r="A174" s="128" t="s">
        <v>165</v>
      </c>
      <c r="B174" s="129">
        <v>119163</v>
      </c>
      <c r="C174" s="130">
        <v>35.9</v>
      </c>
      <c r="D174" s="130"/>
      <c r="E174" s="130">
        <f t="shared" si="229"/>
        <v>36.976999999999997</v>
      </c>
      <c r="F174" s="266">
        <f t="shared" si="253"/>
        <v>43.817744999999995</v>
      </c>
      <c r="G174" s="132"/>
      <c r="H174" s="133">
        <f>G174*L174</f>
        <v>0</v>
      </c>
      <c r="I174" s="130"/>
      <c r="J174" s="130">
        <f t="shared" si="238"/>
        <v>0</v>
      </c>
      <c r="K174" s="7">
        <f t="shared" si="239"/>
        <v>0</v>
      </c>
      <c r="L174" s="135">
        <f t="shared" si="240"/>
        <v>-43.817744999999995</v>
      </c>
      <c r="M174" s="136">
        <f t="shared" si="228"/>
        <v>-1</v>
      </c>
    </row>
    <row r="175" spans="1:13" ht="21" customHeight="1" thickBot="1" x14ac:dyDescent="0.3">
      <c r="A175" s="325" t="s">
        <v>166</v>
      </c>
      <c r="B175" s="326">
        <v>119162</v>
      </c>
      <c r="C175" s="154">
        <v>35.9</v>
      </c>
      <c r="D175" s="154"/>
      <c r="E175" s="154">
        <f t="shared" si="229"/>
        <v>36.976999999999997</v>
      </c>
      <c r="F175" s="264">
        <f t="shared" si="253"/>
        <v>43.817744999999995</v>
      </c>
      <c r="G175" s="156"/>
      <c r="H175" s="157">
        <f t="shared" si="237"/>
        <v>0</v>
      </c>
      <c r="I175" s="154"/>
      <c r="J175" s="154">
        <f t="shared" si="238"/>
        <v>0</v>
      </c>
      <c r="K175" s="7">
        <f t="shared" si="239"/>
        <v>0</v>
      </c>
      <c r="L175" s="158">
        <f t="shared" si="240"/>
        <v>-43.817744999999995</v>
      </c>
      <c r="M175" s="159">
        <f t="shared" si="228"/>
        <v>-1</v>
      </c>
    </row>
    <row r="176" spans="1:13" ht="21" customHeight="1" x14ac:dyDescent="0.25">
      <c r="A176" s="354" t="s">
        <v>46</v>
      </c>
      <c r="B176" s="355">
        <v>15</v>
      </c>
      <c r="C176" s="356">
        <v>29.6</v>
      </c>
      <c r="D176" s="7"/>
      <c r="E176" s="7">
        <f t="shared" si="229"/>
        <v>30.488000000000003</v>
      </c>
      <c r="F176" s="249">
        <f t="shared" si="253"/>
        <v>36.128280000000004</v>
      </c>
      <c r="G176" s="59"/>
      <c r="H176" s="42">
        <f t="shared" si="237"/>
        <v>0</v>
      </c>
      <c r="I176" s="7"/>
      <c r="J176" s="7">
        <f t="shared" si="238"/>
        <v>0</v>
      </c>
      <c r="K176" s="7">
        <f t="shared" si="239"/>
        <v>0</v>
      </c>
      <c r="L176" s="43">
        <f t="shared" si="240"/>
        <v>-36.128280000000004</v>
      </c>
      <c r="M176" s="44">
        <f t="shared" si="228"/>
        <v>-1</v>
      </c>
    </row>
    <row r="177" spans="1:13" ht="21" customHeight="1" thickBot="1" x14ac:dyDescent="0.3">
      <c r="A177" s="76" t="s">
        <v>25</v>
      </c>
      <c r="B177" s="22">
        <v>119029</v>
      </c>
      <c r="C177" s="12">
        <v>20.239999999999998</v>
      </c>
      <c r="D177" s="12"/>
      <c r="E177" s="12">
        <f t="shared" si="229"/>
        <v>20.847199999999997</v>
      </c>
      <c r="F177" s="172">
        <f t="shared" si="253"/>
        <v>24.703931999999998</v>
      </c>
      <c r="G177" s="77"/>
      <c r="H177" s="96">
        <f t="shared" si="237"/>
        <v>0</v>
      </c>
      <c r="I177" s="12"/>
      <c r="J177" s="12">
        <f t="shared" si="238"/>
        <v>0</v>
      </c>
      <c r="K177" s="12">
        <f t="shared" si="239"/>
        <v>0</v>
      </c>
      <c r="L177" s="117">
        <f t="shared" si="240"/>
        <v>-24.703931999999998</v>
      </c>
      <c r="M177" s="98">
        <f t="shared" si="228"/>
        <v>-1</v>
      </c>
    </row>
    <row r="178" spans="1:13" ht="21" customHeight="1" x14ac:dyDescent="0.25">
      <c r="A178" s="58" t="s">
        <v>29</v>
      </c>
      <c r="B178" s="19">
        <v>7779</v>
      </c>
      <c r="C178" s="7">
        <v>17.87</v>
      </c>
      <c r="D178" s="7"/>
      <c r="E178" s="7">
        <f t="shared" si="229"/>
        <v>18.406100000000002</v>
      </c>
      <c r="F178" s="249">
        <f t="shared" ref="F178:F205" si="254">E178*118.5%</f>
        <v>21.811228500000002</v>
      </c>
      <c r="G178" s="59"/>
      <c r="H178" s="42">
        <f>G178*L178</f>
        <v>0</v>
      </c>
      <c r="I178" s="7"/>
      <c r="J178" s="7">
        <f t="shared" si="238"/>
        <v>0</v>
      </c>
      <c r="K178" s="7">
        <f t="shared" ref="K178:K220" si="255">G178*I178</f>
        <v>0</v>
      </c>
      <c r="L178" s="99">
        <f t="shared" si="137"/>
        <v>-21.811228500000002</v>
      </c>
      <c r="M178" s="44">
        <f t="shared" ref="M178:M191" si="256">(I178/E178)-1</f>
        <v>-1</v>
      </c>
    </row>
    <row r="179" spans="1:13" ht="21" customHeight="1" x14ac:dyDescent="0.25">
      <c r="A179" s="82" t="s">
        <v>30</v>
      </c>
      <c r="B179" s="83">
        <v>7781</v>
      </c>
      <c r="C179" s="84">
        <v>17.87</v>
      </c>
      <c r="D179" s="84"/>
      <c r="E179" s="84">
        <f t="shared" si="229"/>
        <v>18.406100000000002</v>
      </c>
      <c r="F179" s="248">
        <f t="shared" si="254"/>
        <v>21.811228500000002</v>
      </c>
      <c r="G179" s="88"/>
      <c r="H179" s="45">
        <f t="shared" si="146"/>
        <v>0</v>
      </c>
      <c r="I179" s="46"/>
      <c r="J179" s="46">
        <f t="shared" si="238"/>
        <v>0</v>
      </c>
      <c r="K179" s="84">
        <f t="shared" si="255"/>
        <v>0</v>
      </c>
      <c r="L179" s="95">
        <f t="shared" si="137"/>
        <v>-21.811228500000002</v>
      </c>
      <c r="M179" s="48">
        <f t="shared" si="256"/>
        <v>-1</v>
      </c>
    </row>
    <row r="180" spans="1:13" ht="21" customHeight="1" x14ac:dyDescent="0.25">
      <c r="A180" s="82" t="s">
        <v>31</v>
      </c>
      <c r="B180" s="83">
        <v>7805</v>
      </c>
      <c r="C180" s="84">
        <v>17.87</v>
      </c>
      <c r="D180" s="84"/>
      <c r="E180" s="84">
        <f t="shared" si="229"/>
        <v>18.406100000000002</v>
      </c>
      <c r="F180" s="248">
        <f t="shared" si="254"/>
        <v>21.811228500000002</v>
      </c>
      <c r="G180" s="88"/>
      <c r="H180" s="45">
        <f t="shared" si="146"/>
        <v>0</v>
      </c>
      <c r="I180" s="46"/>
      <c r="J180" s="46">
        <f t="shared" si="238"/>
        <v>0</v>
      </c>
      <c r="K180" s="84">
        <f t="shared" si="255"/>
        <v>0</v>
      </c>
      <c r="L180" s="95">
        <f t="shared" si="137"/>
        <v>-21.811228500000002</v>
      </c>
      <c r="M180" s="48">
        <f t="shared" si="256"/>
        <v>-1</v>
      </c>
    </row>
    <row r="181" spans="1:13" ht="21" customHeight="1" x14ac:dyDescent="0.25">
      <c r="A181" s="82" t="s">
        <v>32</v>
      </c>
      <c r="B181" s="83">
        <v>7807</v>
      </c>
      <c r="C181" s="84">
        <v>17.87</v>
      </c>
      <c r="D181" s="84"/>
      <c r="E181" s="84">
        <f t="shared" si="229"/>
        <v>18.406100000000002</v>
      </c>
      <c r="F181" s="248">
        <f t="shared" si="254"/>
        <v>21.811228500000002</v>
      </c>
      <c r="G181" s="88"/>
      <c r="H181" s="45">
        <f t="shared" si="146"/>
        <v>0</v>
      </c>
      <c r="I181" s="46"/>
      <c r="J181" s="46">
        <f t="shared" si="238"/>
        <v>0</v>
      </c>
      <c r="K181" s="84">
        <f t="shared" si="255"/>
        <v>0</v>
      </c>
      <c r="L181" s="95">
        <f t="shared" si="137"/>
        <v>-21.811228500000002</v>
      </c>
      <c r="M181" s="48">
        <f t="shared" si="256"/>
        <v>-1</v>
      </c>
    </row>
    <row r="182" spans="1:13" ht="21" customHeight="1" x14ac:dyDescent="0.25">
      <c r="A182" s="82" t="s">
        <v>33</v>
      </c>
      <c r="B182" s="83">
        <v>7809</v>
      </c>
      <c r="C182" s="84">
        <v>17.87</v>
      </c>
      <c r="D182" s="84"/>
      <c r="E182" s="84">
        <f t="shared" si="229"/>
        <v>18.406100000000002</v>
      </c>
      <c r="F182" s="248">
        <f t="shared" si="254"/>
        <v>21.811228500000002</v>
      </c>
      <c r="G182" s="88"/>
      <c r="H182" s="45">
        <f t="shared" si="146"/>
        <v>0</v>
      </c>
      <c r="I182" s="46"/>
      <c r="J182" s="46">
        <f t="shared" si="238"/>
        <v>0</v>
      </c>
      <c r="K182" s="84">
        <f t="shared" si="255"/>
        <v>0</v>
      </c>
      <c r="L182" s="95">
        <f t="shared" si="137"/>
        <v>-21.811228500000002</v>
      </c>
      <c r="M182" s="48">
        <f t="shared" si="256"/>
        <v>-1</v>
      </c>
    </row>
    <row r="183" spans="1:13" ht="21" customHeight="1" x14ac:dyDescent="0.25">
      <c r="A183" s="82" t="s">
        <v>116</v>
      </c>
      <c r="B183" s="83">
        <v>119068</v>
      </c>
      <c r="C183" s="84">
        <v>17.87</v>
      </c>
      <c r="D183" s="84"/>
      <c r="E183" s="84">
        <f t="shared" si="229"/>
        <v>18.406100000000002</v>
      </c>
      <c r="F183" s="228">
        <f t="shared" si="254"/>
        <v>21.811228500000002</v>
      </c>
      <c r="G183" s="88"/>
      <c r="H183" s="45">
        <f t="shared" si="146"/>
        <v>0</v>
      </c>
      <c r="I183" s="46"/>
      <c r="J183" s="46">
        <f t="shared" si="238"/>
        <v>0</v>
      </c>
      <c r="K183" s="84">
        <f t="shared" si="255"/>
        <v>0</v>
      </c>
      <c r="L183" s="95">
        <f t="shared" si="137"/>
        <v>-21.811228500000002</v>
      </c>
      <c r="M183" s="48">
        <f t="shared" si="256"/>
        <v>-1</v>
      </c>
    </row>
    <row r="184" spans="1:13" ht="21" customHeight="1" x14ac:dyDescent="0.25">
      <c r="A184" s="82" t="s">
        <v>125</v>
      </c>
      <c r="B184" s="83">
        <v>119065</v>
      </c>
      <c r="C184" s="84">
        <v>17.87</v>
      </c>
      <c r="D184" s="84"/>
      <c r="E184" s="84">
        <f t="shared" si="229"/>
        <v>18.406100000000002</v>
      </c>
      <c r="F184" s="15">
        <f t="shared" si="254"/>
        <v>21.811228500000002</v>
      </c>
      <c r="G184" s="88"/>
      <c r="H184" s="45">
        <f t="shared" si="146"/>
        <v>0</v>
      </c>
      <c r="I184" s="46"/>
      <c r="J184" s="46">
        <f t="shared" si="238"/>
        <v>0</v>
      </c>
      <c r="K184" s="84">
        <f t="shared" si="255"/>
        <v>0</v>
      </c>
      <c r="L184" s="95">
        <f t="shared" si="137"/>
        <v>-21.811228500000002</v>
      </c>
      <c r="M184" s="48">
        <f t="shared" si="256"/>
        <v>-1</v>
      </c>
    </row>
    <row r="185" spans="1:13" ht="21" customHeight="1" x14ac:dyDescent="0.25">
      <c r="A185" s="357" t="s">
        <v>102</v>
      </c>
      <c r="B185" s="358">
        <v>119164</v>
      </c>
      <c r="C185" s="359">
        <v>24.63</v>
      </c>
      <c r="D185" s="84"/>
      <c r="E185" s="84">
        <f t="shared" si="229"/>
        <v>25.3689</v>
      </c>
      <c r="F185" s="248">
        <f t="shared" si="254"/>
        <v>30.062146500000001</v>
      </c>
      <c r="G185" s="88"/>
      <c r="H185" s="45">
        <f t="shared" si="146"/>
        <v>0</v>
      </c>
      <c r="I185" s="46"/>
      <c r="J185" s="46">
        <f t="shared" si="238"/>
        <v>0</v>
      </c>
      <c r="K185" s="84">
        <f t="shared" si="255"/>
        <v>0</v>
      </c>
      <c r="L185" s="95">
        <f t="shared" si="137"/>
        <v>-30.062146500000001</v>
      </c>
      <c r="M185" s="48">
        <f t="shared" si="256"/>
        <v>-1</v>
      </c>
    </row>
    <row r="186" spans="1:13" ht="21" customHeight="1" x14ac:dyDescent="0.25">
      <c r="A186" s="357" t="s">
        <v>212</v>
      </c>
      <c r="B186" s="358">
        <v>119166</v>
      </c>
      <c r="C186" s="359">
        <v>24.63</v>
      </c>
      <c r="D186" s="84"/>
      <c r="E186" s="84">
        <f t="shared" si="229"/>
        <v>25.3689</v>
      </c>
      <c r="F186" s="248">
        <f t="shared" si="254"/>
        <v>30.062146500000001</v>
      </c>
      <c r="G186" s="88"/>
      <c r="H186" s="45">
        <f t="shared" si="146"/>
        <v>0</v>
      </c>
      <c r="I186" s="46"/>
      <c r="J186" s="46">
        <f t="shared" si="238"/>
        <v>0</v>
      </c>
      <c r="K186" s="84">
        <f t="shared" si="255"/>
        <v>0</v>
      </c>
      <c r="L186" s="95">
        <f t="shared" si="137"/>
        <v>-30.062146500000001</v>
      </c>
      <c r="M186" s="48">
        <f t="shared" si="256"/>
        <v>-1</v>
      </c>
    </row>
    <row r="187" spans="1:13" ht="21" customHeight="1" thickBot="1" x14ac:dyDescent="0.3">
      <c r="A187" s="360" t="s">
        <v>103</v>
      </c>
      <c r="B187" s="361">
        <v>119165</v>
      </c>
      <c r="C187" s="362">
        <v>24.63</v>
      </c>
      <c r="D187" s="12"/>
      <c r="E187" s="12">
        <f t="shared" si="229"/>
        <v>25.3689</v>
      </c>
      <c r="F187" s="172">
        <f t="shared" si="254"/>
        <v>30.062146500000001</v>
      </c>
      <c r="G187" s="77"/>
      <c r="H187" s="96">
        <f t="shared" si="146"/>
        <v>0</v>
      </c>
      <c r="I187" s="12"/>
      <c r="J187" s="12">
        <f t="shared" si="238"/>
        <v>0</v>
      </c>
      <c r="K187" s="12">
        <f t="shared" si="255"/>
        <v>0</v>
      </c>
      <c r="L187" s="97">
        <f t="shared" si="137"/>
        <v>-30.062146500000001</v>
      </c>
      <c r="M187" s="98">
        <f t="shared" si="256"/>
        <v>-1</v>
      </c>
    </row>
    <row r="188" spans="1:13" ht="21" customHeight="1" x14ac:dyDescent="0.25">
      <c r="A188" s="58" t="s">
        <v>67</v>
      </c>
      <c r="B188" s="19">
        <v>119169</v>
      </c>
      <c r="C188" s="7">
        <v>12.68</v>
      </c>
      <c r="D188" s="7"/>
      <c r="E188" s="7">
        <f t="shared" si="229"/>
        <v>13.0604</v>
      </c>
      <c r="F188" s="18">
        <f t="shared" ref="F188:F194" si="257">E188*119.5%</f>
        <v>15.607178000000001</v>
      </c>
      <c r="G188" s="59"/>
      <c r="H188" s="42">
        <f t="shared" ref="H188:H203" si="258">G188*L188</f>
        <v>0</v>
      </c>
      <c r="I188" s="7"/>
      <c r="J188" s="7">
        <f t="shared" si="238"/>
        <v>0</v>
      </c>
      <c r="K188" s="7">
        <f t="shared" si="255"/>
        <v>0</v>
      </c>
      <c r="L188" s="99">
        <f t="shared" ref="L188:L203" si="259">I188-F188</f>
        <v>-15.607178000000001</v>
      </c>
      <c r="M188" s="44">
        <f t="shared" si="256"/>
        <v>-1</v>
      </c>
    </row>
    <row r="189" spans="1:13" ht="21" customHeight="1" x14ac:dyDescent="0.25">
      <c r="A189" s="82" t="s">
        <v>70</v>
      </c>
      <c r="B189" s="83">
        <v>24064</v>
      </c>
      <c r="C189" s="84">
        <v>13.95</v>
      </c>
      <c r="D189" s="84"/>
      <c r="E189" s="84">
        <f t="shared" si="229"/>
        <v>14.368499999999999</v>
      </c>
      <c r="F189" s="228">
        <f t="shared" si="257"/>
        <v>17.170357500000001</v>
      </c>
      <c r="G189" s="88"/>
      <c r="H189" s="45">
        <f t="shared" si="258"/>
        <v>0</v>
      </c>
      <c r="I189" s="46"/>
      <c r="J189" s="46">
        <f t="shared" si="238"/>
        <v>0</v>
      </c>
      <c r="K189" s="84">
        <f t="shared" si="255"/>
        <v>0</v>
      </c>
      <c r="L189" s="95">
        <f t="shared" si="259"/>
        <v>-17.170357500000001</v>
      </c>
      <c r="M189" s="48">
        <f t="shared" si="256"/>
        <v>-1</v>
      </c>
    </row>
    <row r="190" spans="1:13" ht="21" customHeight="1" x14ac:dyDescent="0.25">
      <c r="A190" s="82" t="s">
        <v>66</v>
      </c>
      <c r="B190" s="83">
        <v>24066</v>
      </c>
      <c r="C190" s="84">
        <v>12.68</v>
      </c>
      <c r="D190" s="84"/>
      <c r="E190" s="84">
        <f t="shared" si="229"/>
        <v>13.0604</v>
      </c>
      <c r="F190" s="228">
        <f t="shared" si="257"/>
        <v>15.607178000000001</v>
      </c>
      <c r="G190" s="88"/>
      <c r="H190" s="45">
        <f t="shared" si="258"/>
        <v>0</v>
      </c>
      <c r="I190" s="46"/>
      <c r="J190" s="46">
        <f t="shared" si="238"/>
        <v>0</v>
      </c>
      <c r="K190" s="84">
        <f t="shared" si="255"/>
        <v>0</v>
      </c>
      <c r="L190" s="95">
        <f t="shared" si="259"/>
        <v>-15.607178000000001</v>
      </c>
      <c r="M190" s="48">
        <f t="shared" si="256"/>
        <v>-1</v>
      </c>
    </row>
    <row r="191" spans="1:13" ht="21" customHeight="1" x14ac:dyDescent="0.25">
      <c r="A191" s="82" t="s">
        <v>100</v>
      </c>
      <c r="B191" s="83">
        <v>118881</v>
      </c>
      <c r="C191" s="84">
        <v>12.68</v>
      </c>
      <c r="D191" s="84"/>
      <c r="E191" s="84">
        <f t="shared" si="229"/>
        <v>13.0604</v>
      </c>
      <c r="F191" s="15">
        <f t="shared" si="257"/>
        <v>15.607178000000001</v>
      </c>
      <c r="G191" s="88"/>
      <c r="H191" s="45">
        <f t="shared" si="258"/>
        <v>0</v>
      </c>
      <c r="I191" s="46"/>
      <c r="J191" s="46">
        <f t="shared" si="238"/>
        <v>0</v>
      </c>
      <c r="K191" s="84">
        <f t="shared" si="255"/>
        <v>0</v>
      </c>
      <c r="L191" s="95">
        <f t="shared" si="259"/>
        <v>-15.607178000000001</v>
      </c>
      <c r="M191" s="48">
        <f t="shared" si="256"/>
        <v>-1</v>
      </c>
    </row>
    <row r="192" spans="1:13" ht="21" customHeight="1" x14ac:dyDescent="0.25">
      <c r="A192" s="82" t="s">
        <v>68</v>
      </c>
      <c r="B192" s="83">
        <v>24070</v>
      </c>
      <c r="C192" s="84">
        <v>12.68</v>
      </c>
      <c r="D192" s="84"/>
      <c r="E192" s="84">
        <f t="shared" si="229"/>
        <v>13.0604</v>
      </c>
      <c r="F192" s="248">
        <f t="shared" si="257"/>
        <v>15.607178000000001</v>
      </c>
      <c r="G192" s="88"/>
      <c r="H192" s="45">
        <f t="shared" si="258"/>
        <v>0</v>
      </c>
      <c r="I192" s="46"/>
      <c r="J192" s="46">
        <f t="shared" si="238"/>
        <v>0</v>
      </c>
      <c r="K192" s="84">
        <f t="shared" si="255"/>
        <v>0</v>
      </c>
      <c r="L192" s="95">
        <f t="shared" si="259"/>
        <v>-15.607178000000001</v>
      </c>
      <c r="M192" s="48">
        <f>(I192/E192)-1</f>
        <v>-1</v>
      </c>
    </row>
    <row r="193" spans="1:13" ht="21" customHeight="1" x14ac:dyDescent="0.25">
      <c r="A193" s="82" t="s">
        <v>101</v>
      </c>
      <c r="B193" s="83">
        <v>118883</v>
      </c>
      <c r="C193" s="84">
        <v>12.68</v>
      </c>
      <c r="D193" s="84"/>
      <c r="E193" s="84">
        <f t="shared" si="229"/>
        <v>13.0604</v>
      </c>
      <c r="F193" s="248">
        <f t="shared" si="257"/>
        <v>15.607178000000001</v>
      </c>
      <c r="G193" s="88"/>
      <c r="H193" s="45">
        <f t="shared" si="258"/>
        <v>0</v>
      </c>
      <c r="I193" s="46"/>
      <c r="J193" s="46">
        <f t="shared" si="238"/>
        <v>0</v>
      </c>
      <c r="K193" s="84">
        <f t="shared" si="255"/>
        <v>0</v>
      </c>
      <c r="L193" s="95">
        <f t="shared" si="259"/>
        <v>-15.607178000000001</v>
      </c>
      <c r="M193" s="48">
        <f>(I193/E193)-1</f>
        <v>-1</v>
      </c>
    </row>
    <row r="194" spans="1:13" ht="21" customHeight="1" thickBot="1" x14ac:dyDescent="0.3">
      <c r="A194" s="76" t="s">
        <v>71</v>
      </c>
      <c r="B194" s="22">
        <v>24060</v>
      </c>
      <c r="C194" s="84">
        <v>12.68</v>
      </c>
      <c r="D194" s="12"/>
      <c r="E194" s="12">
        <f t="shared" si="229"/>
        <v>13.0604</v>
      </c>
      <c r="F194" s="172">
        <f t="shared" si="257"/>
        <v>15.607178000000001</v>
      </c>
      <c r="G194" s="77"/>
      <c r="H194" s="96">
        <f t="shared" si="258"/>
        <v>0</v>
      </c>
      <c r="I194" s="12"/>
      <c r="J194" s="12">
        <f t="shared" si="238"/>
        <v>0</v>
      </c>
      <c r="K194" s="12">
        <f t="shared" si="255"/>
        <v>0</v>
      </c>
      <c r="L194" s="97">
        <f t="shared" si="259"/>
        <v>-15.607178000000001</v>
      </c>
      <c r="M194" s="98">
        <f t="shared" ref="M194:M205" si="260">(I194/E194)-1</f>
        <v>-1</v>
      </c>
    </row>
    <row r="195" spans="1:13" ht="21" customHeight="1" x14ac:dyDescent="0.25">
      <c r="A195" s="58" t="s">
        <v>26</v>
      </c>
      <c r="B195" s="19">
        <v>7751</v>
      </c>
      <c r="C195" s="390">
        <v>25.06</v>
      </c>
      <c r="D195" s="7"/>
      <c r="E195" s="7">
        <f t="shared" si="229"/>
        <v>25.811799999999998</v>
      </c>
      <c r="F195" s="249">
        <f t="shared" si="254"/>
        <v>30.586983</v>
      </c>
      <c r="G195" s="59"/>
      <c r="H195" s="42">
        <f t="shared" si="258"/>
        <v>0</v>
      </c>
      <c r="I195" s="7"/>
      <c r="J195" s="7">
        <f t="shared" si="238"/>
        <v>0</v>
      </c>
      <c r="K195" s="7">
        <f t="shared" si="255"/>
        <v>0</v>
      </c>
      <c r="L195" s="99">
        <f t="shared" si="259"/>
        <v>-30.586983</v>
      </c>
      <c r="M195" s="44">
        <f t="shared" si="260"/>
        <v>-1</v>
      </c>
    </row>
    <row r="196" spans="1:13" ht="21" customHeight="1" x14ac:dyDescent="0.25">
      <c r="A196" s="82" t="s">
        <v>177</v>
      </c>
      <c r="B196" s="83">
        <v>118066</v>
      </c>
      <c r="C196" s="391">
        <v>25.06</v>
      </c>
      <c r="D196" s="84"/>
      <c r="E196" s="84">
        <f t="shared" si="229"/>
        <v>25.811799999999998</v>
      </c>
      <c r="F196" s="228">
        <f t="shared" si="254"/>
        <v>30.586983</v>
      </c>
      <c r="G196" s="88"/>
      <c r="H196" s="45">
        <f t="shared" si="258"/>
        <v>0</v>
      </c>
      <c r="I196" s="46"/>
      <c r="J196" s="46">
        <f t="shared" si="238"/>
        <v>0</v>
      </c>
      <c r="K196" s="84">
        <f t="shared" si="255"/>
        <v>0</v>
      </c>
      <c r="L196" s="95">
        <f t="shared" si="259"/>
        <v>-30.586983</v>
      </c>
      <c r="M196" s="48">
        <f t="shared" si="260"/>
        <v>-1</v>
      </c>
    </row>
    <row r="197" spans="1:13" ht="21" customHeight="1" x14ac:dyDescent="0.25">
      <c r="A197" s="82" t="s">
        <v>27</v>
      </c>
      <c r="B197" s="83">
        <v>7763</v>
      </c>
      <c r="C197" s="391">
        <v>25.06</v>
      </c>
      <c r="D197" s="84"/>
      <c r="E197" s="84">
        <f t="shared" si="229"/>
        <v>25.811799999999998</v>
      </c>
      <c r="F197" s="15">
        <f t="shared" si="254"/>
        <v>30.586983</v>
      </c>
      <c r="G197" s="88"/>
      <c r="H197" s="45">
        <f t="shared" si="258"/>
        <v>0</v>
      </c>
      <c r="I197" s="46"/>
      <c r="J197" s="46">
        <f t="shared" si="238"/>
        <v>0</v>
      </c>
      <c r="K197" s="84">
        <f t="shared" si="255"/>
        <v>0</v>
      </c>
      <c r="L197" s="95">
        <f t="shared" si="259"/>
        <v>-30.586983</v>
      </c>
      <c r="M197" s="48">
        <f t="shared" si="260"/>
        <v>-1</v>
      </c>
    </row>
    <row r="198" spans="1:13" ht="21" customHeight="1" x14ac:dyDescent="0.25">
      <c r="A198" s="82" t="s">
        <v>88</v>
      </c>
      <c r="B198" s="83">
        <v>9822</v>
      </c>
      <c r="C198" s="391">
        <v>25.06</v>
      </c>
      <c r="D198" s="84"/>
      <c r="E198" s="84">
        <f t="shared" si="229"/>
        <v>25.811799999999998</v>
      </c>
      <c r="F198" s="228">
        <f t="shared" si="254"/>
        <v>30.586983</v>
      </c>
      <c r="G198" s="88"/>
      <c r="H198" s="45">
        <f t="shared" si="258"/>
        <v>0</v>
      </c>
      <c r="I198" s="46"/>
      <c r="J198" s="46">
        <f t="shared" si="238"/>
        <v>0</v>
      </c>
      <c r="K198" s="84">
        <f t="shared" si="255"/>
        <v>0</v>
      </c>
      <c r="L198" s="95">
        <f t="shared" si="259"/>
        <v>-30.586983</v>
      </c>
      <c r="M198" s="48">
        <f t="shared" si="260"/>
        <v>-1</v>
      </c>
    </row>
    <row r="199" spans="1:13" ht="21" customHeight="1" x14ac:dyDescent="0.25">
      <c r="A199" s="82" t="s">
        <v>329</v>
      </c>
      <c r="B199" s="83">
        <v>7767</v>
      </c>
      <c r="C199" s="391">
        <v>25.06</v>
      </c>
      <c r="D199" s="84"/>
      <c r="E199" s="84">
        <f t="shared" si="229"/>
        <v>25.811799999999998</v>
      </c>
      <c r="F199" s="15">
        <f t="shared" si="254"/>
        <v>30.586983</v>
      </c>
      <c r="G199" s="88"/>
      <c r="H199" s="45">
        <f t="shared" si="258"/>
        <v>0</v>
      </c>
      <c r="I199" s="46"/>
      <c r="J199" s="46">
        <f t="shared" si="238"/>
        <v>0</v>
      </c>
      <c r="K199" s="84">
        <f t="shared" si="255"/>
        <v>0</v>
      </c>
      <c r="L199" s="95">
        <f t="shared" si="259"/>
        <v>-30.586983</v>
      </c>
      <c r="M199" s="48">
        <f t="shared" si="260"/>
        <v>-1</v>
      </c>
    </row>
    <row r="200" spans="1:13" ht="21" customHeight="1" x14ac:dyDescent="0.25">
      <c r="A200" s="82" t="s">
        <v>328</v>
      </c>
      <c r="B200" s="83">
        <v>119168</v>
      </c>
      <c r="C200" s="391">
        <v>25.06</v>
      </c>
      <c r="D200" s="84"/>
      <c r="E200" s="84">
        <f t="shared" si="229"/>
        <v>25.811799999999998</v>
      </c>
      <c r="F200" s="248">
        <f t="shared" si="254"/>
        <v>30.586983</v>
      </c>
      <c r="G200" s="88"/>
      <c r="H200" s="45">
        <f t="shared" si="258"/>
        <v>0</v>
      </c>
      <c r="I200" s="46"/>
      <c r="J200" s="46">
        <f t="shared" si="238"/>
        <v>0</v>
      </c>
      <c r="K200" s="84">
        <f t="shared" si="255"/>
        <v>0</v>
      </c>
      <c r="L200" s="95">
        <f t="shared" si="259"/>
        <v>-30.586983</v>
      </c>
      <c r="M200" s="48">
        <f t="shared" si="260"/>
        <v>-1</v>
      </c>
    </row>
    <row r="201" spans="1:13" ht="21" customHeight="1" x14ac:dyDescent="0.25">
      <c r="A201" s="82" t="s">
        <v>28</v>
      </c>
      <c r="B201" s="83">
        <v>7769</v>
      </c>
      <c r="C201" s="391">
        <v>29.52</v>
      </c>
      <c r="D201" s="84"/>
      <c r="E201" s="84">
        <f t="shared" si="229"/>
        <v>30.4056</v>
      </c>
      <c r="F201" s="248">
        <f t="shared" si="254"/>
        <v>36.030636000000001</v>
      </c>
      <c r="G201" s="88"/>
      <c r="H201" s="45">
        <f t="shared" si="258"/>
        <v>0</v>
      </c>
      <c r="I201" s="46"/>
      <c r="J201" s="46">
        <f t="shared" si="238"/>
        <v>0</v>
      </c>
      <c r="K201" s="84">
        <f t="shared" si="255"/>
        <v>0</v>
      </c>
      <c r="L201" s="95">
        <f t="shared" si="259"/>
        <v>-36.030636000000001</v>
      </c>
      <c r="M201" s="48">
        <f t="shared" si="260"/>
        <v>-1</v>
      </c>
    </row>
    <row r="202" spans="1:13" ht="21" customHeight="1" x14ac:dyDescent="0.25">
      <c r="A202" s="82" t="s">
        <v>47</v>
      </c>
      <c r="B202" s="83">
        <v>119167</v>
      </c>
      <c r="C202" s="391">
        <v>25.06</v>
      </c>
      <c r="D202" s="84"/>
      <c r="E202" s="84">
        <f t="shared" si="229"/>
        <v>25.811799999999998</v>
      </c>
      <c r="F202" s="248">
        <f t="shared" si="254"/>
        <v>30.586983</v>
      </c>
      <c r="G202" s="88"/>
      <c r="H202" s="45">
        <f t="shared" si="258"/>
        <v>0</v>
      </c>
      <c r="I202" s="46"/>
      <c r="J202" s="46">
        <f t="shared" si="238"/>
        <v>0</v>
      </c>
      <c r="K202" s="84">
        <f t="shared" si="255"/>
        <v>0</v>
      </c>
      <c r="L202" s="95">
        <f t="shared" si="259"/>
        <v>-30.586983</v>
      </c>
      <c r="M202" s="48">
        <f t="shared" si="260"/>
        <v>-1</v>
      </c>
    </row>
    <row r="203" spans="1:13" ht="21" customHeight="1" thickBot="1" x14ac:dyDescent="0.3">
      <c r="A203" s="76" t="s">
        <v>57</v>
      </c>
      <c r="B203" s="22">
        <v>16323</v>
      </c>
      <c r="C203" s="392">
        <v>36.229999999999997</v>
      </c>
      <c r="D203" s="12"/>
      <c r="E203" s="12">
        <f t="shared" si="229"/>
        <v>37.316899999999997</v>
      </c>
      <c r="F203" s="172">
        <f t="shared" si="254"/>
        <v>44.220526499999998</v>
      </c>
      <c r="G203" s="77"/>
      <c r="H203" s="96">
        <f t="shared" si="258"/>
        <v>0</v>
      </c>
      <c r="I203" s="116"/>
      <c r="J203" s="116">
        <f t="shared" si="238"/>
        <v>0</v>
      </c>
      <c r="K203" s="12">
        <f t="shared" si="255"/>
        <v>0</v>
      </c>
      <c r="L203" s="97">
        <f t="shared" si="259"/>
        <v>-44.220526499999998</v>
      </c>
      <c r="M203" s="98">
        <f t="shared" si="260"/>
        <v>-1</v>
      </c>
    </row>
    <row r="204" spans="1:13" ht="21" customHeight="1" x14ac:dyDescent="0.25">
      <c r="A204" s="58" t="s">
        <v>121</v>
      </c>
      <c r="B204" s="19">
        <v>118734</v>
      </c>
      <c r="C204" s="7">
        <v>51</v>
      </c>
      <c r="D204" s="7"/>
      <c r="E204" s="7">
        <f t="shared" si="229"/>
        <v>52.53</v>
      </c>
      <c r="F204" s="249">
        <f t="shared" si="254"/>
        <v>62.248050000000006</v>
      </c>
      <c r="G204" s="59"/>
      <c r="H204" s="42">
        <f t="shared" ref="H204:H205" si="261">G204*L204</f>
        <v>0</v>
      </c>
      <c r="I204" s="162"/>
      <c r="J204" s="162">
        <f t="shared" ref="J204:J205" si="262">G204*C204</f>
        <v>0</v>
      </c>
      <c r="K204" s="7">
        <f t="shared" si="255"/>
        <v>0</v>
      </c>
      <c r="L204" s="99">
        <f t="shared" ref="L204:L205" si="263">I204-F204</f>
        <v>-62.248050000000006</v>
      </c>
      <c r="M204" s="44">
        <f t="shared" si="260"/>
        <v>-1</v>
      </c>
    </row>
    <row r="205" spans="1:13" ht="21" customHeight="1" thickBot="1" x14ac:dyDescent="0.3">
      <c r="A205" s="76" t="s">
        <v>122</v>
      </c>
      <c r="B205" s="22">
        <v>118735</v>
      </c>
      <c r="C205" s="12">
        <v>58.89</v>
      </c>
      <c r="D205" s="12"/>
      <c r="E205" s="12">
        <f t="shared" si="229"/>
        <v>60.656700000000001</v>
      </c>
      <c r="F205" s="172">
        <f t="shared" si="254"/>
        <v>71.878189500000005</v>
      </c>
      <c r="G205" s="77"/>
      <c r="H205" s="96">
        <f t="shared" si="261"/>
        <v>0</v>
      </c>
      <c r="I205" s="12"/>
      <c r="J205" s="12">
        <f t="shared" si="262"/>
        <v>0</v>
      </c>
      <c r="K205" s="12">
        <f t="shared" si="255"/>
        <v>0</v>
      </c>
      <c r="L205" s="97">
        <f t="shared" si="263"/>
        <v>-71.878189500000005</v>
      </c>
      <c r="M205" s="98">
        <f t="shared" si="260"/>
        <v>-1</v>
      </c>
    </row>
    <row r="206" spans="1:13" ht="21" customHeight="1" x14ac:dyDescent="0.25">
      <c r="A206" s="148" t="s">
        <v>61</v>
      </c>
      <c r="B206" s="145">
        <v>119143</v>
      </c>
      <c r="C206" s="122">
        <v>25.48</v>
      </c>
      <c r="D206" s="122"/>
      <c r="E206" s="122">
        <f>C206*3%+C206</f>
        <v>26.244399999999999</v>
      </c>
      <c r="F206" s="262">
        <f t="shared" ref="F206:F220" si="264">E206*118.5%</f>
        <v>31.099613999999999</v>
      </c>
      <c r="G206" s="124"/>
      <c r="H206" s="125">
        <f t="shared" ref="H206:H212" si="265">G206*L206</f>
        <v>0</v>
      </c>
      <c r="I206" s="122"/>
      <c r="J206" s="122">
        <f t="shared" si="238"/>
        <v>0</v>
      </c>
      <c r="K206" s="122">
        <f t="shared" si="255"/>
        <v>0</v>
      </c>
      <c r="L206" s="146">
        <f t="shared" ref="L206:L212" si="266">I206-F206</f>
        <v>-31.099613999999999</v>
      </c>
      <c r="M206" s="127">
        <f t="shared" ref="M206:M212" si="267">(I206/E206)-1</f>
        <v>-1</v>
      </c>
    </row>
    <row r="207" spans="1:13" ht="21" customHeight="1" x14ac:dyDescent="0.25">
      <c r="A207" s="128" t="s">
        <v>62</v>
      </c>
      <c r="B207" s="129">
        <v>119144</v>
      </c>
      <c r="C207" s="130">
        <v>25.48</v>
      </c>
      <c r="D207" s="130"/>
      <c r="E207" s="130">
        <f t="shared" ref="E207:E211" si="268">C207*3%+C207</f>
        <v>26.244399999999999</v>
      </c>
      <c r="F207" s="265">
        <f t="shared" si="264"/>
        <v>31.099613999999999</v>
      </c>
      <c r="G207" s="132"/>
      <c r="H207" s="133">
        <f t="shared" si="265"/>
        <v>0</v>
      </c>
      <c r="I207" s="134"/>
      <c r="J207" s="134">
        <f>G207*C207</f>
        <v>0</v>
      </c>
      <c r="K207" s="130">
        <f t="shared" si="255"/>
        <v>0</v>
      </c>
      <c r="L207" s="147">
        <f t="shared" si="266"/>
        <v>-31.099613999999999</v>
      </c>
      <c r="M207" s="136">
        <f>(I207/E207)-1</f>
        <v>-1</v>
      </c>
    </row>
    <row r="208" spans="1:13" ht="21" customHeight="1" x14ac:dyDescent="0.25">
      <c r="A208" s="128" t="s">
        <v>63</v>
      </c>
      <c r="B208" s="129">
        <v>119145</v>
      </c>
      <c r="C208" s="130">
        <v>25.48</v>
      </c>
      <c r="D208" s="130"/>
      <c r="E208" s="130">
        <f t="shared" si="268"/>
        <v>26.244399999999999</v>
      </c>
      <c r="F208" s="102">
        <f t="shared" si="264"/>
        <v>31.099613999999999</v>
      </c>
      <c r="G208" s="132"/>
      <c r="H208" s="133">
        <f t="shared" si="265"/>
        <v>0</v>
      </c>
      <c r="I208" s="134"/>
      <c r="J208" s="134">
        <f t="shared" si="238"/>
        <v>0</v>
      </c>
      <c r="K208" s="130">
        <f t="shared" si="255"/>
        <v>0</v>
      </c>
      <c r="L208" s="147">
        <f t="shared" si="266"/>
        <v>-31.099613999999999</v>
      </c>
      <c r="M208" s="136">
        <f t="shared" si="267"/>
        <v>-1</v>
      </c>
    </row>
    <row r="209" spans="1:13" ht="21" customHeight="1" x14ac:dyDescent="0.25">
      <c r="A209" s="128" t="s">
        <v>64</v>
      </c>
      <c r="B209" s="129">
        <v>119146</v>
      </c>
      <c r="C209" s="130">
        <v>27.77</v>
      </c>
      <c r="D209" s="130"/>
      <c r="E209" s="130">
        <f t="shared" si="268"/>
        <v>28.603099999999998</v>
      </c>
      <c r="F209" s="266">
        <f t="shared" si="264"/>
        <v>33.894673499999996</v>
      </c>
      <c r="G209" s="132"/>
      <c r="H209" s="133">
        <f t="shared" si="265"/>
        <v>0</v>
      </c>
      <c r="I209" s="134"/>
      <c r="J209" s="134">
        <f t="shared" si="238"/>
        <v>0</v>
      </c>
      <c r="K209" s="130">
        <f t="shared" si="255"/>
        <v>0</v>
      </c>
      <c r="L209" s="147">
        <f t="shared" si="266"/>
        <v>-33.894673499999996</v>
      </c>
      <c r="M209" s="136">
        <f t="shared" si="267"/>
        <v>-1</v>
      </c>
    </row>
    <row r="210" spans="1:13" ht="21" customHeight="1" x14ac:dyDescent="0.25">
      <c r="A210" s="128" t="s">
        <v>69</v>
      </c>
      <c r="B210" s="129">
        <v>119148</v>
      </c>
      <c r="C210" s="130">
        <v>25.48</v>
      </c>
      <c r="D210" s="130"/>
      <c r="E210" s="130">
        <f t="shared" si="268"/>
        <v>26.244399999999999</v>
      </c>
      <c r="F210" s="265">
        <f t="shared" si="264"/>
        <v>31.099613999999999</v>
      </c>
      <c r="G210" s="132"/>
      <c r="H210" s="133">
        <f>G210*L210</f>
        <v>0</v>
      </c>
      <c r="I210" s="134"/>
      <c r="J210" s="134">
        <f t="shared" si="238"/>
        <v>0</v>
      </c>
      <c r="K210" s="130">
        <f t="shared" si="255"/>
        <v>0</v>
      </c>
      <c r="L210" s="147">
        <f>I210-F210</f>
        <v>-31.099613999999999</v>
      </c>
      <c r="M210" s="136">
        <f>(I210/E210)-1</f>
        <v>-1</v>
      </c>
    </row>
    <row r="211" spans="1:13" ht="21" customHeight="1" thickBot="1" x14ac:dyDescent="0.3">
      <c r="A211" s="128" t="s">
        <v>65</v>
      </c>
      <c r="B211" s="129">
        <v>119149</v>
      </c>
      <c r="C211" s="130">
        <v>25.48</v>
      </c>
      <c r="D211" s="130"/>
      <c r="E211" s="130">
        <f t="shared" si="268"/>
        <v>26.244399999999999</v>
      </c>
      <c r="F211" s="265">
        <f t="shared" si="264"/>
        <v>31.099613999999999</v>
      </c>
      <c r="G211" s="132"/>
      <c r="H211" s="133">
        <f>G211*L211</f>
        <v>0</v>
      </c>
      <c r="I211" s="134"/>
      <c r="J211" s="134">
        <f t="shared" ref="J211" si="269">G211*C211</f>
        <v>0</v>
      </c>
      <c r="K211" s="130">
        <f t="shared" si="255"/>
        <v>0</v>
      </c>
      <c r="L211" s="147">
        <f>I211-F211</f>
        <v>-31.099613999999999</v>
      </c>
      <c r="M211" s="136">
        <f>(I211/E211)-1</f>
        <v>-1</v>
      </c>
    </row>
    <row r="212" spans="1:13" ht="21" customHeight="1" x14ac:dyDescent="0.25">
      <c r="A212" s="148" t="s">
        <v>153</v>
      </c>
      <c r="B212" s="145">
        <v>119154</v>
      </c>
      <c r="C212" s="122">
        <v>8.69</v>
      </c>
      <c r="D212" s="122"/>
      <c r="E212" s="122">
        <f t="shared" si="229"/>
        <v>8.9506999999999994</v>
      </c>
      <c r="F212" s="262">
        <f t="shared" si="264"/>
        <v>10.6065795</v>
      </c>
      <c r="G212" s="124"/>
      <c r="H212" s="125">
        <f t="shared" si="265"/>
        <v>0</v>
      </c>
      <c r="I212" s="122"/>
      <c r="J212" s="122">
        <f t="shared" si="238"/>
        <v>0</v>
      </c>
      <c r="K212" s="122">
        <f t="shared" si="255"/>
        <v>0</v>
      </c>
      <c r="L212" s="146">
        <f t="shared" si="266"/>
        <v>-10.6065795</v>
      </c>
      <c r="M212" s="127">
        <f t="shared" si="267"/>
        <v>-1</v>
      </c>
    </row>
    <row r="213" spans="1:13" ht="21" customHeight="1" x14ac:dyDescent="0.25">
      <c r="A213" s="128" t="s">
        <v>152</v>
      </c>
      <c r="B213" s="129">
        <v>119155</v>
      </c>
      <c r="C213" s="130">
        <v>8.69</v>
      </c>
      <c r="D213" s="130"/>
      <c r="E213" s="130">
        <f>C213*3%+C213</f>
        <v>8.9506999999999994</v>
      </c>
      <c r="F213" s="265">
        <f t="shared" si="264"/>
        <v>10.6065795</v>
      </c>
      <c r="G213" s="132"/>
      <c r="H213" s="133">
        <f>G213*L213</f>
        <v>0</v>
      </c>
      <c r="I213" s="130"/>
      <c r="J213" s="130">
        <f>G213*C213</f>
        <v>0</v>
      </c>
      <c r="K213" s="130">
        <f t="shared" si="255"/>
        <v>0</v>
      </c>
      <c r="L213" s="147">
        <f>I213-F213</f>
        <v>-10.6065795</v>
      </c>
      <c r="M213" s="136">
        <f>(I213/E213)-1</f>
        <v>-1</v>
      </c>
    </row>
    <row r="214" spans="1:13" ht="21" customHeight="1" x14ac:dyDescent="0.25">
      <c r="A214" s="128" t="s">
        <v>151</v>
      </c>
      <c r="B214" s="129">
        <v>119156</v>
      </c>
      <c r="C214" s="130">
        <v>8.69</v>
      </c>
      <c r="D214" s="130"/>
      <c r="E214" s="130">
        <f t="shared" si="229"/>
        <v>8.9506999999999994</v>
      </c>
      <c r="F214" s="265">
        <f t="shared" si="264"/>
        <v>10.6065795</v>
      </c>
      <c r="G214" s="132"/>
      <c r="H214" s="133">
        <f>G214*L214</f>
        <v>0</v>
      </c>
      <c r="I214" s="134"/>
      <c r="J214" s="134">
        <f t="shared" si="238"/>
        <v>0</v>
      </c>
      <c r="K214" s="130">
        <f t="shared" si="255"/>
        <v>0</v>
      </c>
      <c r="L214" s="147">
        <f t="shared" ref="L214:L222" si="270">I214-F214</f>
        <v>-10.6065795</v>
      </c>
      <c r="M214" s="136">
        <f>(I214/E214)-1</f>
        <v>-1</v>
      </c>
    </row>
    <row r="215" spans="1:13" ht="21" customHeight="1" x14ac:dyDescent="0.25">
      <c r="A215" s="128" t="s">
        <v>148</v>
      </c>
      <c r="B215" s="129">
        <v>119159</v>
      </c>
      <c r="C215" s="130">
        <v>8.69</v>
      </c>
      <c r="D215" s="130"/>
      <c r="E215" s="130">
        <f t="shared" si="229"/>
        <v>8.9506999999999994</v>
      </c>
      <c r="F215" s="102">
        <f t="shared" si="264"/>
        <v>10.6065795</v>
      </c>
      <c r="G215" s="132"/>
      <c r="H215" s="133">
        <f>G215*L215</f>
        <v>0</v>
      </c>
      <c r="I215" s="134"/>
      <c r="J215" s="134">
        <f t="shared" si="238"/>
        <v>0</v>
      </c>
      <c r="K215" s="130">
        <f t="shared" si="255"/>
        <v>0</v>
      </c>
      <c r="L215" s="147">
        <f t="shared" si="270"/>
        <v>-10.6065795</v>
      </c>
      <c r="M215" s="136">
        <f>(I215/E215)-1</f>
        <v>-1</v>
      </c>
    </row>
    <row r="216" spans="1:13" ht="21" customHeight="1" x14ac:dyDescent="0.25">
      <c r="A216" s="128" t="s">
        <v>149</v>
      </c>
      <c r="B216" s="129">
        <v>118727</v>
      </c>
      <c r="C216" s="130">
        <v>8.66</v>
      </c>
      <c r="D216" s="130"/>
      <c r="E216" s="130">
        <f t="shared" si="229"/>
        <v>8.9198000000000004</v>
      </c>
      <c r="F216" s="265">
        <f t="shared" si="264"/>
        <v>10.569963000000001</v>
      </c>
      <c r="G216" s="132"/>
      <c r="H216" s="133">
        <f>G216*L216</f>
        <v>0</v>
      </c>
      <c r="I216" s="134"/>
      <c r="J216" s="134">
        <f t="shared" si="238"/>
        <v>0</v>
      </c>
      <c r="K216" s="130">
        <f t="shared" si="255"/>
        <v>0</v>
      </c>
      <c r="L216" s="147">
        <f t="shared" si="270"/>
        <v>-10.569963000000001</v>
      </c>
      <c r="M216" s="136">
        <f>(I216/E216)-1</f>
        <v>-1</v>
      </c>
    </row>
    <row r="217" spans="1:13" ht="21" customHeight="1" thickBot="1" x14ac:dyDescent="0.3">
      <c r="A217" s="128" t="s">
        <v>150</v>
      </c>
      <c r="B217" s="129">
        <v>119158</v>
      </c>
      <c r="C217" s="130">
        <v>8.69</v>
      </c>
      <c r="D217" s="130"/>
      <c r="E217" s="130">
        <f t="shared" si="229"/>
        <v>8.9506999999999994</v>
      </c>
      <c r="F217" s="265">
        <f t="shared" si="264"/>
        <v>10.6065795</v>
      </c>
      <c r="G217" s="132"/>
      <c r="H217" s="133">
        <f>G217*L217</f>
        <v>0</v>
      </c>
      <c r="I217" s="134"/>
      <c r="J217" s="134">
        <f t="shared" si="238"/>
        <v>0</v>
      </c>
      <c r="K217" s="130">
        <f t="shared" si="255"/>
        <v>0</v>
      </c>
      <c r="L217" s="147">
        <f t="shared" si="270"/>
        <v>-10.6065795</v>
      </c>
      <c r="M217" s="136">
        <f>(I217/E217)-1</f>
        <v>-1</v>
      </c>
    </row>
    <row r="218" spans="1:13" ht="21" customHeight="1" x14ac:dyDescent="0.25">
      <c r="A218" s="58" t="s">
        <v>106</v>
      </c>
      <c r="B218" s="19">
        <v>118952</v>
      </c>
      <c r="C218" s="7">
        <v>42.78</v>
      </c>
      <c r="D218" s="7"/>
      <c r="E218" s="7">
        <f t="shared" si="229"/>
        <v>44.063400000000001</v>
      </c>
      <c r="F218" s="249">
        <f t="shared" si="264"/>
        <v>52.215129000000005</v>
      </c>
      <c r="G218" s="59"/>
      <c r="H218" s="42">
        <f t="shared" ref="H218:H319" si="271">G218*L218</f>
        <v>0</v>
      </c>
      <c r="I218" s="7"/>
      <c r="J218" s="7">
        <f t="shared" si="238"/>
        <v>0</v>
      </c>
      <c r="K218" s="7">
        <f t="shared" si="255"/>
        <v>0</v>
      </c>
      <c r="L218" s="99">
        <f t="shared" si="270"/>
        <v>-52.215129000000005</v>
      </c>
      <c r="M218" s="44">
        <f t="shared" ref="M218:M227" si="272">(I218/E218)-1</f>
        <v>-1</v>
      </c>
    </row>
    <row r="219" spans="1:13" ht="21" customHeight="1" x14ac:dyDescent="0.25">
      <c r="A219" s="82" t="s">
        <v>107</v>
      </c>
      <c r="B219" s="83">
        <v>118954</v>
      </c>
      <c r="C219" s="84">
        <v>46.83</v>
      </c>
      <c r="D219" s="84"/>
      <c r="E219" s="84">
        <f t="shared" si="229"/>
        <v>48.234899999999996</v>
      </c>
      <c r="F219" s="228">
        <f t="shared" si="264"/>
        <v>57.158356499999996</v>
      </c>
      <c r="G219" s="88"/>
      <c r="H219" s="45">
        <f t="shared" si="271"/>
        <v>0</v>
      </c>
      <c r="I219" s="46"/>
      <c r="J219" s="46">
        <f t="shared" si="238"/>
        <v>0</v>
      </c>
      <c r="K219" s="84">
        <f t="shared" si="255"/>
        <v>0</v>
      </c>
      <c r="L219" s="95">
        <f t="shared" si="270"/>
        <v>-57.158356499999996</v>
      </c>
      <c r="M219" s="48">
        <f t="shared" si="272"/>
        <v>-1</v>
      </c>
    </row>
    <row r="220" spans="1:13" ht="21" customHeight="1" thickBot="1" x14ac:dyDescent="0.3">
      <c r="A220" s="76" t="s">
        <v>109</v>
      </c>
      <c r="B220" s="22">
        <v>118953</v>
      </c>
      <c r="C220" s="12">
        <v>45.81</v>
      </c>
      <c r="D220" s="12"/>
      <c r="E220" s="12">
        <f t="shared" si="229"/>
        <v>47.1843</v>
      </c>
      <c r="F220" s="172">
        <f t="shared" si="264"/>
        <v>55.9133955</v>
      </c>
      <c r="G220" s="77"/>
      <c r="H220" s="96">
        <f t="shared" si="271"/>
        <v>0</v>
      </c>
      <c r="I220" s="12"/>
      <c r="J220" s="12">
        <f t="shared" si="238"/>
        <v>0</v>
      </c>
      <c r="K220" s="12">
        <f t="shared" si="255"/>
        <v>0</v>
      </c>
      <c r="L220" s="95">
        <f t="shared" si="270"/>
        <v>-55.9133955</v>
      </c>
      <c r="M220" s="48">
        <f t="shared" si="272"/>
        <v>-1</v>
      </c>
    </row>
    <row r="221" spans="1:13" ht="21" customHeight="1" thickBot="1" x14ac:dyDescent="0.3">
      <c r="A221" s="58" t="s">
        <v>292</v>
      </c>
      <c r="B221" s="19">
        <v>119562</v>
      </c>
      <c r="C221" s="7">
        <v>12.69</v>
      </c>
      <c r="D221" s="7"/>
      <c r="E221" s="7">
        <f t="shared" ref="E221:E226" si="273">C221*3%+C221</f>
        <v>13.070699999999999</v>
      </c>
      <c r="F221" s="249">
        <f t="shared" ref="F221:F226" si="274">E221*120%</f>
        <v>15.684839999999998</v>
      </c>
      <c r="G221" s="59"/>
      <c r="H221" s="93">
        <f t="shared" si="271"/>
        <v>0</v>
      </c>
      <c r="I221" s="211"/>
      <c r="J221" s="162">
        <f t="shared" si="238"/>
        <v>0</v>
      </c>
      <c r="K221" s="7">
        <f t="shared" ref="K221:K228" si="275">G221*I221</f>
        <v>0</v>
      </c>
      <c r="L221" s="95">
        <f t="shared" si="270"/>
        <v>-15.684839999999998</v>
      </c>
      <c r="M221" s="48">
        <f t="shared" si="272"/>
        <v>-1</v>
      </c>
    </row>
    <row r="222" spans="1:13" ht="21" customHeight="1" thickBot="1" x14ac:dyDescent="0.3">
      <c r="A222" s="327" t="s">
        <v>293</v>
      </c>
      <c r="B222" s="312">
        <v>119565</v>
      </c>
      <c r="C222" s="91">
        <v>12.69</v>
      </c>
      <c r="D222" s="91"/>
      <c r="E222" s="91">
        <f t="shared" si="273"/>
        <v>13.070699999999999</v>
      </c>
      <c r="F222" s="15">
        <f t="shared" si="274"/>
        <v>15.684839999999998</v>
      </c>
      <c r="G222" s="92"/>
      <c r="H222" s="93">
        <f t="shared" si="271"/>
        <v>0</v>
      </c>
      <c r="I222" s="211"/>
      <c r="J222" s="211">
        <f t="shared" si="238"/>
        <v>0</v>
      </c>
      <c r="K222" s="7">
        <f t="shared" si="275"/>
        <v>0</v>
      </c>
      <c r="L222" s="95">
        <f t="shared" si="270"/>
        <v>-15.684839999999998</v>
      </c>
      <c r="M222" s="48">
        <f t="shared" si="272"/>
        <v>-1</v>
      </c>
    </row>
    <row r="223" spans="1:13" ht="21" customHeight="1" thickBot="1" x14ac:dyDescent="0.3">
      <c r="A223" s="327" t="s">
        <v>294</v>
      </c>
      <c r="B223" s="312">
        <v>119571</v>
      </c>
      <c r="C223" s="91">
        <v>17.39</v>
      </c>
      <c r="D223" s="91"/>
      <c r="E223" s="91">
        <f t="shared" ref="E223:E225" si="276">C223*3%+C223</f>
        <v>17.9117</v>
      </c>
      <c r="F223" s="15">
        <f t="shared" ref="F223:F225" si="277">E223*120%</f>
        <v>21.494039999999998</v>
      </c>
      <c r="G223" s="92"/>
      <c r="H223" s="93">
        <f t="shared" ref="H223:H225" si="278">G223*L223</f>
        <v>0</v>
      </c>
      <c r="I223" s="211"/>
      <c r="J223" s="211">
        <f t="shared" ref="J223:J225" si="279">G223*C223</f>
        <v>0</v>
      </c>
      <c r="K223" s="7">
        <f t="shared" ref="K223:K225" si="280">G223*I223</f>
        <v>0</v>
      </c>
      <c r="L223" s="95">
        <f t="shared" ref="L223:L225" si="281">I223-F223</f>
        <v>-21.494039999999998</v>
      </c>
      <c r="M223" s="48">
        <f t="shared" ref="M223:M225" si="282">(I223/E223)-1</f>
        <v>-1</v>
      </c>
    </row>
    <row r="224" spans="1:13" ht="21" customHeight="1" thickBot="1" x14ac:dyDescent="0.3">
      <c r="A224" s="327" t="s">
        <v>295</v>
      </c>
      <c r="B224" s="312">
        <v>119574</v>
      </c>
      <c r="C224" s="91">
        <v>17.41</v>
      </c>
      <c r="D224" s="91"/>
      <c r="E224" s="91">
        <f t="shared" si="276"/>
        <v>17.932300000000001</v>
      </c>
      <c r="F224" s="15">
        <f t="shared" si="277"/>
        <v>21.51876</v>
      </c>
      <c r="G224" s="92"/>
      <c r="H224" s="93">
        <f t="shared" si="278"/>
        <v>0</v>
      </c>
      <c r="I224" s="211"/>
      <c r="J224" s="211">
        <f t="shared" si="279"/>
        <v>0</v>
      </c>
      <c r="K224" s="7">
        <f t="shared" si="280"/>
        <v>0</v>
      </c>
      <c r="L224" s="95">
        <f t="shared" si="281"/>
        <v>-21.51876</v>
      </c>
      <c r="M224" s="48">
        <f t="shared" si="282"/>
        <v>-1</v>
      </c>
    </row>
    <row r="225" spans="1:13" ht="21" customHeight="1" x14ac:dyDescent="0.25">
      <c r="A225" s="327" t="s">
        <v>307</v>
      </c>
      <c r="B225" s="312">
        <v>118955</v>
      </c>
      <c r="C225" s="91">
        <v>11.11</v>
      </c>
      <c r="D225" s="91"/>
      <c r="E225" s="91">
        <f t="shared" si="276"/>
        <v>11.443299999999999</v>
      </c>
      <c r="F225" s="15">
        <f t="shared" si="277"/>
        <v>13.731959999999999</v>
      </c>
      <c r="G225" s="88"/>
      <c r="H225" s="93">
        <f t="shared" si="278"/>
        <v>0</v>
      </c>
      <c r="I225" s="46"/>
      <c r="J225" s="211">
        <f t="shared" si="279"/>
        <v>0</v>
      </c>
      <c r="K225" s="7">
        <f t="shared" si="280"/>
        <v>0</v>
      </c>
      <c r="L225" s="95">
        <f t="shared" si="281"/>
        <v>-13.731959999999999</v>
      </c>
      <c r="M225" s="48">
        <f t="shared" si="282"/>
        <v>-1</v>
      </c>
    </row>
    <row r="226" spans="1:13" ht="21" customHeight="1" x14ac:dyDescent="0.25">
      <c r="A226" s="82" t="s">
        <v>34</v>
      </c>
      <c r="B226" s="83">
        <v>8933</v>
      </c>
      <c r="C226" s="84">
        <v>11.11</v>
      </c>
      <c r="D226" s="84"/>
      <c r="E226" s="84">
        <f t="shared" si="273"/>
        <v>11.443299999999999</v>
      </c>
      <c r="F226" s="248">
        <f t="shared" si="274"/>
        <v>13.731959999999999</v>
      </c>
      <c r="G226" s="88"/>
      <c r="H226" s="45">
        <f t="shared" si="271"/>
        <v>0</v>
      </c>
      <c r="I226" s="46"/>
      <c r="J226" s="46">
        <f>G226*C226</f>
        <v>0</v>
      </c>
      <c r="K226" s="84">
        <f t="shared" si="275"/>
        <v>0</v>
      </c>
      <c r="L226" s="95">
        <f>I226-F226</f>
        <v>-13.731959999999999</v>
      </c>
      <c r="M226" s="48">
        <f t="shared" si="272"/>
        <v>-1</v>
      </c>
    </row>
    <row r="227" spans="1:13" ht="21" customHeight="1" x14ac:dyDescent="0.25">
      <c r="A227" s="82" t="s">
        <v>83</v>
      </c>
      <c r="B227" s="83">
        <v>118795</v>
      </c>
      <c r="C227" s="84">
        <v>14.67</v>
      </c>
      <c r="D227" s="84"/>
      <c r="E227" s="84">
        <f t="shared" si="229"/>
        <v>15.110099999999999</v>
      </c>
      <c r="F227" s="248">
        <f t="shared" ref="F227:F228" si="283">E227*120%</f>
        <v>18.132119999999997</v>
      </c>
      <c r="G227" s="88"/>
      <c r="H227" s="45">
        <f t="shared" si="271"/>
        <v>0</v>
      </c>
      <c r="I227" s="46"/>
      <c r="J227" s="46">
        <f t="shared" si="238"/>
        <v>0</v>
      </c>
      <c r="K227" s="84">
        <f t="shared" si="275"/>
        <v>0</v>
      </c>
      <c r="L227" s="95">
        <f t="shared" ref="L227:L236" si="284">I227-F227</f>
        <v>-18.132119999999997</v>
      </c>
      <c r="M227" s="48">
        <f t="shared" si="272"/>
        <v>-1</v>
      </c>
    </row>
    <row r="228" spans="1:13" ht="21" customHeight="1" thickBot="1" x14ac:dyDescent="0.3">
      <c r="A228" s="76" t="s">
        <v>84</v>
      </c>
      <c r="B228" s="22">
        <v>118783</v>
      </c>
      <c r="C228" s="12">
        <v>14.67</v>
      </c>
      <c r="D228" s="12"/>
      <c r="E228" s="12">
        <f t="shared" si="229"/>
        <v>15.110099999999999</v>
      </c>
      <c r="F228" s="172">
        <f t="shared" si="283"/>
        <v>18.132119999999997</v>
      </c>
      <c r="G228" s="77"/>
      <c r="H228" s="96">
        <f t="shared" si="271"/>
        <v>0</v>
      </c>
      <c r="I228" s="116"/>
      <c r="J228" s="116">
        <f t="shared" si="238"/>
        <v>0</v>
      </c>
      <c r="K228" s="12">
        <f t="shared" si="275"/>
        <v>0</v>
      </c>
      <c r="L228" s="97">
        <f t="shared" si="284"/>
        <v>-18.132119999999997</v>
      </c>
      <c r="M228" s="98">
        <f t="shared" ref="M228:M237" si="285">(I228/E228)-1</f>
        <v>-1</v>
      </c>
    </row>
    <row r="229" spans="1:13" ht="21" customHeight="1" x14ac:dyDescent="0.25">
      <c r="A229" s="148" t="s">
        <v>130</v>
      </c>
      <c r="B229" s="145">
        <v>92536</v>
      </c>
      <c r="C229" s="122">
        <v>33.81</v>
      </c>
      <c r="D229" s="122"/>
      <c r="E229" s="122">
        <f t="shared" si="229"/>
        <v>34.824300000000001</v>
      </c>
      <c r="F229" s="247">
        <f t="shared" ref="F229:F235" si="286">E229*122%</f>
        <v>42.485646000000003</v>
      </c>
      <c r="G229" s="124"/>
      <c r="H229" s="125">
        <f t="shared" si="271"/>
        <v>0</v>
      </c>
      <c r="I229" s="122"/>
      <c r="J229" s="122">
        <f t="shared" si="238"/>
        <v>0</v>
      </c>
      <c r="K229" s="122">
        <f t="shared" ref="K229:K320" si="287">G229*I229</f>
        <v>0</v>
      </c>
      <c r="L229" s="126">
        <f t="shared" si="284"/>
        <v>-42.485646000000003</v>
      </c>
      <c r="M229" s="127">
        <f t="shared" si="285"/>
        <v>-1</v>
      </c>
    </row>
    <row r="230" spans="1:13" ht="21" customHeight="1" x14ac:dyDescent="0.25">
      <c r="A230" s="128" t="s">
        <v>42</v>
      </c>
      <c r="B230" s="129">
        <v>9882</v>
      </c>
      <c r="C230" s="130">
        <v>11.83</v>
      </c>
      <c r="D230" s="130"/>
      <c r="E230" s="130">
        <f t="shared" ref="E230" si="288">C230*3%+C230</f>
        <v>12.184900000000001</v>
      </c>
      <c r="F230" s="102">
        <f t="shared" si="286"/>
        <v>14.865578000000001</v>
      </c>
      <c r="G230" s="132"/>
      <c r="H230" s="133">
        <f t="shared" ref="H230" si="289">G230*L230</f>
        <v>0</v>
      </c>
      <c r="I230" s="134"/>
      <c r="J230" s="134">
        <f t="shared" ref="J230" si="290">G230*C230</f>
        <v>0</v>
      </c>
      <c r="K230" s="130">
        <f t="shared" si="287"/>
        <v>0</v>
      </c>
      <c r="L230" s="135">
        <f t="shared" ref="L230" si="291">I230-F230</f>
        <v>-14.865578000000001</v>
      </c>
      <c r="M230" s="136">
        <f t="shared" ref="M230" si="292">(I230/E230)-1</f>
        <v>-1</v>
      </c>
    </row>
    <row r="231" spans="1:13" ht="21" customHeight="1" x14ac:dyDescent="0.25">
      <c r="A231" s="128" t="s">
        <v>135</v>
      </c>
      <c r="B231" s="129">
        <v>9884</v>
      </c>
      <c r="C231" s="130">
        <v>12.8</v>
      </c>
      <c r="D231" s="130"/>
      <c r="E231" s="130">
        <f t="shared" si="229"/>
        <v>13.184000000000001</v>
      </c>
      <c r="F231" s="266">
        <f t="shared" si="286"/>
        <v>16.084479999999999</v>
      </c>
      <c r="G231" s="132"/>
      <c r="H231" s="133">
        <f t="shared" si="271"/>
        <v>0</v>
      </c>
      <c r="I231" s="134"/>
      <c r="J231" s="134">
        <f t="shared" si="238"/>
        <v>0</v>
      </c>
      <c r="K231" s="130">
        <f t="shared" si="287"/>
        <v>0</v>
      </c>
      <c r="L231" s="135">
        <f t="shared" si="284"/>
        <v>-16.084479999999999</v>
      </c>
      <c r="M231" s="136">
        <f t="shared" si="285"/>
        <v>-1</v>
      </c>
    </row>
    <row r="232" spans="1:13" ht="21" customHeight="1" x14ac:dyDescent="0.25">
      <c r="A232" s="128" t="s">
        <v>43</v>
      </c>
      <c r="B232" s="129">
        <v>9880</v>
      </c>
      <c r="C232" s="130">
        <v>11.95</v>
      </c>
      <c r="D232" s="130"/>
      <c r="E232" s="130">
        <f t="shared" si="229"/>
        <v>12.308499999999999</v>
      </c>
      <c r="F232" s="266">
        <f t="shared" si="286"/>
        <v>15.016369999999998</v>
      </c>
      <c r="G232" s="132"/>
      <c r="H232" s="133">
        <f t="shared" si="271"/>
        <v>0</v>
      </c>
      <c r="I232" s="134"/>
      <c r="J232" s="134">
        <f t="shared" ref="J232:J320" si="293">G232*C232</f>
        <v>0</v>
      </c>
      <c r="K232" s="130">
        <f t="shared" si="287"/>
        <v>0</v>
      </c>
      <c r="L232" s="135">
        <f t="shared" si="284"/>
        <v>-15.016369999999998</v>
      </c>
      <c r="M232" s="136">
        <f t="shared" si="285"/>
        <v>-1</v>
      </c>
    </row>
    <row r="233" spans="1:13" ht="21" customHeight="1" x14ac:dyDescent="0.25">
      <c r="A233" s="128" t="s">
        <v>296</v>
      </c>
      <c r="B233" s="129">
        <v>92670</v>
      </c>
      <c r="C233" s="130"/>
      <c r="D233" s="130"/>
      <c r="E233" s="130">
        <f t="shared" ref="E233" si="294">C233*3%+C233</f>
        <v>0</v>
      </c>
      <c r="F233" s="266">
        <f t="shared" ref="F233" si="295">E233*122%</f>
        <v>0</v>
      </c>
      <c r="G233" s="132"/>
      <c r="H233" s="133">
        <f t="shared" ref="H233" si="296">G233*L233</f>
        <v>0</v>
      </c>
      <c r="I233" s="134"/>
      <c r="J233" s="134">
        <f t="shared" ref="J233" si="297">G233*C233</f>
        <v>0</v>
      </c>
      <c r="K233" s="130">
        <f t="shared" ref="K233" si="298">G233*I233</f>
        <v>0</v>
      </c>
      <c r="L233" s="135">
        <f t="shared" ref="L233" si="299">I233-F233</f>
        <v>0</v>
      </c>
      <c r="M233" s="136" t="e">
        <f t="shared" ref="M233" si="300">(I233/E233)-1</f>
        <v>#DIV/0!</v>
      </c>
    </row>
    <row r="234" spans="1:13" ht="21" customHeight="1" x14ac:dyDescent="0.25">
      <c r="A234" s="128" t="s">
        <v>136</v>
      </c>
      <c r="B234" s="129">
        <v>9878</v>
      </c>
      <c r="C234" s="130">
        <v>12.44</v>
      </c>
      <c r="D234" s="130"/>
      <c r="E234" s="130">
        <f t="shared" si="229"/>
        <v>12.8132</v>
      </c>
      <c r="F234" s="265">
        <f t="shared" si="286"/>
        <v>15.632104</v>
      </c>
      <c r="G234" s="132"/>
      <c r="H234" s="133">
        <f t="shared" si="271"/>
        <v>0</v>
      </c>
      <c r="I234" s="134"/>
      <c r="J234" s="134">
        <f t="shared" si="293"/>
        <v>0</v>
      </c>
      <c r="K234" s="130">
        <f t="shared" si="287"/>
        <v>0</v>
      </c>
      <c r="L234" s="135">
        <f t="shared" si="284"/>
        <v>-15.632104</v>
      </c>
      <c r="M234" s="136">
        <f t="shared" si="285"/>
        <v>-1</v>
      </c>
    </row>
    <row r="235" spans="1:13" ht="21" customHeight="1" thickBot="1" x14ac:dyDescent="0.3">
      <c r="A235" s="137" t="s">
        <v>74</v>
      </c>
      <c r="B235" s="138">
        <v>14153</v>
      </c>
      <c r="C235" s="139">
        <v>10.85</v>
      </c>
      <c r="D235" s="139"/>
      <c r="E235" s="139">
        <f t="shared" ref="E235" si="301">C235*3%+C235</f>
        <v>11.1755</v>
      </c>
      <c r="F235" s="155">
        <f t="shared" si="286"/>
        <v>13.63411</v>
      </c>
      <c r="G235" s="141"/>
      <c r="H235" s="142">
        <f t="shared" si="271"/>
        <v>0</v>
      </c>
      <c r="I235" s="139"/>
      <c r="J235" s="139">
        <f t="shared" si="293"/>
        <v>0</v>
      </c>
      <c r="K235" s="139">
        <f t="shared" si="287"/>
        <v>0</v>
      </c>
      <c r="L235" s="143">
        <f t="shared" si="284"/>
        <v>-13.63411</v>
      </c>
      <c r="M235" s="144">
        <f t="shared" si="285"/>
        <v>-1</v>
      </c>
    </row>
    <row r="236" spans="1:13" ht="21" customHeight="1" thickBot="1" x14ac:dyDescent="0.3">
      <c r="A236" s="328" t="s">
        <v>113</v>
      </c>
      <c r="B236" s="225">
        <v>92726</v>
      </c>
      <c r="C236" s="105">
        <v>18.04</v>
      </c>
      <c r="D236" s="105"/>
      <c r="E236" s="105">
        <f>C236*3%+C236</f>
        <v>18.581199999999999</v>
      </c>
      <c r="F236" s="106">
        <f>E236*122%</f>
        <v>22.669063999999999</v>
      </c>
      <c r="G236" s="107"/>
      <c r="H236" s="108">
        <f>G236*L236</f>
        <v>0</v>
      </c>
      <c r="I236" s="105"/>
      <c r="J236" s="105">
        <f t="shared" si="293"/>
        <v>0</v>
      </c>
      <c r="K236" s="122">
        <f t="shared" si="287"/>
        <v>0</v>
      </c>
      <c r="L236" s="109">
        <f t="shared" si="284"/>
        <v>-22.669063999999999</v>
      </c>
      <c r="M236" s="110">
        <f t="shared" si="285"/>
        <v>-1</v>
      </c>
    </row>
    <row r="237" spans="1:13" ht="21" customHeight="1" x14ac:dyDescent="0.25">
      <c r="A237" s="148" t="s">
        <v>105</v>
      </c>
      <c r="B237" s="145">
        <v>92722</v>
      </c>
      <c r="C237" s="122">
        <v>10.02</v>
      </c>
      <c r="D237" s="122"/>
      <c r="E237" s="122">
        <f>C237*3%+C237</f>
        <v>10.320599999999999</v>
      </c>
      <c r="F237" s="262">
        <f>E237*124%</f>
        <v>12.797543999999998</v>
      </c>
      <c r="G237" s="124"/>
      <c r="H237" s="125">
        <f>G237*L237</f>
        <v>0</v>
      </c>
      <c r="I237" s="122"/>
      <c r="J237" s="122">
        <f t="shared" si="293"/>
        <v>0</v>
      </c>
      <c r="K237" s="122">
        <f t="shared" si="287"/>
        <v>0</v>
      </c>
      <c r="L237" s="126">
        <f>I237-F237</f>
        <v>-12.797543999999998</v>
      </c>
      <c r="M237" s="127">
        <f t="shared" si="285"/>
        <v>-1</v>
      </c>
    </row>
    <row r="238" spans="1:13" ht="21" customHeight="1" x14ac:dyDescent="0.25">
      <c r="A238" s="128" t="s">
        <v>75</v>
      </c>
      <c r="B238" s="129">
        <v>92701</v>
      </c>
      <c r="C238" s="130">
        <v>10.02</v>
      </c>
      <c r="D238" s="130"/>
      <c r="E238" s="130">
        <f>C238*3%+C238</f>
        <v>10.320599999999999</v>
      </c>
      <c r="F238" s="263">
        <f>E238*124%</f>
        <v>12.797543999999998</v>
      </c>
      <c r="G238" s="132"/>
      <c r="H238" s="133">
        <f>G238*L238</f>
        <v>0</v>
      </c>
      <c r="I238" s="130"/>
      <c r="J238" s="130">
        <f>G238*C238</f>
        <v>0</v>
      </c>
      <c r="K238" s="130">
        <f t="shared" si="287"/>
        <v>0</v>
      </c>
      <c r="L238" s="135">
        <f>I238-F238</f>
        <v>-12.797543999999998</v>
      </c>
      <c r="M238" s="136">
        <f>(I238/E238)-1</f>
        <v>-1</v>
      </c>
    </row>
    <row r="239" spans="1:13" ht="21" customHeight="1" thickBot="1" x14ac:dyDescent="0.3">
      <c r="A239" s="128" t="s">
        <v>138</v>
      </c>
      <c r="B239" s="129">
        <v>92721</v>
      </c>
      <c r="C239" s="130">
        <v>10.02</v>
      </c>
      <c r="D239" s="130"/>
      <c r="E239" s="130">
        <f>C239*3%+C239</f>
        <v>10.320599999999999</v>
      </c>
      <c r="F239" s="131">
        <f>E239*124%</f>
        <v>12.797543999999998</v>
      </c>
      <c r="G239" s="132"/>
      <c r="H239" s="133">
        <f>G239*L239</f>
        <v>0</v>
      </c>
      <c r="I239" s="130"/>
      <c r="J239" s="130">
        <f>G239*C239</f>
        <v>0</v>
      </c>
      <c r="K239" s="130">
        <f t="shared" si="287"/>
        <v>0</v>
      </c>
      <c r="L239" s="135">
        <f>I239-F239</f>
        <v>-12.797543999999998</v>
      </c>
      <c r="M239" s="136">
        <f>(I239/E239)-1</f>
        <v>-1</v>
      </c>
    </row>
    <row r="240" spans="1:13" ht="21" customHeight="1" thickBot="1" x14ac:dyDescent="0.3">
      <c r="A240" s="148" t="s">
        <v>192</v>
      </c>
      <c r="B240" s="145">
        <v>141014</v>
      </c>
      <c r="C240" s="122">
        <v>26.23</v>
      </c>
      <c r="D240" s="122"/>
      <c r="E240" s="122">
        <f>C240*3%+C240</f>
        <v>27.0169</v>
      </c>
      <c r="F240" s="244">
        <f t="shared" ref="F240:F320" si="302">E240*125%</f>
        <v>33.771124999999998</v>
      </c>
      <c r="G240" s="124"/>
      <c r="H240" s="125">
        <f>G240*L240</f>
        <v>0</v>
      </c>
      <c r="I240" s="122"/>
      <c r="J240" s="122">
        <f>G240*C240</f>
        <v>0</v>
      </c>
      <c r="K240" s="122">
        <f>G240*I240</f>
        <v>0</v>
      </c>
      <c r="L240" s="126">
        <f>I240-F240</f>
        <v>-33.771124999999998</v>
      </c>
      <c r="M240" s="127">
        <f>(I240/E240)-1</f>
        <v>-1</v>
      </c>
    </row>
    <row r="241" spans="1:13" ht="21" customHeight="1" thickBot="1" x14ac:dyDescent="0.3">
      <c r="A241" s="137" t="s">
        <v>193</v>
      </c>
      <c r="B241" s="138">
        <v>141015</v>
      </c>
      <c r="C241" s="139">
        <v>26.1</v>
      </c>
      <c r="D241" s="139"/>
      <c r="E241" s="139">
        <f t="shared" ref="E241:E320" si="303">C241*3%+C241</f>
        <v>26.883000000000003</v>
      </c>
      <c r="F241" s="244">
        <f t="shared" si="302"/>
        <v>33.603750000000005</v>
      </c>
      <c r="G241" s="141"/>
      <c r="H241" s="142">
        <f t="shared" si="271"/>
        <v>0</v>
      </c>
      <c r="I241" s="139"/>
      <c r="J241" s="139">
        <f t="shared" si="293"/>
        <v>0</v>
      </c>
      <c r="K241" s="139">
        <f t="shared" si="287"/>
        <v>0</v>
      </c>
      <c r="L241" s="143">
        <f t="shared" ref="L241:L320" si="304">I241-F241</f>
        <v>-33.603750000000005</v>
      </c>
      <c r="M241" s="144">
        <f t="shared" ref="M241:M320" si="305">(I241/E241)-1</f>
        <v>-1</v>
      </c>
    </row>
    <row r="242" spans="1:13" ht="21" customHeight="1" x14ac:dyDescent="0.25">
      <c r="A242" s="209" t="s">
        <v>202</v>
      </c>
      <c r="B242" s="322">
        <v>141003</v>
      </c>
      <c r="C242" s="130">
        <v>16.45</v>
      </c>
      <c r="D242" s="130"/>
      <c r="E242" s="130">
        <f t="shared" ref="E242:E258" si="306">C242*3%+C242</f>
        <v>16.9435</v>
      </c>
      <c r="F242" s="123">
        <f t="shared" si="302"/>
        <v>21.179375</v>
      </c>
      <c r="G242" s="132"/>
      <c r="H242" s="133">
        <f t="shared" ref="H242:H258" si="307">G242*L242</f>
        <v>0</v>
      </c>
      <c r="I242" s="130"/>
      <c r="J242" s="130">
        <f t="shared" ref="J242:J258" si="308">G242*C242</f>
        <v>0</v>
      </c>
      <c r="K242" s="130">
        <f t="shared" ref="K242:K266" si="309">G242*I242</f>
        <v>0</v>
      </c>
      <c r="L242" s="135">
        <f t="shared" ref="L242:L258" si="310">I242-F242</f>
        <v>-21.179375</v>
      </c>
      <c r="M242" s="136">
        <f t="shared" ref="M242:M258" si="311">(I242/E242)-1</f>
        <v>-1</v>
      </c>
    </row>
    <row r="243" spans="1:13" ht="21" customHeight="1" x14ac:dyDescent="0.25">
      <c r="A243" s="209" t="s">
        <v>210</v>
      </c>
      <c r="B243" s="322">
        <v>141004</v>
      </c>
      <c r="C243" s="130">
        <v>27.46</v>
      </c>
      <c r="D243" s="130"/>
      <c r="E243" s="130">
        <f t="shared" si="306"/>
        <v>28.283799999999999</v>
      </c>
      <c r="F243" s="131">
        <f t="shared" si="302"/>
        <v>35.354749999999996</v>
      </c>
      <c r="G243" s="132"/>
      <c r="H243" s="133">
        <f t="shared" si="307"/>
        <v>0</v>
      </c>
      <c r="I243" s="130"/>
      <c r="J243" s="130">
        <f t="shared" si="308"/>
        <v>0</v>
      </c>
      <c r="K243" s="130">
        <f t="shared" si="309"/>
        <v>0</v>
      </c>
      <c r="L243" s="135">
        <f t="shared" si="310"/>
        <v>-35.354749999999996</v>
      </c>
      <c r="M243" s="136">
        <f t="shared" si="311"/>
        <v>-1</v>
      </c>
    </row>
    <row r="244" spans="1:13" ht="21" customHeight="1" x14ac:dyDescent="0.25">
      <c r="A244" s="209" t="s">
        <v>201</v>
      </c>
      <c r="B244" s="322">
        <v>141005</v>
      </c>
      <c r="C244" s="130">
        <v>27.46</v>
      </c>
      <c r="D244" s="130"/>
      <c r="E244" s="130">
        <f t="shared" si="306"/>
        <v>28.283799999999999</v>
      </c>
      <c r="F244" s="131">
        <f t="shared" si="302"/>
        <v>35.354749999999996</v>
      </c>
      <c r="G244" s="132"/>
      <c r="H244" s="133">
        <f t="shared" si="307"/>
        <v>0</v>
      </c>
      <c r="I244" s="130"/>
      <c r="J244" s="130">
        <f t="shared" si="308"/>
        <v>0</v>
      </c>
      <c r="K244" s="130">
        <f t="shared" si="309"/>
        <v>0</v>
      </c>
      <c r="L244" s="135">
        <f t="shared" si="310"/>
        <v>-35.354749999999996</v>
      </c>
      <c r="M244" s="136">
        <f t="shared" si="311"/>
        <v>-1</v>
      </c>
    </row>
    <row r="245" spans="1:13" ht="21" customHeight="1" x14ac:dyDescent="0.25">
      <c r="A245" s="407" t="s">
        <v>194</v>
      </c>
      <c r="B245" s="408">
        <v>141006</v>
      </c>
      <c r="C245" s="395">
        <v>26.57</v>
      </c>
      <c r="D245" s="130"/>
      <c r="E245" s="130">
        <f t="shared" si="306"/>
        <v>27.367100000000001</v>
      </c>
      <c r="F245" s="219">
        <f t="shared" si="302"/>
        <v>34.208874999999999</v>
      </c>
      <c r="G245" s="132"/>
      <c r="H245" s="133">
        <f t="shared" si="307"/>
        <v>0</v>
      </c>
      <c r="I245" s="130"/>
      <c r="J245" s="130">
        <f t="shared" si="308"/>
        <v>0</v>
      </c>
      <c r="K245" s="130">
        <f t="shared" si="309"/>
        <v>0</v>
      </c>
      <c r="L245" s="135">
        <f t="shared" si="310"/>
        <v>-34.208874999999999</v>
      </c>
      <c r="M245" s="136">
        <f t="shared" si="311"/>
        <v>-1</v>
      </c>
    </row>
    <row r="246" spans="1:13" ht="21" customHeight="1" x14ac:dyDescent="0.25">
      <c r="A246" s="407" t="s">
        <v>195</v>
      </c>
      <c r="B246" s="408">
        <v>141007</v>
      </c>
      <c r="C246" s="395">
        <v>26.57</v>
      </c>
      <c r="D246" s="130"/>
      <c r="E246" s="130">
        <f t="shared" si="306"/>
        <v>27.367100000000001</v>
      </c>
      <c r="F246" s="219">
        <f t="shared" si="302"/>
        <v>34.208874999999999</v>
      </c>
      <c r="G246" s="132"/>
      <c r="H246" s="133">
        <f t="shared" si="307"/>
        <v>0</v>
      </c>
      <c r="I246" s="130"/>
      <c r="J246" s="130">
        <f t="shared" si="308"/>
        <v>0</v>
      </c>
      <c r="K246" s="130">
        <f t="shared" si="309"/>
        <v>0</v>
      </c>
      <c r="L246" s="135">
        <f t="shared" si="310"/>
        <v>-34.208874999999999</v>
      </c>
      <c r="M246" s="136">
        <f t="shared" si="311"/>
        <v>-1</v>
      </c>
    </row>
    <row r="247" spans="1:13" ht="21" customHeight="1" x14ac:dyDescent="0.25">
      <c r="A247" s="128" t="s">
        <v>198</v>
      </c>
      <c r="B247" s="129">
        <v>141008</v>
      </c>
      <c r="C247" s="130">
        <v>48.1</v>
      </c>
      <c r="D247" s="130"/>
      <c r="E247" s="130">
        <f t="shared" si="306"/>
        <v>49.542999999999999</v>
      </c>
      <c r="F247" s="219">
        <f t="shared" si="302"/>
        <v>61.928750000000001</v>
      </c>
      <c r="G247" s="132"/>
      <c r="H247" s="133">
        <f t="shared" si="307"/>
        <v>0</v>
      </c>
      <c r="I247" s="130"/>
      <c r="J247" s="130">
        <f t="shared" si="308"/>
        <v>0</v>
      </c>
      <c r="K247" s="130">
        <f t="shared" si="309"/>
        <v>0</v>
      </c>
      <c r="L247" s="135">
        <f t="shared" si="310"/>
        <v>-61.928750000000001</v>
      </c>
      <c r="M247" s="136">
        <f t="shared" si="311"/>
        <v>-1</v>
      </c>
    </row>
    <row r="248" spans="1:13" ht="21" customHeight="1" x14ac:dyDescent="0.25">
      <c r="A248" s="128" t="s">
        <v>200</v>
      </c>
      <c r="B248" s="129">
        <v>141009</v>
      </c>
      <c r="C248" s="130">
        <v>48.1</v>
      </c>
      <c r="D248" s="130"/>
      <c r="E248" s="130">
        <f t="shared" si="306"/>
        <v>49.542999999999999</v>
      </c>
      <c r="F248" s="219">
        <f t="shared" si="302"/>
        <v>61.928750000000001</v>
      </c>
      <c r="G248" s="132"/>
      <c r="H248" s="133">
        <f t="shared" si="307"/>
        <v>0</v>
      </c>
      <c r="I248" s="130"/>
      <c r="J248" s="130">
        <f t="shared" si="308"/>
        <v>0</v>
      </c>
      <c r="K248" s="130">
        <f t="shared" si="309"/>
        <v>0</v>
      </c>
      <c r="L248" s="135">
        <f t="shared" si="310"/>
        <v>-61.928750000000001</v>
      </c>
      <c r="M248" s="136">
        <f t="shared" si="311"/>
        <v>-1</v>
      </c>
    </row>
    <row r="249" spans="1:13" ht="21" customHeight="1" x14ac:dyDescent="0.25">
      <c r="A249" s="366" t="s">
        <v>199</v>
      </c>
      <c r="B249" s="367">
        <v>141010</v>
      </c>
      <c r="C249" s="368">
        <v>10.87</v>
      </c>
      <c r="D249" s="130"/>
      <c r="E249" s="130">
        <f>C249*3%+C249</f>
        <v>11.196099999999999</v>
      </c>
      <c r="F249" s="219">
        <f t="shared" si="302"/>
        <v>13.995125</v>
      </c>
      <c r="G249" s="218"/>
      <c r="H249" s="133">
        <f t="shared" si="307"/>
        <v>0</v>
      </c>
      <c r="I249" s="130"/>
      <c r="J249" s="130">
        <f t="shared" si="308"/>
        <v>0</v>
      </c>
      <c r="K249" s="130">
        <f t="shared" si="309"/>
        <v>0</v>
      </c>
      <c r="L249" s="135">
        <f t="shared" si="310"/>
        <v>-13.995125</v>
      </c>
      <c r="M249" s="136">
        <f t="shared" si="311"/>
        <v>-1</v>
      </c>
    </row>
    <row r="250" spans="1:13" ht="21" customHeight="1" x14ac:dyDescent="0.25">
      <c r="A250" s="393" t="s">
        <v>221</v>
      </c>
      <c r="B250" s="394">
        <v>141011</v>
      </c>
      <c r="C250" s="395">
        <v>26.57</v>
      </c>
      <c r="D250" s="130"/>
      <c r="E250" s="130">
        <f>C250*3%+C250</f>
        <v>27.367100000000001</v>
      </c>
      <c r="F250" s="219">
        <f t="shared" si="302"/>
        <v>34.208874999999999</v>
      </c>
      <c r="G250" s="132"/>
      <c r="H250" s="133">
        <f t="shared" ref="H250" si="312">G250*L250</f>
        <v>0</v>
      </c>
      <c r="I250" s="130"/>
      <c r="J250" s="130">
        <f t="shared" ref="J250" si="313">G250*C250</f>
        <v>0</v>
      </c>
      <c r="K250" s="130">
        <f t="shared" ref="K250" si="314">G250*I250</f>
        <v>0</v>
      </c>
      <c r="L250" s="135">
        <f t="shared" ref="L250" si="315">I250-F250</f>
        <v>-34.208874999999999</v>
      </c>
      <c r="M250" s="136">
        <f t="shared" ref="M250" si="316">(I250/E250)-1</f>
        <v>-1</v>
      </c>
    </row>
    <row r="251" spans="1:13" ht="21" customHeight="1" x14ac:dyDescent="0.25">
      <c r="A251" s="128" t="s">
        <v>197</v>
      </c>
      <c r="B251" s="129">
        <v>141012</v>
      </c>
      <c r="C251" s="130">
        <v>16.45</v>
      </c>
      <c r="D251" s="130"/>
      <c r="E251" s="130">
        <f t="shared" si="306"/>
        <v>16.9435</v>
      </c>
      <c r="F251" s="219">
        <f t="shared" si="302"/>
        <v>21.179375</v>
      </c>
      <c r="G251" s="132"/>
      <c r="H251" s="133">
        <f>G251*L251</f>
        <v>0</v>
      </c>
      <c r="I251" s="130"/>
      <c r="J251" s="130">
        <f>G251*C251</f>
        <v>0</v>
      </c>
      <c r="K251" s="130">
        <f t="shared" si="309"/>
        <v>0</v>
      </c>
      <c r="L251" s="135">
        <f t="shared" si="310"/>
        <v>-21.179375</v>
      </c>
      <c r="M251" s="136">
        <f t="shared" si="311"/>
        <v>-1</v>
      </c>
    </row>
    <row r="252" spans="1:13" ht="21" customHeight="1" x14ac:dyDescent="0.25">
      <c r="A252" s="128" t="s">
        <v>203</v>
      </c>
      <c r="B252" s="129">
        <v>141013</v>
      </c>
      <c r="C252" s="130">
        <v>16.75</v>
      </c>
      <c r="D252" s="130"/>
      <c r="E252" s="130">
        <f t="shared" si="306"/>
        <v>17.252500000000001</v>
      </c>
      <c r="F252" s="219">
        <f t="shared" si="302"/>
        <v>21.565625000000001</v>
      </c>
      <c r="G252" s="132"/>
      <c r="H252" s="133">
        <f t="shared" si="307"/>
        <v>0</v>
      </c>
      <c r="I252" s="130"/>
      <c r="J252" s="130">
        <f t="shared" si="308"/>
        <v>0</v>
      </c>
      <c r="K252" s="130">
        <f>G252*I252</f>
        <v>0</v>
      </c>
      <c r="L252" s="135">
        <f>I252-F252</f>
        <v>-21.565625000000001</v>
      </c>
      <c r="M252" s="136">
        <f t="shared" si="311"/>
        <v>-1</v>
      </c>
    </row>
    <row r="253" spans="1:13" ht="21" customHeight="1" x14ac:dyDescent="0.25">
      <c r="A253" s="128" t="s">
        <v>204</v>
      </c>
      <c r="B253" s="129">
        <v>141016</v>
      </c>
      <c r="C253" s="130">
        <v>48.1</v>
      </c>
      <c r="D253" s="130"/>
      <c r="E253" s="130">
        <f t="shared" si="306"/>
        <v>49.542999999999999</v>
      </c>
      <c r="F253" s="219">
        <f t="shared" si="302"/>
        <v>61.928750000000001</v>
      </c>
      <c r="G253" s="132"/>
      <c r="H253" s="133">
        <f t="shared" si="307"/>
        <v>0</v>
      </c>
      <c r="I253" s="130"/>
      <c r="J253" s="130">
        <f t="shared" si="308"/>
        <v>0</v>
      </c>
      <c r="K253" s="130">
        <f t="shared" si="309"/>
        <v>0</v>
      </c>
      <c r="L253" s="135">
        <f t="shared" si="310"/>
        <v>-61.928750000000001</v>
      </c>
      <c r="M253" s="136">
        <f t="shared" si="311"/>
        <v>-1</v>
      </c>
    </row>
    <row r="254" spans="1:13" ht="21" customHeight="1" x14ac:dyDescent="0.25">
      <c r="A254" s="128" t="s">
        <v>205</v>
      </c>
      <c r="B254" s="129">
        <v>141017</v>
      </c>
      <c r="C254" s="130">
        <v>47.88</v>
      </c>
      <c r="D254" s="130"/>
      <c r="E254" s="130">
        <f t="shared" si="306"/>
        <v>49.316400000000002</v>
      </c>
      <c r="F254" s="219">
        <f t="shared" si="302"/>
        <v>61.645499999999998</v>
      </c>
      <c r="G254" s="132"/>
      <c r="H254" s="133">
        <f t="shared" si="307"/>
        <v>0</v>
      </c>
      <c r="I254" s="130"/>
      <c r="J254" s="130">
        <f t="shared" si="308"/>
        <v>0</v>
      </c>
      <c r="K254" s="130">
        <f t="shared" si="309"/>
        <v>0</v>
      </c>
      <c r="L254" s="135">
        <f t="shared" si="310"/>
        <v>-61.645499999999998</v>
      </c>
      <c r="M254" s="136">
        <f t="shared" si="311"/>
        <v>-1</v>
      </c>
    </row>
    <row r="255" spans="1:13" ht="21" customHeight="1" x14ac:dyDescent="0.25">
      <c r="A255" s="209" t="s">
        <v>206</v>
      </c>
      <c r="B255" s="129">
        <v>141018</v>
      </c>
      <c r="C255" s="130">
        <v>26.73</v>
      </c>
      <c r="D255" s="130"/>
      <c r="E255" s="130">
        <f t="shared" si="306"/>
        <v>27.5319</v>
      </c>
      <c r="F255" s="219">
        <f t="shared" si="302"/>
        <v>34.414875000000002</v>
      </c>
      <c r="G255" s="132"/>
      <c r="H255" s="133">
        <f t="shared" si="307"/>
        <v>0</v>
      </c>
      <c r="I255" s="130"/>
      <c r="J255" s="130">
        <f t="shared" si="308"/>
        <v>0</v>
      </c>
      <c r="K255" s="130">
        <f t="shared" si="309"/>
        <v>0</v>
      </c>
      <c r="L255" s="135">
        <f t="shared" si="310"/>
        <v>-34.414875000000002</v>
      </c>
      <c r="M255" s="136">
        <f t="shared" si="311"/>
        <v>-1</v>
      </c>
    </row>
    <row r="256" spans="1:13" ht="21" customHeight="1" x14ac:dyDescent="0.25">
      <c r="A256" s="393" t="s">
        <v>196</v>
      </c>
      <c r="B256" s="394">
        <v>141019</v>
      </c>
      <c r="C256" s="395">
        <v>26.57</v>
      </c>
      <c r="D256" s="130"/>
      <c r="E256" s="130">
        <f t="shared" si="306"/>
        <v>27.367100000000001</v>
      </c>
      <c r="F256" s="219">
        <f t="shared" si="302"/>
        <v>34.208874999999999</v>
      </c>
      <c r="G256" s="132"/>
      <c r="H256" s="133">
        <f t="shared" si="307"/>
        <v>0</v>
      </c>
      <c r="I256" s="130"/>
      <c r="J256" s="130">
        <f t="shared" si="308"/>
        <v>0</v>
      </c>
      <c r="K256" s="130">
        <f t="shared" si="309"/>
        <v>0</v>
      </c>
      <c r="L256" s="135">
        <f t="shared" si="310"/>
        <v>-34.208874999999999</v>
      </c>
      <c r="M256" s="136">
        <f t="shared" si="311"/>
        <v>-1</v>
      </c>
    </row>
    <row r="257" spans="1:13" ht="21" customHeight="1" x14ac:dyDescent="0.25">
      <c r="A257" s="393" t="s">
        <v>207</v>
      </c>
      <c r="B257" s="394">
        <v>141020</v>
      </c>
      <c r="C257" s="395">
        <v>26.57</v>
      </c>
      <c r="D257" s="130"/>
      <c r="E257" s="130">
        <f t="shared" si="306"/>
        <v>27.367100000000001</v>
      </c>
      <c r="F257" s="219">
        <f t="shared" si="302"/>
        <v>34.208874999999999</v>
      </c>
      <c r="G257" s="132"/>
      <c r="H257" s="133">
        <f t="shared" si="307"/>
        <v>0</v>
      </c>
      <c r="I257" s="130"/>
      <c r="J257" s="130">
        <f t="shared" si="308"/>
        <v>0</v>
      </c>
      <c r="K257" s="130">
        <f t="shared" si="309"/>
        <v>0</v>
      </c>
      <c r="L257" s="135">
        <f t="shared" si="310"/>
        <v>-34.208874999999999</v>
      </c>
      <c r="M257" s="136">
        <f t="shared" si="311"/>
        <v>-1</v>
      </c>
    </row>
    <row r="258" spans="1:13" ht="21" customHeight="1" x14ac:dyDescent="0.25">
      <c r="A258" s="393" t="s">
        <v>331</v>
      </c>
      <c r="B258" s="394">
        <v>141159</v>
      </c>
      <c r="C258" s="395">
        <v>26.57</v>
      </c>
      <c r="D258" s="201"/>
      <c r="E258" s="130">
        <f t="shared" si="306"/>
        <v>27.367100000000001</v>
      </c>
      <c r="F258" s="219">
        <f t="shared" si="302"/>
        <v>34.208874999999999</v>
      </c>
      <c r="G258" s="132"/>
      <c r="H258" s="133">
        <f t="shared" si="307"/>
        <v>0</v>
      </c>
      <c r="I258" s="130"/>
      <c r="J258" s="130">
        <f t="shared" si="308"/>
        <v>0</v>
      </c>
      <c r="K258" s="130">
        <f t="shared" si="309"/>
        <v>0</v>
      </c>
      <c r="L258" s="135">
        <f t="shared" si="310"/>
        <v>-34.208874999999999</v>
      </c>
      <c r="M258" s="136">
        <f t="shared" si="311"/>
        <v>-1</v>
      </c>
    </row>
    <row r="259" spans="1:13" ht="21" customHeight="1" x14ac:dyDescent="0.25">
      <c r="A259" s="393" t="s">
        <v>208</v>
      </c>
      <c r="B259" s="394">
        <v>141021</v>
      </c>
      <c r="C259" s="395">
        <v>16.45</v>
      </c>
      <c r="D259" s="201"/>
      <c r="E259" s="130">
        <f t="shared" si="303"/>
        <v>16.9435</v>
      </c>
      <c r="F259" s="219">
        <f t="shared" si="302"/>
        <v>21.179375</v>
      </c>
      <c r="G259" s="132"/>
      <c r="H259" s="133">
        <f>G259*L259</f>
        <v>0</v>
      </c>
      <c r="I259" s="130"/>
      <c r="J259" s="130">
        <f t="shared" si="293"/>
        <v>0</v>
      </c>
      <c r="K259" s="130">
        <f t="shared" si="309"/>
        <v>0</v>
      </c>
      <c r="L259" s="135">
        <f t="shared" si="304"/>
        <v>-21.179375</v>
      </c>
      <c r="M259" s="136">
        <f t="shared" si="305"/>
        <v>-1</v>
      </c>
    </row>
    <row r="260" spans="1:13" ht="21" customHeight="1" x14ac:dyDescent="0.25">
      <c r="A260" s="210" t="s">
        <v>209</v>
      </c>
      <c r="B260" s="206">
        <v>141022</v>
      </c>
      <c r="C260" s="201">
        <v>48.1</v>
      </c>
      <c r="D260" s="130"/>
      <c r="E260" s="201">
        <f t="shared" ref="E260:E262" si="317">C260*3%+C260</f>
        <v>49.542999999999999</v>
      </c>
      <c r="F260" s="219">
        <f t="shared" si="302"/>
        <v>61.928750000000001</v>
      </c>
      <c r="G260" s="104"/>
      <c r="H260" s="180">
        <f t="shared" ref="H260:H305" si="318">G260*L260</f>
        <v>0</v>
      </c>
      <c r="I260" s="201"/>
      <c r="J260" s="201">
        <f t="shared" si="293"/>
        <v>0</v>
      </c>
      <c r="K260" s="130">
        <f t="shared" si="309"/>
        <v>0</v>
      </c>
      <c r="L260" s="181">
        <f t="shared" si="304"/>
        <v>-61.928750000000001</v>
      </c>
      <c r="M260" s="182">
        <f t="shared" si="305"/>
        <v>-1</v>
      </c>
    </row>
    <row r="261" spans="1:13" ht="21" customHeight="1" x14ac:dyDescent="0.25">
      <c r="A261" s="210" t="s">
        <v>244</v>
      </c>
      <c r="B261" s="206">
        <v>141120</v>
      </c>
      <c r="C261" s="201">
        <v>60.03</v>
      </c>
      <c r="D261" s="205"/>
      <c r="E261" s="201">
        <f t="shared" si="317"/>
        <v>61.8309</v>
      </c>
      <c r="F261" s="219">
        <f t="shared" si="302"/>
        <v>77.288624999999996</v>
      </c>
      <c r="G261" s="104"/>
      <c r="H261" s="180">
        <f t="shared" si="318"/>
        <v>0</v>
      </c>
      <c r="I261" s="201"/>
      <c r="J261" s="201">
        <f t="shared" si="293"/>
        <v>0</v>
      </c>
      <c r="K261" s="130">
        <f t="shared" si="309"/>
        <v>0</v>
      </c>
      <c r="L261" s="181">
        <f t="shared" si="304"/>
        <v>-77.288624999999996</v>
      </c>
      <c r="M261" s="182">
        <f t="shared" si="305"/>
        <v>-1</v>
      </c>
    </row>
    <row r="262" spans="1:13" ht="21" customHeight="1" x14ac:dyDescent="0.25">
      <c r="A262" s="210" t="s">
        <v>245</v>
      </c>
      <c r="B262" s="206">
        <v>141121</v>
      </c>
      <c r="C262" s="201">
        <v>60.03</v>
      </c>
      <c r="D262" s="205"/>
      <c r="E262" s="201">
        <f t="shared" si="317"/>
        <v>61.8309</v>
      </c>
      <c r="F262" s="219">
        <f t="shared" si="302"/>
        <v>77.288624999999996</v>
      </c>
      <c r="G262" s="104"/>
      <c r="H262" s="180">
        <f t="shared" si="318"/>
        <v>0</v>
      </c>
      <c r="I262" s="201"/>
      <c r="J262" s="201">
        <f t="shared" si="293"/>
        <v>0</v>
      </c>
      <c r="K262" s="130">
        <f t="shared" si="309"/>
        <v>0</v>
      </c>
      <c r="L262" s="181">
        <f t="shared" si="304"/>
        <v>-77.288624999999996</v>
      </c>
      <c r="M262" s="182">
        <f t="shared" si="305"/>
        <v>-1</v>
      </c>
    </row>
    <row r="263" spans="1:13" ht="21" customHeight="1" thickBot="1" x14ac:dyDescent="0.3">
      <c r="A263" s="403" t="s">
        <v>238</v>
      </c>
      <c r="B263" s="404">
        <v>141119</v>
      </c>
      <c r="C263" s="405">
        <v>10.87</v>
      </c>
      <c r="D263" s="205"/>
      <c r="E263" s="130">
        <f>C263*3%+C263</f>
        <v>11.196099999999999</v>
      </c>
      <c r="F263" s="245">
        <f t="shared" si="302"/>
        <v>13.995125</v>
      </c>
      <c r="G263" s="104"/>
      <c r="H263" s="180">
        <f t="shared" si="318"/>
        <v>0</v>
      </c>
      <c r="I263" s="201"/>
      <c r="J263" s="201">
        <f t="shared" si="293"/>
        <v>0</v>
      </c>
      <c r="K263" s="201">
        <f t="shared" si="309"/>
        <v>0</v>
      </c>
      <c r="L263" s="143">
        <f t="shared" si="304"/>
        <v>-13.995125</v>
      </c>
      <c r="M263" s="182">
        <f t="shared" si="305"/>
        <v>-1</v>
      </c>
    </row>
    <row r="264" spans="1:13" ht="21" customHeight="1" x14ac:dyDescent="0.25">
      <c r="A264" s="148" t="s">
        <v>265</v>
      </c>
      <c r="B264" s="145">
        <v>141027</v>
      </c>
      <c r="C264" s="202">
        <v>7.6</v>
      </c>
      <c r="D264" s="122"/>
      <c r="E264" s="122">
        <f t="shared" si="303"/>
        <v>7.8279999999999994</v>
      </c>
      <c r="F264" s="281">
        <f t="shared" si="302"/>
        <v>9.7850000000000001</v>
      </c>
      <c r="G264" s="258"/>
      <c r="H264" s="234">
        <f t="shared" si="318"/>
        <v>0</v>
      </c>
      <c r="I264" s="235"/>
      <c r="J264" s="235">
        <f t="shared" si="293"/>
        <v>0</v>
      </c>
      <c r="K264" s="236">
        <f t="shared" si="309"/>
        <v>0</v>
      </c>
      <c r="L264" s="232">
        <f t="shared" si="304"/>
        <v>-9.7850000000000001</v>
      </c>
      <c r="M264" s="127">
        <f t="shared" si="305"/>
        <v>-1</v>
      </c>
    </row>
    <row r="265" spans="1:13" ht="21" customHeight="1" x14ac:dyDescent="0.25">
      <c r="A265" s="209" t="s">
        <v>266</v>
      </c>
      <c r="B265" s="322">
        <v>141173</v>
      </c>
      <c r="C265" s="130">
        <v>7.6</v>
      </c>
      <c r="D265" s="205"/>
      <c r="E265" s="101">
        <f t="shared" si="303"/>
        <v>7.8279999999999994</v>
      </c>
      <c r="F265" s="278">
        <f t="shared" si="302"/>
        <v>9.7850000000000001</v>
      </c>
      <c r="G265" s="280"/>
      <c r="H265" s="100">
        <f t="shared" si="318"/>
        <v>0</v>
      </c>
      <c r="I265" s="205"/>
      <c r="J265" s="205">
        <f t="shared" si="293"/>
        <v>0</v>
      </c>
      <c r="K265" s="236">
        <f t="shared" si="309"/>
        <v>0</v>
      </c>
      <c r="L265" s="232">
        <f t="shared" si="304"/>
        <v>-9.7850000000000001</v>
      </c>
      <c r="M265" s="178">
        <f t="shared" si="305"/>
        <v>-1</v>
      </c>
    </row>
    <row r="266" spans="1:13" ht="21" customHeight="1" x14ac:dyDescent="0.25">
      <c r="A266" s="209" t="s">
        <v>267</v>
      </c>
      <c r="B266" s="322">
        <v>141174</v>
      </c>
      <c r="C266" s="101">
        <v>7.6</v>
      </c>
      <c r="D266" s="205"/>
      <c r="E266" s="130">
        <f t="shared" si="303"/>
        <v>7.8279999999999994</v>
      </c>
      <c r="F266" s="282">
        <f t="shared" si="302"/>
        <v>9.7850000000000001</v>
      </c>
      <c r="G266" s="280"/>
      <c r="H266" s="100">
        <f t="shared" si="318"/>
        <v>0</v>
      </c>
      <c r="I266" s="205"/>
      <c r="J266" s="205">
        <f t="shared" si="293"/>
        <v>0</v>
      </c>
      <c r="K266" s="236">
        <f t="shared" si="309"/>
        <v>0</v>
      </c>
      <c r="L266" s="232">
        <f t="shared" si="304"/>
        <v>-9.7850000000000001</v>
      </c>
      <c r="M266" s="178">
        <f t="shared" si="305"/>
        <v>-1</v>
      </c>
    </row>
    <row r="267" spans="1:13" ht="21" customHeight="1" x14ac:dyDescent="0.25">
      <c r="A267" s="128" t="s">
        <v>264</v>
      </c>
      <c r="B267" s="129">
        <v>141028</v>
      </c>
      <c r="C267" s="201">
        <v>7.6</v>
      </c>
      <c r="D267" s="130"/>
      <c r="E267" s="201">
        <f t="shared" si="303"/>
        <v>7.8279999999999994</v>
      </c>
      <c r="F267" s="282">
        <f t="shared" si="302"/>
        <v>9.7850000000000001</v>
      </c>
      <c r="G267" s="259"/>
      <c r="H267" s="133">
        <f t="shared" si="318"/>
        <v>0</v>
      </c>
      <c r="I267" s="130"/>
      <c r="J267" s="130">
        <f t="shared" si="293"/>
        <v>0</v>
      </c>
      <c r="K267" s="237">
        <f t="shared" si="287"/>
        <v>0</v>
      </c>
      <c r="L267" s="233">
        <f t="shared" si="304"/>
        <v>-9.7850000000000001</v>
      </c>
      <c r="M267" s="136">
        <f t="shared" si="305"/>
        <v>-1</v>
      </c>
    </row>
    <row r="268" spans="1:13" ht="21" customHeight="1" x14ac:dyDescent="0.25">
      <c r="A268" s="128" t="s">
        <v>230</v>
      </c>
      <c r="B268" s="129">
        <v>141033</v>
      </c>
      <c r="C268" s="201">
        <v>7.6</v>
      </c>
      <c r="D268" s="130"/>
      <c r="E268" s="201">
        <f t="shared" si="303"/>
        <v>7.8279999999999994</v>
      </c>
      <c r="F268" s="282">
        <f t="shared" si="302"/>
        <v>9.7850000000000001</v>
      </c>
      <c r="G268" s="259"/>
      <c r="H268" s="133">
        <f t="shared" si="318"/>
        <v>0</v>
      </c>
      <c r="I268" s="201"/>
      <c r="J268" s="130">
        <f t="shared" si="293"/>
        <v>0</v>
      </c>
      <c r="K268" s="237">
        <f t="shared" si="287"/>
        <v>0</v>
      </c>
      <c r="L268" s="233">
        <f t="shared" si="304"/>
        <v>-9.7850000000000001</v>
      </c>
      <c r="M268" s="136">
        <f t="shared" si="305"/>
        <v>-1</v>
      </c>
    </row>
    <row r="269" spans="1:13" ht="21" customHeight="1" x14ac:dyDescent="0.25">
      <c r="A269" s="128" t="s">
        <v>231</v>
      </c>
      <c r="B269" s="129">
        <v>141034</v>
      </c>
      <c r="C269" s="201">
        <v>7.6</v>
      </c>
      <c r="D269" s="130"/>
      <c r="E269" s="201">
        <f t="shared" si="303"/>
        <v>7.8279999999999994</v>
      </c>
      <c r="F269" s="283">
        <f t="shared" si="302"/>
        <v>9.7850000000000001</v>
      </c>
      <c r="G269" s="260"/>
      <c r="H269" s="229">
        <f t="shared" si="318"/>
        <v>0</v>
      </c>
      <c r="I269" s="204"/>
      <c r="J269" s="230">
        <f t="shared" si="293"/>
        <v>0</v>
      </c>
      <c r="K269" s="237">
        <f t="shared" si="287"/>
        <v>0</v>
      </c>
      <c r="L269" s="233">
        <f t="shared" si="304"/>
        <v>-9.7850000000000001</v>
      </c>
      <c r="M269" s="136">
        <f t="shared" si="305"/>
        <v>-1</v>
      </c>
    </row>
    <row r="270" spans="1:13" ht="21" customHeight="1" x14ac:dyDescent="0.25">
      <c r="A270" s="209" t="s">
        <v>232</v>
      </c>
      <c r="B270" s="129">
        <v>141036</v>
      </c>
      <c r="C270" s="130">
        <v>7.6</v>
      </c>
      <c r="D270" s="130"/>
      <c r="E270" s="201">
        <f t="shared" si="303"/>
        <v>7.8279999999999994</v>
      </c>
      <c r="F270" s="261">
        <f t="shared" si="302"/>
        <v>9.7850000000000001</v>
      </c>
      <c r="G270" s="259"/>
      <c r="H270" s="133">
        <f t="shared" si="318"/>
        <v>0</v>
      </c>
      <c r="I270" s="205"/>
      <c r="J270" s="130">
        <f t="shared" si="293"/>
        <v>0</v>
      </c>
      <c r="K270" s="237">
        <f t="shared" si="287"/>
        <v>0</v>
      </c>
      <c r="L270" s="233">
        <f t="shared" si="304"/>
        <v>-9.7850000000000001</v>
      </c>
      <c r="M270" s="136">
        <f t="shared" si="305"/>
        <v>-1</v>
      </c>
    </row>
    <row r="271" spans="1:13" ht="21" customHeight="1" x14ac:dyDescent="0.25">
      <c r="A271" s="209" t="s">
        <v>241</v>
      </c>
      <c r="B271" s="129">
        <v>141100</v>
      </c>
      <c r="C271" s="130">
        <v>22.93</v>
      </c>
      <c r="D271" s="130"/>
      <c r="E271" s="201">
        <f t="shared" si="303"/>
        <v>23.617899999999999</v>
      </c>
      <c r="F271" s="231">
        <f t="shared" si="302"/>
        <v>29.522374999999997</v>
      </c>
      <c r="G271" s="259"/>
      <c r="H271" s="133">
        <f t="shared" si="318"/>
        <v>0</v>
      </c>
      <c r="I271" s="130"/>
      <c r="J271" s="130">
        <f t="shared" si="293"/>
        <v>0</v>
      </c>
      <c r="K271" s="237">
        <f t="shared" si="287"/>
        <v>0</v>
      </c>
      <c r="L271" s="233">
        <f t="shared" si="304"/>
        <v>-29.522374999999997</v>
      </c>
      <c r="M271" s="136">
        <f t="shared" si="305"/>
        <v>-1</v>
      </c>
    </row>
    <row r="272" spans="1:13" ht="21" customHeight="1" x14ac:dyDescent="0.25">
      <c r="A272" s="209" t="s">
        <v>242</v>
      </c>
      <c r="B272" s="129">
        <v>141101</v>
      </c>
      <c r="C272" s="130">
        <v>22.93</v>
      </c>
      <c r="D272" s="130"/>
      <c r="E272" s="201">
        <f t="shared" si="303"/>
        <v>23.617899999999999</v>
      </c>
      <c r="F272" s="231">
        <f t="shared" si="302"/>
        <v>29.522374999999997</v>
      </c>
      <c r="G272" s="259"/>
      <c r="H272" s="133">
        <f t="shared" si="318"/>
        <v>0</v>
      </c>
      <c r="I272" s="130"/>
      <c r="J272" s="130">
        <f t="shared" si="293"/>
        <v>0</v>
      </c>
      <c r="K272" s="237">
        <f t="shared" si="287"/>
        <v>0</v>
      </c>
      <c r="L272" s="233">
        <f t="shared" si="304"/>
        <v>-29.522374999999997</v>
      </c>
      <c r="M272" s="136">
        <f t="shared" si="305"/>
        <v>-1</v>
      </c>
    </row>
    <row r="273" spans="1:13" ht="21" customHeight="1" x14ac:dyDescent="0.25">
      <c r="A273" s="209" t="s">
        <v>243</v>
      </c>
      <c r="B273" s="129">
        <v>141102</v>
      </c>
      <c r="C273" s="130">
        <v>22.93</v>
      </c>
      <c r="D273" s="130"/>
      <c r="E273" s="201">
        <f t="shared" si="303"/>
        <v>23.617899999999999</v>
      </c>
      <c r="F273" s="231">
        <f t="shared" si="302"/>
        <v>29.522374999999997</v>
      </c>
      <c r="G273" s="259"/>
      <c r="H273" s="133">
        <f t="shared" si="318"/>
        <v>0</v>
      </c>
      <c r="I273" s="130"/>
      <c r="J273" s="130">
        <f t="shared" si="293"/>
        <v>0</v>
      </c>
      <c r="K273" s="237">
        <f t="shared" si="287"/>
        <v>0</v>
      </c>
      <c r="L273" s="233">
        <f t="shared" si="304"/>
        <v>-29.522374999999997</v>
      </c>
      <c r="M273" s="136">
        <f t="shared" si="305"/>
        <v>-1</v>
      </c>
    </row>
    <row r="274" spans="1:13" ht="21" customHeight="1" x14ac:dyDescent="0.25">
      <c r="A274" s="209" t="s">
        <v>246</v>
      </c>
      <c r="B274" s="129">
        <v>141032</v>
      </c>
      <c r="C274" s="130">
        <v>8.09</v>
      </c>
      <c r="D274" s="130"/>
      <c r="E274" s="201">
        <f t="shared" ref="E274:E277" si="319">C274*3%+C274</f>
        <v>8.3326999999999991</v>
      </c>
      <c r="F274" s="231">
        <f t="shared" si="302"/>
        <v>10.415875</v>
      </c>
      <c r="G274" s="259"/>
      <c r="H274" s="133">
        <f t="shared" ref="H274:H277" si="320">G274*L274</f>
        <v>0</v>
      </c>
      <c r="I274" s="130"/>
      <c r="J274" s="130">
        <f t="shared" ref="J274:J277" si="321">G274*C274</f>
        <v>0</v>
      </c>
      <c r="K274" s="237">
        <f t="shared" ref="K274:K277" si="322">G274*I274</f>
        <v>0</v>
      </c>
      <c r="L274" s="233">
        <f t="shared" ref="L274:L277" si="323">I274-F274</f>
        <v>-10.415875</v>
      </c>
      <c r="M274" s="136">
        <f t="shared" ref="M274:M277" si="324">(I274/E274)-1</f>
        <v>-1</v>
      </c>
    </row>
    <row r="275" spans="1:13" ht="21" customHeight="1" x14ac:dyDescent="0.25">
      <c r="A275" s="209" t="s">
        <v>262</v>
      </c>
      <c r="B275" s="129">
        <v>141175</v>
      </c>
      <c r="C275" s="130">
        <v>8.09</v>
      </c>
      <c r="D275" s="130"/>
      <c r="E275" s="201">
        <f t="shared" si="319"/>
        <v>8.3326999999999991</v>
      </c>
      <c r="F275" s="231">
        <f t="shared" si="302"/>
        <v>10.415875</v>
      </c>
      <c r="G275" s="259"/>
      <c r="H275" s="133">
        <f t="shared" si="320"/>
        <v>0</v>
      </c>
      <c r="I275" s="130"/>
      <c r="J275" s="130">
        <f t="shared" si="321"/>
        <v>0</v>
      </c>
      <c r="K275" s="237">
        <f t="shared" si="322"/>
        <v>0</v>
      </c>
      <c r="L275" s="233">
        <f t="shared" si="323"/>
        <v>-10.415875</v>
      </c>
      <c r="M275" s="136">
        <f t="shared" si="324"/>
        <v>-1</v>
      </c>
    </row>
    <row r="276" spans="1:13" ht="21" customHeight="1" x14ac:dyDescent="0.25">
      <c r="A276" s="209" t="s">
        <v>263</v>
      </c>
      <c r="B276" s="129">
        <v>141176</v>
      </c>
      <c r="C276" s="130">
        <v>8.09</v>
      </c>
      <c r="D276" s="130"/>
      <c r="E276" s="201">
        <f t="shared" si="319"/>
        <v>8.3326999999999991</v>
      </c>
      <c r="F276" s="231">
        <f t="shared" si="302"/>
        <v>10.415875</v>
      </c>
      <c r="G276" s="259"/>
      <c r="H276" s="133">
        <f t="shared" si="320"/>
        <v>0</v>
      </c>
      <c r="I276" s="130"/>
      <c r="J276" s="130">
        <f t="shared" si="321"/>
        <v>0</v>
      </c>
      <c r="K276" s="237">
        <f t="shared" si="322"/>
        <v>0</v>
      </c>
      <c r="L276" s="233">
        <f t="shared" ref="L276" si="325">I276-F276</f>
        <v>-10.415875</v>
      </c>
      <c r="M276" s="136">
        <f t="shared" ref="M276" si="326">(I276/E276)-1</f>
        <v>-1</v>
      </c>
    </row>
    <row r="277" spans="1:13" ht="21" customHeight="1" x14ac:dyDescent="0.25">
      <c r="A277" s="209" t="s">
        <v>247</v>
      </c>
      <c r="B277" s="129">
        <v>141031</v>
      </c>
      <c r="C277" s="130">
        <v>8.09</v>
      </c>
      <c r="D277" s="130"/>
      <c r="E277" s="201">
        <f t="shared" si="319"/>
        <v>8.3326999999999991</v>
      </c>
      <c r="F277" s="231">
        <f t="shared" si="302"/>
        <v>10.415875</v>
      </c>
      <c r="G277" s="259"/>
      <c r="H277" s="133">
        <f t="shared" si="320"/>
        <v>0</v>
      </c>
      <c r="I277" s="130"/>
      <c r="J277" s="130">
        <f t="shared" si="321"/>
        <v>0</v>
      </c>
      <c r="K277" s="237">
        <f t="shared" si="322"/>
        <v>0</v>
      </c>
      <c r="L277" s="233">
        <f t="shared" si="323"/>
        <v>-10.415875</v>
      </c>
      <c r="M277" s="136">
        <f t="shared" si="324"/>
        <v>-1</v>
      </c>
    </row>
    <row r="278" spans="1:13" ht="21" customHeight="1" x14ac:dyDescent="0.25">
      <c r="A278" s="209" t="s">
        <v>249</v>
      </c>
      <c r="B278" s="129">
        <v>141029</v>
      </c>
      <c r="C278" s="130">
        <v>8.09</v>
      </c>
      <c r="D278" s="130"/>
      <c r="E278" s="201">
        <f t="shared" ref="E278:E283" si="327">C278*3%+C278</f>
        <v>8.3326999999999991</v>
      </c>
      <c r="F278" s="231">
        <f t="shared" si="302"/>
        <v>10.415875</v>
      </c>
      <c r="G278" s="259"/>
      <c r="H278" s="133">
        <f t="shared" ref="H278:H283" si="328">G278*L278</f>
        <v>0</v>
      </c>
      <c r="I278" s="130"/>
      <c r="J278" s="130">
        <f t="shared" ref="J278:J283" si="329">G278*C278</f>
        <v>0</v>
      </c>
      <c r="K278" s="237">
        <f t="shared" ref="K278:K283" si="330">G278*I278</f>
        <v>0</v>
      </c>
      <c r="L278" s="233">
        <f t="shared" ref="L278:L283" si="331">I278-F278</f>
        <v>-10.415875</v>
      </c>
      <c r="M278" s="136">
        <f t="shared" ref="M278:M283" si="332">(I278/E278)-1</f>
        <v>-1</v>
      </c>
    </row>
    <row r="279" spans="1:13" ht="21" customHeight="1" x14ac:dyDescent="0.25">
      <c r="A279" s="209" t="s">
        <v>248</v>
      </c>
      <c r="B279" s="129">
        <v>141030</v>
      </c>
      <c r="C279" s="130">
        <v>8.09</v>
      </c>
      <c r="D279" s="130"/>
      <c r="E279" s="201">
        <f t="shared" si="327"/>
        <v>8.3326999999999991</v>
      </c>
      <c r="F279" s="231">
        <f t="shared" si="302"/>
        <v>10.415875</v>
      </c>
      <c r="G279" s="259"/>
      <c r="H279" s="133">
        <f t="shared" si="328"/>
        <v>0</v>
      </c>
      <c r="I279" s="130"/>
      <c r="J279" s="130">
        <f t="shared" si="329"/>
        <v>0</v>
      </c>
      <c r="K279" s="237">
        <f t="shared" si="330"/>
        <v>0</v>
      </c>
      <c r="L279" s="233">
        <f t="shared" si="331"/>
        <v>-10.415875</v>
      </c>
      <c r="M279" s="136">
        <f t="shared" si="332"/>
        <v>-1</v>
      </c>
    </row>
    <row r="280" spans="1:13" ht="21" customHeight="1" x14ac:dyDescent="0.25">
      <c r="A280" s="209" t="s">
        <v>250</v>
      </c>
      <c r="B280" s="129">
        <v>141040</v>
      </c>
      <c r="C280" s="130">
        <v>22.69</v>
      </c>
      <c r="D280" s="130"/>
      <c r="E280" s="201">
        <f t="shared" si="327"/>
        <v>23.370700000000003</v>
      </c>
      <c r="F280" s="231">
        <f t="shared" si="302"/>
        <v>29.213375000000003</v>
      </c>
      <c r="G280" s="259"/>
      <c r="H280" s="133">
        <f t="shared" si="328"/>
        <v>0</v>
      </c>
      <c r="I280" s="130"/>
      <c r="J280" s="130">
        <f t="shared" si="329"/>
        <v>0</v>
      </c>
      <c r="K280" s="237">
        <f t="shared" si="330"/>
        <v>0</v>
      </c>
      <c r="L280" s="233">
        <f t="shared" si="331"/>
        <v>-29.213375000000003</v>
      </c>
      <c r="M280" s="136">
        <f t="shared" si="332"/>
        <v>-1</v>
      </c>
    </row>
    <row r="281" spans="1:13" ht="21" customHeight="1" x14ac:dyDescent="0.25">
      <c r="A281" s="209" t="s">
        <v>251</v>
      </c>
      <c r="B281" s="129">
        <v>141041</v>
      </c>
      <c r="C281" s="130">
        <v>22.69</v>
      </c>
      <c r="D281" s="130"/>
      <c r="E281" s="201">
        <f t="shared" si="327"/>
        <v>23.370700000000003</v>
      </c>
      <c r="F281" s="231">
        <f t="shared" si="302"/>
        <v>29.213375000000003</v>
      </c>
      <c r="G281" s="259"/>
      <c r="H281" s="133">
        <f t="shared" si="328"/>
        <v>0</v>
      </c>
      <c r="I281" s="130"/>
      <c r="J281" s="130">
        <f t="shared" si="329"/>
        <v>0</v>
      </c>
      <c r="K281" s="237">
        <f t="shared" si="330"/>
        <v>0</v>
      </c>
      <c r="L281" s="233">
        <f t="shared" si="331"/>
        <v>-29.213375000000003</v>
      </c>
      <c r="M281" s="136">
        <f t="shared" si="332"/>
        <v>-1</v>
      </c>
    </row>
    <row r="282" spans="1:13" ht="21" customHeight="1" x14ac:dyDescent="0.25">
      <c r="A282" s="209" t="s">
        <v>252</v>
      </c>
      <c r="B282" s="129">
        <v>141042</v>
      </c>
      <c r="C282" s="130">
        <v>22.69</v>
      </c>
      <c r="D282" s="130"/>
      <c r="E282" s="201">
        <f t="shared" ref="E282" si="333">C282*3%+C282</f>
        <v>23.370700000000003</v>
      </c>
      <c r="F282" s="231">
        <f t="shared" si="302"/>
        <v>29.213375000000003</v>
      </c>
      <c r="G282" s="259"/>
      <c r="H282" s="133">
        <f t="shared" ref="H282" si="334">G282*L282</f>
        <v>0</v>
      </c>
      <c r="I282" s="130"/>
      <c r="J282" s="130">
        <f t="shared" ref="J282" si="335">G282*C282</f>
        <v>0</v>
      </c>
      <c r="K282" s="237">
        <f t="shared" ref="K282" si="336">G282*I282</f>
        <v>0</v>
      </c>
      <c r="L282" s="233">
        <f t="shared" ref="L282" si="337">I282-F282</f>
        <v>-29.213375000000003</v>
      </c>
      <c r="M282" s="136">
        <f t="shared" ref="M282" si="338">(I282/E282)-1</f>
        <v>-1</v>
      </c>
    </row>
    <row r="283" spans="1:13" ht="21" customHeight="1" x14ac:dyDescent="0.25">
      <c r="A283" s="209" t="s">
        <v>253</v>
      </c>
      <c r="B283" s="129">
        <v>141043</v>
      </c>
      <c r="C283" s="130">
        <v>22.69</v>
      </c>
      <c r="D283" s="130"/>
      <c r="E283" s="201">
        <f t="shared" si="327"/>
        <v>23.370700000000003</v>
      </c>
      <c r="F283" s="231">
        <f t="shared" si="302"/>
        <v>29.213375000000003</v>
      </c>
      <c r="G283" s="260"/>
      <c r="H283" s="133">
        <f t="shared" si="328"/>
        <v>0</v>
      </c>
      <c r="I283" s="130"/>
      <c r="J283" s="130">
        <f t="shared" si="329"/>
        <v>0</v>
      </c>
      <c r="K283" s="237">
        <f t="shared" si="330"/>
        <v>0</v>
      </c>
      <c r="L283" s="233">
        <f t="shared" si="331"/>
        <v>-29.213375000000003</v>
      </c>
      <c r="M283" s="136">
        <f t="shared" si="332"/>
        <v>-1</v>
      </c>
    </row>
    <row r="284" spans="1:13" ht="21" customHeight="1" x14ac:dyDescent="0.25">
      <c r="A284" s="128" t="s">
        <v>233</v>
      </c>
      <c r="B284" s="129">
        <v>141023</v>
      </c>
      <c r="C284" s="130">
        <v>29.71</v>
      </c>
      <c r="D284" s="130"/>
      <c r="E284" s="201">
        <f t="shared" si="303"/>
        <v>30.601300000000002</v>
      </c>
      <c r="F284" s="261">
        <f t="shared" si="302"/>
        <v>38.251625000000004</v>
      </c>
      <c r="G284" s="260"/>
      <c r="H284" s="133">
        <f t="shared" si="318"/>
        <v>0</v>
      </c>
      <c r="I284" s="130"/>
      <c r="J284" s="130">
        <f t="shared" si="293"/>
        <v>0</v>
      </c>
      <c r="K284" s="237">
        <f t="shared" si="287"/>
        <v>0</v>
      </c>
      <c r="L284" s="233">
        <f t="shared" si="304"/>
        <v>-38.251625000000004</v>
      </c>
      <c r="M284" s="136">
        <f t="shared" si="305"/>
        <v>-1</v>
      </c>
    </row>
    <row r="285" spans="1:13" ht="21" customHeight="1" x14ac:dyDescent="0.25">
      <c r="A285" s="128" t="s">
        <v>234</v>
      </c>
      <c r="B285" s="129">
        <v>141024</v>
      </c>
      <c r="C285" s="130">
        <v>29.69</v>
      </c>
      <c r="D285" s="130"/>
      <c r="E285" s="201">
        <f t="shared" si="303"/>
        <v>30.5807</v>
      </c>
      <c r="F285" s="261">
        <f t="shared" si="302"/>
        <v>38.225875000000002</v>
      </c>
      <c r="G285" s="259"/>
      <c r="H285" s="133">
        <f t="shared" si="318"/>
        <v>0</v>
      </c>
      <c r="I285" s="130"/>
      <c r="J285" s="130">
        <f t="shared" si="293"/>
        <v>0</v>
      </c>
      <c r="K285" s="237">
        <f t="shared" si="287"/>
        <v>0</v>
      </c>
      <c r="L285" s="233">
        <f t="shared" si="304"/>
        <v>-38.225875000000002</v>
      </c>
      <c r="M285" s="136">
        <f t="shared" si="305"/>
        <v>-1</v>
      </c>
    </row>
    <row r="286" spans="1:13" ht="21" customHeight="1" x14ac:dyDescent="0.25">
      <c r="A286" s="128" t="s">
        <v>235</v>
      </c>
      <c r="B286" s="129">
        <v>141025</v>
      </c>
      <c r="C286" s="130">
        <v>29.69</v>
      </c>
      <c r="D286" s="130"/>
      <c r="E286" s="201">
        <f t="shared" si="303"/>
        <v>30.5807</v>
      </c>
      <c r="F286" s="261">
        <f t="shared" si="302"/>
        <v>38.225875000000002</v>
      </c>
      <c r="G286" s="259"/>
      <c r="H286" s="133">
        <f t="shared" si="318"/>
        <v>0</v>
      </c>
      <c r="I286" s="130"/>
      <c r="J286" s="130">
        <f t="shared" si="293"/>
        <v>0</v>
      </c>
      <c r="K286" s="237">
        <f t="shared" si="287"/>
        <v>0</v>
      </c>
      <c r="L286" s="233">
        <f t="shared" si="304"/>
        <v>-38.225875000000002</v>
      </c>
      <c r="M286" s="136">
        <f t="shared" si="305"/>
        <v>-1</v>
      </c>
    </row>
    <row r="287" spans="1:13" ht="21" customHeight="1" x14ac:dyDescent="0.25">
      <c r="A287" s="128" t="s">
        <v>236</v>
      </c>
      <c r="B287" s="206">
        <v>141026</v>
      </c>
      <c r="C287" s="201">
        <v>29.69</v>
      </c>
      <c r="D287" s="130"/>
      <c r="E287" s="201">
        <f t="shared" ref="E287:E293" si="339">C287*3%+C287</f>
        <v>30.5807</v>
      </c>
      <c r="F287" s="282">
        <f t="shared" ref="F287:F293" si="340">E287*125%</f>
        <v>38.225875000000002</v>
      </c>
      <c r="G287" s="277"/>
      <c r="H287" s="133">
        <f t="shared" ref="H287:H293" si="341">G287*L287</f>
        <v>0</v>
      </c>
      <c r="I287" s="201"/>
      <c r="J287" s="201">
        <f t="shared" ref="J287:J293" si="342">G287*C287</f>
        <v>0</v>
      </c>
      <c r="K287" s="237">
        <f t="shared" ref="K287:K293" si="343">G287*I287</f>
        <v>0</v>
      </c>
      <c r="L287" s="332">
        <f t="shared" ref="L287" si="344">I287-F287</f>
        <v>-38.225875000000002</v>
      </c>
      <c r="M287" s="182">
        <f t="shared" ref="M287" si="345">(I287/E287)-1</f>
        <v>-1</v>
      </c>
    </row>
    <row r="288" spans="1:13" ht="21" customHeight="1" x14ac:dyDescent="0.25">
      <c r="A288" s="128" t="s">
        <v>298</v>
      </c>
      <c r="B288" s="206">
        <v>141037</v>
      </c>
      <c r="C288" s="201">
        <v>12.13</v>
      </c>
      <c r="D288" s="130"/>
      <c r="E288" s="201">
        <f t="shared" si="339"/>
        <v>12.4939</v>
      </c>
      <c r="F288" s="282">
        <f t="shared" si="340"/>
        <v>15.617374999999999</v>
      </c>
      <c r="G288" s="277"/>
      <c r="H288" s="133">
        <f t="shared" si="341"/>
        <v>0</v>
      </c>
      <c r="I288" s="201"/>
      <c r="J288" s="201">
        <f t="shared" si="342"/>
        <v>0</v>
      </c>
      <c r="K288" s="237">
        <f t="shared" si="343"/>
        <v>0</v>
      </c>
      <c r="L288" s="332">
        <f t="shared" ref="L288:L293" si="346">I288-F288</f>
        <v>-15.617374999999999</v>
      </c>
      <c r="M288" s="182">
        <f t="shared" ref="M288:M293" si="347">(I288/E288)-1</f>
        <v>-1</v>
      </c>
    </row>
    <row r="289" spans="1:13" ht="21" customHeight="1" x14ac:dyDescent="0.25">
      <c r="A289" s="128" t="s">
        <v>299</v>
      </c>
      <c r="B289" s="206">
        <v>141038</v>
      </c>
      <c r="C289" s="201">
        <v>12.13</v>
      </c>
      <c r="D289" s="130"/>
      <c r="E289" s="201">
        <f t="shared" si="339"/>
        <v>12.4939</v>
      </c>
      <c r="F289" s="282">
        <f t="shared" si="340"/>
        <v>15.617374999999999</v>
      </c>
      <c r="G289" s="277"/>
      <c r="H289" s="133">
        <f t="shared" si="341"/>
        <v>0</v>
      </c>
      <c r="I289" s="201"/>
      <c r="J289" s="201">
        <f t="shared" si="342"/>
        <v>0</v>
      </c>
      <c r="K289" s="237">
        <f t="shared" si="343"/>
        <v>0</v>
      </c>
      <c r="L289" s="332">
        <f t="shared" si="346"/>
        <v>-15.617374999999999</v>
      </c>
      <c r="M289" s="182">
        <f t="shared" si="347"/>
        <v>-1</v>
      </c>
    </row>
    <row r="290" spans="1:13" ht="21" customHeight="1" x14ac:dyDescent="0.25">
      <c r="A290" s="128" t="s">
        <v>300</v>
      </c>
      <c r="B290" s="206">
        <v>141039</v>
      </c>
      <c r="C290" s="201">
        <v>12.13</v>
      </c>
      <c r="D290" s="130"/>
      <c r="E290" s="201">
        <f t="shared" si="339"/>
        <v>12.4939</v>
      </c>
      <c r="F290" s="282">
        <f t="shared" si="340"/>
        <v>15.617374999999999</v>
      </c>
      <c r="G290" s="277"/>
      <c r="H290" s="133">
        <f t="shared" si="341"/>
        <v>0</v>
      </c>
      <c r="I290" s="201"/>
      <c r="J290" s="201">
        <f t="shared" si="342"/>
        <v>0</v>
      </c>
      <c r="K290" s="237">
        <f t="shared" si="343"/>
        <v>0</v>
      </c>
      <c r="L290" s="332">
        <f t="shared" si="346"/>
        <v>-15.617374999999999</v>
      </c>
      <c r="M290" s="182">
        <f t="shared" si="347"/>
        <v>-1</v>
      </c>
    </row>
    <row r="291" spans="1:13" ht="21" customHeight="1" x14ac:dyDescent="0.25">
      <c r="A291" s="128" t="s">
        <v>302</v>
      </c>
      <c r="B291" s="206">
        <v>141186</v>
      </c>
      <c r="C291" s="201">
        <v>6.4</v>
      </c>
      <c r="D291" s="130"/>
      <c r="E291" s="201">
        <f t="shared" si="339"/>
        <v>6.5920000000000005</v>
      </c>
      <c r="F291" s="282">
        <f t="shared" si="340"/>
        <v>8.24</v>
      </c>
      <c r="G291" s="277"/>
      <c r="H291" s="133">
        <f t="shared" si="341"/>
        <v>0</v>
      </c>
      <c r="I291" s="201"/>
      <c r="J291" s="201">
        <f t="shared" si="342"/>
        <v>0</v>
      </c>
      <c r="K291" s="237">
        <f t="shared" si="343"/>
        <v>0</v>
      </c>
      <c r="L291" s="332">
        <f t="shared" si="346"/>
        <v>-8.24</v>
      </c>
      <c r="M291" s="182">
        <f t="shared" si="347"/>
        <v>-1</v>
      </c>
    </row>
    <row r="292" spans="1:13" ht="21" customHeight="1" x14ac:dyDescent="0.25">
      <c r="A292" s="128" t="s">
        <v>303</v>
      </c>
      <c r="B292" s="206">
        <v>141187</v>
      </c>
      <c r="C292" s="130">
        <v>6.4</v>
      </c>
      <c r="D292" s="130"/>
      <c r="E292" s="201">
        <f t="shared" si="339"/>
        <v>6.5920000000000005</v>
      </c>
      <c r="F292" s="282">
        <f t="shared" si="340"/>
        <v>8.24</v>
      </c>
      <c r="G292" s="277"/>
      <c r="H292" s="133">
        <f t="shared" si="341"/>
        <v>0</v>
      </c>
      <c r="I292" s="201"/>
      <c r="J292" s="201">
        <f t="shared" si="342"/>
        <v>0</v>
      </c>
      <c r="K292" s="237">
        <f t="shared" si="343"/>
        <v>0</v>
      </c>
      <c r="L292" s="332">
        <f t="shared" si="346"/>
        <v>-8.24</v>
      </c>
      <c r="M292" s="182">
        <f t="shared" si="347"/>
        <v>-1</v>
      </c>
    </row>
    <row r="293" spans="1:13" ht="21" customHeight="1" thickBot="1" x14ac:dyDescent="0.3">
      <c r="A293" s="128" t="s">
        <v>304</v>
      </c>
      <c r="B293" s="206">
        <v>141188</v>
      </c>
      <c r="C293" s="201">
        <v>6.4</v>
      </c>
      <c r="D293" s="130"/>
      <c r="E293" s="201">
        <f t="shared" si="339"/>
        <v>6.5920000000000005</v>
      </c>
      <c r="F293" s="282">
        <f t="shared" si="340"/>
        <v>8.24</v>
      </c>
      <c r="G293" s="277"/>
      <c r="H293" s="142">
        <f t="shared" si="341"/>
        <v>0</v>
      </c>
      <c r="I293" s="201"/>
      <c r="J293" s="201">
        <f t="shared" si="342"/>
        <v>0</v>
      </c>
      <c r="K293" s="299">
        <f t="shared" si="343"/>
        <v>0</v>
      </c>
      <c r="L293" s="332">
        <f t="shared" si="346"/>
        <v>-8.24</v>
      </c>
      <c r="M293" s="182">
        <f t="shared" si="347"/>
        <v>-1</v>
      </c>
    </row>
    <row r="294" spans="1:13" ht="21" customHeight="1" x14ac:dyDescent="0.35">
      <c r="A294" s="287" t="s">
        <v>268</v>
      </c>
      <c r="B294" s="285">
        <v>141085</v>
      </c>
      <c r="C294" s="122">
        <v>7.55</v>
      </c>
      <c r="D294" s="122"/>
      <c r="E294" s="122">
        <f t="shared" si="303"/>
        <v>7.7764999999999995</v>
      </c>
      <c r="F294" s="281">
        <f t="shared" si="302"/>
        <v>9.7206250000000001</v>
      </c>
      <c r="G294" s="288"/>
      <c r="H294" s="151">
        <f t="shared" si="318"/>
        <v>0</v>
      </c>
      <c r="I294" s="122"/>
      <c r="J294" s="333">
        <f t="shared" si="293"/>
        <v>0</v>
      </c>
      <c r="K294" s="279">
        <f t="shared" si="287"/>
        <v>0</v>
      </c>
      <c r="L294" s="289">
        <f t="shared" si="304"/>
        <v>-9.7206250000000001</v>
      </c>
      <c r="M294" s="57">
        <f t="shared" si="305"/>
        <v>-1</v>
      </c>
    </row>
    <row r="295" spans="1:13" ht="21" customHeight="1" x14ac:dyDescent="0.35">
      <c r="A295" s="286" t="s">
        <v>269</v>
      </c>
      <c r="B295" s="284">
        <v>141086</v>
      </c>
      <c r="C295" s="101">
        <v>7.55</v>
      </c>
      <c r="D295" s="101"/>
      <c r="E295" s="201">
        <f t="shared" si="303"/>
        <v>7.7764999999999995</v>
      </c>
      <c r="F295" s="282">
        <f t="shared" si="302"/>
        <v>9.7206250000000001</v>
      </c>
      <c r="G295" s="277"/>
      <c r="H295" s="297">
        <f t="shared" si="318"/>
        <v>0</v>
      </c>
      <c r="I295" s="130"/>
      <c r="J295" s="298">
        <f t="shared" si="293"/>
        <v>0</v>
      </c>
      <c r="K295" s="246">
        <f t="shared" si="287"/>
        <v>0</v>
      </c>
      <c r="L295" s="290">
        <f t="shared" si="304"/>
        <v>-9.7206250000000001</v>
      </c>
      <c r="M295" s="291">
        <f t="shared" si="305"/>
        <v>-1</v>
      </c>
    </row>
    <row r="296" spans="1:13" ht="21" customHeight="1" x14ac:dyDescent="0.35">
      <c r="A296" s="409" t="s">
        <v>270</v>
      </c>
      <c r="B296" s="410">
        <v>141089</v>
      </c>
      <c r="C296" s="411">
        <v>3.47</v>
      </c>
      <c r="D296" s="201"/>
      <c r="E296" s="201">
        <f t="shared" si="303"/>
        <v>3.5741000000000001</v>
      </c>
      <c r="F296" s="282">
        <f t="shared" si="302"/>
        <v>4.467625</v>
      </c>
      <c r="G296" s="277"/>
      <c r="H296" s="297">
        <f t="shared" si="318"/>
        <v>0</v>
      </c>
      <c r="I296" s="130"/>
      <c r="J296" s="101">
        <f t="shared" si="293"/>
        <v>0</v>
      </c>
      <c r="K296" s="246">
        <f t="shared" si="287"/>
        <v>0</v>
      </c>
      <c r="L296" s="290">
        <f t="shared" si="304"/>
        <v>-4.467625</v>
      </c>
      <c r="M296" s="292">
        <f t="shared" si="305"/>
        <v>-1</v>
      </c>
    </row>
    <row r="297" spans="1:13" ht="21" customHeight="1" x14ac:dyDescent="0.35">
      <c r="A297" s="372" t="s">
        <v>271</v>
      </c>
      <c r="B297" s="373">
        <v>141094</v>
      </c>
      <c r="C297" s="368">
        <v>1.83</v>
      </c>
      <c r="D297" s="130"/>
      <c r="E297" s="201">
        <f t="shared" si="303"/>
        <v>1.8849</v>
      </c>
      <c r="F297" s="282">
        <f t="shared" si="302"/>
        <v>2.356125</v>
      </c>
      <c r="G297" s="277"/>
      <c r="H297" s="297">
        <f t="shared" si="318"/>
        <v>0</v>
      </c>
      <c r="I297" s="130"/>
      <c r="J297" s="298">
        <f t="shared" si="293"/>
        <v>0</v>
      </c>
      <c r="K297" s="246">
        <f t="shared" si="287"/>
        <v>0</v>
      </c>
      <c r="L297" s="290">
        <f t="shared" si="304"/>
        <v>-2.356125</v>
      </c>
      <c r="M297" s="291">
        <f t="shared" si="305"/>
        <v>-1</v>
      </c>
    </row>
    <row r="298" spans="1:13" ht="21" customHeight="1" x14ac:dyDescent="0.35">
      <c r="A298" s="374" t="s">
        <v>272</v>
      </c>
      <c r="B298" s="373">
        <v>141096</v>
      </c>
      <c r="C298" s="368">
        <v>1.83</v>
      </c>
      <c r="D298" s="130"/>
      <c r="E298" s="201">
        <f t="shared" si="303"/>
        <v>1.8849</v>
      </c>
      <c r="F298" s="282">
        <f t="shared" si="302"/>
        <v>2.356125</v>
      </c>
      <c r="G298" s="277"/>
      <c r="H298" s="297">
        <f t="shared" si="318"/>
        <v>0</v>
      </c>
      <c r="I298" s="130"/>
      <c r="J298" s="101">
        <f t="shared" si="293"/>
        <v>0</v>
      </c>
      <c r="K298" s="246">
        <f t="shared" si="287"/>
        <v>0</v>
      </c>
      <c r="L298" s="293">
        <f t="shared" si="304"/>
        <v>-2.356125</v>
      </c>
      <c r="M298" s="292">
        <f t="shared" si="305"/>
        <v>-1</v>
      </c>
    </row>
    <row r="299" spans="1:13" ht="21" customHeight="1" x14ac:dyDescent="0.35">
      <c r="A299" s="396" t="s">
        <v>273</v>
      </c>
      <c r="B299" s="373">
        <v>141169</v>
      </c>
      <c r="C299" s="368">
        <v>2.98</v>
      </c>
      <c r="D299" s="130"/>
      <c r="E299" s="201">
        <f t="shared" si="303"/>
        <v>3.0693999999999999</v>
      </c>
      <c r="F299" s="282">
        <f t="shared" si="302"/>
        <v>3.8367499999999999</v>
      </c>
      <c r="G299" s="277"/>
      <c r="H299" s="297">
        <f t="shared" si="318"/>
        <v>0</v>
      </c>
      <c r="I299" s="130"/>
      <c r="J299" s="298">
        <f t="shared" si="293"/>
        <v>0</v>
      </c>
      <c r="K299" s="246">
        <f t="shared" si="287"/>
        <v>0</v>
      </c>
      <c r="L299" s="290">
        <f t="shared" si="304"/>
        <v>-3.8367499999999999</v>
      </c>
      <c r="M299" s="292">
        <f t="shared" si="305"/>
        <v>-1</v>
      </c>
    </row>
    <row r="300" spans="1:13" ht="21" customHeight="1" x14ac:dyDescent="0.35">
      <c r="A300" s="374" t="s">
        <v>274</v>
      </c>
      <c r="B300" s="397">
        <v>141171</v>
      </c>
      <c r="C300" s="368">
        <v>2.98</v>
      </c>
      <c r="D300" s="130"/>
      <c r="E300" s="201">
        <f t="shared" si="303"/>
        <v>3.0693999999999999</v>
      </c>
      <c r="F300" s="282">
        <f t="shared" si="302"/>
        <v>3.8367499999999999</v>
      </c>
      <c r="G300" s="277"/>
      <c r="H300" s="297">
        <f t="shared" si="318"/>
        <v>0</v>
      </c>
      <c r="I300" s="130"/>
      <c r="J300" s="298">
        <f t="shared" si="293"/>
        <v>0</v>
      </c>
      <c r="K300" s="246">
        <f t="shared" si="287"/>
        <v>0</v>
      </c>
      <c r="L300" s="290">
        <f t="shared" si="304"/>
        <v>-3.8367499999999999</v>
      </c>
      <c r="M300" s="292">
        <f t="shared" si="305"/>
        <v>-1</v>
      </c>
    </row>
    <row r="301" spans="1:13" ht="21" customHeight="1" x14ac:dyDescent="0.35">
      <c r="A301" s="416" t="s">
        <v>275</v>
      </c>
      <c r="B301" s="417">
        <v>141164</v>
      </c>
      <c r="C301" s="405">
        <v>8.16</v>
      </c>
      <c r="D301" s="130"/>
      <c r="E301" s="201">
        <f t="shared" si="303"/>
        <v>8.4047999999999998</v>
      </c>
      <c r="F301" s="282">
        <f t="shared" si="302"/>
        <v>10.506</v>
      </c>
      <c r="G301" s="277"/>
      <c r="H301" s="297">
        <f t="shared" si="318"/>
        <v>0</v>
      </c>
      <c r="I301" s="130"/>
      <c r="J301" s="101">
        <f t="shared" si="293"/>
        <v>0</v>
      </c>
      <c r="K301" s="246">
        <f t="shared" si="287"/>
        <v>0</v>
      </c>
      <c r="L301" s="290">
        <f t="shared" si="304"/>
        <v>-10.506</v>
      </c>
      <c r="M301" s="292">
        <f t="shared" si="305"/>
        <v>-1</v>
      </c>
    </row>
    <row r="302" spans="1:13" ht="21" customHeight="1" x14ac:dyDescent="0.35">
      <c r="A302" s="418" t="s">
        <v>276</v>
      </c>
      <c r="B302" s="419">
        <v>141165</v>
      </c>
      <c r="C302" s="405">
        <v>8.16</v>
      </c>
      <c r="D302" s="130"/>
      <c r="E302" s="201">
        <f t="shared" si="303"/>
        <v>8.4047999999999998</v>
      </c>
      <c r="F302" s="282">
        <f t="shared" si="302"/>
        <v>10.506</v>
      </c>
      <c r="G302" s="277"/>
      <c r="H302" s="297">
        <f t="shared" si="318"/>
        <v>0</v>
      </c>
      <c r="I302" s="130"/>
      <c r="J302" s="298">
        <f t="shared" si="293"/>
        <v>0</v>
      </c>
      <c r="K302" s="246">
        <f t="shared" si="287"/>
        <v>0</v>
      </c>
      <c r="L302" s="290">
        <f t="shared" si="304"/>
        <v>-10.506</v>
      </c>
      <c r="M302" s="292">
        <f t="shared" si="305"/>
        <v>-1</v>
      </c>
    </row>
    <row r="303" spans="1:13" ht="21" customHeight="1" x14ac:dyDescent="0.35">
      <c r="A303" s="416" t="s">
        <v>277</v>
      </c>
      <c r="B303" s="420">
        <v>141166</v>
      </c>
      <c r="C303" s="405">
        <v>8.16</v>
      </c>
      <c r="D303" s="130"/>
      <c r="E303" s="201">
        <f t="shared" si="303"/>
        <v>8.4047999999999998</v>
      </c>
      <c r="F303" s="282">
        <f t="shared" si="302"/>
        <v>10.506</v>
      </c>
      <c r="G303" s="277"/>
      <c r="H303" s="297">
        <f t="shared" si="318"/>
        <v>0</v>
      </c>
      <c r="I303" s="130"/>
      <c r="J303" s="298">
        <f t="shared" si="293"/>
        <v>0</v>
      </c>
      <c r="K303" s="246">
        <f t="shared" si="287"/>
        <v>0</v>
      </c>
      <c r="L303" s="34">
        <f t="shared" si="304"/>
        <v>-10.506</v>
      </c>
      <c r="M303" s="295">
        <f t="shared" si="305"/>
        <v>-1</v>
      </c>
    </row>
    <row r="304" spans="1:13" ht="21" customHeight="1" thickBot="1" x14ac:dyDescent="0.4">
      <c r="A304" s="421" t="s">
        <v>278</v>
      </c>
      <c r="B304" s="417">
        <v>141167</v>
      </c>
      <c r="C304" s="405">
        <v>8.16</v>
      </c>
      <c r="D304" s="130"/>
      <c r="E304" s="201">
        <f t="shared" si="303"/>
        <v>8.4047999999999998</v>
      </c>
      <c r="F304" s="282">
        <f t="shared" si="302"/>
        <v>10.506</v>
      </c>
      <c r="G304" s="277"/>
      <c r="H304" s="296">
        <f t="shared" si="318"/>
        <v>0</v>
      </c>
      <c r="I304" s="101"/>
      <c r="J304" s="154">
        <f t="shared" si="293"/>
        <v>0</v>
      </c>
      <c r="K304" s="246">
        <f t="shared" si="287"/>
        <v>0</v>
      </c>
      <c r="L304" s="70">
        <f t="shared" si="304"/>
        <v>-10.506</v>
      </c>
      <c r="M304" s="294">
        <f t="shared" si="305"/>
        <v>-1</v>
      </c>
    </row>
    <row r="305" spans="1:13" ht="21" customHeight="1" x14ac:dyDescent="0.25">
      <c r="A305" s="148" t="s">
        <v>261</v>
      </c>
      <c r="B305" s="329">
        <v>141084</v>
      </c>
      <c r="C305" s="202">
        <v>13.59</v>
      </c>
      <c r="D305" s="202"/>
      <c r="E305" s="202">
        <f t="shared" si="303"/>
        <v>13.9977</v>
      </c>
      <c r="F305" s="398">
        <f t="shared" ref="F305" si="348">E305*125%</f>
        <v>17.497125</v>
      </c>
      <c r="G305" s="399"/>
      <c r="H305" s="336">
        <f t="shared" si="318"/>
        <v>0</v>
      </c>
      <c r="I305" s="202"/>
      <c r="J305" s="202">
        <f t="shared" si="293"/>
        <v>0</v>
      </c>
      <c r="K305" s="338">
        <f t="shared" si="287"/>
        <v>0</v>
      </c>
      <c r="L305" s="401">
        <f t="shared" si="304"/>
        <v>-17.497125</v>
      </c>
      <c r="M305" s="402">
        <f t="shared" si="305"/>
        <v>-1</v>
      </c>
    </row>
    <row r="306" spans="1:13" ht="21" customHeight="1" x14ac:dyDescent="0.25">
      <c r="A306" s="323" t="s">
        <v>314</v>
      </c>
      <c r="B306" s="129">
        <v>141192</v>
      </c>
      <c r="C306" s="130">
        <v>11.85</v>
      </c>
      <c r="D306" s="130"/>
      <c r="E306" s="130">
        <f t="shared" ref="E306" si="349">C306*3%+C306</f>
        <v>12.205499999999999</v>
      </c>
      <c r="F306" s="261">
        <f t="shared" ref="F306" si="350">E306*125%</f>
        <v>15.256874999999999</v>
      </c>
      <c r="G306" s="259"/>
      <c r="H306" s="133">
        <f t="shared" ref="H306" si="351">G306*L306</f>
        <v>0</v>
      </c>
      <c r="I306" s="130"/>
      <c r="J306" s="130">
        <f t="shared" ref="J306" si="352">G306*C306</f>
        <v>0</v>
      </c>
      <c r="K306" s="400">
        <f t="shared" ref="K306" si="353">G306*I306</f>
        <v>0</v>
      </c>
      <c r="L306" s="332">
        <f t="shared" ref="L306" si="354">I306-F306</f>
        <v>-15.256874999999999</v>
      </c>
      <c r="M306" s="136">
        <f t="shared" ref="M306" si="355">(I306/E306)-1</f>
        <v>-1</v>
      </c>
    </row>
    <row r="307" spans="1:13" ht="21" customHeight="1" thickBot="1" x14ac:dyDescent="0.3">
      <c r="A307" s="137" t="s">
        <v>301</v>
      </c>
      <c r="B307" s="326">
        <v>141162</v>
      </c>
      <c r="C307" s="154">
        <v>14.73</v>
      </c>
      <c r="D307" s="154"/>
      <c r="E307" s="139">
        <f t="shared" ref="E307" si="356">C307*3%+C307</f>
        <v>15.171900000000001</v>
      </c>
      <c r="F307" s="334">
        <f t="shared" si="302"/>
        <v>18.964874999999999</v>
      </c>
      <c r="G307" s="335"/>
      <c r="H307" s="142">
        <f t="shared" ref="H307" si="357">G307*L307</f>
        <v>0</v>
      </c>
      <c r="I307" s="154"/>
      <c r="J307" s="139">
        <f t="shared" ref="J307" si="358">G307*C307</f>
        <v>0</v>
      </c>
      <c r="K307" s="337">
        <f t="shared" ref="K307" si="359">G307*I307</f>
        <v>0</v>
      </c>
      <c r="L307" s="339">
        <f t="shared" ref="L307" si="360">I307-F307</f>
        <v>-18.964874999999999</v>
      </c>
      <c r="M307" s="159">
        <f t="shared" ref="M307" si="361">(I307/E307)-1</f>
        <v>-1</v>
      </c>
    </row>
    <row r="308" spans="1:13" ht="21" customHeight="1" x14ac:dyDescent="0.25">
      <c r="A308" s="148" t="s">
        <v>315</v>
      </c>
      <c r="B308" s="145">
        <v>141157</v>
      </c>
      <c r="C308" s="101">
        <v>18.52</v>
      </c>
      <c r="D308" s="122"/>
      <c r="E308" s="201">
        <f t="shared" ref="E308:E318" si="362">C308*3%+C308</f>
        <v>19.075599999999998</v>
      </c>
      <c r="F308" s="278">
        <f t="shared" ref="F308:F318" si="363">E308*125%</f>
        <v>23.844499999999996</v>
      </c>
      <c r="G308" s="288"/>
      <c r="H308" s="125">
        <f t="shared" ref="H308:H318" si="364">G308*L308</f>
        <v>0</v>
      </c>
      <c r="I308" s="101"/>
      <c r="J308" s="201">
        <f t="shared" ref="J308:J318" si="365">G308*C308</f>
        <v>0</v>
      </c>
      <c r="K308" s="279">
        <f t="shared" ref="K308:K318" si="366">G308*I308</f>
        <v>0</v>
      </c>
      <c r="L308" s="412">
        <f t="shared" ref="L308:L318" si="367">I308-F308</f>
        <v>-23.844499999999996</v>
      </c>
      <c r="M308" s="153">
        <f t="shared" ref="M308:M318" si="368">(I308/E308)-1</f>
        <v>-1</v>
      </c>
    </row>
    <row r="309" spans="1:13" ht="21" customHeight="1" x14ac:dyDescent="0.25">
      <c r="A309" s="128" t="s">
        <v>316</v>
      </c>
      <c r="B309" s="129">
        <v>141065</v>
      </c>
      <c r="C309" s="201">
        <v>9.42</v>
      </c>
      <c r="D309" s="101"/>
      <c r="E309" s="130">
        <f t="shared" si="362"/>
        <v>9.7026000000000003</v>
      </c>
      <c r="F309" s="261">
        <f t="shared" si="363"/>
        <v>12.128250000000001</v>
      </c>
      <c r="G309" s="259"/>
      <c r="H309" s="133">
        <f t="shared" si="364"/>
        <v>0</v>
      </c>
      <c r="I309" s="130"/>
      <c r="J309" s="201">
        <f t="shared" si="365"/>
        <v>0</v>
      </c>
      <c r="K309" s="246">
        <f t="shared" si="366"/>
        <v>0</v>
      </c>
      <c r="L309" s="415">
        <f t="shared" si="367"/>
        <v>-12.128250000000001</v>
      </c>
      <c r="M309" s="182">
        <f t="shared" si="368"/>
        <v>-1</v>
      </c>
    </row>
    <row r="310" spans="1:13" ht="21" customHeight="1" x14ac:dyDescent="0.25">
      <c r="A310" s="209" t="s">
        <v>321</v>
      </c>
      <c r="B310" s="129">
        <v>141054</v>
      </c>
      <c r="C310" s="201">
        <v>19.86</v>
      </c>
      <c r="D310" s="130"/>
      <c r="E310" s="130">
        <f t="shared" ref="E310:E314" si="369">C310*3%+C310</f>
        <v>20.4558</v>
      </c>
      <c r="F310" s="261">
        <f t="shared" ref="F310:F314" si="370">E310*125%</f>
        <v>25.569749999999999</v>
      </c>
      <c r="G310" s="413"/>
      <c r="H310" s="151">
        <f t="shared" ref="H310:H314" si="371">G310*L310</f>
        <v>0</v>
      </c>
      <c r="I310" s="130"/>
      <c r="J310" s="201">
        <f t="shared" ref="J310:J314" si="372">G310*C310</f>
        <v>0</v>
      </c>
      <c r="K310" s="246">
        <f t="shared" ref="K310:K314" si="373">G310*I310</f>
        <v>0</v>
      </c>
      <c r="L310" s="415">
        <f t="shared" ref="L310:L314" si="374">I310-F310</f>
        <v>-25.569749999999999</v>
      </c>
      <c r="M310" s="182">
        <f t="shared" ref="M310:M314" si="375">(I310/E310)-1</f>
        <v>-1</v>
      </c>
    </row>
    <row r="311" spans="1:13" ht="21" customHeight="1" x14ac:dyDescent="0.25">
      <c r="A311" s="128" t="s">
        <v>322</v>
      </c>
      <c r="B311" s="129">
        <v>141055</v>
      </c>
      <c r="C311" s="201">
        <v>19.86</v>
      </c>
      <c r="D311" s="130"/>
      <c r="E311" s="130">
        <f t="shared" si="369"/>
        <v>20.4558</v>
      </c>
      <c r="F311" s="261">
        <f t="shared" si="370"/>
        <v>25.569749999999999</v>
      </c>
      <c r="G311" s="277"/>
      <c r="H311" s="133">
        <f t="shared" si="371"/>
        <v>0</v>
      </c>
      <c r="I311" s="130"/>
      <c r="J311" s="201">
        <f t="shared" si="372"/>
        <v>0</v>
      </c>
      <c r="K311" s="246">
        <f t="shared" si="373"/>
        <v>0</v>
      </c>
      <c r="L311" s="415">
        <f t="shared" si="374"/>
        <v>-25.569749999999999</v>
      </c>
      <c r="M311" s="182">
        <f t="shared" si="375"/>
        <v>-1</v>
      </c>
    </row>
    <row r="312" spans="1:13" ht="21" customHeight="1" x14ac:dyDescent="0.25">
      <c r="A312" s="323" t="s">
        <v>323</v>
      </c>
      <c r="B312" s="129">
        <v>141056</v>
      </c>
      <c r="C312" s="201">
        <v>19.86</v>
      </c>
      <c r="D312" s="130"/>
      <c r="E312" s="130">
        <f t="shared" si="369"/>
        <v>20.4558</v>
      </c>
      <c r="F312" s="261">
        <f t="shared" si="370"/>
        <v>25.569749999999999</v>
      </c>
      <c r="G312" s="259"/>
      <c r="H312" s="133">
        <f t="shared" si="371"/>
        <v>0</v>
      </c>
      <c r="I312" s="130"/>
      <c r="J312" s="201">
        <f t="shared" si="372"/>
        <v>0</v>
      </c>
      <c r="K312" s="246">
        <f t="shared" si="373"/>
        <v>0</v>
      </c>
      <c r="L312" s="415">
        <f t="shared" si="374"/>
        <v>-25.569749999999999</v>
      </c>
      <c r="M312" s="182">
        <f t="shared" si="375"/>
        <v>-1</v>
      </c>
    </row>
    <row r="313" spans="1:13" ht="21" customHeight="1" x14ac:dyDescent="0.25">
      <c r="A313" s="128" t="s">
        <v>324</v>
      </c>
      <c r="B313" s="129">
        <v>141057</v>
      </c>
      <c r="C313" s="201">
        <v>19.86</v>
      </c>
      <c r="D313" s="130"/>
      <c r="E313" s="130">
        <f t="shared" si="369"/>
        <v>20.4558</v>
      </c>
      <c r="F313" s="261">
        <f t="shared" si="370"/>
        <v>25.569749999999999</v>
      </c>
      <c r="G313" s="413"/>
      <c r="H313" s="133">
        <f t="shared" si="371"/>
        <v>0</v>
      </c>
      <c r="I313" s="130"/>
      <c r="J313" s="201">
        <f t="shared" si="372"/>
        <v>0</v>
      </c>
      <c r="K313" s="246">
        <f t="shared" si="373"/>
        <v>0</v>
      </c>
      <c r="L313" s="415">
        <f t="shared" si="374"/>
        <v>-25.569749999999999</v>
      </c>
      <c r="M313" s="182">
        <f t="shared" si="375"/>
        <v>-1</v>
      </c>
    </row>
    <row r="314" spans="1:13" ht="21" customHeight="1" x14ac:dyDescent="0.25">
      <c r="A314" s="128" t="s">
        <v>325</v>
      </c>
      <c r="B314" s="129">
        <v>141058</v>
      </c>
      <c r="C314" s="201">
        <v>19.86</v>
      </c>
      <c r="D314" s="101"/>
      <c r="E314" s="130">
        <f t="shared" si="369"/>
        <v>20.4558</v>
      </c>
      <c r="F314" s="261">
        <f t="shared" si="370"/>
        <v>25.569749999999999</v>
      </c>
      <c r="G314" s="259"/>
      <c r="H314" s="151">
        <f t="shared" si="371"/>
        <v>0</v>
      </c>
      <c r="I314" s="130"/>
      <c r="J314" s="201">
        <f t="shared" si="372"/>
        <v>0</v>
      </c>
      <c r="K314" s="246">
        <f t="shared" si="373"/>
        <v>0</v>
      </c>
      <c r="L314" s="415">
        <f t="shared" si="374"/>
        <v>-25.569749999999999</v>
      </c>
      <c r="M314" s="182">
        <f t="shared" si="375"/>
        <v>-1</v>
      </c>
    </row>
    <row r="315" spans="1:13" ht="21" customHeight="1" x14ac:dyDescent="0.25">
      <c r="A315" s="128" t="s">
        <v>317</v>
      </c>
      <c r="B315" s="129">
        <v>141046</v>
      </c>
      <c r="C315" s="130">
        <v>30.22</v>
      </c>
      <c r="D315" s="130"/>
      <c r="E315" s="101">
        <f t="shared" si="362"/>
        <v>31.1266</v>
      </c>
      <c r="F315" s="261">
        <f t="shared" si="363"/>
        <v>38.908250000000002</v>
      </c>
      <c r="G315" s="259"/>
      <c r="H315" s="133">
        <f t="shared" si="364"/>
        <v>0</v>
      </c>
      <c r="I315" s="101"/>
      <c r="J315" s="201">
        <f t="shared" si="365"/>
        <v>0</v>
      </c>
      <c r="K315" s="237">
        <f t="shared" si="366"/>
        <v>0</v>
      </c>
      <c r="L315" s="332">
        <f t="shared" si="367"/>
        <v>-38.908250000000002</v>
      </c>
      <c r="M315" s="182">
        <f t="shared" si="368"/>
        <v>-1</v>
      </c>
    </row>
    <row r="316" spans="1:13" ht="21" customHeight="1" x14ac:dyDescent="0.25">
      <c r="A316" s="128" t="s">
        <v>318</v>
      </c>
      <c r="B316" s="324">
        <v>141048</v>
      </c>
      <c r="C316" s="130">
        <v>30.22</v>
      </c>
      <c r="D316" s="205"/>
      <c r="E316" s="130">
        <f t="shared" si="362"/>
        <v>31.1266</v>
      </c>
      <c r="F316" s="278">
        <f t="shared" si="363"/>
        <v>38.908250000000002</v>
      </c>
      <c r="G316" s="259"/>
      <c r="H316" s="133">
        <f t="shared" si="364"/>
        <v>0</v>
      </c>
      <c r="I316" s="201"/>
      <c r="J316" s="201">
        <f t="shared" si="365"/>
        <v>0</v>
      </c>
      <c r="K316" s="101">
        <f t="shared" si="366"/>
        <v>0</v>
      </c>
      <c r="L316" s="135">
        <f t="shared" si="367"/>
        <v>-38.908250000000002</v>
      </c>
      <c r="M316" s="136">
        <f t="shared" si="368"/>
        <v>-1</v>
      </c>
    </row>
    <row r="317" spans="1:13" ht="21" customHeight="1" x14ac:dyDescent="0.25">
      <c r="A317" s="323" t="s">
        <v>319</v>
      </c>
      <c r="B317" s="129">
        <v>141047</v>
      </c>
      <c r="C317" s="130">
        <v>30.22</v>
      </c>
      <c r="D317" s="101"/>
      <c r="E317" s="101">
        <f t="shared" si="362"/>
        <v>31.1266</v>
      </c>
      <c r="F317" s="261">
        <f t="shared" si="363"/>
        <v>38.908250000000002</v>
      </c>
      <c r="G317" s="259"/>
      <c r="H317" s="133">
        <f t="shared" si="364"/>
        <v>0</v>
      </c>
      <c r="I317" s="201"/>
      <c r="J317" s="201">
        <f t="shared" si="365"/>
        <v>0</v>
      </c>
      <c r="K317" s="237">
        <f t="shared" si="366"/>
        <v>0</v>
      </c>
      <c r="L317" s="332">
        <f t="shared" si="367"/>
        <v>-38.908250000000002</v>
      </c>
      <c r="M317" s="153">
        <f t="shared" si="368"/>
        <v>-1</v>
      </c>
    </row>
    <row r="318" spans="1:13" ht="21" customHeight="1" thickBot="1" x14ac:dyDescent="0.3">
      <c r="A318" s="137" t="s">
        <v>320</v>
      </c>
      <c r="B318" s="326">
        <v>141049</v>
      </c>
      <c r="C318" s="130">
        <v>30.22</v>
      </c>
      <c r="D318" s="139"/>
      <c r="E318" s="139">
        <f t="shared" si="362"/>
        <v>31.1266</v>
      </c>
      <c r="F318" s="334">
        <f t="shared" si="363"/>
        <v>38.908250000000002</v>
      </c>
      <c r="G318" s="414"/>
      <c r="H318" s="142">
        <f t="shared" si="364"/>
        <v>0</v>
      </c>
      <c r="I318" s="139"/>
      <c r="J318" s="139">
        <f t="shared" si="365"/>
        <v>0</v>
      </c>
      <c r="K318" s="337">
        <f t="shared" si="366"/>
        <v>0</v>
      </c>
      <c r="L318" s="339">
        <f t="shared" si="367"/>
        <v>-38.908250000000002</v>
      </c>
      <c r="M318" s="144">
        <f t="shared" si="368"/>
        <v>-1</v>
      </c>
    </row>
    <row r="319" spans="1:13" ht="21" customHeight="1" thickBot="1" x14ac:dyDescent="0.3">
      <c r="A319" s="148" t="s">
        <v>213</v>
      </c>
      <c r="B319" s="329">
        <v>141045</v>
      </c>
      <c r="C319" s="202">
        <v>30.19</v>
      </c>
      <c r="D319" s="202"/>
      <c r="E319" s="122">
        <f t="shared" si="303"/>
        <v>31.095700000000001</v>
      </c>
      <c r="F319" s="247">
        <f t="shared" si="302"/>
        <v>38.869624999999999</v>
      </c>
      <c r="G319" s="103"/>
      <c r="H319" s="125">
        <f t="shared" si="271"/>
        <v>0</v>
      </c>
      <c r="I319" s="122"/>
      <c r="J319" s="122">
        <f t="shared" ref="J319" si="376">G319*C319</f>
        <v>0</v>
      </c>
      <c r="K319" s="122">
        <f t="shared" ref="K319" si="377">G319*I319</f>
        <v>0</v>
      </c>
      <c r="L319" s="126">
        <f t="shared" ref="L319" si="378">I319-F319</f>
        <v>-38.869624999999999</v>
      </c>
      <c r="M319" s="127">
        <f t="shared" ref="M319" si="379">(I319/E319)-1</f>
        <v>-1</v>
      </c>
    </row>
    <row r="320" spans="1:13" ht="21" customHeight="1" thickBot="1" x14ac:dyDescent="0.3">
      <c r="A320" s="137" t="s">
        <v>214</v>
      </c>
      <c r="B320" s="138">
        <v>141044</v>
      </c>
      <c r="C320" s="139">
        <v>30.19</v>
      </c>
      <c r="D320" s="139"/>
      <c r="E320" s="139">
        <f t="shared" si="303"/>
        <v>31.095700000000001</v>
      </c>
      <c r="F320" s="247">
        <f t="shared" si="302"/>
        <v>38.869624999999999</v>
      </c>
      <c r="G320" s="141"/>
      <c r="H320" s="142">
        <f>G320*L320</f>
        <v>0</v>
      </c>
      <c r="I320" s="139"/>
      <c r="J320" s="139">
        <f t="shared" si="293"/>
        <v>0</v>
      </c>
      <c r="K320" s="139">
        <f t="shared" si="287"/>
        <v>0</v>
      </c>
      <c r="L320" s="143">
        <f t="shared" si="304"/>
        <v>-38.869624999999999</v>
      </c>
      <c r="M320" s="144">
        <f t="shared" si="305"/>
        <v>-1</v>
      </c>
    </row>
    <row r="327" spans="7:12" s="25" customFormat="1" x14ac:dyDescent="0.25">
      <c r="G327" s="269"/>
      <c r="I327" s="273"/>
      <c r="L327" s="111"/>
    </row>
  </sheetData>
  <conditionalFormatting sqref="L1:L65609">
    <cfRule type="cellIs" dxfId="3" priority="1" stopIfTrue="1" operator="lessThan">
      <formula>0</formula>
    </cfRule>
  </conditionalFormatting>
  <conditionalFormatting sqref="M2:M320">
    <cfRule type="cellIs" dxfId="2" priority="2" stopIfTrue="1" operator="lessThan">
      <formula>0.32</formula>
    </cfRule>
  </conditionalFormatting>
  <conditionalFormatting sqref="M18:M320">
    <cfRule type="cellIs" dxfId="1" priority="3" stopIfTrue="1" operator="lessThan">
      <formula>0.18</formula>
    </cfRule>
  </conditionalFormatting>
  <conditionalFormatting sqref="M221:M65609 M1">
    <cfRule type="cellIs" dxfId="0" priority="72" stopIfTrue="1" operator="lessThan">
      <formula>0</formula>
    </cfRule>
  </conditionalFormatting>
  <printOptions horizontalCentered="1"/>
  <pageMargins left="0" right="0" top="0" bottom="0" header="0" footer="0"/>
  <pageSetup paperSize="9" scale="80" orientation="landscape" r:id="rId1"/>
  <headerFooter alignWithMargins="0"/>
  <rowBreaks count="1" manualBreakCount="1">
    <brk id="115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BARONI </vt:lpstr>
    </vt:vector>
  </TitlesOfParts>
  <Company>Vonpar Refrescos S/A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Zanella</dc:creator>
  <cp:lastModifiedBy>Cristian Krone</cp:lastModifiedBy>
  <cp:lastPrinted>2024-04-24T14:28:29Z</cp:lastPrinted>
  <dcterms:created xsi:type="dcterms:W3CDTF">2002-02-27T18:08:19Z</dcterms:created>
  <dcterms:modified xsi:type="dcterms:W3CDTF">2024-05-05T20:03:16Z</dcterms:modified>
</cp:coreProperties>
</file>