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VEDA\VEDA_Models\E4SMA-User\OMNIA\SuppXls\"/>
    </mc:Choice>
  </mc:AlternateContent>
  <xr:revisionPtr revIDLastSave="0" documentId="13_ncr:1_{1B045E2B-E18E-4057-B4E3-52ABBC44F62D}" xr6:coauthVersionLast="47" xr6:coauthVersionMax="47" xr10:uidLastSave="{00000000-0000-0000-0000-000000000000}"/>
  <bookViews>
    <workbookView xWindow="3690" yWindow="3975" windowWidth="15390" windowHeight="11325" xr2:uid="{B2640062-38D1-487D-8AB3-40E915AFF3A8}"/>
  </bookViews>
  <sheets>
    <sheet name="Legend" sheetId="2" r:id="rId1"/>
    <sheet name="RNW sources_PJ" sheetId="3" r:id="rId2"/>
    <sheet name="RNW sources_GW" sheetId="1" r:id="rId3"/>
    <sheet name="Mining" sheetId="4" r:id="rId4"/>
    <sheet name="GHG sinks" sheetId="11" r:id="rId5"/>
    <sheet name="Bioenergy_potential" sheetId="8" r:id="rId6"/>
    <sheet name="S3" sheetId="12" r:id="rId7"/>
    <sheet name="S4" sheetId="13" r:id="rId8"/>
    <sheet name="S5" sheetId="14" r:id="rId9"/>
    <sheet name="S6" sheetId="15" r:id="rId10"/>
    <sheet name="S7" sheetId="16" r:id="rId11"/>
    <sheet name="S8" sheetId="17" r:id="rId12"/>
  </sheets>
  <definedNames>
    <definedName name="__123Graph_A" hidden="1">#REF!</definedName>
    <definedName name="__123Graph_B" hidden="1">#REF!</definedName>
    <definedName name="__123Graph_C" hidden="1">#REF!</definedName>
    <definedName name="__123Graph_D" hidden="1">#REF!</definedName>
    <definedName name="__123Graph_E" hidden="1">#REF!</definedName>
    <definedName name="__123Graph_X" hidden="1">#REF!</definedName>
    <definedName name="_1__123Graph_ACHART_4" localSheetId="0" hidden="1">#REF!</definedName>
    <definedName name="_1__123Graph_ACHART_4" localSheetId="3" hidden="1">#REF!</definedName>
    <definedName name="_1__123Graph_ACHART_4" hidden="1">#REF!</definedName>
    <definedName name="_118__123Graph_CCHART_2" hidden="1">#REF!</definedName>
    <definedName name="_134__123Graph_XCHART_1" hidden="1">#REF!</definedName>
    <definedName name="_150__123Graph_XCHART_3" hidden="1">#REF!</definedName>
    <definedName name="_16__123Graph_ACHART_1" hidden="1">#REF!</definedName>
    <definedName name="_2__123Graph_XCHART_3" localSheetId="0" hidden="1">#REF!</definedName>
    <definedName name="_2__123Graph_XCHART_3" hidden="1">#REF!</definedName>
    <definedName name="_3__123Graph_XCHART_4" hidden="1">#REF!</definedName>
    <definedName name="_32__123Graph_ACHART_3" hidden="1">#REF!</definedName>
    <definedName name="_48__123Graph_BCHART_1" hidden="1">#REF!</definedName>
    <definedName name="_77__123Graph_BCHART_2" hidden="1">#REF!</definedName>
    <definedName name="_78__123Graph_BCHART_4" hidden="1">#REF!</definedName>
    <definedName name="_93__123Graph_CCHART_1" hidden="1">#REF!</definedName>
    <definedName name="_AMO_UniqueIdentifier" hidden="1">"'0777fe52-7234-4cf2-bc23-eda151c2f48f'"</definedName>
    <definedName name="_com8"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localSheetId="3"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com8"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dc1" localSheetId="0" hidden="1">{#N/A,#N/A,FALSE,"Aging Summary";#N/A,#N/A,FALSE,"Ratio Analysis";#N/A,#N/A,FALSE,"Test 120 Day Accts";#N/A,#N/A,FALSE,"Tickmarks"}</definedName>
    <definedName name="_dc1" localSheetId="3" hidden="1">{#N/A,#N/A,FALSE,"Aging Summary";#N/A,#N/A,FALSE,"Ratio Analysis";#N/A,#N/A,FALSE,"Test 120 Day Accts";#N/A,#N/A,FALSE,"Tickmarks"}</definedName>
    <definedName name="_dc1" hidden="1">{#N/A,#N/A,FALSE,"Aging Summary";#N/A,#N/A,FALSE,"Ratio Analysis";#N/A,#N/A,FALSE,"Test 120 Day Accts";#N/A,#N/A,FALSE,"Tickmarks"}</definedName>
    <definedName name="_ffd1" localSheetId="0" hidden="1">{"Valuation_Common",#N/A,FALSE,"Valuation"}</definedName>
    <definedName name="_ffd1" localSheetId="3" hidden="1">{"Valuation_Common",#N/A,FALSE,"Valuation"}</definedName>
    <definedName name="_ffd1" hidden="1">{"Valuation_Common",#N/A,FALSE,"Valuation"}</definedName>
    <definedName name="_xlnm._FilterDatabase" localSheetId="1" hidden="1">'RNW sources_PJ'!#REF!</definedName>
    <definedName name="_Fin1" localSheetId="0" hidden="1">{"Valuation_Common",#N/A,FALSE,"Valuation"}</definedName>
    <definedName name="_Fin1" localSheetId="3" hidden="1">{"Valuation_Common",#N/A,FALSE,"Valuation"}</definedName>
    <definedName name="_Fin1" hidden="1">{"Valuation_Common",#N/A,FALSE,"Valuation"}</definedName>
    <definedName name="_GP2" localSheetId="0" hidden="1">{"'eb011 a1 GDP per capita in PPS'!$I$55:$K$76","'eb011 a1 GDP per capita in PPS'!$M$3:$W$24"}</definedName>
    <definedName name="_GP2" localSheetId="3" hidden="1">{"'eb011 a1 GDP per capita in PPS'!$I$55:$K$76","'eb011 a1 GDP per capita in PPS'!$M$3:$W$24"}</definedName>
    <definedName name="_GP2" hidden="1">{"'eb011 a1 GDP per capita in PPS'!$I$55:$K$76","'eb011 a1 GDP per capita in PPS'!$M$3:$W$24"}</definedName>
    <definedName name="_GP3" localSheetId="0" hidden="1">{"'eb011 a1 GDP per capita in PPS'!$I$55:$K$76","'eb011 a1 GDP per capita in PPS'!$M$3:$W$24"}</definedName>
    <definedName name="_GP3" localSheetId="3" hidden="1">{"'eb011 a1 GDP per capita in PPS'!$I$55:$K$76","'eb011 a1 GDP per capita in PPS'!$M$3:$W$24"}</definedName>
    <definedName name="_GP3" hidden="1">{"'eb011 a1 GDP per capita in PPS'!$I$55:$K$76","'eb011 a1 GDP per capita in PPS'!$M$3:$W$24"}</definedName>
    <definedName name="_ir024" localSheetId="0" hidden="1">{"'eb011 a1 GDP per capita in PPS'!$I$55:$K$76","'eb011 a1 GDP per capita in PPS'!$M$3:$W$24"}</definedName>
    <definedName name="_ir024" localSheetId="3" hidden="1">{"'eb011 a1 GDP per capita in PPS'!$I$55:$K$76","'eb011 a1 GDP per capita in PPS'!$M$3:$W$24"}</definedName>
    <definedName name="_ir024" hidden="1">{"'eb011 a1 GDP per capita in PPS'!$I$55:$K$76","'eb011 a1 GDP per capita in PPS'!$M$3:$W$24"}</definedName>
    <definedName name="_Order1" hidden="1">255</definedName>
    <definedName name="_Order2" hidden="1">255</definedName>
    <definedName name="_wrn2" localSheetId="0" hidden="1">{"glc1",#N/A,FALSE,"GLC";"glc2",#N/A,FALSE,"GLC";"glc3",#N/A,FALSE,"GLC";"glc4",#N/A,FALSE,"GLC";"glc5",#N/A,FALSE,"GLC"}</definedName>
    <definedName name="_wrn2" localSheetId="3" hidden="1">{"glc1",#N/A,FALSE,"GLC";"glc2",#N/A,FALSE,"GLC";"glc3",#N/A,FALSE,"GLC";"glc4",#N/A,FALSE,"GLC";"glc5",#N/A,FALSE,"GLC"}</definedName>
    <definedName name="_wrn2" hidden="1">{"glc1",#N/A,FALSE,"GLC";"glc2",#N/A,FALSE,"GLC";"glc3",#N/A,FALSE,"GLC";"glc4",#N/A,FALSE,"GLC";"glc5",#N/A,FALSE,"GLC"}</definedName>
    <definedName name="_wrn22" localSheetId="0" hidden="1">{"glc1",#N/A,FALSE,"GLC";"glc2",#N/A,FALSE,"GLC";"glc3",#N/A,FALSE,"GLC";"glc4",#N/A,FALSE,"GLC";"glc5",#N/A,FALSE,"GLC"}</definedName>
    <definedName name="_wrn22" localSheetId="3" hidden="1">{"glc1",#N/A,FALSE,"GLC";"glc2",#N/A,FALSE,"GLC";"glc3",#N/A,FALSE,"GLC";"glc4",#N/A,FALSE,"GLC";"glc5",#N/A,FALSE,"GLC"}</definedName>
    <definedName name="_wrn22" hidden="1">{"glc1",#N/A,FALSE,"GLC";"glc2",#N/A,FALSE,"GLC";"glc3",#N/A,FALSE,"GLC";"glc4",#N/A,FALSE,"GLC";"glc5",#N/A,FALSE,"GLC"}</definedName>
    <definedName name="_wrn222" localSheetId="0" hidden="1">{"glc1",#N/A,FALSE,"GLC";"glc2",#N/A,FALSE,"GLC";"glc3",#N/A,FALSE,"GLC";"glc4",#N/A,FALSE,"GLC";"glc5",#N/A,FALSE,"GLC"}</definedName>
    <definedName name="_wrn222" localSheetId="3" hidden="1">{"glc1",#N/A,FALSE,"GLC";"glc2",#N/A,FALSE,"GLC";"glc3",#N/A,FALSE,"GLC";"glc4",#N/A,FALSE,"GLC";"glc5",#N/A,FALSE,"GLC"}</definedName>
    <definedName name="_wrn222" hidden="1">{"glc1",#N/A,FALSE,"GLC";"glc2",#N/A,FALSE,"GLC";"glc3",#N/A,FALSE,"GLC";"glc4",#N/A,FALSE,"GLC";"glc5",#N/A,FALSE,"GLC"}</definedName>
    <definedName name="_wrn2222" localSheetId="0" hidden="1">{"glc1",#N/A,FALSE,"GLC";"glc2",#N/A,FALSE,"GLC";"glc3",#N/A,FALSE,"GLC";"glc4",#N/A,FALSE,"GLC";"glc5",#N/A,FALSE,"GLC"}</definedName>
    <definedName name="_wrn2222" localSheetId="3" hidden="1">{"glc1",#N/A,FALSE,"GLC";"glc2",#N/A,FALSE,"GLC";"glc3",#N/A,FALSE,"GLC";"glc4",#N/A,FALSE,"GLC";"glc5",#N/A,FALSE,"GLC"}</definedName>
    <definedName name="_wrn2222" hidden="1">{"glc1",#N/A,FALSE,"GLC";"glc2",#N/A,FALSE,"GLC";"glc3",#N/A,FALSE,"GLC";"glc4",#N/A,FALSE,"GLC";"glc5",#N/A,FALSE,"GLC"}</definedName>
    <definedName name="_wrn23" localSheetId="0" hidden="1">{"glc1",#N/A,FALSE,"GLC";"glc2",#N/A,FALSE,"GLC";"glc3",#N/A,FALSE,"GLC";"glc4",#N/A,FALSE,"GLC";"glc5",#N/A,FALSE,"GLC"}</definedName>
    <definedName name="_wrn23" localSheetId="3" hidden="1">{"glc1",#N/A,FALSE,"GLC";"glc2",#N/A,FALSE,"GLC";"glc3",#N/A,FALSE,"GLC";"glc4",#N/A,FALSE,"GLC";"glc5",#N/A,FALSE,"GLC"}</definedName>
    <definedName name="_wrn23" hidden="1">{"glc1",#N/A,FALSE,"GLC";"glc2",#N/A,FALSE,"GLC";"glc3",#N/A,FALSE,"GLC";"glc4",#N/A,FALSE,"GLC";"glc5",#N/A,FALSE,"GLC"}</definedName>
    <definedName name="aa"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hidden="1">#REF!</definedName>
    <definedName name="AS2DocOpenMode" hidden="1">"AS2DocumentEdit"</definedName>
    <definedName name="bb"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LPH1" hidden="1">#REF!</definedName>
    <definedName name="BLPH2" hidden="1">#REF!</definedName>
    <definedName name="ciao" localSheetId="0" hidden="1">{#N/A,#N/A,FALSE,"Aging Summary";#N/A,#N/A,FALSE,"Ratio Analysis";#N/A,#N/A,FALSE,"Test 120 Day Accts";#N/A,#N/A,FALSE,"Tickmarks"}</definedName>
    <definedName name="ciao" localSheetId="3" hidden="1">{#N/A,#N/A,FALSE,"Aging Summary";#N/A,#N/A,FALSE,"Ratio Analysis";#N/A,#N/A,FALSE,"Test 120 Day Accts";#N/A,#N/A,FALSE,"Tickmarks"}</definedName>
    <definedName name="ciao" hidden="1">{#N/A,#N/A,FALSE,"Aging Summary";#N/A,#N/A,FALSE,"Ratio Analysis";#N/A,#N/A,FALSE,"Test 120 Day Accts";#N/A,#N/A,FALSE,"Tickmarks"}</definedName>
    <definedName name="compex7"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localSheetId="3"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ex7"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lex" localSheetId="0" hidden="1">{#N/A,#N/A,FALSE,"Aging Summary";#N/A,#N/A,FALSE,"Ratio Analysis";#N/A,#N/A,FALSE,"Test 120 Day Accts";#N/A,#N/A,FALSE,"Tickmarks"}</definedName>
    <definedName name="complex" localSheetId="3" hidden="1">{#N/A,#N/A,FALSE,"Aging Summary";#N/A,#N/A,FALSE,"Ratio Analysis";#N/A,#N/A,FALSE,"Test 120 Day Accts";#N/A,#N/A,FALSE,"Tickmarks"}</definedName>
    <definedName name="complex" hidden="1">{#N/A,#N/A,FALSE,"Aging Summary";#N/A,#N/A,FALSE,"Ratio Analysis";#N/A,#N/A,FALSE,"Test 120 Day Accts";#N/A,#N/A,FALSE,"Tickmarks"}</definedName>
    <definedName name="complex2" localSheetId="0" hidden="1">{#N/A,#N/A,FALSE,"Aging Summary";#N/A,#N/A,FALSE,"Ratio Analysis";#N/A,#N/A,FALSE,"Test 120 Day Accts";#N/A,#N/A,FALSE,"Tickmarks"}</definedName>
    <definedName name="complex2" localSheetId="3" hidden="1">{#N/A,#N/A,FALSE,"Aging Summary";#N/A,#N/A,FALSE,"Ratio Analysis";#N/A,#N/A,FALSE,"Test 120 Day Accts";#N/A,#N/A,FALSE,"Tickmarks"}</definedName>
    <definedName name="complex2" hidden="1">{#N/A,#N/A,FALSE,"Aging Summary";#N/A,#N/A,FALSE,"Ratio Analysis";#N/A,#N/A,FALSE,"Test 120 Day Accts";#N/A,#N/A,FALSE,"Tickmarks"}</definedName>
    <definedName name="complex3" localSheetId="0" hidden="1">{"assets",#N/A,FALSE,"historicBS";"liab",#N/A,FALSE,"historicBS";"is",#N/A,FALSE,"historicIS";"ratios",#N/A,FALSE,"ratios"}</definedName>
    <definedName name="complex3" localSheetId="3" hidden="1">{"assets",#N/A,FALSE,"historicBS";"liab",#N/A,FALSE,"historicBS";"is",#N/A,FALSE,"historicIS";"ratios",#N/A,FALSE,"ratios"}</definedName>
    <definedName name="complex3" hidden="1">{"assets",#N/A,FALSE,"historicBS";"liab",#N/A,FALSE,"historicBS";"is",#N/A,FALSE,"historicIS";"ratios",#N/A,FALSE,"ratios"}</definedName>
    <definedName name="complex4" localSheetId="0" hidden="1">{"assets",#N/A,FALSE,"historicBS";"liab",#N/A,FALSE,"historicBS";"is",#N/A,FALSE,"historicIS";"ratios",#N/A,FALSE,"ratios"}</definedName>
    <definedName name="complex4" localSheetId="3" hidden="1">{"assets",#N/A,FALSE,"historicBS";"liab",#N/A,FALSE,"historicBS";"is",#N/A,FALSE,"historicIS";"ratios",#N/A,FALSE,"ratios"}</definedName>
    <definedName name="complex4" hidden="1">{"assets",#N/A,FALSE,"historicBS";"liab",#N/A,FALSE,"historicBS";"is",#N/A,FALSE,"historicIS";"ratios",#N/A,FALSE,"ratios"}</definedName>
    <definedName name="complex5" localSheetId="0" hidden="1">{"glcbs",#N/A,FALSE,"GLCBS";"glccsbs",#N/A,FALSE,"GLCCSBS";"glcis",#N/A,FALSE,"GLCIS";"glccsis",#N/A,FALSE,"GLCCSIS";"glcrat1",#N/A,FALSE,"GLC-ratios1"}</definedName>
    <definedName name="complex5" localSheetId="3" hidden="1">{"glcbs",#N/A,FALSE,"GLCBS";"glccsbs",#N/A,FALSE,"GLCCSBS";"glcis",#N/A,FALSE,"GLCIS";"glccsis",#N/A,FALSE,"GLCCSIS";"glcrat1",#N/A,FALSE,"GLC-ratios1"}</definedName>
    <definedName name="complex5" hidden="1">{"glcbs",#N/A,FALSE,"GLCBS";"glccsbs",#N/A,FALSE,"GLCCSBS";"glcis",#N/A,FALSE,"GLCIS";"glccsis",#N/A,FALSE,"GLCCSIS";"glcrat1",#N/A,FALSE,"GLC-ratios1"}</definedName>
    <definedName name="complex6" localSheetId="0" hidden="1">{"glc1",#N/A,FALSE,"GLC";"glc2",#N/A,FALSE,"GLC";"glc3",#N/A,FALSE,"GLC";"glc4",#N/A,FALSE,"GLC";"glc5",#N/A,FALSE,"GLC"}</definedName>
    <definedName name="complex6" localSheetId="3" hidden="1">{"glc1",#N/A,FALSE,"GLC";"glc2",#N/A,FALSE,"GLC";"glc3",#N/A,FALSE,"GLC";"glc4",#N/A,FALSE,"GLC";"glc5",#N/A,FALSE,"GLC"}</definedName>
    <definedName name="complex6" hidden="1">{"glc1",#N/A,FALSE,"GLC";"glc2",#N/A,FALSE,"GLC";"glc3",#N/A,FALSE,"GLC";"glc4",#N/A,FALSE,"GLC";"glc5",#N/A,FALSE,"GLC"}</definedName>
    <definedName name="complex8" localSheetId="0" hidden="1">{"Valuation_Common",#N/A,FALSE,"Valuation"}</definedName>
    <definedName name="complex8" localSheetId="3" hidden="1">{"Valuation_Common",#N/A,FALSE,"Valuation"}</definedName>
    <definedName name="complex8" hidden="1">{"Valuation_Common",#N/A,FALSE,"Valuation"}</definedName>
    <definedName name="ddddddd"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localSheetId="3"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dddddd"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emanda" hidden="1">#REF!</definedName>
    <definedName name="Discl" localSheetId="0" hidden="1">{"Valuation_Common",#N/A,FALSE,"Valuation"}</definedName>
    <definedName name="Discl" localSheetId="3" hidden="1">{"Valuation_Common",#N/A,FALSE,"Valuation"}</definedName>
    <definedName name="Discl" hidden="1">{"Valuation_Common",#N/A,FALSE,"Valuation"}</definedName>
    <definedName name="Discl1" localSheetId="0" hidden="1">{"Valuation_Common",#N/A,FALSE,"Valuation"}</definedName>
    <definedName name="Discl1" localSheetId="3" hidden="1">{"Valuation_Common",#N/A,FALSE,"Valuation"}</definedName>
    <definedName name="Discl1" hidden="1">{"Valuation_Common",#N/A,FALSE,"Valuation"}</definedName>
    <definedName name="e" localSheetId="3" hidden="1">#REF!</definedName>
    <definedName name="e" hidden="1">#REF!</definedName>
    <definedName name="ee" localSheetId="3" hidden="1">#REF!</definedName>
    <definedName name="ee" hidden="1">#REF!</definedName>
    <definedName name="elec"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man" hidden="1">#REF!</definedName>
    <definedName name="EV__LASTREFTIME__" hidden="1">38516.7241087963</definedName>
    <definedName name="ffd" localSheetId="0" hidden="1">{"Valuation_Common",#N/A,FALSE,"Valuation"}</definedName>
    <definedName name="ffd" localSheetId="3" hidden="1">{"Valuation_Common",#N/A,FALSE,"Valuation"}</definedName>
    <definedName name="ffd" hidden="1">{"Valuation_Common",#N/A,FALSE,"Valuation"}</definedName>
    <definedName name="Fin" localSheetId="0" hidden="1">{"Valuation_Common",#N/A,FALSE,"Valuation"}</definedName>
    <definedName name="Fin" localSheetId="3" hidden="1">{"Valuation_Common",#N/A,FALSE,"Valuation"}</definedName>
    <definedName name="Fin" hidden="1">{"Valuation_Common",#N/A,FALSE,"Valuation"}</definedName>
    <definedName name="Finance" localSheetId="0" hidden="1">{"Valuation_Common",#N/A,FALSE,"Valuation"}</definedName>
    <definedName name="Finance" localSheetId="3" hidden="1">{"Valuation_Common",#N/A,FALSE,"Valuation"}</definedName>
    <definedName name="Finance" hidden="1">{"Valuation_Common",#N/A,FALSE,"Valuation"}</definedName>
    <definedName name="Finance1" localSheetId="0" hidden="1">{"Valuation_Common",#N/A,FALSE,"Valuation"}</definedName>
    <definedName name="Finance1" localSheetId="3" hidden="1">{"Valuation_Common",#N/A,FALSE,"Valuation"}</definedName>
    <definedName name="Finance1" hidden="1">{"Valuation_Common",#N/A,FALSE,"Valuation"}</definedName>
    <definedName name="HTML_CodePage" hidden="1">1252</definedName>
    <definedName name="HTML_Control" localSheetId="0" hidden="1">{"'eb011 a1 GDP per capita in PPS'!$I$55:$K$76","'eb011 a1 GDP per capita in PPS'!$M$3:$W$24"}</definedName>
    <definedName name="HTML_Control" localSheetId="3" hidden="1">{"'eb011 a1 GDP per capita in PPS'!$I$55:$K$76","'eb011 a1 GDP per capita in PPS'!$M$3:$W$24"}</definedName>
    <definedName name="HTML_Control" hidden="1">{"'eb011 a1 GDP per capita in PPS'!$I$55:$K$76","'eb011 a1 GDP per capita in PPS'!$M$3:$W$24"}</definedName>
    <definedName name="HTML_Description" hidden="1">""</definedName>
    <definedName name="HTML_Email" hidden="1">""</definedName>
    <definedName name="HTML_Header" hidden="1">"eb011 a1 GDP per capita in PPS"</definedName>
    <definedName name="HTML_LastUpdate" hidden="1">"29/10/2002"</definedName>
    <definedName name="HTML_LineAfter" hidden="1">FALSE</definedName>
    <definedName name="HTML_LineBefore" hidden="1">FALSE</definedName>
    <definedName name="HTML_Name" hidden="1">"C system 1"</definedName>
    <definedName name="HTML_OBDlg2" hidden="1">TRUE</definedName>
    <definedName name="HTML_OBDlg4" hidden="1">TRUE</definedName>
    <definedName name="HTML_OS" hidden="1">0</definedName>
    <definedName name="HTML_PathFile" hidden="1">"G:\atelier\charles\struc_ind work files\xls_data.tri\en\eb011\eb011.htm"</definedName>
    <definedName name="HTML_Title" hidden="1">"eb011 a1 GDP per capita in PPS"</definedName>
    <definedName name="Index2" localSheetId="0" hidden="1">{#N/A,#N/A,FALSE,"Aging Summary";#N/A,#N/A,FALSE,"Ratio Analysis";#N/A,#N/A,FALSE,"Test 120 Day Accts";#N/A,#N/A,FALSE,"Tickmarks"}</definedName>
    <definedName name="Index2" localSheetId="3" hidden="1">{#N/A,#N/A,FALSE,"Aging Summary";#N/A,#N/A,FALSE,"Ratio Analysis";#N/A,#N/A,FALSE,"Test 120 Day Accts";#N/A,#N/A,FALSE,"Tickmarks"}</definedName>
    <definedName name="Index2" hidden="1">{#N/A,#N/A,FALSE,"Aging Summary";#N/A,#N/A,FALSE,"Ratio Analysis";#N/A,#N/A,FALSE,"Test 120 Day Accts";#N/A,#N/A,FALSE,"Tickmarks"}</definedName>
    <definedName name="Index22" localSheetId="0" hidden="1">{#N/A,#N/A,FALSE,"Aging Summary";#N/A,#N/A,FALSE,"Ratio Analysis";#N/A,#N/A,FALSE,"Test 120 Day Accts";#N/A,#N/A,FALSE,"Tickmarks"}</definedName>
    <definedName name="Index22" localSheetId="3" hidden="1">{#N/A,#N/A,FALSE,"Aging Summary";#N/A,#N/A,FALSE,"Ratio Analysis";#N/A,#N/A,FALSE,"Test 120 Day Accts";#N/A,#N/A,FALSE,"Tickmarks"}</definedName>
    <definedName name="Index22" hidden="1">{#N/A,#N/A,FALSE,"Aging Summary";#N/A,#N/A,FALSE,"Ratio Analysis";#N/A,#N/A,FALSE,"Test 120 Day Accts";#N/A,#N/A,FALSE,"Tickmarks"}</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cenario_hbscen2" hidden="1">#N/A</definedName>
    <definedName name="Scenario_hbscen3" hidden="1">#N/A</definedName>
    <definedName name="Scenario_hbscen4" hidden="1">#N/A</definedName>
    <definedName name="Scenario_Setup_hblp" hidden="1">#REF!</definedName>
    <definedName name="table6"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 localSheetId="0" hidden="1">{"glc1",#N/A,FALSE,"GLC";"glc2",#N/A,FALSE,"GLC";"glc3",#N/A,FALSE,"GLC";"glc4",#N/A,FALSE,"GLC";"glc5",#N/A,FALSE,"GLC"}</definedName>
    <definedName name="wrn" localSheetId="3" hidden="1">{"glc1",#N/A,FALSE,"GLC";"glc2",#N/A,FALSE,"GLC";"glc3",#N/A,FALSE,"GLC";"glc4",#N/A,FALSE,"GLC";"glc5",#N/A,FALSE,"GLC"}</definedName>
    <definedName name="wrn" hidden="1">{"glc1",#N/A,FALSE,"GLC";"glc2",#N/A,FALSE,"GLC";"glc3",#N/A,FALSE,"GLC";"glc4",#N/A,FALSE,"GLC";"glc5",#N/A,FALSE,"GLC"}</definedName>
    <definedName name="wrn.Aging._.and._.Trend._.Analysis." localSheetId="0" hidden="1">{#N/A,#N/A,FALSE,"Aging Summary";#N/A,#N/A,FALSE,"Ratio Analysis";#N/A,#N/A,FALSE,"Test 120 Day Accts";#N/A,#N/A,FALSE,"Tickmarks"}</definedName>
    <definedName name="wrn.Aging._.and._.Trend._.Analysis." localSheetId="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and._Trend._.Analysis.2" localSheetId="0" hidden="1">{#N/A,#N/A,FALSE,"Aging Summary";#N/A,#N/A,FALSE,"Ratio Analysis";#N/A,#N/A,FALSE,"Test 120 Day Accts";#N/A,#N/A,FALSE,"Tickmarks"}</definedName>
    <definedName name="wrn.Aging.and._Trend._.Analysis.2" localSheetId="3"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localSheetId="0" hidden="1">{"assets",#N/A,FALSE,"historicBS";"liab",#N/A,FALSE,"historicBS";"is",#N/A,FALSE,"historicIS";"ratios",#N/A,FALSE,"ratios"}</definedName>
    <definedName name="wrn.basicfin." localSheetId="3" hidden="1">{"assets",#N/A,FALSE,"historicBS";"liab",#N/A,FALSE,"historicBS";"is",#N/A,FALSE,"historicIS";"ratios",#N/A,FALSE,"ratios"}</definedName>
    <definedName name="wrn.basicfin." hidden="1">{"assets",#N/A,FALSE,"historicBS";"liab",#N/A,FALSE,"historicBS";"is",#N/A,FALSE,"historicIS";"ratios",#N/A,FALSE,"ratios"}</definedName>
    <definedName name="wrn.basicfin.2" localSheetId="0" hidden="1">{"assets",#N/A,FALSE,"historicBS";"liab",#N/A,FALSE,"historicBS";"is",#N/A,FALSE,"historicIS";"ratios",#N/A,FALSE,"ratios"}</definedName>
    <definedName name="wrn.basicfin.2" localSheetId="3" hidden="1">{"assets",#N/A,FALSE,"historicBS";"liab",#N/A,FALSE,"historicBS";"is",#N/A,FALSE,"historicIS";"ratios",#N/A,FALSE,"ratios"}</definedName>
    <definedName name="wrn.basicfin.2" hidden="1">{"assets",#N/A,FALSE,"historicBS";"liab",#N/A,FALSE,"historicBS";"is",#N/A,FALSE,"historicIS";"ratios",#N/A,FALSE,"ratios"}</definedName>
    <definedName name="wrn.Coal._.Questionnaire." localSheetId="0"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3" hidden="1">{#N/A,#N/A,FALSE,"Explanatory notes";#N/A,#N/A,FALSE,"Table 1A 1999";#N/A,#N/A,FALSE,"Table 2A 1999";#N/A,#N/A,FALSE,"Table 3A 1999";#N/A,#N/A,FALSE,"Table 4A 1999";#N/A,#N/A,FALSE,"Table 5A 1999";#N/A,#N/A,FALSE,"Table 6A 1999";#N/A,#N/A,FALSE,"Table 7A 1999";#N/A,#N/A,FALSE,"Table 8A 1999";#N/A,#N/A,FALSE,"Remarks"}</definedName>
    <definedName name="wrn.Coal._.Questionnaire." hidden="1">{#N/A,#N/A,FALSE,"Explanatory notes";#N/A,#N/A,FALSE,"Table 1A 1999";#N/A,#N/A,FALSE,"Table 2A 1999";#N/A,#N/A,FALSE,"Table 3A 1999";#N/A,#N/A,FALSE,"Table 4A 1999";#N/A,#N/A,FALSE,"Table 5A 1999";#N/A,#N/A,FALSE,"Table 6A 1999";#N/A,#N/A,FALSE,"Table 7A 1999";#N/A,#N/A,FALSE,"Table 8A 1999";#N/A,#N/A,FALSE,"Remarks"}</definedName>
    <definedName name="wrn.Electricity._.Questionnaire."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glc." localSheetId="0" hidden="1">{"glcbs",#N/A,FALSE,"GLCBS";"glccsbs",#N/A,FALSE,"GLCCSBS";"glcis",#N/A,FALSE,"GLCIS";"glccsis",#N/A,FALSE,"GLCCSIS";"glcrat1",#N/A,FALSE,"GLC-ratios1"}</definedName>
    <definedName name="wrn.glc." localSheetId="3" hidden="1">{"glcbs",#N/A,FALSE,"GLCBS";"glccsbs",#N/A,FALSE,"GLCCSBS";"glcis",#N/A,FALSE,"GLCIS";"glccsis",#N/A,FALSE,"GLCCSIS";"glcrat1",#N/A,FALSE,"GLC-ratios1"}</definedName>
    <definedName name="wrn.glc." hidden="1">{"glcbs",#N/A,FALSE,"GLCBS";"glccsbs",#N/A,FALSE,"GLCCSBS";"glcis",#N/A,FALSE,"GLCIS";"glccsis",#N/A,FALSE,"GLCCSIS";"glcrat1",#N/A,FALSE,"GLC-ratios1"}</definedName>
    <definedName name="wrn.glcpromonte." localSheetId="0" hidden="1">{"glc1",#N/A,FALSE,"GLC";"glc2",#N/A,FALSE,"GLC";"glc3",#N/A,FALSE,"GLC";"glc4",#N/A,FALSE,"GLC";"glc5",#N/A,FALSE,"GLC"}</definedName>
    <definedName name="wrn.glcpromonte." localSheetId="3" hidden="1">{"glc1",#N/A,FALSE,"GLC";"glc2",#N/A,FALSE,"GLC";"glc3",#N/A,FALSE,"GLC";"glc4",#N/A,FALSE,"GLC";"glc5",#N/A,FALSE,"GLC"}</definedName>
    <definedName name="wrn.glcpromonte." hidden="1">{"glc1",#N/A,FALSE,"GLC";"glc2",#N/A,FALSE,"GLC";"glc3",#N/A,FALSE,"GLC";"glc4",#N/A,FALSE,"GLC";"glc5",#N/A,FALSE,"GLC"}</definedName>
    <definedName name="wrn.print."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localSheetId="3"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localSheetId="0" hidden="1">{"Valuation_Common",#N/A,FALSE,"Valuation"}</definedName>
    <definedName name="wrn.test." localSheetId="3" hidden="1">{"Valuation_Common",#N/A,FALSE,"Valuation"}</definedName>
    <definedName name="wrn.test." hidden="1">{"Valuation_Common",#N/A,FALSE,"Valuation"}</definedName>
    <definedName name="xxxxx" localSheetId="3" hidden="1">#REF!</definedName>
    <definedName name="xxxxx" hidden="1">#REF!</definedName>
    <definedName name="вввввввв" localSheetId="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localSheetId="3"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0" hidden="1">{#N/A,#N/A,FALSE,"Aging Summary";#N/A,#N/A,FALSE,"Ratio Analysis";#N/A,#N/A,FALSE,"Test 120 Day Accts";#N/A,#N/A,FALSE,"Tickmarks"}</definedName>
    <definedName name="вс" localSheetId="3" hidden="1">{#N/A,#N/A,FALSE,"Aging Summary";#N/A,#N/A,FALSE,"Ratio Analysis";#N/A,#N/A,FALSE,"Test 120 Day Accts";#N/A,#N/A,FALSE,"Tickmarks"}</definedName>
    <definedName name="вс"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4" l="1"/>
  <c r="F7" i="4"/>
  <c r="G21" i="8"/>
  <c r="B29" i="16"/>
  <c r="B30" i="16"/>
  <c r="M30" i="16"/>
  <c r="F29" i="16"/>
  <c r="F30" i="16"/>
  <c r="I8" i="11" l="1"/>
  <c r="C29" i="16" l="1"/>
  <c r="I18" i="8" l="1"/>
  <c r="P18" i="8"/>
  <c r="AA18" i="8"/>
  <c r="AC18" i="8"/>
  <c r="F19" i="8"/>
  <c r="I19" i="8"/>
  <c r="M19" i="8"/>
  <c r="O19" i="8"/>
  <c r="I20" i="8"/>
  <c r="P20" i="8"/>
  <c r="I21" i="8"/>
  <c r="J21" i="8"/>
  <c r="P21" i="8"/>
  <c r="AA21" i="8"/>
  <c r="AF21" i="8"/>
  <c r="F22" i="8"/>
  <c r="G22" i="8"/>
  <c r="H22" i="8"/>
  <c r="I22" i="8"/>
  <c r="I23" i="8" s="1"/>
  <c r="J22" i="8"/>
  <c r="K22" i="8"/>
  <c r="K23" i="8" s="1"/>
  <c r="L22" i="8"/>
  <c r="L23" i="8" s="1"/>
  <c r="M22" i="8"/>
  <c r="M23" i="8" s="1"/>
  <c r="N22" i="8"/>
  <c r="N23" i="8" s="1"/>
  <c r="O22" i="8"/>
  <c r="O23" i="8" s="1"/>
  <c r="P22" i="8"/>
  <c r="P23" i="8" s="1"/>
  <c r="Q22" i="8"/>
  <c r="R22" i="8"/>
  <c r="R23" i="8" s="1"/>
  <c r="S22" i="8"/>
  <c r="S23" i="8" s="1"/>
  <c r="T22" i="8"/>
  <c r="T23" i="8" s="1"/>
  <c r="U22" i="8"/>
  <c r="U23" i="8" s="1"/>
  <c r="V22" i="8"/>
  <c r="V23" i="8" s="1"/>
  <c r="W22" i="8"/>
  <c r="W23" i="8" s="1"/>
  <c r="X22" i="8"/>
  <c r="Y22" i="8"/>
  <c r="Y23" i="8" s="1"/>
  <c r="Z22" i="8"/>
  <c r="AA22" i="8"/>
  <c r="AA23" i="8" s="1"/>
  <c r="AB22" i="8"/>
  <c r="AB23" i="8"/>
  <c r="AC22" i="8"/>
  <c r="AC23" i="8" s="1"/>
  <c r="AD22" i="8"/>
  <c r="AD23" i="8" s="1"/>
  <c r="AE22" i="8"/>
  <c r="AE23" i="8" s="1"/>
  <c r="AF22" i="8"/>
  <c r="AF23" i="8" s="1"/>
  <c r="G23" i="8"/>
  <c r="X23" i="8"/>
  <c r="AC30" i="16"/>
  <c r="AF18" i="8" s="1"/>
  <c r="AB30" i="16"/>
  <c r="AE18" i="8" s="1"/>
  <c r="AA30" i="16"/>
  <c r="AD18" i="8" s="1"/>
  <c r="Z30" i="16"/>
  <c r="AC21" i="8" s="1"/>
  <c r="Y30" i="16"/>
  <c r="AB21" i="8" s="1"/>
  <c r="X30" i="16"/>
  <c r="AA20" i="8" s="1"/>
  <c r="W30" i="16"/>
  <c r="Z20" i="8" s="1"/>
  <c r="V30" i="16"/>
  <c r="Y21" i="8" s="1"/>
  <c r="U30" i="16"/>
  <c r="X18" i="8" s="1"/>
  <c r="T30" i="16"/>
  <c r="W18" i="8" s="1"/>
  <c r="S30" i="16"/>
  <c r="V18" i="8" s="1"/>
  <c r="R30" i="16"/>
  <c r="U21" i="8" s="1"/>
  <c r="Q30" i="16"/>
  <c r="T21" i="8" s="1"/>
  <c r="P30" i="16"/>
  <c r="S20" i="8" s="1"/>
  <c r="O30" i="16"/>
  <c r="R20" i="8" s="1"/>
  <c r="N30" i="16"/>
  <c r="Q18" i="8" s="1"/>
  <c r="L30" i="16"/>
  <c r="O18" i="8" s="1"/>
  <c r="K30" i="16"/>
  <c r="N18" i="8" s="1"/>
  <c r="J30" i="16"/>
  <c r="M21" i="8" s="1"/>
  <c r="I30" i="16"/>
  <c r="L21" i="8" s="1"/>
  <c r="H30" i="16"/>
  <c r="K20" i="8" s="1"/>
  <c r="G30" i="16"/>
  <c r="J20" i="8" s="1"/>
  <c r="E30" i="16"/>
  <c r="H21" i="8" s="1"/>
  <c r="D30" i="16"/>
  <c r="G18" i="8" s="1"/>
  <c r="C30" i="16"/>
  <c r="F18" i="8" s="1"/>
  <c r="E18" i="8"/>
  <c r="AC29" i="16"/>
  <c r="AF19" i="8" s="1"/>
  <c r="AB29" i="16"/>
  <c r="AE19" i="8" s="1"/>
  <c r="AA29" i="16"/>
  <c r="AD19" i="8" s="1"/>
  <c r="Z29" i="16"/>
  <c r="AC19" i="8" s="1"/>
  <c r="Y29" i="16"/>
  <c r="AB19" i="8" s="1"/>
  <c r="X29" i="16"/>
  <c r="AA19" i="8" s="1"/>
  <c r="W29" i="16"/>
  <c r="Z19" i="8" s="1"/>
  <c r="V29" i="16"/>
  <c r="Y19" i="8" s="1"/>
  <c r="U29" i="16"/>
  <c r="X19" i="8" s="1"/>
  <c r="T29" i="16"/>
  <c r="W19" i="8" s="1"/>
  <c r="S29" i="16"/>
  <c r="V19" i="8" s="1"/>
  <c r="R29" i="16"/>
  <c r="U19" i="8" s="1"/>
  <c r="Q29" i="16"/>
  <c r="T19" i="8" s="1"/>
  <c r="P29" i="16"/>
  <c r="S19" i="8" s="1"/>
  <c r="O29" i="16"/>
  <c r="R19" i="8" s="1"/>
  <c r="N29" i="16"/>
  <c r="Q19" i="8" s="1"/>
  <c r="M29" i="16"/>
  <c r="P19" i="8" s="1"/>
  <c r="L29" i="16"/>
  <c r="K29" i="16"/>
  <c r="N19" i="8" s="1"/>
  <c r="J29" i="16"/>
  <c r="I29" i="16"/>
  <c r="L19" i="8" s="1"/>
  <c r="H29" i="16"/>
  <c r="K19" i="8" s="1"/>
  <c r="G29" i="16"/>
  <c r="J19" i="8" s="1"/>
  <c r="E29" i="16"/>
  <c r="H19" i="8" s="1"/>
  <c r="D29" i="16"/>
  <c r="G19" i="8" s="1"/>
  <c r="E19" i="8"/>
  <c r="B10" i="11"/>
  <c r="A10" i="11"/>
  <c r="B7" i="11"/>
  <c r="A7" i="11"/>
  <c r="AI5" i="11"/>
  <c r="AH5" i="11"/>
  <c r="AG5" i="11"/>
  <c r="AF5" i="11"/>
  <c r="AE5" i="11"/>
  <c r="AD5" i="11"/>
  <c r="AC5" i="11"/>
  <c r="AB5" i="11"/>
  <c r="AA5" i="11"/>
  <c r="Z5" i="11"/>
  <c r="Y5" i="11"/>
  <c r="X5" i="11"/>
  <c r="W5" i="11"/>
  <c r="V5" i="11"/>
  <c r="U5" i="11"/>
  <c r="T5" i="11"/>
  <c r="S5" i="11"/>
  <c r="R5" i="11"/>
  <c r="Q5" i="11"/>
  <c r="P5" i="11"/>
  <c r="O5" i="11"/>
  <c r="N5" i="11"/>
  <c r="M5" i="11"/>
  <c r="L5" i="11"/>
  <c r="K5" i="11"/>
  <c r="J5" i="11"/>
  <c r="I5" i="11"/>
  <c r="H5" i="11"/>
  <c r="AI4" i="11"/>
  <c r="AH4" i="11"/>
  <c r="AG4" i="11"/>
  <c r="AF4" i="11"/>
  <c r="AE4" i="11"/>
  <c r="AD4" i="11"/>
  <c r="AC4" i="11"/>
  <c r="AB4" i="11"/>
  <c r="AA4" i="11"/>
  <c r="Z4" i="11"/>
  <c r="Y4" i="11"/>
  <c r="X4" i="11"/>
  <c r="W4" i="11"/>
  <c r="V4" i="11"/>
  <c r="U4" i="11"/>
  <c r="T4" i="11"/>
  <c r="S4" i="11"/>
  <c r="R4" i="11"/>
  <c r="Q4" i="11"/>
  <c r="P4" i="11"/>
  <c r="O4" i="11"/>
  <c r="N4" i="11"/>
  <c r="M4" i="11"/>
  <c r="L4" i="11"/>
  <c r="K4" i="11"/>
  <c r="J4" i="11"/>
  <c r="I4" i="11"/>
  <c r="H4" i="11"/>
  <c r="C28" i="15"/>
  <c r="B9" i="11"/>
  <c r="A9" i="11"/>
  <c r="AI8" i="11"/>
  <c r="AI11" i="11" s="1"/>
  <c r="AH8" i="11"/>
  <c r="AH11" i="11" s="1"/>
  <c r="AG8" i="11"/>
  <c r="AG11" i="11" s="1"/>
  <c r="AF8" i="11"/>
  <c r="AF11" i="11" s="1"/>
  <c r="AD8" i="11"/>
  <c r="AD11" i="11" s="1"/>
  <c r="AC8" i="11"/>
  <c r="AC11" i="11"/>
  <c r="AA8" i="11"/>
  <c r="AA11" i="11" s="1"/>
  <c r="Z8" i="11"/>
  <c r="Z11" i="11" s="1"/>
  <c r="Y8" i="11"/>
  <c r="Y11" i="11" s="1"/>
  <c r="X8" i="11"/>
  <c r="X11" i="11"/>
  <c r="V8" i="11"/>
  <c r="V11" i="11" s="1"/>
  <c r="T8" i="11"/>
  <c r="T11" i="11" s="1"/>
  <c r="S8" i="11"/>
  <c r="S11" i="11" s="1"/>
  <c r="R8" i="11"/>
  <c r="R11" i="11" s="1"/>
  <c r="Q8" i="11"/>
  <c r="Q11" i="11" s="1"/>
  <c r="P8" i="11"/>
  <c r="P11" i="11" s="1"/>
  <c r="O8" i="11"/>
  <c r="O11" i="11"/>
  <c r="N8" i="11"/>
  <c r="L8" i="11"/>
  <c r="L11" i="11" s="1"/>
  <c r="K8" i="11"/>
  <c r="X6" i="11" s="1"/>
  <c r="I11" i="11"/>
  <c r="B6" i="11"/>
  <c r="A6" i="11"/>
  <c r="X7" i="11"/>
  <c r="AH3" i="8"/>
  <c r="AG3" i="8"/>
  <c r="AF3" i="8"/>
  <c r="AE3" i="8"/>
  <c r="AD3" i="8"/>
  <c r="AC3" i="8"/>
  <c r="AB3" i="8"/>
  <c r="AA3" i="8"/>
  <c r="Z3" i="8"/>
  <c r="Y3" i="8"/>
  <c r="X3" i="8"/>
  <c r="W3" i="8"/>
  <c r="V3" i="8"/>
  <c r="U3" i="8"/>
  <c r="T3" i="8"/>
  <c r="S3" i="8"/>
  <c r="R3" i="8"/>
  <c r="Q3" i="8"/>
  <c r="P3" i="8"/>
  <c r="O3" i="8"/>
  <c r="N3" i="8"/>
  <c r="M3" i="8"/>
  <c r="L3" i="8"/>
  <c r="K3" i="8"/>
  <c r="J3" i="8"/>
  <c r="I3" i="8"/>
  <c r="H3" i="8"/>
  <c r="G3" i="8"/>
  <c r="F6" i="4"/>
  <c r="G4" i="8"/>
  <c r="H4" i="8"/>
  <c r="I4" i="8"/>
  <c r="J4" i="8"/>
  <c r="K4" i="8"/>
  <c r="L4" i="8"/>
  <c r="M4" i="8"/>
  <c r="N4" i="8"/>
  <c r="O4" i="8"/>
  <c r="P4" i="8"/>
  <c r="Q4" i="8"/>
  <c r="R4" i="8"/>
  <c r="S4" i="8"/>
  <c r="T4" i="8"/>
  <c r="U4" i="8"/>
  <c r="V4" i="8"/>
  <c r="W4" i="8"/>
  <c r="X4" i="8"/>
  <c r="Y4" i="8"/>
  <c r="Z4" i="8"/>
  <c r="AA4" i="8"/>
  <c r="AB4" i="8"/>
  <c r="AC4" i="8"/>
  <c r="AD4" i="8"/>
  <c r="AE4" i="8"/>
  <c r="AF4" i="8"/>
  <c r="AG4" i="8"/>
  <c r="AH4" i="8"/>
  <c r="D10" i="1"/>
  <c r="AH5" i="3"/>
  <c r="AG5" i="3"/>
  <c r="AF5" i="3"/>
  <c r="AE5" i="3"/>
  <c r="AD5" i="3"/>
  <c r="AC5" i="3"/>
  <c r="AB5" i="3"/>
  <c r="AA5" i="3"/>
  <c r="Z5" i="3"/>
  <c r="Y5" i="3"/>
  <c r="X5" i="3"/>
  <c r="W5" i="3"/>
  <c r="V5" i="3"/>
  <c r="U5" i="3"/>
  <c r="T5" i="3"/>
  <c r="S5" i="3"/>
  <c r="R5" i="3"/>
  <c r="Q5" i="3"/>
  <c r="P5" i="3"/>
  <c r="O5" i="3"/>
  <c r="N5" i="3"/>
  <c r="M5" i="3"/>
  <c r="L5" i="3"/>
  <c r="K5" i="3"/>
  <c r="J5" i="3"/>
  <c r="I5" i="3"/>
  <c r="H5" i="3"/>
  <c r="G5" i="3"/>
  <c r="AH4" i="3"/>
  <c r="AH6" i="3" s="1"/>
  <c r="AG4" i="3"/>
  <c r="AG6" i="3" s="1"/>
  <c r="AF4" i="3"/>
  <c r="AF6" i="3" s="1"/>
  <c r="AE4" i="3"/>
  <c r="AE6" i="3" s="1"/>
  <c r="AD4" i="3"/>
  <c r="AD6" i="3" s="1"/>
  <c r="AC4" i="3"/>
  <c r="AC6" i="3" s="1"/>
  <c r="AB4" i="3"/>
  <c r="AB6" i="3" s="1"/>
  <c r="AA4" i="3"/>
  <c r="AA6" i="3" s="1"/>
  <c r="Z4" i="3"/>
  <c r="Z6" i="3" s="1"/>
  <c r="Y4" i="3"/>
  <c r="Y6" i="3" s="1"/>
  <c r="X4" i="3"/>
  <c r="X6" i="3" s="1"/>
  <c r="W4" i="3"/>
  <c r="W6" i="3" s="1"/>
  <c r="V4" i="3"/>
  <c r="V6" i="3" s="1"/>
  <c r="U4" i="3"/>
  <c r="U6" i="3" s="1"/>
  <c r="T4" i="3"/>
  <c r="T6" i="3" s="1"/>
  <c r="S4" i="3"/>
  <c r="S6" i="3" s="1"/>
  <c r="R4" i="3"/>
  <c r="R6" i="3" s="1"/>
  <c r="Q4" i="3"/>
  <c r="Q6" i="3" s="1"/>
  <c r="P4" i="3"/>
  <c r="P6" i="3" s="1"/>
  <c r="O4" i="3"/>
  <c r="O6" i="3" s="1"/>
  <c r="N4" i="3"/>
  <c r="N6" i="3" s="1"/>
  <c r="M4" i="3"/>
  <c r="M6" i="3" s="1"/>
  <c r="L4" i="3"/>
  <c r="L6" i="3" s="1"/>
  <c r="K4" i="3"/>
  <c r="K6" i="3" s="1"/>
  <c r="J4" i="3"/>
  <c r="J6" i="3" s="1"/>
  <c r="I4" i="3"/>
  <c r="I6" i="3" s="1"/>
  <c r="H4" i="3"/>
  <c r="H6" i="3" s="1"/>
  <c r="G4" i="3"/>
  <c r="G6" i="3" s="1"/>
  <c r="AJ5" i="4"/>
  <c r="AI5" i="4"/>
  <c r="AH5" i="4"/>
  <c r="AG5" i="4"/>
  <c r="AF5" i="4"/>
  <c r="AE5" i="4"/>
  <c r="AD5" i="4"/>
  <c r="AC5" i="4"/>
  <c r="AB5" i="4"/>
  <c r="AA5" i="4"/>
  <c r="Z5" i="4"/>
  <c r="Y5" i="4"/>
  <c r="X5" i="4"/>
  <c r="W5" i="4"/>
  <c r="V5" i="4"/>
  <c r="U5" i="4"/>
  <c r="T5" i="4"/>
  <c r="S5" i="4"/>
  <c r="R5" i="4"/>
  <c r="Q5" i="4"/>
  <c r="P5" i="4"/>
  <c r="O5" i="4"/>
  <c r="N5" i="4"/>
  <c r="M5" i="4"/>
  <c r="L5" i="4"/>
  <c r="K5" i="4"/>
  <c r="J5" i="4"/>
  <c r="I5" i="4"/>
  <c r="AJ4" i="4"/>
  <c r="AI4" i="4"/>
  <c r="AH4" i="4"/>
  <c r="AG4" i="4"/>
  <c r="AF4" i="4"/>
  <c r="AE4" i="4"/>
  <c r="AD4" i="4"/>
  <c r="AC4" i="4"/>
  <c r="AB4" i="4"/>
  <c r="AA4" i="4"/>
  <c r="Z4" i="4"/>
  <c r="Y4" i="4"/>
  <c r="X4" i="4"/>
  <c r="W4" i="4"/>
  <c r="V4" i="4"/>
  <c r="U4" i="4"/>
  <c r="T4" i="4"/>
  <c r="S4" i="4"/>
  <c r="R4" i="4"/>
  <c r="Q4" i="4"/>
  <c r="P4" i="4"/>
  <c r="O4" i="4"/>
  <c r="N4" i="4"/>
  <c r="M4" i="4"/>
  <c r="L4" i="4"/>
  <c r="K4" i="4"/>
  <c r="J4" i="4"/>
  <c r="I4" i="4"/>
  <c r="AI9" i="1"/>
  <c r="AH9" i="1"/>
  <c r="AG9" i="1"/>
  <c r="AF9" i="1"/>
  <c r="AE9" i="1"/>
  <c r="AD9" i="1"/>
  <c r="AC9" i="1"/>
  <c r="AB9" i="1"/>
  <c r="AA9" i="1"/>
  <c r="Z9" i="1"/>
  <c r="Y9" i="1"/>
  <c r="X9" i="1"/>
  <c r="W9" i="1"/>
  <c r="V9" i="1"/>
  <c r="U9" i="1"/>
  <c r="T9" i="1"/>
  <c r="S9" i="1"/>
  <c r="R9" i="1"/>
  <c r="Q9" i="1"/>
  <c r="P9" i="1"/>
  <c r="O9" i="1"/>
  <c r="N9" i="1"/>
  <c r="M9" i="1"/>
  <c r="L9" i="1"/>
  <c r="K9" i="1"/>
  <c r="J9" i="1"/>
  <c r="I9" i="1"/>
  <c r="H9" i="1"/>
  <c r="AI8" i="1"/>
  <c r="AH8" i="1"/>
  <c r="AG8" i="1"/>
  <c r="AF8" i="1"/>
  <c r="AE8" i="1"/>
  <c r="AD8" i="1"/>
  <c r="AC8" i="1"/>
  <c r="AB8" i="1"/>
  <c r="AA8" i="1"/>
  <c r="Z8" i="1"/>
  <c r="Y8" i="1"/>
  <c r="X8" i="1"/>
  <c r="W8" i="1"/>
  <c r="V8" i="1"/>
  <c r="U8" i="1"/>
  <c r="T8" i="1"/>
  <c r="S8" i="1"/>
  <c r="R8" i="1"/>
  <c r="Q8" i="1"/>
  <c r="P8" i="1"/>
  <c r="O8" i="1"/>
  <c r="N8" i="1"/>
  <c r="M8" i="1"/>
  <c r="L8" i="1"/>
  <c r="K8" i="1"/>
  <c r="J8" i="1"/>
  <c r="I8" i="1"/>
  <c r="H8" i="1"/>
  <c r="E22" i="8"/>
  <c r="S7" i="11" l="1"/>
  <c r="N6" i="11"/>
  <c r="Z6" i="11"/>
  <c r="AF6" i="11"/>
  <c r="F23" i="8"/>
  <c r="E23" i="8"/>
  <c r="H23" i="8"/>
  <c r="Z23" i="8"/>
  <c r="T6" i="11"/>
  <c r="P7" i="11"/>
  <c r="AH6" i="11"/>
  <c r="AG6" i="11"/>
  <c r="K6" i="11"/>
  <c r="R6" i="11"/>
  <c r="AI6" i="11"/>
  <c r="O7" i="11"/>
  <c r="N7" i="11"/>
  <c r="V6" i="11"/>
  <c r="AC7" i="11"/>
  <c r="Y7" i="11"/>
  <c r="L6" i="11"/>
  <c r="T7" i="11"/>
  <c r="R7" i="11"/>
  <c r="O6" i="11"/>
  <c r="AC6" i="11"/>
  <c r="AF7" i="11"/>
  <c r="Y6" i="11"/>
  <c r="AG7" i="11"/>
  <c r="K7" i="11"/>
  <c r="AA6" i="11"/>
  <c r="AI7" i="11"/>
  <c r="I6" i="11"/>
  <c r="V7" i="11"/>
  <c r="S6" i="11"/>
  <c r="AA7" i="11"/>
  <c r="AH7" i="11"/>
  <c r="L7" i="11"/>
  <c r="AD7" i="11"/>
  <c r="Q7" i="11"/>
  <c r="N11" i="11"/>
  <c r="N9" i="11" s="1"/>
  <c r="J23" i="8"/>
  <c r="O20" i="8"/>
  <c r="X21" i="8"/>
  <c r="U18" i="8"/>
  <c r="S21" i="8"/>
  <c r="AD20" i="8"/>
  <c r="S18" i="8"/>
  <c r="K21" i="8"/>
  <c r="V20" i="8"/>
  <c r="Y20" i="8"/>
  <c r="Q20" i="8"/>
  <c r="M18" i="8"/>
  <c r="Z21" i="8"/>
  <c r="R21" i="8"/>
  <c r="AF20" i="8"/>
  <c r="X20" i="8"/>
  <c r="H20" i="8"/>
  <c r="AB18" i="8"/>
  <c r="T18" i="8"/>
  <c r="L18" i="8"/>
  <c r="K18" i="8"/>
  <c r="J18" i="8"/>
  <c r="Q21" i="8"/>
  <c r="W20" i="8"/>
  <c r="E21" i="8"/>
  <c r="R18" i="8"/>
  <c r="Q23" i="8"/>
  <c r="AE21" i="8"/>
  <c r="W21" i="8"/>
  <c r="O21" i="8"/>
  <c r="AC20" i="8"/>
  <c r="U20" i="8"/>
  <c r="M20" i="8"/>
  <c r="Y18" i="8"/>
  <c r="AE20" i="8"/>
  <c r="G20" i="8"/>
  <c r="F20" i="8"/>
  <c r="Z18" i="8"/>
  <c r="AD21" i="8"/>
  <c r="V21" i="8"/>
  <c r="N21" i="8"/>
  <c r="F21" i="8"/>
  <c r="AB20" i="8"/>
  <c r="T20" i="8"/>
  <c r="L20" i="8"/>
  <c r="H18" i="8"/>
  <c r="E20" i="8"/>
  <c r="N20" i="8"/>
  <c r="I7" i="11"/>
  <c r="AD6" i="11"/>
  <c r="P6" i="11"/>
  <c r="K11" i="11"/>
  <c r="Q9" i="11" s="1"/>
  <c r="Q6" i="11"/>
  <c r="Z7" i="11"/>
  <c r="AF9" i="11" l="1"/>
  <c r="Y10" i="11"/>
  <c r="Z10" i="11"/>
  <c r="V10" i="11"/>
  <c r="X9" i="11"/>
  <c r="O10" i="11"/>
  <c r="R9" i="11"/>
  <c r="AC9" i="11"/>
  <c r="AD9" i="11"/>
  <c r="S9" i="11"/>
  <c r="AF10" i="11"/>
  <c r="S10" i="11"/>
  <c r="V9" i="11"/>
  <c r="AA10" i="11"/>
  <c r="N10" i="11"/>
  <c r="Y9" i="11"/>
  <c r="AI10" i="11"/>
  <c r="AA9" i="11"/>
  <c r="X10" i="11"/>
  <c r="R10" i="11"/>
  <c r="AD10" i="11"/>
  <c r="AI9" i="11"/>
  <c r="P9" i="11"/>
  <c r="AG10" i="11"/>
  <c r="Q10" i="11"/>
  <c r="AH9" i="11"/>
  <c r="O9" i="11"/>
  <c r="AC10" i="11"/>
  <c r="P10" i="11"/>
  <c r="AG9" i="11"/>
  <c r="K10" i="11"/>
  <c r="I10" i="11"/>
  <c r="I9" i="11"/>
  <c r="K9" i="11"/>
  <c r="T9" i="11"/>
  <c r="AH10" i="11"/>
  <c r="L10" i="11"/>
  <c r="T10" i="11"/>
  <c r="Z9" i="11"/>
  <c r="L9" i="11"/>
</calcChain>
</file>

<file path=xl/sharedStrings.xml><?xml version="1.0" encoding="utf-8"?>
<sst xmlns="http://schemas.openxmlformats.org/spreadsheetml/2006/main" count="961" uniqueCount="362">
  <si>
    <t>Renewable Potentials</t>
  </si>
  <si>
    <t>~UC_Sets: R_E: AllRegions</t>
  </si>
  <si>
    <t>~UC_Sets: T_E:</t>
  </si>
  <si>
    <t>~UC_T:UC_RHSRT</t>
  </si>
  <si>
    <t>UC_N</t>
  </si>
  <si>
    <t>UC_Desc</t>
  </si>
  <si>
    <t>LimType</t>
  </si>
  <si>
    <t>UC_CAP</t>
  </si>
  <si>
    <t>\I: User Constraint Name</t>
  </si>
  <si>
    <t>Description</t>
  </si>
  <si>
    <t>Sign of the equation</t>
  </si>
  <si>
    <t>User constraint coefficient multiplier</t>
  </si>
  <si>
    <t>GW</t>
  </si>
  <si>
    <t>UP</t>
  </si>
  <si>
    <t>UC_Potential_OCE</t>
  </si>
  <si>
    <t>P_OCE</t>
  </si>
  <si>
    <t>Pset_Set</t>
  </si>
  <si>
    <t>Process set</t>
  </si>
  <si>
    <t>Year</t>
  </si>
  <si>
    <t>Maximum Ocean Potential</t>
  </si>
  <si>
    <t>BRA</t>
  </si>
  <si>
    <t>CAN</t>
  </si>
  <si>
    <t>CHN</t>
  </si>
  <si>
    <t>GBR</t>
  </si>
  <si>
    <t>IDN</t>
  </si>
  <si>
    <t>IND</t>
  </si>
  <si>
    <t>JPN</t>
  </si>
  <si>
    <t>LAM</t>
  </si>
  <si>
    <t>MEA</t>
  </si>
  <si>
    <t>MEX</t>
  </si>
  <si>
    <t>RUS</t>
  </si>
  <si>
    <t>TUR</t>
  </si>
  <si>
    <t>USA</t>
  </si>
  <si>
    <t>ZAF</t>
  </si>
  <si>
    <t>Brazil</t>
  </si>
  <si>
    <t>Canada</t>
  </si>
  <si>
    <t>Indonesia</t>
  </si>
  <si>
    <t>India</t>
  </si>
  <si>
    <t>Japan</t>
  </si>
  <si>
    <t>Latin America</t>
  </si>
  <si>
    <t>Mexico</t>
  </si>
  <si>
    <t>South Africa</t>
  </si>
  <si>
    <t>Ocean</t>
  </si>
  <si>
    <t>*Unit</t>
  </si>
  <si>
    <t>UoM</t>
  </si>
  <si>
    <t>AFE</t>
  </si>
  <si>
    <t>AFN</t>
  </si>
  <si>
    <t>AFW</t>
  </si>
  <si>
    <t>AFZ</t>
  </si>
  <si>
    <t>ANZ</t>
  </si>
  <si>
    <t>ARG</t>
  </si>
  <si>
    <t>ASC</t>
  </si>
  <si>
    <t>ASE</t>
  </si>
  <si>
    <t>ASO</t>
  </si>
  <si>
    <t>ASR</t>
  </si>
  <si>
    <t>ENE</t>
  </si>
  <si>
    <t>ENW</t>
  </si>
  <si>
    <t>EUE</t>
  </si>
  <si>
    <t>EUW</t>
  </si>
  <si>
    <t>IRN</t>
  </si>
  <si>
    <t>KOR</t>
  </si>
  <si>
    <t>SAU</t>
  </si>
  <si>
    <t>Eastern Africa</t>
  </si>
  <si>
    <t>Northern Africa</t>
  </si>
  <si>
    <t>Western Africa</t>
  </si>
  <si>
    <t>Southern Africa</t>
  </si>
  <si>
    <t>Australia and New Zealand</t>
  </si>
  <si>
    <t>Central Asia</t>
  </si>
  <si>
    <t>Southeast Asia</t>
  </si>
  <si>
    <t>South Asia</t>
  </si>
  <si>
    <t>Non-EU Eastern Europe</t>
  </si>
  <si>
    <t>Non-EU Western Europe</t>
  </si>
  <si>
    <t>Eastern Europe Union</t>
  </si>
  <si>
    <t>Western Europe Union</t>
  </si>
  <si>
    <t>Korea</t>
  </si>
  <si>
    <t>Saudi Arabia</t>
  </si>
  <si>
    <t>United States</t>
  </si>
  <si>
    <t>Document type:</t>
  </si>
  <si>
    <t>Scenario file (Scen)</t>
  </si>
  <si>
    <t>Sector:</t>
  </si>
  <si>
    <t>Base-year:</t>
  </si>
  <si>
    <t>Description:</t>
  </si>
  <si>
    <t>Source data:</t>
  </si>
  <si>
    <t>ID</t>
  </si>
  <si>
    <t>Source</t>
  </si>
  <si>
    <t>Pub. year</t>
  </si>
  <si>
    <t>Horizon</t>
  </si>
  <si>
    <t>Access</t>
  </si>
  <si>
    <t>Notes</t>
  </si>
  <si>
    <t>Full title</t>
  </si>
  <si>
    <t>URL</t>
  </si>
  <si>
    <t>Start</t>
  </si>
  <si>
    <t>End</t>
  </si>
  <si>
    <t>S1</t>
  </si>
  <si>
    <t>Shell</t>
  </si>
  <si>
    <t>Public</t>
  </si>
  <si>
    <t>Long-term potentials to 2070</t>
  </si>
  <si>
    <t>Cell colour legend</t>
  </si>
  <si>
    <t>aaa</t>
  </si>
  <si>
    <t>Model input</t>
  </si>
  <si>
    <t>Model input based on own assumptions</t>
  </si>
  <si>
    <t>Calculated value (not recommended to directly modify)</t>
  </si>
  <si>
    <t>Tab colour legend</t>
  </si>
  <si>
    <t>VEDA-TIMES data input tables</t>
  </si>
  <si>
    <t>Elaborations and other assumptions</t>
  </si>
  <si>
    <t>External data sources</t>
  </si>
  <si>
    <t>Model regions</t>
  </si>
  <si>
    <t>List of countries</t>
  </si>
  <si>
    <t>Renewable potentials</t>
  </si>
  <si>
    <t>~TFM_INS</t>
  </si>
  <si>
    <t>Attribute</t>
  </si>
  <si>
    <t>Pset_PN</t>
  </si>
  <si>
    <t>*description</t>
  </si>
  <si>
    <t>*Maximum process activity</t>
  </si>
  <si>
    <t>UP/LO/FX</t>
  </si>
  <si>
    <t>Technology name</t>
  </si>
  <si>
    <t>Technology Description</t>
  </si>
  <si>
    <t>*Units</t>
  </si>
  <si>
    <t>ACT_BND</t>
  </si>
  <si>
    <t>MIN-HYD</t>
  </si>
  <si>
    <t>Primary production of Hydro</t>
  </si>
  <si>
    <t>MIN-SOL</t>
  </si>
  <si>
    <t>Primary production of Solar</t>
  </si>
  <si>
    <t>MIN-OCE</t>
  </si>
  <si>
    <t>Primary production of Ocean</t>
  </si>
  <si>
    <t>MIN-GEO</t>
  </si>
  <si>
    <t>Primary production of Geothermal</t>
  </si>
  <si>
    <t>MIN-RSVBIO</t>
  </si>
  <si>
    <t>Primary production of Biomass</t>
  </si>
  <si>
    <t>MIN-RSVBDL</t>
  </si>
  <si>
    <t>Primary production of Biodiesel</t>
  </si>
  <si>
    <t>MIN-RSVBGS</t>
  </si>
  <si>
    <t>Primary production of Biogas</t>
  </si>
  <si>
    <t>MIN-RSVBGL</t>
  </si>
  <si>
    <t>Primary production of Biogasoline</t>
  </si>
  <si>
    <t>MIN-RSVBKR</t>
  </si>
  <si>
    <t>Primary production of Biokerosene</t>
  </si>
  <si>
    <t>MIN-RSVWSN</t>
  </si>
  <si>
    <t>Primary production of Waste (non-renewable)</t>
  </si>
  <si>
    <t>MIN-RSVWSR</t>
  </si>
  <si>
    <t>Primary production of Waste (renewable)</t>
  </si>
  <si>
    <t>Primary production bounds</t>
  </si>
  <si>
    <t>~TFM_MIG</t>
  </si>
  <si>
    <t>SourceScen</t>
  </si>
  <si>
    <t>TechName</t>
  </si>
  <si>
    <t>Year2</t>
  </si>
  <si>
    <t>*Scenario</t>
  </si>
  <si>
    <t>*Technology name</t>
  </si>
  <si>
    <t>Base year</t>
  </si>
  <si>
    <t>Projection year</t>
  </si>
  <si>
    <t>Unit</t>
  </si>
  <si>
    <t>BASE</t>
  </si>
  <si>
    <t>Multiplier</t>
  </si>
  <si>
    <t>Primary production of Uranium</t>
  </si>
  <si>
    <t>*1.2</t>
  </si>
  <si>
    <t>*Description</t>
  </si>
  <si>
    <t>Comm-OUT</t>
  </si>
  <si>
    <t>Output commodity</t>
  </si>
  <si>
    <t>Maximum process activity</t>
  </si>
  <si>
    <t>Source: IEA World Energy Outlook 2022</t>
  </si>
  <si>
    <t>Source: Shell Long-term potentials to 2070</t>
  </si>
  <si>
    <t>Total World Bioenergy TPES</t>
  </si>
  <si>
    <t>EJ</t>
  </si>
  <si>
    <t>Modern bioenergy: gas</t>
  </si>
  <si>
    <t>BIOMASS potential (PJ)</t>
  </si>
  <si>
    <t>Announced Pledges Scenario</t>
  </si>
  <si>
    <t>Biogas potential (EJ)</t>
  </si>
  <si>
    <t>Net Zero Emissions by 2050 Scenario</t>
  </si>
  <si>
    <t>Stated Policies Scenario</t>
  </si>
  <si>
    <t>Modern bioenergy: liquid</t>
  </si>
  <si>
    <t>Liquid potential (EJ)</t>
  </si>
  <si>
    <t>Modern bioenergy: solid</t>
  </si>
  <si>
    <t>Traditional use of biomass</t>
  </si>
  <si>
    <t>*Renewable fuels</t>
  </si>
  <si>
    <t>RSVBDL</t>
  </si>
  <si>
    <t>RSVBGS</t>
  </si>
  <si>
    <t>RSVBGL</t>
  </si>
  <si>
    <t>RSVBKR</t>
  </si>
  <si>
    <t>RSVBIO</t>
  </si>
  <si>
    <t>RSVWSN</t>
  </si>
  <si>
    <t>RSVWSR</t>
  </si>
  <si>
    <t>Primary production of Wind Onshore</t>
  </si>
  <si>
    <t>Primary production of Wind Offshore</t>
  </si>
  <si>
    <t>BY production</t>
  </si>
  <si>
    <t>International sources on potentials</t>
  </si>
  <si>
    <t>IEA World Energy Outlook 2022</t>
  </si>
  <si>
    <t>S2</t>
  </si>
  <si>
    <t>IEA</t>
  </si>
  <si>
    <t>MIN-WON</t>
  </si>
  <si>
    <t>MIN-WOF</t>
  </si>
  <si>
    <t>Technical potentials</t>
  </si>
  <si>
    <t>All</t>
  </si>
  <si>
    <t>Capacity of large scale CO2 capture and storage systems</t>
  </si>
  <si>
    <t>Investment Costs</t>
  </si>
  <si>
    <t>https://www.iea.org/fuels-and-technologies/carbon-capture-utilisation-and-storage</t>
  </si>
  <si>
    <t>CO2 capture by Direct Air Capture systems</t>
  </si>
  <si>
    <t>https://www.iea.org/reports/direct-air-capture</t>
  </si>
  <si>
    <t>Geological CO2 storage potential</t>
  </si>
  <si>
    <t>S3</t>
  </si>
  <si>
    <t>Global assessment of the geological CO2 storage resource potential</t>
  </si>
  <si>
    <t>https://www.globalccsinstitute.com/wp-content/uploads/2020/01/Consoli_Global-CCS-Institue_2015_Global-Storage-Portfolio-1.pdf</t>
  </si>
  <si>
    <t>Global CO2 capture from biomass and Dac and in the Net Zero Scenario</t>
  </si>
  <si>
    <t>S4</t>
  </si>
  <si>
    <t>Source: IEA. Licence: CC BY 4.0</t>
  </si>
  <si>
    <t/>
  </si>
  <si>
    <t>This data is subject to the IEA's terms and conditions: https://www.iea.org/t_c/termsandconditions/</t>
  </si>
  <si>
    <t>Units: MtCO2/year</t>
  </si>
  <si>
    <t>Operating</t>
  </si>
  <si>
    <t>Under construction</t>
  </si>
  <si>
    <t>Advanced development</t>
  </si>
  <si>
    <t>Concept and feasibility</t>
  </si>
  <si>
    <t>NZE</t>
  </si>
  <si>
    <t>2020</t>
  </si>
  <si>
    <t>0</t>
  </si>
  <si>
    <t>2021</t>
  </si>
  <si>
    <t>2022</t>
  </si>
  <si>
    <t>2023</t>
  </si>
  <si>
    <t>2024</t>
  </si>
  <si>
    <t>2025</t>
  </si>
  <si>
    <t>2026</t>
  </si>
  <si>
    <t>2027</t>
  </si>
  <si>
    <t>2028</t>
  </si>
  <si>
    <t>2029</t>
  </si>
  <si>
    <t>2030</t>
  </si>
  <si>
    <t>Units: Mt CO2</t>
  </si>
  <si>
    <t>Operating capacity</t>
  </si>
  <si>
    <t>Early development</t>
  </si>
  <si>
    <t>Source: Global storage portfolio: a global assessment of the geological CO2 storage resource potential. Global CCS Institute. 2016 (https://www.globalccsinstitute.com/wp-content/uploads/2020/01/Consoli_Global-CCS-Institue_2015_Global-Storage-Portfolio-1.pdf)</t>
  </si>
  <si>
    <t>Country</t>
  </si>
  <si>
    <t>GtCO2</t>
  </si>
  <si>
    <t>Algeria</t>
  </si>
  <si>
    <t>Australia</t>
  </si>
  <si>
    <t>Bangladesh</t>
  </si>
  <si>
    <t>China</t>
  </si>
  <si>
    <t>Europe excluding UK</t>
  </si>
  <si>
    <t>Jordan</t>
  </si>
  <si>
    <t>Malaysia</t>
  </si>
  <si>
    <t>Morocco</t>
  </si>
  <si>
    <t>Mozambique</t>
  </si>
  <si>
    <t>New Zealand</t>
  </si>
  <si>
    <t>Norway</t>
  </si>
  <si>
    <t>Pakistan</t>
  </si>
  <si>
    <t>Philippines</t>
  </si>
  <si>
    <t>Russia</t>
  </si>
  <si>
    <t>Sri Lanka</t>
  </si>
  <si>
    <t>Thailand</t>
  </si>
  <si>
    <t>UAE</t>
  </si>
  <si>
    <t>UK</t>
  </si>
  <si>
    <t>Vietnam</t>
  </si>
  <si>
    <t>IEA report on DACs</t>
  </si>
  <si>
    <t>Share of DAC on CO2 captures emissions</t>
  </si>
  <si>
    <t>SNK-CCSCO2</t>
  </si>
  <si>
    <t>SNK-DACCO2</t>
  </si>
  <si>
    <t>S5</t>
  </si>
  <si>
    <t>S6</t>
  </si>
  <si>
    <t>Global CCS Institute</t>
  </si>
  <si>
    <t>ACT_CUM</t>
  </si>
  <si>
    <t>UP/LOI/FX</t>
  </si>
  <si>
    <t>GHG sink potentials</t>
  </si>
  <si>
    <t>Annual maximum sink potential</t>
  </si>
  <si>
    <t>Cumulative sink potential</t>
  </si>
  <si>
    <t>kt-y</t>
  </si>
  <si>
    <t>kt</t>
  </si>
  <si>
    <t>Estimation of total biogas and liquid biofuels potential based on IEA, Shell</t>
  </si>
  <si>
    <t>Final assumptions on potentials</t>
  </si>
  <si>
    <t>Ocean potential</t>
  </si>
  <si>
    <t>MAX CAP (GW)</t>
  </si>
  <si>
    <t>S8</t>
  </si>
  <si>
    <t>Mørk et al. (2010), Assessing the Global Wave Energy Potential</t>
  </si>
  <si>
    <t>http://dx.doi.org/10.1115/OMAE2010-20473</t>
  </si>
  <si>
    <t>S7</t>
  </si>
  <si>
    <t>IEA WEO Bioenergy production projections</t>
  </si>
  <si>
    <t>29th International Conference on Ocean, Offshore Mechanics and Arctic</t>
  </si>
  <si>
    <r>
      <t xml:space="preserve">Source: </t>
    </r>
    <r>
      <rPr>
        <u/>
        <sz val="14"/>
        <color theme="1"/>
        <rFont val="Calibri"/>
        <family val="2"/>
        <scheme val="minor"/>
      </rPr>
      <t>own elaborations based on IEA World Energy Outlook 2022</t>
    </r>
  </si>
  <si>
    <t>*Source</t>
  </si>
  <si>
    <t>IEA DAC report</t>
  </si>
  <si>
    <t>Global CCS institute, IEA DAC report</t>
  </si>
  <si>
    <t>IEA, CO2 capture by Direct Air Capture systems</t>
  </si>
  <si>
    <t>IEA, Capacity of large scale CO2 capture and storage systems</t>
  </si>
  <si>
    <t>*source</t>
  </si>
  <si>
    <t>Shell, Long-term potentials to 2070</t>
  </si>
  <si>
    <t>Shell, Long-term potentials to 2071</t>
  </si>
  <si>
    <t>E4SMA S.r.l.</t>
  </si>
  <si>
    <t>Original developer:</t>
  </si>
  <si>
    <t>Model repository:</t>
  </si>
  <si>
    <t>Licence:</t>
  </si>
  <si>
    <t>CC BY-NC-SA 4.0 (unless specified otherwise)</t>
  </si>
  <si>
    <t>https://creativecommons.org/licenses/by-nc-sa/4.0/</t>
  </si>
  <si>
    <t>CHL</t>
  </si>
  <si>
    <t>EUM</t>
  </si>
  <si>
    <t>MDA</t>
  </si>
  <si>
    <t>NIG</t>
  </si>
  <si>
    <t>SKT</t>
  </si>
  <si>
    <t>Chile</t>
  </si>
  <si>
    <t>Mediterranean- Europe Union</t>
  </si>
  <si>
    <t>Indonesia, Philippines, Vietnam</t>
  </si>
  <si>
    <t>Mediterranean Asia</t>
  </si>
  <si>
    <t>Middle East (Gulf States)</t>
  </si>
  <si>
    <t>Nigeria</t>
  </si>
  <si>
    <t>Russia Federation</t>
  </si>
  <si>
    <t>South Korea, Taiwan</t>
  </si>
  <si>
    <t>CAP_BND</t>
  </si>
  <si>
    <t>P-C-RNW-OF_WIN02</t>
  </si>
  <si>
    <t>PWR Renewable Centralized: Wind Offshore wind low resource - New</t>
  </si>
  <si>
    <t>P-C-RNW-OF_WIN03</t>
  </si>
  <si>
    <t>PWR Renewable Centralized: Wind Offshore wind medium resource - New</t>
  </si>
  <si>
    <t>P-C-RNW-OF_WIN04</t>
  </si>
  <si>
    <t>PWR Renewable Centralized: Wind Offshore wind medium-high resource - New</t>
  </si>
  <si>
    <t>PWR Renewable Centralized: Wind Offshore wind high resource - New</t>
  </si>
  <si>
    <t>*Maximum process capacity</t>
  </si>
  <si>
    <t>P-C-RNW-ON_WIN02</t>
  </si>
  <si>
    <t>PWR Renewable Centralized: Wind Onshore wind low resource - New</t>
  </si>
  <si>
    <t>P-C-RNW-ON_WIN03</t>
  </si>
  <si>
    <t>PWR Renewable Centralized: Wind Onshore wind medium resource - New</t>
  </si>
  <si>
    <t>P-C-RNW-ON_WIN04</t>
  </si>
  <si>
    <t>PWR Renewable Centralized: Wind Onshore wind medium-high resource - New</t>
  </si>
  <si>
    <t>PWR Renewable Centralized: Wind Onshore wind high resource - New</t>
  </si>
  <si>
    <t>P-C-RNW-PV_SOL02</t>
  </si>
  <si>
    <t>PWR Renewable Centralized: Solar Utility scale PV low resource - New</t>
  </si>
  <si>
    <t>P-C-RNW-PV_SOL03</t>
  </si>
  <si>
    <t>PWR Renewable Centralized: Solar Utility scale PV medium resource - New</t>
  </si>
  <si>
    <t>PWR Renewable Centralized: Solar Utility scale PV high resource - New</t>
  </si>
  <si>
    <t>P-C-RNW-CS_SOL02</t>
  </si>
  <si>
    <t>PWR Renewable Centralized: Solar Concentrated Solar Plant low resource - New</t>
  </si>
  <si>
    <t>P-C-RNW-CS_SOL03</t>
  </si>
  <si>
    <t>PWR Renewable Centralized: Solar Concentrated Solar Plant medium resource - New</t>
  </si>
  <si>
    <t>PWR Renewable Centralized: Solar Concentrated Solar Plant high resource - New</t>
  </si>
  <si>
    <t>`</t>
  </si>
  <si>
    <t>Imperial college data</t>
  </si>
  <si>
    <t>Ethiopia, Kenya, Sudan, Mauritius, Eritrea, South Sudan, Burundi, Comoros, Djibouti, Madagascar, Reunion, Rwanda, Somalia, Uganda, Seychelles, United Republic of Tanzania</t>
  </si>
  <si>
    <t>Egypt, Algeria, Morocco, Libya, Tunisia</t>
  </si>
  <si>
    <t>Democratic Republic of the Congo, Côte d’Ivoire, Ghana, Cameroon, Gabon, Benin, Senegal, 
Togo, Niger, Congo, Burkina Faso, Cabo Verde, Central African Republic, Chad, Equatorial Guinea, 
Gambia, Guinea, Guinea-Bissau, Liberia, Malawi, Mali, Mauritania, Sao Tome and Principe, Sierra Leone</t>
  </si>
  <si>
    <t>Angola, Mozambique, Zimbabwe, Zambia, Botswana, Namibia, South Africa, Eswatini, Lesotho</t>
  </si>
  <si>
    <t>Australia, New Zealand</t>
  </si>
  <si>
    <t>Kazakhstan, Uzbekistan, Turkmenistan, Azerbaijan, Mongolia, Georgia, Kyrgyzstan, Armenia, Tajikistan, Afghanistan</t>
  </si>
  <si>
    <t>Thailand, Malaysia, Singapore, Myanmar, Cambodia, Brunei Darussalam, Lao People's Democratic Republic, Democratic People's Republic of Korea, Cook Islands, Timor-Leste, Fiji, French Polynesia, Kiribati, New Caledonia, Palau, Papua New Guinea, American Samoa, Solomon Islands, Tonga, Vanuatu, Niue, Samoa, Wallis and Futuna Islands, Micronesia (Federated States of), Nauru, Tuvalu ,Northern Mariana Islands</t>
  </si>
  <si>
    <t>Bangladesh, Nepal, Sri Lanka, Pakistan, Bhutan, Maldives</t>
  </si>
  <si>
    <t>Ukraine, Belarus, Serbia, Bosnia and Herzegovina, Republic of Moldova, Republic of North Macedonia, Kosovo, Albania, Montenegro</t>
  </si>
  <si>
    <t>Norway-Svalbard and Jan Mayen Islands, Switzerland-Liechtenstein, Iceland, United Kingdom of Great Britain and Northern Ireland, Gibraltar, Saint Helena, Liechtenstein</t>
  </si>
  <si>
    <t>Poland, Czechia, Romania, Hungary, Bulgaria, Slovakia, Croatia, Lithuania, Slovenia, Estonia, Latvia</t>
  </si>
  <si>
    <t>France-Monaco, Italy-San Marino, Spain, Greece, Portugal, Cyprus, Malta</t>
  </si>
  <si>
    <t>Germany, Netherlands, Belgium, Sweden, Austria, Finland, Denmark, Ireland, Luxembourg, Greenland, Faroe Islands, Andorra</t>
  </si>
  <si>
    <t>Indonesia, Philippines, Viet Nam</t>
  </si>
  <si>
    <t>Argentina, Venezuela (Bolivarian Republic of), Colombia, Peru, Trinidad and Tobago, Ecuador, Guatemala, Cuba, Bolivia (Plurinational State of), Dominican Republic, Honduras, Paraguay, Uruguay, Costa Rica, El Salvador, Haiti, Panama, Nicaragua, Jamaica, Curaçao, Suriname, Antigua and Barbuda, Aruba, Bahamas, Barbados, Belize, Bermuda, British Virgin Islands, Cayman Islands, Dominica, Falkland Islands (Malvinas), Guyana, Grenada, Guadeloupe, Cooperative Republic of Guyana, Martinique, Montserrat, Puerto Rico, Saba, Bonaire, Sint Eustatius and Saba, Saint Kitts and Nevis, Saint Lucia, Saint Pierre and Miquelon, Saint Vincent and the Grenadines, Saint Martin, Turks and Caicos Islands, Sint Maarten (Dutch part), Anguilla</t>
  </si>
  <si>
    <t>Turkey, Israel, Syrian Arab Republic, Jordan, Lebanon, State of Palestine</t>
  </si>
  <si>
    <t>Iran (Islamic Republic of), Saudi Arabia, United Arab Emirates, Iraq, Qatar, Kuwait, Oman, Bahrain, Yemen</t>
  </si>
  <si>
    <t>Taiwan, Republic of Korea</t>
  </si>
  <si>
    <t>P-C-RNW-*_WIN*, P-C-RNW-*_SOL*</t>
  </si>
  <si>
    <t>UNSD statistics database</t>
  </si>
  <si>
    <t>P-C-RNW-OF_WIN01</t>
  </si>
  <si>
    <t>P-C-RNW-ON_WIN01</t>
  </si>
  <si>
    <t>P-C-RNW-PV_SOL01</t>
  </si>
  <si>
    <t>P-C-RNW-CS_SOL01</t>
  </si>
  <si>
    <t>Primary production of non renewable waste</t>
  </si>
  <si>
    <t>Primary production of renewable waste</t>
  </si>
  <si>
    <t>MIN-NUC</t>
  </si>
  <si>
    <t>MIN-WASTEN</t>
  </si>
  <si>
    <t>MIN-BIOWAS</t>
  </si>
  <si>
    <t>*ACT_BND</t>
  </si>
  <si>
    <t>OMNIA Model</t>
  </si>
  <si>
    <t xml:space="preserve">Version: </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</si>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</sst>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Te\x\t"/>
  </numFmts>
  <fonts count="43" x14ac:knownFonts="1">
    <font>
      <sz val="11"/>
      <color theme="1"/>
      <name val="Calibri"/>
      <family val="2"/>
      <scheme val="minor"/>
    </font>
    <font>
      <b/>
      <sz val="11"/>
      <color theme="0"/>
      <name val="Calibri"/>
      <family val="2"/>
      <scheme val="minor"/>
    </font>
    <font>
      <b/>
      <sz val="16"/>
      <color theme="1"/>
      <name val="Calibri"/>
      <family val="2"/>
      <scheme val="minor"/>
    </font>
    <font>
      <b/>
      <sz val="14"/>
      <color theme="1"/>
      <name val="Calibri"/>
      <family val="2"/>
      <scheme val="minor"/>
    </font>
    <font>
      <b/>
      <sz val="10"/>
      <color indexed="12"/>
      <name val="Arial"/>
      <family val="2"/>
    </font>
    <font>
      <sz val="10"/>
      <name val="Arial"/>
      <family val="2"/>
    </font>
    <font>
      <b/>
      <sz val="11"/>
      <color indexed="12"/>
      <name val="Calibri"/>
      <family val="2"/>
      <scheme val="minor"/>
    </font>
    <font>
      <sz val="10"/>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8"/>
      <color theme="1"/>
      <name val="Calibri"/>
      <family val="2"/>
      <scheme val="minor"/>
    </font>
    <font>
      <b/>
      <u/>
      <sz val="11"/>
      <name val="Calibri"/>
      <family val="2"/>
      <scheme val="minor"/>
    </font>
    <font>
      <sz val="11"/>
      <name val="Calibri"/>
      <family val="2"/>
      <scheme val="minor"/>
    </font>
    <font>
      <b/>
      <u/>
      <sz val="11"/>
      <color theme="1"/>
      <name val="Calibri"/>
      <family val="2"/>
      <scheme val="minor"/>
    </font>
    <font>
      <sz val="10"/>
      <color theme="0"/>
      <name val="Calibri"/>
      <family val="2"/>
      <scheme val="minor"/>
    </font>
    <font>
      <sz val="10"/>
      <name val="Calibri"/>
      <family val="2"/>
      <scheme val="minor"/>
    </font>
    <font>
      <u/>
      <sz val="10"/>
      <color theme="10"/>
      <name val="Arial"/>
      <family val="2"/>
    </font>
    <font>
      <u/>
      <sz val="10"/>
      <color theme="10"/>
      <name val="Calibri"/>
      <family val="2"/>
      <scheme val="minor"/>
    </font>
    <font>
      <b/>
      <sz val="14"/>
      <color theme="0"/>
      <name val="Calibri"/>
      <family val="2"/>
      <scheme val="minor"/>
    </font>
    <font>
      <b/>
      <sz val="11"/>
      <color rgb="FFFF0000"/>
      <name val="Calibri"/>
      <family val="2"/>
      <scheme val="minor"/>
    </font>
    <font>
      <sz val="8"/>
      <name val="Arial"/>
      <family val="2"/>
    </font>
    <font>
      <i/>
      <sz val="11"/>
      <color theme="1"/>
      <name val="Calibri"/>
      <family val="2"/>
      <scheme val="minor"/>
    </font>
    <font>
      <sz val="11"/>
      <color rgb="FF000000"/>
      <name val="Calibri"/>
      <family val="2"/>
    </font>
    <font>
      <sz val="11"/>
      <name val="Calibri"/>
      <family val="2"/>
    </font>
    <font>
      <sz val="10"/>
      <name val="Arial"/>
      <family val="2"/>
    </font>
    <font>
      <b/>
      <sz val="16"/>
      <name val="Calibri"/>
      <family val="2"/>
      <scheme val="minor"/>
    </font>
    <font>
      <sz val="11"/>
      <color indexed="8"/>
      <name val="Calibri"/>
      <family val="2"/>
      <scheme val="minor"/>
    </font>
    <font>
      <sz val="12"/>
      <color theme="1"/>
      <name val="Calibri"/>
      <family val="2"/>
      <scheme val="minor"/>
    </font>
    <font>
      <sz val="12"/>
      <name val="Calibri"/>
      <family val="2"/>
      <scheme val="minor"/>
    </font>
    <font>
      <b/>
      <sz val="12"/>
      <color theme="0"/>
      <name val="Calibri"/>
      <family val="2"/>
      <scheme val="minor"/>
    </font>
    <font>
      <b/>
      <sz val="12"/>
      <color theme="1"/>
      <name val="Calibri"/>
      <family val="2"/>
      <scheme val="minor"/>
    </font>
    <font>
      <sz val="12"/>
      <color rgb="FFFF0000"/>
      <name val="Calibri"/>
      <family val="2"/>
      <scheme val="minor"/>
    </font>
    <font>
      <b/>
      <sz val="14"/>
      <name val="Calibri"/>
      <family val="2"/>
      <scheme val="minor"/>
    </font>
    <font>
      <sz val="12"/>
      <name val="Calibri"/>
      <family val="2"/>
    </font>
    <font>
      <sz val="11"/>
      <name val="Arial"/>
      <family val="2"/>
    </font>
    <font>
      <b/>
      <u/>
      <sz val="14"/>
      <color theme="1"/>
      <name val="Calibri"/>
      <family val="2"/>
      <scheme val="minor"/>
    </font>
    <font>
      <sz val="10"/>
      <color indexed="8"/>
      <name val="Arial"/>
      <family val="2"/>
    </font>
    <font>
      <b/>
      <sz val="12"/>
      <color indexed="12"/>
      <name val="Calibri"/>
      <family val="2"/>
      <scheme val="minor"/>
    </font>
    <font>
      <sz val="8"/>
      <name val="Calibri"/>
      <family val="2"/>
      <scheme val="minor"/>
    </font>
    <font>
      <u/>
      <sz val="14"/>
      <color theme="1"/>
      <name val="Calibri"/>
      <family val="2"/>
      <scheme val="minor"/>
    </font>
    <font>
      <b/>
      <sz val="24"/>
      <color theme="0"/>
      <name val="Calibri"/>
      <family val="2"/>
      <scheme val="minor"/>
    </font>
    <font>
      <u/>
      <sz val="11"/>
      <color theme="10"/>
      <name val="Calibri"/>
      <family val="2"/>
      <scheme val="minor"/>
    </font>
  </fonts>
  <fills count="10">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s>
  <borders count="23">
    <border>
      <left/>
      <right/>
      <top/>
      <bottom/>
      <diagonal/>
    </border>
    <border>
      <left/>
      <right/>
      <top style="thin">
        <color theme="0"/>
      </top>
      <bottom style="medium">
        <color theme="0"/>
      </bottom>
      <diagonal/>
    </border>
    <border>
      <left/>
      <right/>
      <top/>
      <bottom style="thin">
        <color indexed="64"/>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theme="0"/>
      </top>
      <bottom/>
      <diagonal/>
    </border>
    <border>
      <left/>
      <right/>
      <top style="thin">
        <color indexed="64"/>
      </top>
      <bottom/>
      <diagonal/>
    </border>
    <border>
      <left/>
      <right/>
      <top/>
      <bottom style="thin">
        <color theme="4" tint="0.39997558519241921"/>
      </bottom>
      <diagonal/>
    </border>
    <border>
      <left/>
      <right/>
      <top style="medium">
        <color theme="0"/>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s>
  <cellStyleXfs count="36">
    <xf numFmtId="0" fontId="0" fillId="0" borderId="0"/>
    <xf numFmtId="0" fontId="5" fillId="0" borderId="0"/>
    <xf numFmtId="0" fontId="8" fillId="0" borderId="0"/>
    <xf numFmtId="164"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17" fillId="0" borderId="0" applyNumberFormat="0" applyFill="0" applyBorder="0" applyAlignment="0" applyProtection="0"/>
    <xf numFmtId="0" fontId="21" fillId="0" borderId="0"/>
    <xf numFmtId="0" fontId="9" fillId="0" borderId="0"/>
    <xf numFmtId="0" fontId="25" fillId="0" borderId="0"/>
    <xf numFmtId="0" fontId="5" fillId="0" borderId="0"/>
    <xf numFmtId="0" fontId="9" fillId="0" borderId="0"/>
    <xf numFmtId="0" fontId="5" fillId="0" borderId="0"/>
    <xf numFmtId="0" fontId="9" fillId="0" borderId="0"/>
    <xf numFmtId="0" fontId="35" fillId="0" borderId="0"/>
    <xf numFmtId="0" fontId="5" fillId="0" borderId="0"/>
    <xf numFmtId="0" fontId="9" fillId="0" borderId="0"/>
    <xf numFmtId="0" fontId="28" fillId="0" borderId="0"/>
    <xf numFmtId="164" fontId="28" fillId="0" borderId="0" applyFont="0" applyFill="0" applyBorder="0" applyAlignment="0" applyProtection="0"/>
    <xf numFmtId="9" fontId="28" fillId="0" borderId="0" applyFont="0" applyFill="0" applyBorder="0" applyAlignment="0" applyProtection="0"/>
    <xf numFmtId="0" fontId="5" fillId="0" borderId="0"/>
    <xf numFmtId="0" fontId="37" fillId="0" borderId="0"/>
    <xf numFmtId="0" fontId="9" fillId="0" borderId="0"/>
    <xf numFmtId="0" fontId="9" fillId="0" borderId="0"/>
    <xf numFmtId="0" fontId="28" fillId="0" borderId="0"/>
    <xf numFmtId="0" fontId="9" fillId="0" borderId="0"/>
    <xf numFmtId="0" fontId="9" fillId="0" borderId="0"/>
    <xf numFmtId="0" fontId="9" fillId="0" borderId="0"/>
    <xf numFmtId="0" fontId="5" fillId="0" borderId="0"/>
    <xf numFmtId="0" fontId="42" fillId="0" borderId="0" applyNumberFormat="0" applyFill="0" applyBorder="0" applyAlignment="0" applyProtection="0"/>
    <xf numFmtId="0" fontId="9" fillId="0" borderId="0"/>
  </cellStyleXfs>
  <cellXfs count="158">
    <xf numFmtId="0" fontId="0" fillId="0" borderId="0" xfId="0"/>
    <xf numFmtId="0" fontId="0" fillId="0" borderId="0" xfId="0"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1" fillId="2" borderId="1" xfId="0" applyFont="1" applyFill="1" applyBorder="1" applyAlignment="1">
      <alignment horizontal="left" vertical="center"/>
    </xf>
    <xf numFmtId="0" fontId="7" fillId="3" borderId="2" xfId="0" applyFont="1" applyFill="1" applyBorder="1" applyAlignment="1">
      <alignment horizontal="left" vertical="center" wrapText="1"/>
    </xf>
    <xf numFmtId="0" fontId="0" fillId="0" borderId="0" xfId="0" applyAlignment="1">
      <alignment horizontal="left" vertical="center" wrapText="1"/>
    </xf>
    <xf numFmtId="165" fontId="0" fillId="0" borderId="0" xfId="0" applyNumberFormat="1" applyAlignment="1">
      <alignment horizontal="left" vertical="center"/>
    </xf>
    <xf numFmtId="0" fontId="6" fillId="0" borderId="0" xfId="1" applyFont="1" applyAlignment="1">
      <alignment horizontal="left" vertical="center"/>
    </xf>
    <xf numFmtId="2" fontId="0" fillId="4" borderId="0" xfId="3" applyNumberFormat="1" applyFont="1" applyFill="1" applyAlignment="1">
      <alignment horizontal="left" vertical="center"/>
    </xf>
    <xf numFmtId="0" fontId="9" fillId="0" borderId="2" xfId="5" applyBorder="1" applyAlignment="1">
      <alignment horizontal="left" vertical="center"/>
    </xf>
    <xf numFmtId="0" fontId="0" fillId="0" borderId="2" xfId="0" applyBorder="1" applyAlignment="1">
      <alignment horizontal="left" vertical="center"/>
    </xf>
    <xf numFmtId="0" fontId="9" fillId="0" borderId="0" xfId="7" applyAlignment="1">
      <alignment vertical="center"/>
    </xf>
    <xf numFmtId="0" fontId="12" fillId="5" borderId="0" xfId="8" applyFont="1" applyFill="1" applyAlignment="1">
      <alignment vertical="top"/>
    </xf>
    <xf numFmtId="0" fontId="13" fillId="0" borderId="0" xfId="7" applyFont="1" applyAlignment="1">
      <alignment horizontal="left" vertical="center"/>
    </xf>
    <xf numFmtId="0" fontId="12" fillId="5" borderId="0" xfId="9" applyFont="1" applyFill="1" applyAlignment="1">
      <alignment vertical="center"/>
    </xf>
    <xf numFmtId="14" fontId="9" fillId="0" borderId="0" xfId="7" applyNumberFormat="1" applyAlignment="1">
      <alignment horizontal="left" vertical="center"/>
    </xf>
    <xf numFmtId="0" fontId="14" fillId="6" borderId="3" xfId="8" applyFont="1" applyFill="1" applyBorder="1" applyAlignment="1">
      <alignment vertical="top"/>
    </xf>
    <xf numFmtId="0" fontId="9" fillId="0" borderId="3" xfId="7" applyBorder="1" applyAlignment="1">
      <alignment vertical="center"/>
    </xf>
    <xf numFmtId="0" fontId="10" fillId="0" borderId="0" xfId="7" applyFont="1" applyAlignment="1">
      <alignment vertical="center"/>
    </xf>
    <xf numFmtId="9" fontId="15" fillId="2" borderId="3" xfId="7" applyNumberFormat="1" applyFont="1" applyFill="1" applyBorder="1" applyAlignment="1">
      <alignment horizontal="left" vertical="center"/>
    </xf>
    <xf numFmtId="0" fontId="16" fillId="0" borderId="6" xfId="10" applyFont="1" applyBorder="1" applyAlignment="1">
      <alignment horizontal="left" vertical="center"/>
    </xf>
    <xf numFmtId="0" fontId="16" fillId="0" borderId="6" xfId="10" applyFont="1" applyBorder="1" applyAlignment="1">
      <alignment horizontal="left" vertical="center" wrapText="1"/>
    </xf>
    <xf numFmtId="0" fontId="18" fillId="0" borderId="6" xfId="11" applyFont="1" applyBorder="1" applyAlignment="1">
      <alignment horizontal="left" vertical="center" wrapText="1"/>
    </xf>
    <xf numFmtId="0" fontId="19" fillId="2" borderId="7" xfId="10" applyFont="1" applyFill="1" applyBorder="1" applyAlignment="1">
      <alignment vertical="center"/>
    </xf>
    <xf numFmtId="0" fontId="19" fillId="2" borderId="6" xfId="10" applyFont="1" applyFill="1" applyBorder="1" applyAlignment="1">
      <alignment vertical="center"/>
    </xf>
    <xf numFmtId="0" fontId="19" fillId="2" borderId="8" xfId="10" applyFont="1" applyFill="1" applyBorder="1" applyAlignment="1">
      <alignment vertical="center"/>
    </xf>
    <xf numFmtId="0" fontId="13" fillId="4" borderId="9" xfId="10" applyFont="1" applyFill="1" applyBorder="1" applyAlignment="1">
      <alignment vertical="center"/>
    </xf>
    <xf numFmtId="0" fontId="20" fillId="4" borderId="9" xfId="10" applyFont="1" applyFill="1" applyBorder="1" applyAlignment="1">
      <alignment vertical="center"/>
    </xf>
    <xf numFmtId="0" fontId="13" fillId="0" borderId="10" xfId="10" applyFont="1" applyBorder="1" applyAlignment="1">
      <alignment vertical="center"/>
    </xf>
    <xf numFmtId="0" fontId="16" fillId="0" borderId="0" xfId="10" applyFont="1" applyAlignment="1">
      <alignment vertical="center"/>
    </xf>
    <xf numFmtId="0" fontId="13" fillId="7" borderId="11" xfId="12" applyFont="1" applyFill="1" applyBorder="1" applyAlignment="1">
      <alignment vertical="center"/>
    </xf>
    <xf numFmtId="0" fontId="10" fillId="0" borderId="0" xfId="7" applyFont="1"/>
    <xf numFmtId="0" fontId="9" fillId="0" borderId="0" xfId="7"/>
    <xf numFmtId="0" fontId="13" fillId="8" borderId="11" xfId="12" applyFont="1" applyFill="1" applyBorder="1" applyAlignment="1">
      <alignment vertical="center"/>
    </xf>
    <xf numFmtId="0" fontId="22" fillId="0" borderId="0" xfId="7" applyFont="1" applyAlignment="1">
      <alignment horizontal="right"/>
    </xf>
    <xf numFmtId="14" fontId="9" fillId="0" borderId="0" xfId="7" applyNumberFormat="1" applyAlignment="1">
      <alignment horizontal="left"/>
    </xf>
    <xf numFmtId="0" fontId="13" fillId="9" borderId="10" xfId="12" applyFont="1" applyFill="1" applyBorder="1" applyAlignment="1">
      <alignment vertical="center"/>
    </xf>
    <xf numFmtId="0" fontId="3" fillId="0" borderId="0" xfId="10" applyFont="1" applyAlignment="1">
      <alignment horizontal="left" vertical="center"/>
    </xf>
    <xf numFmtId="0" fontId="5" fillId="0" borderId="0" xfId="10" applyAlignment="1">
      <alignment horizontal="left" vertical="center"/>
    </xf>
    <xf numFmtId="0" fontId="9" fillId="0" borderId="0" xfId="13"/>
    <xf numFmtId="0" fontId="1" fillId="2" borderId="1" xfId="13" applyFont="1" applyFill="1" applyBorder="1" applyAlignment="1">
      <alignment horizontal="left" vertical="center"/>
    </xf>
    <xf numFmtId="0" fontId="26" fillId="0" borderId="0" xfId="14" applyFont="1" applyAlignment="1">
      <alignment horizontal="left" vertical="center"/>
    </xf>
    <xf numFmtId="0" fontId="13" fillId="0" borderId="0" xfId="14" applyFont="1" applyAlignment="1">
      <alignment horizontal="left" vertical="center"/>
    </xf>
    <xf numFmtId="166" fontId="6" fillId="0" borderId="0" xfId="15" applyNumberFormat="1" applyFont="1" applyAlignment="1">
      <alignment horizontal="left" vertical="center"/>
    </xf>
    <xf numFmtId="0" fontId="27" fillId="0" borderId="0" xfId="14" applyFont="1" applyAlignment="1">
      <alignment horizontal="left" vertical="center"/>
    </xf>
    <xf numFmtId="0" fontId="1" fillId="2" borderId="1" xfId="16" applyFont="1" applyFill="1" applyBorder="1" applyAlignment="1">
      <alignment horizontal="left" vertical="center"/>
    </xf>
    <xf numFmtId="166" fontId="1" fillId="2" borderId="1" xfId="2" applyNumberFormat="1" applyFont="1" applyFill="1" applyBorder="1" applyAlignment="1">
      <alignment horizontal="left" vertical="center"/>
    </xf>
    <xf numFmtId="166" fontId="1" fillId="0" borderId="1" xfId="2" applyNumberFormat="1" applyFont="1" applyBorder="1" applyAlignment="1">
      <alignment horizontal="left" vertical="center"/>
    </xf>
    <xf numFmtId="0" fontId="7" fillId="3" borderId="2" xfId="14" applyFont="1" applyFill="1" applyBorder="1" applyAlignment="1">
      <alignment horizontal="left" vertical="center" wrapText="1"/>
    </xf>
    <xf numFmtId="166" fontId="1" fillId="0" borderId="0" xfId="2" applyNumberFormat="1" applyFont="1" applyAlignment="1">
      <alignment horizontal="left" vertical="center"/>
    </xf>
    <xf numFmtId="0" fontId="7" fillId="3" borderId="6" xfId="14" applyFont="1" applyFill="1" applyBorder="1" applyAlignment="1">
      <alignment horizontal="left" vertical="center" wrapText="1"/>
    </xf>
    <xf numFmtId="0" fontId="9" fillId="0" borderId="0" xfId="4" applyAlignment="1">
      <alignment horizontal="left" vertical="center"/>
    </xf>
    <xf numFmtId="1" fontId="9" fillId="0" borderId="0" xfId="4" applyNumberFormat="1" applyAlignment="1">
      <alignment horizontal="left" vertical="center"/>
    </xf>
    <xf numFmtId="0" fontId="10" fillId="0" borderId="0" xfId="4" applyFont="1" applyAlignment="1">
      <alignment horizontal="left" vertical="center"/>
    </xf>
    <xf numFmtId="0" fontId="26" fillId="0" borderId="0" xfId="17" applyFont="1" applyAlignment="1">
      <alignment horizontal="left" vertical="center"/>
    </xf>
    <xf numFmtId="0" fontId="16" fillId="0" borderId="0" xfId="17" applyFont="1" applyAlignment="1">
      <alignment horizontal="left" vertical="center"/>
    </xf>
    <xf numFmtId="0" fontId="33" fillId="0" borderId="0" xfId="17" applyFont="1" applyAlignment="1">
      <alignment horizontal="left" vertical="center"/>
    </xf>
    <xf numFmtId="0" fontId="9" fillId="0" borderId="0" xfId="18" applyAlignment="1">
      <alignment horizontal="left" vertical="center"/>
    </xf>
    <xf numFmtId="3" fontId="34" fillId="0" borderId="0" xfId="17" applyNumberFormat="1" applyFont="1" applyAlignment="1">
      <alignment horizontal="left" vertical="center"/>
    </xf>
    <xf numFmtId="0" fontId="13" fillId="0" borderId="0" xfId="17" applyFont="1" applyAlignment="1">
      <alignment horizontal="left" vertical="center"/>
    </xf>
    <xf numFmtId="0" fontId="1" fillId="2" borderId="1" xfId="2" applyFont="1" applyFill="1" applyBorder="1" applyAlignment="1">
      <alignment horizontal="left" vertical="center"/>
    </xf>
    <xf numFmtId="0" fontId="7" fillId="3" borderId="2" xfId="20" applyFont="1" applyFill="1" applyBorder="1" applyAlignment="1">
      <alignment horizontal="left" vertical="center" wrapText="1"/>
    </xf>
    <xf numFmtId="0" fontId="7" fillId="3" borderId="2" xfId="17" applyFont="1" applyFill="1" applyBorder="1" applyAlignment="1">
      <alignment horizontal="left" vertical="center" wrapText="1"/>
    </xf>
    <xf numFmtId="0" fontId="29" fillId="0" borderId="0" xfId="17" applyFont="1" applyAlignment="1">
      <alignment horizontal="left" vertical="center"/>
    </xf>
    <xf numFmtId="0" fontId="29" fillId="0" borderId="2" xfId="20" applyFont="1" applyBorder="1" applyAlignment="1">
      <alignment horizontal="left" vertical="center"/>
    </xf>
    <xf numFmtId="0" fontId="29" fillId="0" borderId="2" xfId="17" applyFont="1" applyBorder="1" applyAlignment="1">
      <alignment horizontal="left" vertical="center"/>
    </xf>
    <xf numFmtId="0" fontId="28" fillId="0" borderId="2" xfId="18" applyFont="1" applyBorder="1" applyAlignment="1">
      <alignment horizontal="left" vertical="center"/>
    </xf>
    <xf numFmtId="3" fontId="32" fillId="4" borderId="2" xfId="17" applyNumberFormat="1" applyFont="1" applyFill="1" applyBorder="1" applyAlignment="1">
      <alignment horizontal="left" vertical="center"/>
    </xf>
    <xf numFmtId="0" fontId="0" fillId="0" borderId="0" xfId="0" applyAlignment="1">
      <alignment vertical="center"/>
    </xf>
    <xf numFmtId="0" fontId="0" fillId="0" borderId="0" xfId="4" applyFont="1" applyAlignment="1">
      <alignment vertical="center"/>
    </xf>
    <xf numFmtId="0" fontId="28" fillId="0" borderId="0" xfId="22" applyAlignment="1">
      <alignment horizontal="left" vertical="center"/>
    </xf>
    <xf numFmtId="0" fontId="28" fillId="0" borderId="0" xfId="22"/>
    <xf numFmtId="0" fontId="30" fillId="2" borderId="1" xfId="4" applyFont="1" applyFill="1" applyBorder="1" applyAlignment="1">
      <alignment horizontal="left" vertical="center"/>
    </xf>
    <xf numFmtId="0" fontId="1" fillId="2" borderId="1" xfId="22" applyFont="1" applyFill="1" applyBorder="1" applyAlignment="1">
      <alignment horizontal="left" vertical="center"/>
    </xf>
    <xf numFmtId="0" fontId="1" fillId="2" borderId="1" xfId="4" applyFont="1" applyFill="1" applyBorder="1" applyAlignment="1">
      <alignment horizontal="left" vertical="center"/>
    </xf>
    <xf numFmtId="0" fontId="7" fillId="3" borderId="2" xfId="22" applyFont="1" applyFill="1" applyBorder="1" applyAlignment="1">
      <alignment horizontal="left" vertical="center" wrapText="1"/>
    </xf>
    <xf numFmtId="0" fontId="7" fillId="3" borderId="6" xfId="22" applyFont="1" applyFill="1" applyBorder="1" applyAlignment="1">
      <alignment horizontal="left" vertical="center" wrapText="1"/>
    </xf>
    <xf numFmtId="0" fontId="28" fillId="0" borderId="2" xfId="22" applyBorder="1" applyAlignment="1">
      <alignment horizontal="left" vertical="center"/>
    </xf>
    <xf numFmtId="0" fontId="28" fillId="0" borderId="2" xfId="22" applyBorder="1"/>
    <xf numFmtId="0" fontId="31" fillId="0" borderId="0" xfId="22" applyFont="1" applyAlignment="1">
      <alignment horizontal="left" vertical="center"/>
    </xf>
    <xf numFmtId="0" fontId="10" fillId="0" borderId="14" xfId="22" applyFont="1" applyBorder="1"/>
    <xf numFmtId="0" fontId="10" fillId="0" borderId="14" xfId="22" applyFont="1" applyBorder="1" applyAlignment="1">
      <alignment horizontal="left"/>
    </xf>
    <xf numFmtId="0" fontId="28" fillId="0" borderId="0" xfId="22" applyAlignment="1">
      <alignment horizontal="left" indent="1"/>
    </xf>
    <xf numFmtId="164" fontId="0" fillId="4" borderId="0" xfId="23" applyFont="1" applyFill="1" applyAlignment="1">
      <alignment horizontal="left" vertical="center"/>
    </xf>
    <xf numFmtId="164" fontId="0" fillId="4" borderId="2" xfId="23" applyFont="1" applyFill="1" applyBorder="1" applyAlignment="1">
      <alignment horizontal="left" vertical="center"/>
    </xf>
    <xf numFmtId="3" fontId="29" fillId="4" borderId="0" xfId="14" applyNumberFormat="1" applyFont="1" applyFill="1" applyAlignment="1">
      <alignment horizontal="left" vertical="center"/>
    </xf>
    <xf numFmtId="3" fontId="29" fillId="4" borderId="2" xfId="14" applyNumberFormat="1" applyFont="1" applyFill="1" applyBorder="1" applyAlignment="1">
      <alignment horizontal="left" vertical="center"/>
    </xf>
    <xf numFmtId="0" fontId="36" fillId="0" borderId="0" xfId="22" applyFont="1"/>
    <xf numFmtId="165" fontId="28" fillId="4" borderId="0" xfId="22" applyNumberFormat="1" applyFill="1" applyAlignment="1">
      <alignment horizontal="left"/>
    </xf>
    <xf numFmtId="165" fontId="28" fillId="4" borderId="2" xfId="22" applyNumberFormat="1" applyFill="1" applyBorder="1" applyAlignment="1">
      <alignment horizontal="left"/>
    </xf>
    <xf numFmtId="0" fontId="11" fillId="0" borderId="0" xfId="29" applyFont="1" applyAlignment="1">
      <alignment horizontal="left" vertical="center"/>
    </xf>
    <xf numFmtId="0" fontId="28" fillId="0" borderId="0" xfId="29" applyAlignment="1">
      <alignment horizontal="left" vertical="center"/>
    </xf>
    <xf numFmtId="0" fontId="28" fillId="0" borderId="0" xfId="29"/>
    <xf numFmtId="0" fontId="38" fillId="0" borderId="0" xfId="1" applyFont="1" applyAlignment="1">
      <alignment horizontal="left" vertical="center" wrapText="1"/>
    </xf>
    <xf numFmtId="0" fontId="1" fillId="2" borderId="1" xfId="29" applyFont="1" applyFill="1" applyBorder="1" applyAlignment="1">
      <alignment horizontal="left" vertical="center"/>
    </xf>
    <xf numFmtId="0" fontId="7" fillId="3" borderId="2" xfId="29" applyFont="1" applyFill="1" applyBorder="1" applyAlignment="1">
      <alignment horizontal="left" vertical="center" wrapText="1"/>
    </xf>
    <xf numFmtId="0" fontId="3" fillId="0" borderId="0" xfId="0" applyFont="1"/>
    <xf numFmtId="0" fontId="0" fillId="0" borderId="0" xfId="0" applyAlignment="1">
      <alignment horizontal="left"/>
    </xf>
    <xf numFmtId="9" fontId="0" fillId="0" borderId="0" xfId="0" applyNumberFormat="1"/>
    <xf numFmtId="0" fontId="28" fillId="0" borderId="2" xfId="29" applyBorder="1" applyAlignment="1">
      <alignment horizontal="left" vertical="center"/>
    </xf>
    <xf numFmtId="0" fontId="31" fillId="0" borderId="0" xfId="29" applyFont="1" applyAlignment="1">
      <alignment horizontal="left" vertical="center"/>
    </xf>
    <xf numFmtId="11" fontId="29" fillId="0" borderId="0" xfId="1" applyNumberFormat="1" applyFont="1" applyAlignment="1">
      <alignment horizontal="left" vertical="center"/>
    </xf>
    <xf numFmtId="0" fontId="9" fillId="0" borderId="0" xfId="22" applyFont="1"/>
    <xf numFmtId="0" fontId="28" fillId="0" borderId="0" xfId="22" applyAlignment="1">
      <alignment horizontal="left"/>
    </xf>
    <xf numFmtId="0" fontId="0" fillId="0" borderId="16" xfId="0" applyBorder="1"/>
    <xf numFmtId="0" fontId="0" fillId="0" borderId="17" xfId="0" applyBorder="1"/>
    <xf numFmtId="0" fontId="0" fillId="0" borderId="18" xfId="0" applyBorder="1"/>
    <xf numFmtId="0" fontId="28" fillId="0" borderId="18" xfId="22" applyBorder="1"/>
    <xf numFmtId="0" fontId="28" fillId="0" borderId="19" xfId="22" applyBorder="1"/>
    <xf numFmtId="0" fontId="28" fillId="0" borderId="20" xfId="22" applyBorder="1"/>
    <xf numFmtId="0" fontId="16" fillId="0" borderId="0" xfId="10" applyFont="1" applyAlignment="1">
      <alignment horizontal="left" vertical="center"/>
    </xf>
    <xf numFmtId="0" fontId="16" fillId="0" borderId="0" xfId="10" applyFont="1" applyAlignment="1">
      <alignment horizontal="left" vertical="center" wrapText="1"/>
    </xf>
    <xf numFmtId="0" fontId="18" fillId="0" borderId="0" xfId="11" applyFont="1" applyBorder="1" applyAlignment="1">
      <alignment horizontal="left" vertical="center" wrapText="1"/>
    </xf>
    <xf numFmtId="0" fontId="5" fillId="0" borderId="0" xfId="0" applyFont="1"/>
    <xf numFmtId="0" fontId="23" fillId="0" borderId="0" xfId="0" applyFont="1"/>
    <xf numFmtId="0" fontId="7" fillId="0" borderId="6" xfId="6" applyFont="1" applyBorder="1" applyAlignment="1">
      <alignment vertical="center"/>
    </xf>
    <xf numFmtId="0" fontId="7" fillId="0" borderId="0" xfId="7" applyFont="1" applyAlignment="1">
      <alignment vertical="center"/>
    </xf>
    <xf numFmtId="0" fontId="16" fillId="0" borderId="13" xfId="10" applyFont="1" applyBorder="1" applyAlignment="1">
      <alignment horizontal="left" vertical="center"/>
    </xf>
    <xf numFmtId="0" fontId="7" fillId="0" borderId="6" xfId="31" applyFont="1" applyBorder="1" applyAlignment="1">
      <alignment vertical="center" wrapText="1"/>
    </xf>
    <xf numFmtId="164" fontId="28" fillId="0" borderId="0" xfId="3" applyFont="1"/>
    <xf numFmtId="3" fontId="29" fillId="0" borderId="0" xfId="1" applyNumberFormat="1" applyFont="1" applyAlignment="1">
      <alignment horizontal="left" vertical="center"/>
    </xf>
    <xf numFmtId="3" fontId="29" fillId="0" borderId="2" xfId="1" applyNumberFormat="1" applyFont="1" applyBorder="1" applyAlignment="1">
      <alignment horizontal="left" vertical="center"/>
    </xf>
    <xf numFmtId="3" fontId="29" fillId="0" borderId="15" xfId="1" applyNumberFormat="1" applyFont="1" applyBorder="1" applyAlignment="1">
      <alignment horizontal="left" vertical="center"/>
    </xf>
    <xf numFmtId="0" fontId="12" fillId="5" borderId="0" xfId="33" applyFont="1" applyFill="1" applyAlignment="1">
      <alignment vertical="center"/>
    </xf>
    <xf numFmtId="14" fontId="0" fillId="5" borderId="0" xfId="0" applyNumberFormat="1" applyFill="1" applyAlignment="1">
      <alignment horizontal="left" vertical="center"/>
    </xf>
    <xf numFmtId="0" fontId="9" fillId="0" borderId="0" xfId="4" applyAlignment="1">
      <alignment vertical="center"/>
    </xf>
    <xf numFmtId="0" fontId="42" fillId="0" borderId="0" xfId="34" applyAlignment="1">
      <alignment vertical="center"/>
    </xf>
    <xf numFmtId="0" fontId="42" fillId="5" borderId="0" xfId="34" applyFill="1" applyAlignment="1">
      <alignment vertical="center"/>
    </xf>
    <xf numFmtId="0" fontId="7" fillId="5" borderId="0" xfId="33" applyFont="1" applyFill="1" applyAlignment="1">
      <alignment vertical="center"/>
    </xf>
    <xf numFmtId="0" fontId="9" fillId="0" borderId="0" xfId="2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3" fillId="0" borderId="12" xfId="0" applyFont="1" applyBorder="1" applyAlignment="1">
      <alignment vertical="center" wrapText="1"/>
    </xf>
    <xf numFmtId="0" fontId="13" fillId="0" borderId="2" xfId="14" applyFont="1" applyBorder="1" applyAlignment="1">
      <alignment horizontal="left" vertical="center"/>
    </xf>
    <xf numFmtId="0" fontId="9" fillId="0" borderId="2" xfId="4" applyBorder="1" applyAlignment="1">
      <alignment horizontal="left" vertical="center"/>
    </xf>
    <xf numFmtId="0" fontId="0" fillId="0" borderId="6" xfId="0" applyBorder="1" applyAlignment="1">
      <alignment horizontal="left" vertical="center"/>
    </xf>
    <xf numFmtId="0" fontId="13" fillId="0" borderId="6" xfId="14" applyFont="1" applyBorder="1" applyAlignment="1">
      <alignment horizontal="left" vertical="center"/>
    </xf>
    <xf numFmtId="0" fontId="9" fillId="0" borderId="6" xfId="4" applyBorder="1" applyAlignment="1">
      <alignment horizontal="left" vertical="center"/>
    </xf>
    <xf numFmtId="1" fontId="9" fillId="0" borderId="6" xfId="4" applyNumberFormat="1" applyBorder="1" applyAlignment="1">
      <alignment horizontal="left" vertical="center"/>
    </xf>
    <xf numFmtId="3" fontId="13" fillId="4" borderId="0" xfId="0" applyNumberFormat="1" applyFont="1" applyFill="1" applyAlignment="1">
      <alignment horizontal="left" vertical="center"/>
    </xf>
    <xf numFmtId="0" fontId="13" fillId="5" borderId="0" xfId="33" applyFont="1" applyFill="1" applyAlignment="1">
      <alignment vertical="center"/>
    </xf>
    <xf numFmtId="0" fontId="13" fillId="0" borderId="7" xfId="12" applyFont="1" applyBorder="1" applyAlignment="1">
      <alignment vertical="center"/>
    </xf>
    <xf numFmtId="0" fontId="13" fillId="0" borderId="6" xfId="12" applyFont="1" applyBorder="1" applyAlignment="1">
      <alignment vertical="center"/>
    </xf>
    <xf numFmtId="0" fontId="13" fillId="0" borderId="8" xfId="12" applyFont="1" applyBorder="1" applyAlignment="1">
      <alignment vertical="center"/>
    </xf>
    <xf numFmtId="0" fontId="1" fillId="2" borderId="4" xfId="7" applyFont="1" applyFill="1" applyBorder="1" applyAlignment="1">
      <alignment horizontal="left" vertical="center"/>
    </xf>
    <xf numFmtId="0" fontId="1" fillId="2" borderId="3" xfId="7" applyFont="1" applyFill="1" applyBorder="1" applyAlignment="1">
      <alignment horizontal="left" vertical="center"/>
    </xf>
    <xf numFmtId="0" fontId="13" fillId="0" borderId="7" xfId="10" applyFont="1" applyBorder="1" applyAlignment="1">
      <alignment vertical="center"/>
    </xf>
    <xf numFmtId="0" fontId="13" fillId="0" borderId="6" xfId="10" applyFont="1" applyBorder="1" applyAlignment="1">
      <alignment vertical="center"/>
    </xf>
    <xf numFmtId="0" fontId="13" fillId="0" borderId="8" xfId="10" applyFont="1" applyBorder="1" applyAlignment="1">
      <alignment vertical="center"/>
    </xf>
    <xf numFmtId="0" fontId="1" fillId="2" borderId="5" xfId="7" applyFont="1" applyFill="1" applyBorder="1" applyAlignment="1">
      <alignment horizontal="left" vertical="center"/>
    </xf>
    <xf numFmtId="0" fontId="41" fillId="2" borderId="21" xfId="32" applyFont="1" applyFill="1" applyBorder="1" applyAlignment="1">
      <alignment horizontal="center" vertical="center"/>
    </xf>
    <xf numFmtId="0" fontId="41" fillId="2" borderId="1" xfId="32" applyFont="1" applyFill="1" applyBorder="1" applyAlignment="1">
      <alignment horizontal="center" vertical="center"/>
    </xf>
    <xf numFmtId="0" fontId="41" fillId="2" borderId="22" xfId="32" applyFont="1" applyFill="1" applyBorder="1" applyAlignment="1">
      <alignment horizontal="center" vertical="center"/>
    </xf>
    <xf numFmtId="0" fontId="12" fillId="5" borderId="0" xfId="35" applyFont="1" applyFill="1" applyAlignment="1">
      <alignment vertical="center"/>
    </xf>
    <xf numFmtId="165" fontId="9" fillId="0" borderId="0" xfId="22" applyNumberFormat="1" applyFont="1" applyAlignment="1">
      <alignment horizontal="left" vertical="center"/>
    </xf>
    <xf numFmtId="14" fontId="13" fillId="5" borderId="0" xfId="33" applyNumberFormat="1" applyFont="1" applyFill="1" applyAlignment="1">
      <alignment horizontal="left" vertical="center"/>
    </xf>
  </cellXfs>
  <cellStyles count="36">
    <cellStyle name="Comma" xfId="3" builtinId="3"/>
    <cellStyle name="Comma 2" xfId="23" xr:uid="{CD33C515-031A-42ED-B7FF-0AF522E14DE4}"/>
    <cellStyle name="Hyperlink 2 5" xfId="11" xr:uid="{AC2E4240-CD80-4113-8014-A5261379962D}"/>
    <cellStyle name="Hyperlink 3" xfId="34" xr:uid="{110955B9-0109-46A0-BBBB-58A53A4FDA4E}"/>
    <cellStyle name="Normal" xfId="0" builtinId="0"/>
    <cellStyle name="Normal 10 14" xfId="17" xr:uid="{133710C4-4157-477D-A61A-43BF1F85CD1F}"/>
    <cellStyle name="Normal 10 2" xfId="1" xr:uid="{6417ECC1-6FC0-4061-99A3-023202A15BA3}"/>
    <cellStyle name="Normal 10 2 2 2 2 2" xfId="15" xr:uid="{E0E1A9DB-F4D0-4CB2-9087-F5D87DEE26D5}"/>
    <cellStyle name="Normal 2" xfId="4" xr:uid="{A608EAA7-FEF0-4DC0-A172-58A5FF38B32F}"/>
    <cellStyle name="Normal 2 10" xfId="33" xr:uid="{1CBD35D6-8BB9-47BA-987D-67D555405D30}"/>
    <cellStyle name="Normal 2 10 2" xfId="28" xr:uid="{5A48FEB5-2594-44BB-BA90-16CA7892F0AE}"/>
    <cellStyle name="Normal 2 2 19" xfId="13" xr:uid="{49E6D214-4819-4193-A404-654C05C84732}"/>
    <cellStyle name="Normal 2 45" xfId="32" xr:uid="{5AC49A42-514B-4F4B-88F2-92AD36334186}"/>
    <cellStyle name="Normal 2 58" xfId="18" xr:uid="{6AF460C7-BD7F-42C9-A6F5-47E970DE636F}"/>
    <cellStyle name="Normal 2 7" xfId="25" xr:uid="{6548F9CC-A6F7-4B36-B56F-A6FD8B8CB659}"/>
    <cellStyle name="Normal 26 3" xfId="19" xr:uid="{809B46FA-107D-40D7-AB68-9212C0C9F744}"/>
    <cellStyle name="Normal 26 8" xfId="16" xr:uid="{98B2F83D-3A26-4850-8E14-022A431513CA}"/>
    <cellStyle name="Normal 3" xfId="14" xr:uid="{85D4A0FB-AA53-4DFD-B301-DADB03C1AA19}"/>
    <cellStyle name="Normal 3 28" xfId="12" xr:uid="{B7A1CDB8-39D8-4401-936C-169963C253F0}"/>
    <cellStyle name="Normal 3 28 2" xfId="27" xr:uid="{F71C87E4-6577-41D3-9D39-8D32E39F073E}"/>
    <cellStyle name="Normal 3 39" xfId="10" xr:uid="{0FBA0643-E1A5-44F6-8183-067401D45B98}"/>
    <cellStyle name="Normal 4" xfId="22" xr:uid="{AB205ED2-6891-488E-8EB5-02E6C2C3930F}"/>
    <cellStyle name="Normal 4 2 3 4" xfId="2" xr:uid="{97BBA34E-44BA-48FB-82AD-D0C591EE0967}"/>
    <cellStyle name="Normal 42" xfId="5" xr:uid="{B31DD5AB-4330-4BDA-AD70-2ACD5318C2A7}"/>
    <cellStyle name="Normal 42 2" xfId="20" xr:uid="{D65F4D54-0A57-45D4-85DA-A46E2152F2EA}"/>
    <cellStyle name="Normal 46" xfId="31" xr:uid="{934BAE11-654E-4740-B75F-4152F54EE461}"/>
    <cellStyle name="Normal 5" xfId="29" xr:uid="{2F61DB62-52EB-4AD0-B6DD-4F6F6EF1DD97}"/>
    <cellStyle name="Normal 5 10" xfId="21" xr:uid="{AB4D1588-22BD-4324-A3A7-EE40F4430BEF}"/>
    <cellStyle name="Normal 5 12 3 2 5" xfId="30" xr:uid="{8E5C7795-3200-4260-A8D9-DF9C849D63E9}"/>
    <cellStyle name="Normal 50" xfId="9" xr:uid="{6C9AB67E-231E-49E9-8810-1CE06707F978}"/>
    <cellStyle name="Normal 50 2" xfId="35" xr:uid="{7773B540-5E72-42B9-9D79-73896059609B}"/>
    <cellStyle name="Normal 50 7 3" xfId="8" xr:uid="{DE8D6383-0CF5-4AD3-90D4-27EBF4DB18EE}"/>
    <cellStyle name="Normal 62" xfId="6" xr:uid="{4CEE7FE0-4F2E-4D63-B19F-30CDC99AB56F}"/>
    <cellStyle name="Normal 62 2" xfId="7" xr:uid="{E922F41B-A046-4DF2-B136-5C5C2B303B17}"/>
    <cellStyle name="Normale_Foglio2" xfId="26" xr:uid="{C60B6C13-856C-4BE1-BC3D-A17EB06768FE}"/>
    <cellStyle name="Percent 2" xfId="24" xr:uid="{B7BC95AD-0936-45D4-B256-A9C3D75950E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176530</xdr:rowOff>
    </xdr:from>
    <xdr:to>
      <xdr:col>1</xdr:col>
      <xdr:colOff>662940</xdr:colOff>
      <xdr:row>45</xdr:row>
      <xdr:rowOff>48260</xdr:rowOff>
    </xdr:to>
    <xdr:pic>
      <xdr:nvPicPr>
        <xdr:cNvPr id="2" name="Immagine 1">
          <a:extLst>
            <a:ext uri="{FF2B5EF4-FFF2-40B4-BE49-F238E27FC236}">
              <a16:creationId xmlns:a16="http://schemas.microsoft.com/office/drawing/2014/main" id="{5EBB3F69-1E8D-4A68-9975-9F622B7E3C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272155"/>
          <a:ext cx="6054090" cy="53962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586740</xdr:colOff>
      <xdr:row>18</xdr:row>
      <xdr:rowOff>60960</xdr:rowOff>
    </xdr:from>
    <xdr:to>
      <xdr:col>3</xdr:col>
      <xdr:colOff>304800</xdr:colOff>
      <xdr:row>53</xdr:row>
      <xdr:rowOff>142239</xdr:rowOff>
    </xdr:to>
    <xdr:pic>
      <xdr:nvPicPr>
        <xdr:cNvPr id="2" name="Immagine 1">
          <a:extLst>
            <a:ext uri="{FF2B5EF4-FFF2-40B4-BE49-F238E27FC236}">
              <a16:creationId xmlns:a16="http://schemas.microsoft.com/office/drawing/2014/main" id="{D1CDD6EF-BFE0-4733-B108-F6DF105CC4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6740" y="3537585"/>
          <a:ext cx="7547610" cy="674877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352425</xdr:colOff>
      <xdr:row>5</xdr:row>
      <xdr:rowOff>72572</xdr:rowOff>
    </xdr:from>
    <xdr:to>
      <xdr:col>7</xdr:col>
      <xdr:colOff>57150</xdr:colOff>
      <xdr:row>25</xdr:row>
      <xdr:rowOff>41051</xdr:rowOff>
    </xdr:to>
    <xdr:pic>
      <xdr:nvPicPr>
        <xdr:cNvPr id="2" name="Picture 1">
          <a:extLst>
            <a:ext uri="{FF2B5EF4-FFF2-40B4-BE49-F238E27FC236}">
              <a16:creationId xmlns:a16="http://schemas.microsoft.com/office/drawing/2014/main" id="{7D04FA23-31F4-4C56-9ACF-A3E17B6CD0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2425" y="1072697"/>
          <a:ext cx="5848350" cy="3778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reativecommons.org/licenses/by-nc-sa/4.0/"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75C42-88F0-45ED-B7EC-DB22583DFA09}">
  <sheetPr>
    <tabColor rgb="FFFF0000"/>
  </sheetPr>
  <dimension ref="A1:L64"/>
  <sheetViews>
    <sheetView showGridLines="0" tabSelected="1" workbookViewId="0">
      <selection activeCell="D8" sqref="D8"/>
    </sheetView>
  </sheetViews>
  <sheetFormatPr defaultColWidth="9.140625" defaultRowHeight="15" x14ac:dyDescent="0.25"/>
  <cols>
    <col min="1" max="1" width="18.5703125" style="13" customWidth="1"/>
    <col min="2" max="4" width="23.28515625" style="13" customWidth="1"/>
    <col min="5" max="5" width="15" style="13" customWidth="1"/>
    <col min="6" max="6" width="9.140625" style="13" bestFit="1" customWidth="1"/>
    <col min="7" max="7" width="18.85546875" style="13" customWidth="1"/>
    <col min="8" max="8" width="40.7109375" style="13" bestFit="1" customWidth="1"/>
    <col min="9" max="9" width="41.28515625" style="13" bestFit="1" customWidth="1"/>
    <col min="10" max="10" width="5.85546875" style="13" customWidth="1"/>
    <col min="11" max="34" width="8.7109375" style="13" customWidth="1"/>
    <col min="35" max="16384" width="9.140625" style="13"/>
  </cols>
  <sheetData>
    <row r="1" spans="1:12" ht="32.25" thickBot="1" x14ac:dyDescent="0.3">
      <c r="A1" s="152" t="s">
        <v>359</v>
      </c>
      <c r="B1" s="153"/>
      <c r="C1" s="153"/>
      <c r="D1" s="154"/>
    </row>
    <row r="2" spans="1:12" x14ac:dyDescent="0.25">
      <c r="A2" s="14" t="s">
        <v>77</v>
      </c>
      <c r="B2" s="13" t="s">
        <v>78</v>
      </c>
    </row>
    <row r="3" spans="1:12" x14ac:dyDescent="0.25">
      <c r="A3" s="14" t="s">
        <v>79</v>
      </c>
      <c r="B3" s="15" t="s">
        <v>191</v>
      </c>
      <c r="D3" s="15"/>
      <c r="E3" s="15"/>
      <c r="F3" s="15"/>
      <c r="G3" s="15"/>
      <c r="H3" s="15"/>
      <c r="I3" s="15"/>
      <c r="J3" s="15"/>
      <c r="K3" s="15"/>
      <c r="L3" s="15"/>
    </row>
    <row r="4" spans="1:12" x14ac:dyDescent="0.25">
      <c r="A4" s="16" t="s">
        <v>80</v>
      </c>
      <c r="B4" s="15">
        <v>2019</v>
      </c>
      <c r="D4" s="15"/>
      <c r="E4" s="15"/>
      <c r="F4" s="15"/>
      <c r="G4" s="15"/>
      <c r="H4" s="15"/>
      <c r="I4" s="15"/>
      <c r="J4" s="15"/>
      <c r="K4" s="15"/>
      <c r="L4" s="15"/>
    </row>
    <row r="5" spans="1:12" x14ac:dyDescent="0.25">
      <c r="A5" s="14" t="s">
        <v>283</v>
      </c>
      <c r="B5" s="17" t="s">
        <v>282</v>
      </c>
    </row>
    <row r="6" spans="1:12" x14ac:dyDescent="0.25">
      <c r="A6" s="14"/>
      <c r="B6" s="17"/>
    </row>
    <row r="7" spans="1:12" x14ac:dyDescent="0.25">
      <c r="A7" s="14" t="s">
        <v>81</v>
      </c>
      <c r="B7" s="17" t="s">
        <v>190</v>
      </c>
    </row>
    <row r="8" spans="1:12" x14ac:dyDescent="0.25">
      <c r="A8" s="155" t="s">
        <v>360</v>
      </c>
      <c r="B8" s="156">
        <v>1</v>
      </c>
    </row>
    <row r="9" spans="1:12" x14ac:dyDescent="0.25">
      <c r="A9" s="125" t="s">
        <v>361</v>
      </c>
      <c r="B9" s="157">
        <v>45868</v>
      </c>
      <c r="C9" s="126"/>
      <c r="D9" s="127"/>
    </row>
    <row r="10" spans="1:12" x14ac:dyDescent="0.25">
      <c r="A10" s="125" t="s">
        <v>284</v>
      </c>
      <c r="B10" s="128"/>
      <c r="C10" s="126"/>
      <c r="D10" s="127"/>
    </row>
    <row r="11" spans="1:12" x14ac:dyDescent="0.25">
      <c r="A11" s="125" t="s">
        <v>285</v>
      </c>
      <c r="B11" s="142" t="s">
        <v>286</v>
      </c>
      <c r="C11" s="142"/>
      <c r="D11" s="142"/>
    </row>
    <row r="12" spans="1:12" x14ac:dyDescent="0.25">
      <c r="A12" s="127"/>
      <c r="B12" s="129" t="s">
        <v>287</v>
      </c>
      <c r="C12" s="130"/>
      <c r="D12" s="130"/>
    </row>
    <row r="13" spans="1:12" x14ac:dyDescent="0.25">
      <c r="A13" s="18" t="s">
        <v>82</v>
      </c>
      <c r="B13" s="19"/>
      <c r="C13" s="19"/>
      <c r="D13" s="19"/>
      <c r="E13" s="19"/>
      <c r="F13" s="19"/>
      <c r="G13" s="19"/>
      <c r="H13" s="19"/>
    </row>
    <row r="14" spans="1:12" s="20" customFormat="1" x14ac:dyDescent="0.25">
      <c r="A14" s="146" t="s">
        <v>83</v>
      </c>
      <c r="B14" s="146" t="s">
        <v>84</v>
      </c>
      <c r="C14" s="146" t="s">
        <v>85</v>
      </c>
      <c r="D14" s="151" t="s">
        <v>86</v>
      </c>
      <c r="E14" s="151"/>
      <c r="F14" s="146" t="s">
        <v>87</v>
      </c>
      <c r="G14" s="146" t="s">
        <v>88</v>
      </c>
      <c r="H14" s="146" t="s">
        <v>89</v>
      </c>
      <c r="I14" s="146" t="s">
        <v>90</v>
      </c>
    </row>
    <row r="15" spans="1:12" s="20" customFormat="1" x14ac:dyDescent="0.25">
      <c r="A15" s="147"/>
      <c r="B15" s="147"/>
      <c r="C15" s="147"/>
      <c r="D15" s="21" t="s">
        <v>91</v>
      </c>
      <c r="E15" s="21" t="s">
        <v>92</v>
      </c>
      <c r="F15" s="147"/>
      <c r="G15" s="147"/>
      <c r="H15" s="147"/>
      <c r="I15" s="147"/>
    </row>
    <row r="16" spans="1:12" x14ac:dyDescent="0.25">
      <c r="A16" s="22" t="s">
        <v>93</v>
      </c>
      <c r="B16" s="22" t="s">
        <v>94</v>
      </c>
      <c r="C16" s="22"/>
      <c r="D16" s="22"/>
      <c r="E16" s="22">
        <v>2070</v>
      </c>
      <c r="F16" s="22" t="s">
        <v>95</v>
      </c>
      <c r="G16" s="23" t="s">
        <v>108</v>
      </c>
      <c r="H16" s="23" t="s">
        <v>96</v>
      </c>
      <c r="I16" s="24"/>
    </row>
    <row r="17" spans="1:9" x14ac:dyDescent="0.25">
      <c r="A17" s="22" t="s">
        <v>186</v>
      </c>
      <c r="B17" s="22" t="s">
        <v>187</v>
      </c>
      <c r="C17" s="22">
        <v>2023</v>
      </c>
      <c r="D17" s="22"/>
      <c r="E17" s="22">
        <v>2050</v>
      </c>
      <c r="F17" s="22" t="s">
        <v>95</v>
      </c>
      <c r="G17" s="117"/>
      <c r="H17" s="23" t="s">
        <v>185</v>
      </c>
      <c r="I17" s="24"/>
    </row>
    <row r="18" spans="1:9" customFormat="1" ht="38.25" x14ac:dyDescent="0.25">
      <c r="A18" s="22" t="s">
        <v>198</v>
      </c>
      <c r="B18" s="22" t="s">
        <v>187</v>
      </c>
      <c r="C18" s="22" t="s">
        <v>95</v>
      </c>
      <c r="D18" s="22"/>
      <c r="E18" s="22"/>
      <c r="F18" s="22"/>
      <c r="G18" s="23" t="s">
        <v>193</v>
      </c>
      <c r="H18" s="23" t="s">
        <v>192</v>
      </c>
      <c r="I18" s="24" t="s">
        <v>194</v>
      </c>
    </row>
    <row r="19" spans="1:9" customFormat="1" x14ac:dyDescent="0.25">
      <c r="A19" s="22" t="s">
        <v>202</v>
      </c>
      <c r="B19" s="22" t="s">
        <v>187</v>
      </c>
      <c r="C19" s="22" t="s">
        <v>95</v>
      </c>
      <c r="D19" s="22"/>
      <c r="E19" s="22"/>
      <c r="F19" s="22"/>
      <c r="G19" s="23" t="s">
        <v>193</v>
      </c>
      <c r="H19" s="23" t="s">
        <v>195</v>
      </c>
      <c r="I19" s="24" t="s">
        <v>196</v>
      </c>
    </row>
    <row r="20" spans="1:9" customFormat="1" ht="51" x14ac:dyDescent="0.25">
      <c r="A20" s="22" t="s">
        <v>253</v>
      </c>
      <c r="B20" s="22" t="s">
        <v>255</v>
      </c>
      <c r="C20" s="22" t="s">
        <v>95</v>
      </c>
      <c r="D20" s="22"/>
      <c r="E20" s="22"/>
      <c r="F20" s="22"/>
      <c r="G20" s="23" t="s">
        <v>199</v>
      </c>
      <c r="H20" s="23" t="s">
        <v>197</v>
      </c>
      <c r="I20" s="24" t="s">
        <v>200</v>
      </c>
    </row>
    <row r="21" spans="1:9" customFormat="1" ht="25.5" x14ac:dyDescent="0.25">
      <c r="A21" s="22" t="s">
        <v>254</v>
      </c>
      <c r="B21" s="22" t="s">
        <v>187</v>
      </c>
      <c r="C21" s="22" t="s">
        <v>95</v>
      </c>
      <c r="D21" s="22"/>
      <c r="E21" s="22"/>
      <c r="F21" s="22"/>
      <c r="G21" s="23"/>
      <c r="H21" s="23" t="s">
        <v>201</v>
      </c>
      <c r="I21" s="24"/>
    </row>
    <row r="22" spans="1:9" customFormat="1" ht="38.25" x14ac:dyDescent="0.25">
      <c r="A22" s="22" t="s">
        <v>270</v>
      </c>
      <c r="B22" s="119" t="s">
        <v>187</v>
      </c>
      <c r="C22" s="119" t="s">
        <v>95</v>
      </c>
      <c r="D22" s="112"/>
      <c r="E22" s="112"/>
      <c r="F22" s="112"/>
      <c r="G22" s="113" t="s">
        <v>271</v>
      </c>
      <c r="H22" s="113" t="s">
        <v>185</v>
      </c>
      <c r="I22" s="114"/>
    </row>
    <row r="23" spans="1:9" customFormat="1" ht="51" x14ac:dyDescent="0.25">
      <c r="A23" s="22" t="s">
        <v>267</v>
      </c>
      <c r="B23" s="120" t="s">
        <v>272</v>
      </c>
      <c r="C23" s="22" t="s">
        <v>95</v>
      </c>
      <c r="D23" s="22"/>
      <c r="E23" s="22"/>
      <c r="F23" s="22"/>
      <c r="G23" s="22"/>
      <c r="H23" s="120" t="s">
        <v>268</v>
      </c>
      <c r="I23" s="120" t="s">
        <v>269</v>
      </c>
    </row>
    <row r="24" spans="1:9" x14ac:dyDescent="0.25">
      <c r="A24" s="118"/>
      <c r="B24" s="118"/>
      <c r="C24" s="118"/>
      <c r="D24" s="118"/>
      <c r="E24" s="118"/>
      <c r="F24" s="118"/>
      <c r="G24" s="118"/>
      <c r="H24" s="118"/>
      <c r="I24" s="118"/>
    </row>
    <row r="25" spans="1:9" ht="18.75" x14ac:dyDescent="0.25">
      <c r="A25" s="25" t="s">
        <v>97</v>
      </c>
      <c r="B25" s="26"/>
      <c r="C25" s="26"/>
      <c r="D25" s="27"/>
    </row>
    <row r="26" spans="1:9" x14ac:dyDescent="0.25">
      <c r="A26" s="28" t="s">
        <v>98</v>
      </c>
      <c r="B26" s="148" t="s">
        <v>99</v>
      </c>
      <c r="C26" s="149"/>
      <c r="D26" s="150"/>
    </row>
    <row r="27" spans="1:9" x14ac:dyDescent="0.25">
      <c r="A27" s="29" t="s">
        <v>98</v>
      </c>
      <c r="B27" s="148" t="s">
        <v>100</v>
      </c>
      <c r="C27" s="149"/>
      <c r="D27" s="150"/>
    </row>
    <row r="28" spans="1:9" x14ac:dyDescent="0.25">
      <c r="A28" s="30"/>
      <c r="B28" s="148" t="s">
        <v>101</v>
      </c>
      <c r="C28" s="149"/>
      <c r="D28" s="150"/>
    </row>
    <row r="29" spans="1:9" x14ac:dyDescent="0.25">
      <c r="A29" s="31"/>
      <c r="B29" s="31"/>
      <c r="C29" s="31"/>
      <c r="D29" s="31"/>
      <c r="H29" s="13" t="s">
        <v>327</v>
      </c>
    </row>
    <row r="30" spans="1:9" ht="18.75" x14ac:dyDescent="0.25">
      <c r="A30" s="25" t="s">
        <v>102</v>
      </c>
      <c r="B30" s="26"/>
      <c r="C30" s="26"/>
      <c r="D30" s="27"/>
    </row>
    <row r="31" spans="1:9" x14ac:dyDescent="0.25">
      <c r="A31" s="32"/>
      <c r="B31" s="143" t="s">
        <v>103</v>
      </c>
      <c r="C31" s="144"/>
      <c r="D31" s="145"/>
      <c r="H31" s="33"/>
      <c r="I31" s="34"/>
    </row>
    <row r="32" spans="1:9" x14ac:dyDescent="0.25">
      <c r="A32" s="35"/>
      <c r="B32" s="143" t="s">
        <v>104</v>
      </c>
      <c r="C32" s="144"/>
      <c r="D32" s="145"/>
      <c r="H32" s="36"/>
      <c r="I32" s="37"/>
    </row>
    <row r="33" spans="1:9" x14ac:dyDescent="0.25">
      <c r="A33" s="38"/>
      <c r="B33" s="143" t="s">
        <v>105</v>
      </c>
      <c r="C33" s="144"/>
      <c r="D33" s="145"/>
      <c r="H33" s="34"/>
      <c r="I33" s="34"/>
    </row>
    <row r="34" spans="1:9" x14ac:dyDescent="0.25">
      <c r="H34" s="34"/>
      <c r="I34" s="34"/>
    </row>
    <row r="35" spans="1:9" ht="18.75" x14ac:dyDescent="0.25">
      <c r="A35" s="39" t="s">
        <v>106</v>
      </c>
      <c r="B35" s="40"/>
      <c r="C35" s="40"/>
      <c r="D35" s="41"/>
    </row>
    <row r="36" spans="1:9" ht="15.75" thickBot="1" x14ac:dyDescent="0.3">
      <c r="A36" s="42" t="s">
        <v>106</v>
      </c>
      <c r="B36" s="42" t="s">
        <v>9</v>
      </c>
      <c r="C36" s="42" t="s">
        <v>107</v>
      </c>
      <c r="D36" s="42"/>
    </row>
    <row r="37" spans="1:9" ht="15" customHeight="1" x14ac:dyDescent="0.25">
      <c r="A37" s="70" t="s">
        <v>45</v>
      </c>
      <c r="B37" s="70" t="s">
        <v>62</v>
      </c>
      <c r="C37" s="134" t="s">
        <v>329</v>
      </c>
      <c r="D37" s="134"/>
    </row>
    <row r="38" spans="1:9" ht="15" customHeight="1" x14ac:dyDescent="0.25">
      <c r="A38" s="71" t="s">
        <v>46</v>
      </c>
      <c r="B38" s="71" t="s">
        <v>63</v>
      </c>
      <c r="C38" s="133" t="s">
        <v>330</v>
      </c>
      <c r="D38" s="133"/>
    </row>
    <row r="39" spans="1:9" ht="15" customHeight="1" x14ac:dyDescent="0.25">
      <c r="A39" s="71" t="s">
        <v>47</v>
      </c>
      <c r="B39" s="71" t="s">
        <v>64</v>
      </c>
      <c r="C39" s="132" t="s">
        <v>331</v>
      </c>
      <c r="D39" s="132"/>
    </row>
    <row r="40" spans="1:9" ht="15" customHeight="1" x14ac:dyDescent="0.25">
      <c r="A40" s="71" t="s">
        <v>48</v>
      </c>
      <c r="B40" s="71" t="s">
        <v>65</v>
      </c>
      <c r="C40" s="132" t="s">
        <v>332</v>
      </c>
      <c r="D40" s="132"/>
    </row>
    <row r="41" spans="1:9" ht="15" customHeight="1" x14ac:dyDescent="0.25">
      <c r="A41" s="70" t="s">
        <v>49</v>
      </c>
      <c r="B41" s="70" t="s">
        <v>66</v>
      </c>
      <c r="C41" s="132" t="s">
        <v>333</v>
      </c>
      <c r="D41" s="132"/>
    </row>
    <row r="42" spans="1:9" ht="15" customHeight="1" x14ac:dyDescent="0.25">
      <c r="A42" s="70" t="s">
        <v>51</v>
      </c>
      <c r="B42" s="70" t="s">
        <v>67</v>
      </c>
      <c r="C42" s="132" t="s">
        <v>334</v>
      </c>
      <c r="D42" s="132"/>
    </row>
    <row r="43" spans="1:9" ht="60" customHeight="1" x14ac:dyDescent="0.25">
      <c r="A43" s="70" t="s">
        <v>52</v>
      </c>
      <c r="B43" s="70" t="s">
        <v>68</v>
      </c>
      <c r="C43" s="132" t="s">
        <v>335</v>
      </c>
      <c r="D43" s="132"/>
    </row>
    <row r="44" spans="1:9" ht="15" customHeight="1" x14ac:dyDescent="0.25">
      <c r="A44" s="70" t="s">
        <v>53</v>
      </c>
      <c r="B44" s="70" t="s">
        <v>69</v>
      </c>
      <c r="C44" s="132" t="s">
        <v>336</v>
      </c>
      <c r="D44" s="132"/>
    </row>
    <row r="45" spans="1:9" ht="15" customHeight="1" x14ac:dyDescent="0.25">
      <c r="A45" s="70" t="s">
        <v>20</v>
      </c>
      <c r="B45" s="70" t="s">
        <v>34</v>
      </c>
      <c r="C45" s="132" t="s">
        <v>34</v>
      </c>
      <c r="D45" s="132"/>
    </row>
    <row r="46" spans="1:9" ht="15" customHeight="1" x14ac:dyDescent="0.25">
      <c r="A46" s="70" t="s">
        <v>21</v>
      </c>
      <c r="B46" s="70" t="s">
        <v>35</v>
      </c>
      <c r="C46" s="132" t="s">
        <v>35</v>
      </c>
      <c r="D46" s="132"/>
    </row>
    <row r="47" spans="1:9" x14ac:dyDescent="0.25">
      <c r="A47" s="70" t="s">
        <v>288</v>
      </c>
      <c r="B47" s="70" t="s">
        <v>293</v>
      </c>
      <c r="C47" s="132" t="s">
        <v>293</v>
      </c>
      <c r="D47" s="132"/>
    </row>
    <row r="48" spans="1:9" x14ac:dyDescent="0.25">
      <c r="A48" s="70" t="s">
        <v>22</v>
      </c>
      <c r="B48" s="70" t="s">
        <v>233</v>
      </c>
      <c r="C48" s="132" t="s">
        <v>233</v>
      </c>
      <c r="D48" s="132"/>
    </row>
    <row r="49" spans="1:4" ht="15" customHeight="1" x14ac:dyDescent="0.25">
      <c r="A49" s="70" t="s">
        <v>55</v>
      </c>
      <c r="B49" s="70" t="s">
        <v>70</v>
      </c>
      <c r="C49" s="132" t="s">
        <v>337</v>
      </c>
      <c r="D49" s="132"/>
    </row>
    <row r="50" spans="1:4" ht="15" customHeight="1" x14ac:dyDescent="0.25">
      <c r="A50" s="70" t="s">
        <v>56</v>
      </c>
      <c r="B50" s="70" t="s">
        <v>71</v>
      </c>
      <c r="C50" s="132" t="s">
        <v>338</v>
      </c>
      <c r="D50" s="132"/>
    </row>
    <row r="51" spans="1:4" ht="15" customHeight="1" x14ac:dyDescent="0.25">
      <c r="A51" s="70" t="s">
        <v>57</v>
      </c>
      <c r="B51" s="70" t="s">
        <v>72</v>
      </c>
      <c r="C51" s="132" t="s">
        <v>339</v>
      </c>
      <c r="D51" s="132"/>
    </row>
    <row r="52" spans="1:4" ht="45" customHeight="1" x14ac:dyDescent="0.25">
      <c r="A52" s="70" t="s">
        <v>289</v>
      </c>
      <c r="B52" s="70" t="s">
        <v>294</v>
      </c>
      <c r="C52" s="132" t="s">
        <v>340</v>
      </c>
      <c r="D52" s="132"/>
    </row>
    <row r="53" spans="1:4" ht="15" customHeight="1" x14ac:dyDescent="0.25">
      <c r="A53" s="70" t="s">
        <v>58</v>
      </c>
      <c r="B53" s="70" t="s">
        <v>73</v>
      </c>
      <c r="C53" s="132" t="s">
        <v>341</v>
      </c>
      <c r="D53" s="132"/>
    </row>
    <row r="54" spans="1:4" ht="30" customHeight="1" x14ac:dyDescent="0.25">
      <c r="A54" s="70" t="s">
        <v>24</v>
      </c>
      <c r="B54" s="70" t="s">
        <v>295</v>
      </c>
      <c r="C54" s="132" t="s">
        <v>342</v>
      </c>
      <c r="D54" s="132"/>
    </row>
    <row r="55" spans="1:4" x14ac:dyDescent="0.25">
      <c r="A55" s="70" t="s">
        <v>25</v>
      </c>
      <c r="B55" s="70" t="s">
        <v>37</v>
      </c>
      <c r="C55" s="132" t="s">
        <v>37</v>
      </c>
      <c r="D55" s="132"/>
    </row>
    <row r="56" spans="1:4" x14ac:dyDescent="0.25">
      <c r="A56" s="70" t="s">
        <v>26</v>
      </c>
      <c r="B56" s="70" t="s">
        <v>38</v>
      </c>
      <c r="C56" s="132" t="s">
        <v>38</v>
      </c>
      <c r="D56" s="132"/>
    </row>
    <row r="57" spans="1:4" ht="15" customHeight="1" x14ac:dyDescent="0.25">
      <c r="A57" s="70" t="s">
        <v>27</v>
      </c>
      <c r="B57" s="70" t="s">
        <v>39</v>
      </c>
      <c r="C57" s="132" t="s">
        <v>343</v>
      </c>
      <c r="D57" s="132"/>
    </row>
    <row r="58" spans="1:4" ht="30" customHeight="1" x14ac:dyDescent="0.25">
      <c r="A58" s="70" t="s">
        <v>290</v>
      </c>
      <c r="B58" s="70" t="s">
        <v>296</v>
      </c>
      <c r="C58" s="133" t="s">
        <v>344</v>
      </c>
      <c r="D58" s="133"/>
    </row>
    <row r="59" spans="1:4" ht="75" x14ac:dyDescent="0.25">
      <c r="A59" s="70" t="s">
        <v>28</v>
      </c>
      <c r="B59" s="70" t="s">
        <v>297</v>
      </c>
      <c r="C59" s="132" t="s">
        <v>345</v>
      </c>
      <c r="D59" s="132"/>
    </row>
    <row r="60" spans="1:4" ht="14.45" customHeight="1" x14ac:dyDescent="0.25">
      <c r="A60" s="70" t="s">
        <v>29</v>
      </c>
      <c r="B60" s="70" t="s">
        <v>40</v>
      </c>
      <c r="C60" s="131" t="s">
        <v>40</v>
      </c>
      <c r="D60" s="131"/>
    </row>
    <row r="61" spans="1:4" ht="14.45" customHeight="1" x14ac:dyDescent="0.25">
      <c r="A61" s="70" t="s">
        <v>291</v>
      </c>
      <c r="B61" s="70" t="s">
        <v>298</v>
      </c>
      <c r="C61" s="131" t="s">
        <v>298</v>
      </c>
      <c r="D61" s="131"/>
    </row>
    <row r="62" spans="1:4" x14ac:dyDescent="0.25">
      <c r="A62" s="70" t="s">
        <v>30</v>
      </c>
      <c r="B62" s="70" t="s">
        <v>299</v>
      </c>
      <c r="C62" s="131" t="s">
        <v>299</v>
      </c>
      <c r="D62" s="131"/>
    </row>
    <row r="63" spans="1:4" ht="30" x14ac:dyDescent="0.25">
      <c r="A63" s="70" t="s">
        <v>292</v>
      </c>
      <c r="B63" s="70" t="s">
        <v>300</v>
      </c>
      <c r="C63" s="131" t="s">
        <v>346</v>
      </c>
      <c r="D63" s="131"/>
    </row>
    <row r="64" spans="1:4" x14ac:dyDescent="0.25">
      <c r="A64" s="70" t="s">
        <v>32</v>
      </c>
      <c r="B64" s="70" t="s">
        <v>76</v>
      </c>
      <c r="C64" s="131" t="s">
        <v>76</v>
      </c>
      <c r="D64" s="131"/>
    </row>
  </sheetData>
  <mergeCells count="16">
    <mergeCell ref="A1:D1"/>
    <mergeCell ref="B11:D11"/>
    <mergeCell ref="B32:D32"/>
    <mergeCell ref="B33:D33"/>
    <mergeCell ref="H14:H15"/>
    <mergeCell ref="I14:I15"/>
    <mergeCell ref="B26:D26"/>
    <mergeCell ref="B27:D27"/>
    <mergeCell ref="B28:D28"/>
    <mergeCell ref="F14:F15"/>
    <mergeCell ref="G14:G15"/>
    <mergeCell ref="B31:D31"/>
    <mergeCell ref="A14:A15"/>
    <mergeCell ref="B14:B15"/>
    <mergeCell ref="C14:C15"/>
    <mergeCell ref="D14:E14"/>
  </mergeCells>
  <phoneticPr fontId="39" type="noConversion"/>
  <hyperlinks>
    <hyperlink ref="B12" r:id="rId1" xr:uid="{345E8EE5-5F3B-4B0C-A350-914B1AD40213}"/>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42F1B-FA77-4A0F-9AB8-5FBACFC8E95F}">
  <sheetPr>
    <tabColor theme="5" tint="0.39997558519241921"/>
  </sheetPr>
  <dimension ref="A1:H28"/>
  <sheetViews>
    <sheetView workbookViewId="0">
      <selection activeCell="C28" sqref="C28"/>
    </sheetView>
  </sheetViews>
  <sheetFormatPr defaultRowHeight="15" x14ac:dyDescent="0.25"/>
  <cols>
    <col min="2" max="2" width="37.28515625" bestFit="1" customWidth="1"/>
    <col min="12" max="12" width="11.5703125" bestFit="1" customWidth="1"/>
    <col min="13" max="13" width="10" bestFit="1" customWidth="1"/>
    <col min="14" max="14" width="14.7109375" bestFit="1" customWidth="1"/>
  </cols>
  <sheetData>
    <row r="1" spans="1:1" ht="18.75" x14ac:dyDescent="0.3">
      <c r="A1" s="98" t="s">
        <v>201</v>
      </c>
    </row>
    <row r="26" spans="2:8" x14ac:dyDescent="0.25">
      <c r="H26" t="s">
        <v>249</v>
      </c>
    </row>
    <row r="28" spans="2:8" x14ac:dyDescent="0.25">
      <c r="B28" t="s">
        <v>250</v>
      </c>
      <c r="C28" s="100">
        <f>0.13*0.64</f>
        <v>8.320000000000001E-2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CCD79-6B8A-4484-8067-1FE5F4E7BA9C}">
  <sheetPr>
    <tabColor theme="5" tint="0.39997558519241921"/>
  </sheetPr>
  <dimension ref="A1:AC30"/>
  <sheetViews>
    <sheetView topLeftCell="A14" workbookViewId="0">
      <selection activeCell="B29" sqref="B29:B30"/>
    </sheetView>
  </sheetViews>
  <sheetFormatPr defaultRowHeight="15" x14ac:dyDescent="0.25"/>
  <cols>
    <col min="1" max="1" width="42" bestFit="1" customWidth="1"/>
  </cols>
  <sheetData>
    <row r="1" spans="1:2" s="73" customFormat="1" ht="18.75" x14ac:dyDescent="0.3">
      <c r="A1" s="89" t="s">
        <v>184</v>
      </c>
    </row>
    <row r="2" spans="1:2" s="73" customFormat="1" ht="15.75" x14ac:dyDescent="0.25">
      <c r="A2" s="73" t="s">
        <v>159</v>
      </c>
    </row>
    <row r="3" spans="1:2" s="73" customFormat="1" ht="15.75" x14ac:dyDescent="0.25">
      <c r="A3" s="73" t="s">
        <v>161</v>
      </c>
      <c r="B3" s="73" t="s">
        <v>162</v>
      </c>
    </row>
    <row r="4" spans="1:2" s="73" customFormat="1" ht="15.75" x14ac:dyDescent="0.25">
      <c r="A4" s="83" t="s">
        <v>163</v>
      </c>
      <c r="B4" s="82"/>
    </row>
    <row r="5" spans="1:2" s="73" customFormat="1" ht="15.75" x14ac:dyDescent="0.25">
      <c r="A5" s="84" t="s">
        <v>165</v>
      </c>
      <c r="B5" s="73">
        <v>12.217000000000001</v>
      </c>
    </row>
    <row r="6" spans="1:2" s="73" customFormat="1" ht="15.75" x14ac:dyDescent="0.25">
      <c r="A6" s="84" t="s">
        <v>167</v>
      </c>
      <c r="B6" s="73">
        <v>14.558</v>
      </c>
    </row>
    <row r="7" spans="1:2" s="73" customFormat="1" ht="15.75" x14ac:dyDescent="0.25">
      <c r="A7" s="84" t="s">
        <v>168</v>
      </c>
      <c r="B7" s="73">
        <v>8.7989999999999995</v>
      </c>
    </row>
    <row r="8" spans="1:2" s="73" customFormat="1" ht="15.75" x14ac:dyDescent="0.25">
      <c r="A8" s="83" t="s">
        <v>169</v>
      </c>
      <c r="B8" s="82"/>
    </row>
    <row r="9" spans="1:2" s="73" customFormat="1" ht="15.75" x14ac:dyDescent="0.25">
      <c r="A9" s="84" t="s">
        <v>165</v>
      </c>
      <c r="B9" s="73">
        <v>18.948</v>
      </c>
    </row>
    <row r="10" spans="1:2" s="73" customFormat="1" ht="15.75" x14ac:dyDescent="0.25">
      <c r="A10" s="84" t="s">
        <v>167</v>
      </c>
      <c r="B10" s="73">
        <v>11.935</v>
      </c>
    </row>
    <row r="11" spans="1:2" s="73" customFormat="1" ht="15.75" x14ac:dyDescent="0.25">
      <c r="A11" s="84" t="s">
        <v>168</v>
      </c>
      <c r="B11" s="73">
        <v>10.583</v>
      </c>
    </row>
    <row r="12" spans="1:2" s="73" customFormat="1" ht="15.75" x14ac:dyDescent="0.25">
      <c r="A12" s="83" t="s">
        <v>171</v>
      </c>
      <c r="B12" s="82"/>
    </row>
    <row r="13" spans="1:2" s="73" customFormat="1" ht="15.75" x14ac:dyDescent="0.25">
      <c r="A13" s="84" t="s">
        <v>165</v>
      </c>
      <c r="B13" s="73">
        <v>81.2</v>
      </c>
    </row>
    <row r="14" spans="1:2" s="73" customFormat="1" ht="15.75" x14ac:dyDescent="0.25">
      <c r="A14" s="84" t="s">
        <v>167</v>
      </c>
      <c r="B14" s="73">
        <v>74.183000000000007</v>
      </c>
    </row>
    <row r="15" spans="1:2" s="73" customFormat="1" ht="15.75" x14ac:dyDescent="0.25">
      <c r="A15" s="84" t="s">
        <v>168</v>
      </c>
      <c r="B15" s="73">
        <v>61.939</v>
      </c>
    </row>
    <row r="16" spans="1:2" s="73" customFormat="1" ht="15.75" x14ac:dyDescent="0.25">
      <c r="A16" s="83" t="s">
        <v>172</v>
      </c>
      <c r="B16" s="82">
        <v>23.508000000000003</v>
      </c>
    </row>
    <row r="17" spans="1:29" s="73" customFormat="1" ht="15.75" x14ac:dyDescent="0.25">
      <c r="A17" s="84" t="s">
        <v>165</v>
      </c>
      <c r="B17" s="73">
        <v>5.8650000000000002</v>
      </c>
    </row>
    <row r="18" spans="1:29" s="73" customFormat="1" ht="15.75" x14ac:dyDescent="0.25">
      <c r="A18" s="84" t="s">
        <v>167</v>
      </c>
      <c r="B18" s="73">
        <v>0</v>
      </c>
    </row>
    <row r="19" spans="1:29" s="73" customFormat="1" ht="15.75" x14ac:dyDescent="0.25">
      <c r="A19" s="84" t="s">
        <v>168</v>
      </c>
      <c r="B19" s="73">
        <v>17.643000000000001</v>
      </c>
    </row>
    <row r="22" spans="1:29" ht="15.75" x14ac:dyDescent="0.25">
      <c r="B22" s="73"/>
      <c r="C22" s="73"/>
      <c r="D22" s="73"/>
      <c r="E22" s="73"/>
      <c r="F22" s="73"/>
      <c r="G22" s="73"/>
      <c r="H22" s="73"/>
      <c r="I22" s="73"/>
      <c r="J22" s="73"/>
      <c r="K22" s="73"/>
      <c r="L22" s="73"/>
      <c r="M22" s="73"/>
      <c r="N22" s="73"/>
      <c r="O22" s="73"/>
      <c r="P22" s="73"/>
      <c r="Q22" s="73"/>
      <c r="R22" s="73"/>
      <c r="S22" s="73"/>
      <c r="T22" s="73"/>
      <c r="U22" s="73"/>
      <c r="V22" s="73"/>
      <c r="W22" s="73"/>
      <c r="X22" s="73"/>
      <c r="Y22" s="73"/>
      <c r="Z22" s="73"/>
      <c r="AA22" s="73"/>
      <c r="AB22" s="73"/>
      <c r="AC22" s="73"/>
    </row>
    <row r="23" spans="1:29" ht="15.75" x14ac:dyDescent="0.25">
      <c r="A23" s="73" t="s">
        <v>160</v>
      </c>
      <c r="B23" s="104" t="s">
        <v>45</v>
      </c>
      <c r="C23" s="104" t="s">
        <v>46</v>
      </c>
      <c r="D23" s="104" t="s">
        <v>47</v>
      </c>
      <c r="E23" s="104" t="s">
        <v>48</v>
      </c>
      <c r="F23" s="104" t="s">
        <v>49</v>
      </c>
      <c r="G23" s="104" t="s">
        <v>51</v>
      </c>
      <c r="H23" s="104" t="s">
        <v>52</v>
      </c>
      <c r="I23" s="104" t="s">
        <v>53</v>
      </c>
      <c r="J23" s="104" t="s">
        <v>20</v>
      </c>
      <c r="K23" s="104" t="s">
        <v>21</v>
      </c>
      <c r="L23" s="104" t="s">
        <v>288</v>
      </c>
      <c r="M23" s="104" t="s">
        <v>22</v>
      </c>
      <c r="N23" s="104" t="s">
        <v>55</v>
      </c>
      <c r="O23" s="104" t="s">
        <v>56</v>
      </c>
      <c r="P23" s="104" t="s">
        <v>57</v>
      </c>
      <c r="Q23" s="104" t="s">
        <v>289</v>
      </c>
      <c r="R23" s="104" t="s">
        <v>58</v>
      </c>
      <c r="S23" s="104" t="s">
        <v>24</v>
      </c>
      <c r="T23" s="104" t="s">
        <v>25</v>
      </c>
      <c r="U23" s="104" t="s">
        <v>26</v>
      </c>
      <c r="V23" s="104" t="s">
        <v>27</v>
      </c>
      <c r="W23" s="104" t="s">
        <v>290</v>
      </c>
      <c r="X23" s="104" t="s">
        <v>28</v>
      </c>
      <c r="Y23" s="104" t="s">
        <v>29</v>
      </c>
      <c r="Z23" s="104" t="s">
        <v>291</v>
      </c>
      <c r="AA23" s="104" t="s">
        <v>30</v>
      </c>
      <c r="AB23" s="104" t="s">
        <v>292</v>
      </c>
      <c r="AC23" s="104" t="s">
        <v>32</v>
      </c>
    </row>
    <row r="24" spans="1:29" ht="15.75" x14ac:dyDescent="0.25">
      <c r="A24" s="105" t="s">
        <v>164</v>
      </c>
      <c r="B24" s="73">
        <v>1634.1677938853068</v>
      </c>
      <c r="C24" s="73">
        <v>202.9818797646187</v>
      </c>
      <c r="D24" s="73">
        <v>3697.0235828274276</v>
      </c>
      <c r="E24" s="73">
        <v>4502.3519433095234</v>
      </c>
      <c r="F24" s="73">
        <v>7840.6369708457869</v>
      </c>
      <c r="G24" s="73">
        <v>615.53632913280728</v>
      </c>
      <c r="H24" s="73">
        <v>1421.4405444474583</v>
      </c>
      <c r="I24" s="73">
        <v>174.24260748572038</v>
      </c>
      <c r="J24" s="73">
        <v>13923.929864578349</v>
      </c>
      <c r="K24" s="73">
        <v>3034.1133076403189</v>
      </c>
      <c r="L24" s="73">
        <v>482.95589111512629</v>
      </c>
      <c r="M24" s="73">
        <v>15720.523302590709</v>
      </c>
      <c r="N24" s="73">
        <v>2199.3615290656035</v>
      </c>
      <c r="O24" s="73">
        <v>286.43523055719299</v>
      </c>
      <c r="P24" s="73">
        <v>1869.9294736448969</v>
      </c>
      <c r="Q24" s="73">
        <v>2495.0893235947678</v>
      </c>
      <c r="R24" s="73">
        <v>1567.2151405436748</v>
      </c>
      <c r="S24" s="73">
        <v>1486.3991843504082</v>
      </c>
      <c r="T24" s="73">
        <v>1360.4855904586971</v>
      </c>
      <c r="U24" s="73">
        <v>89.253483410702486</v>
      </c>
      <c r="V24" s="73">
        <v>10246.289352351127</v>
      </c>
      <c r="W24" s="73">
        <v>237.63187313297701</v>
      </c>
      <c r="X24" s="73">
        <v>52.601001821602843</v>
      </c>
      <c r="Y24" s="73">
        <v>2194.4142916070914</v>
      </c>
      <c r="Z24" s="73">
        <v>455.37586530067898</v>
      </c>
      <c r="AA24" s="73">
        <v>10429.302948997683</v>
      </c>
      <c r="AB24" s="73">
        <v>0</v>
      </c>
      <c r="AC24" s="73">
        <v>10681.433300887351</v>
      </c>
    </row>
    <row r="26" spans="1:29" ht="15.75" thickBot="1" x14ac:dyDescent="0.3"/>
    <row r="27" spans="1:29" x14ac:dyDescent="0.25">
      <c r="A27" s="106" t="s">
        <v>263</v>
      </c>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row>
    <row r="28" spans="1:29" x14ac:dyDescent="0.25">
      <c r="A28" s="108"/>
      <c r="B28" s="104" t="s">
        <v>45</v>
      </c>
      <c r="C28" s="104" t="s">
        <v>46</v>
      </c>
      <c r="D28" s="104" t="s">
        <v>47</v>
      </c>
      <c r="E28" s="104" t="s">
        <v>48</v>
      </c>
      <c r="F28" s="104" t="s">
        <v>49</v>
      </c>
      <c r="G28" s="104" t="s">
        <v>51</v>
      </c>
      <c r="H28" s="104" t="s">
        <v>52</v>
      </c>
      <c r="I28" s="104" t="s">
        <v>53</v>
      </c>
      <c r="J28" s="104" t="s">
        <v>20</v>
      </c>
      <c r="K28" s="104" t="s">
        <v>21</v>
      </c>
      <c r="L28" s="104" t="s">
        <v>288</v>
      </c>
      <c r="M28" s="104" t="s">
        <v>22</v>
      </c>
      <c r="N28" s="104" t="s">
        <v>55</v>
      </c>
      <c r="O28" s="104" t="s">
        <v>56</v>
      </c>
      <c r="P28" s="104" t="s">
        <v>57</v>
      </c>
      <c r="Q28" s="104" t="s">
        <v>289</v>
      </c>
      <c r="R28" s="104" t="s">
        <v>58</v>
      </c>
      <c r="S28" s="104" t="s">
        <v>24</v>
      </c>
      <c r="T28" s="104" t="s">
        <v>25</v>
      </c>
      <c r="U28" s="104" t="s">
        <v>26</v>
      </c>
      <c r="V28" s="104" t="s">
        <v>27</v>
      </c>
      <c r="W28" s="104" t="s">
        <v>290</v>
      </c>
      <c r="X28" s="104" t="s">
        <v>28</v>
      </c>
      <c r="Y28" s="104" t="s">
        <v>29</v>
      </c>
      <c r="Z28" s="104" t="s">
        <v>291</v>
      </c>
      <c r="AA28" s="104" t="s">
        <v>30</v>
      </c>
      <c r="AB28" s="104" t="s">
        <v>292</v>
      </c>
      <c r="AC28" s="104" t="s">
        <v>32</v>
      </c>
    </row>
    <row r="29" spans="1:29" ht="15.75" x14ac:dyDescent="0.25">
      <c r="A29" s="109" t="s">
        <v>166</v>
      </c>
      <c r="B29" s="73">
        <f t="shared" ref="B29:AC29" si="0">B$24/SUM($B$24:$AC$24)*$B5</f>
        <v>0.20186452502691918</v>
      </c>
      <c r="C29" s="73">
        <f t="shared" si="0"/>
        <v>2.507382711926812E-2</v>
      </c>
      <c r="D29" s="73">
        <f t="shared" si="0"/>
        <v>0.45668377038958829</v>
      </c>
      <c r="E29" s="73">
        <f t="shared" si="0"/>
        <v>0.5561639018593898</v>
      </c>
      <c r="F29" s="73">
        <f t="shared" si="0"/>
        <v>0.96853362546402688</v>
      </c>
      <c r="G29" s="73">
        <f t="shared" si="0"/>
        <v>7.6035612243823408E-2</v>
      </c>
      <c r="H29" s="73">
        <f t="shared" si="0"/>
        <v>0.17558687757313016</v>
      </c>
      <c r="I29" s="73">
        <f t="shared" si="0"/>
        <v>2.1523739074511147E-2</v>
      </c>
      <c r="J29" s="73">
        <f t="shared" si="0"/>
        <v>1.7199870779111159</v>
      </c>
      <c r="K29" s="73">
        <f t="shared" si="0"/>
        <v>0.3747961769999576</v>
      </c>
      <c r="L29" s="73">
        <f t="shared" si="0"/>
        <v>5.9658293312167585E-2</v>
      </c>
      <c r="M29" s="73">
        <f t="shared" si="0"/>
        <v>1.9419156230628862</v>
      </c>
      <c r="N29" s="73">
        <f t="shared" si="0"/>
        <v>0.27168144672080519</v>
      </c>
      <c r="O29" s="73">
        <f t="shared" si="0"/>
        <v>3.5382603906255902E-2</v>
      </c>
      <c r="P29" s="73">
        <f t="shared" si="0"/>
        <v>0.23098755613932798</v>
      </c>
      <c r="Q29" s="73">
        <f t="shared" si="0"/>
        <v>0.30821193704331723</v>
      </c>
      <c r="R29" s="73">
        <f t="shared" si="0"/>
        <v>0.19359403675963593</v>
      </c>
      <c r="S29" s="73">
        <f t="shared" si="0"/>
        <v>0.1836110505126955</v>
      </c>
      <c r="T29" s="73">
        <f t="shared" si="0"/>
        <v>0.16805726960935785</v>
      </c>
      <c r="U29" s="73">
        <f t="shared" si="0"/>
        <v>1.1025252182251725E-2</v>
      </c>
      <c r="V29" s="73">
        <f t="shared" si="0"/>
        <v>1.2656976481485513</v>
      </c>
      <c r="W29" s="73">
        <f t="shared" si="0"/>
        <v>2.9354051267401388E-2</v>
      </c>
      <c r="X29" s="73">
        <f t="shared" si="0"/>
        <v>6.497665838470933E-3</v>
      </c>
      <c r="Y29" s="73">
        <f t="shared" si="0"/>
        <v>0.27107032726079949</v>
      </c>
      <c r="Z29" s="73">
        <f t="shared" si="0"/>
        <v>5.6251403987769164E-2</v>
      </c>
      <c r="AA29" s="73">
        <f t="shared" si="0"/>
        <v>1.2883048448506045</v>
      </c>
      <c r="AB29" s="73">
        <f t="shared" si="0"/>
        <v>0</v>
      </c>
      <c r="AC29" s="73">
        <f t="shared" si="0"/>
        <v>1.3194498557359737</v>
      </c>
    </row>
    <row r="30" spans="1:29" ht="16.5" thickBot="1" x14ac:dyDescent="0.3">
      <c r="A30" s="110" t="s">
        <v>170</v>
      </c>
      <c r="B30" s="111">
        <f t="shared" ref="B30:AC30" si="1">B$24/SUM($B$24:$AC$24)*$B9</f>
        <v>0.31308250963494016</v>
      </c>
      <c r="C30" s="111">
        <f t="shared" si="1"/>
        <v>3.8888342167135333E-2</v>
      </c>
      <c r="D30" s="111">
        <f t="shared" si="1"/>
        <v>0.70829533284291724</v>
      </c>
      <c r="E30" s="111">
        <f t="shared" si="1"/>
        <v>0.86258439980614865</v>
      </c>
      <c r="F30" s="111">
        <f t="shared" si="1"/>
        <v>1.5021507027332719</v>
      </c>
      <c r="G30" s="111">
        <f t="shared" si="1"/>
        <v>0.11792770572120537</v>
      </c>
      <c r="H30" s="111">
        <f t="shared" si="1"/>
        <v>0.27232709799915444</v>
      </c>
      <c r="I30" s="111">
        <f t="shared" si="1"/>
        <v>3.3382320371927413E-2</v>
      </c>
      <c r="J30" s="111">
        <f t="shared" si="1"/>
        <v>2.6676201319685537</v>
      </c>
      <c r="K30" s="111">
        <f t="shared" si="1"/>
        <v>0.58129147595933506</v>
      </c>
      <c r="L30" s="111">
        <f t="shared" si="1"/>
        <v>9.252724414168384E-2</v>
      </c>
      <c r="M30" s="111">
        <f t="shared" si="1"/>
        <v>3.0118210056311345</v>
      </c>
      <c r="N30" s="111">
        <f t="shared" si="1"/>
        <v>0.42136531492721752</v>
      </c>
      <c r="O30" s="111">
        <f t="shared" si="1"/>
        <v>5.4876776525803125E-2</v>
      </c>
      <c r="P30" s="111">
        <f t="shared" si="1"/>
        <v>0.35825097926888649</v>
      </c>
      <c r="Q30" s="111">
        <f t="shared" si="1"/>
        <v>0.47802241001037693</v>
      </c>
      <c r="R30" s="111">
        <f t="shared" si="1"/>
        <v>0.30025536617185739</v>
      </c>
      <c r="S30" s="111">
        <f t="shared" si="1"/>
        <v>0.28477221782062323</v>
      </c>
      <c r="T30" s="111">
        <f t="shared" si="1"/>
        <v>0.26064902550201463</v>
      </c>
      <c r="U30" s="111">
        <f t="shared" si="1"/>
        <v>1.7099654444569509E-2</v>
      </c>
      <c r="V30" s="111">
        <f t="shared" si="1"/>
        <v>1.9630383103150324</v>
      </c>
      <c r="W30" s="111">
        <f t="shared" si="1"/>
        <v>4.5526771172523656E-2</v>
      </c>
      <c r="X30" s="111">
        <f t="shared" si="1"/>
        <v>1.0077578153994208E-2</v>
      </c>
      <c r="Y30" s="111">
        <f t="shared" si="1"/>
        <v>0.4204174970072545</v>
      </c>
      <c r="Z30" s="111">
        <f t="shared" si="1"/>
        <v>8.7243316915793567E-2</v>
      </c>
      <c r="AA30" s="111">
        <f t="shared" si="1"/>
        <v>1.9981010231832079</v>
      </c>
      <c r="AB30" s="111">
        <f t="shared" si="1"/>
        <v>0</v>
      </c>
      <c r="AC30" s="111">
        <f t="shared" si="1"/>
        <v>2.04640548960344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D2BC4-A8C9-42E7-B3DA-199B83C0A6D6}">
  <sheetPr>
    <tabColor theme="5" tint="0.39997558519241921"/>
  </sheetPr>
  <dimension ref="A1:AF5"/>
  <sheetViews>
    <sheetView workbookViewId="0">
      <selection activeCell="B5" sqref="B5"/>
    </sheetView>
  </sheetViews>
  <sheetFormatPr defaultRowHeight="15" x14ac:dyDescent="0.25"/>
  <sheetData>
    <row r="1" spans="1:32" x14ac:dyDescent="0.25">
      <c r="A1" s="115" t="s">
        <v>84</v>
      </c>
      <c r="B1" s="115" t="s">
        <v>267</v>
      </c>
    </row>
    <row r="4" spans="1:32" x14ac:dyDescent="0.25">
      <c r="A4" s="116" t="s">
        <v>265</v>
      </c>
      <c r="B4" s="116" t="s">
        <v>45</v>
      </c>
      <c r="C4" s="116" t="s">
        <v>46</v>
      </c>
      <c r="D4" s="116" t="s">
        <v>47</v>
      </c>
      <c r="E4" s="116" t="s">
        <v>48</v>
      </c>
      <c r="F4" s="116" t="s">
        <v>49</v>
      </c>
      <c r="G4" s="116" t="s">
        <v>50</v>
      </c>
      <c r="H4" s="116" t="s">
        <v>51</v>
      </c>
      <c r="I4" s="116" t="s">
        <v>52</v>
      </c>
      <c r="J4" s="116" t="s">
        <v>53</v>
      </c>
      <c r="K4" s="116" t="s">
        <v>54</v>
      </c>
      <c r="L4" s="116" t="s">
        <v>20</v>
      </c>
      <c r="M4" s="116" t="s">
        <v>21</v>
      </c>
      <c r="N4" s="116" t="s">
        <v>22</v>
      </c>
      <c r="O4" s="116" t="s">
        <v>55</v>
      </c>
      <c r="P4" s="116" t="s">
        <v>56</v>
      </c>
      <c r="Q4" s="116" t="s">
        <v>57</v>
      </c>
      <c r="R4" s="116" t="s">
        <v>58</v>
      </c>
      <c r="S4" s="116" t="s">
        <v>23</v>
      </c>
      <c r="T4" s="116" t="s">
        <v>24</v>
      </c>
      <c r="U4" s="116" t="s">
        <v>25</v>
      </c>
      <c r="V4" s="116" t="s">
        <v>59</v>
      </c>
      <c r="W4" s="116" t="s">
        <v>26</v>
      </c>
      <c r="X4" s="116" t="s">
        <v>60</v>
      </c>
      <c r="Y4" t="s">
        <v>27</v>
      </c>
      <c r="Z4" t="s">
        <v>28</v>
      </c>
      <c r="AA4" t="s">
        <v>29</v>
      </c>
      <c r="AB4" t="s">
        <v>30</v>
      </c>
      <c r="AC4" t="s">
        <v>61</v>
      </c>
      <c r="AD4" t="s">
        <v>31</v>
      </c>
      <c r="AE4" t="s">
        <v>32</v>
      </c>
      <c r="AF4" t="s">
        <v>33</v>
      </c>
    </row>
    <row r="5" spans="1:32" x14ac:dyDescent="0.25">
      <c r="A5" s="116" t="s">
        <v>266</v>
      </c>
      <c r="B5" s="116">
        <v>127</v>
      </c>
      <c r="C5" s="116">
        <v>43.7</v>
      </c>
      <c r="D5" s="116">
        <v>77</v>
      </c>
      <c r="E5" s="116">
        <v>53.4</v>
      </c>
      <c r="F5" s="116">
        <v>574</v>
      </c>
      <c r="G5" s="116">
        <v>151.5</v>
      </c>
      <c r="H5" s="116">
        <v>0</v>
      </c>
      <c r="I5" s="116">
        <v>152.68</v>
      </c>
      <c r="J5" s="116">
        <v>2.52</v>
      </c>
      <c r="K5" s="116">
        <v>151</v>
      </c>
      <c r="L5" s="116">
        <v>30.299999999999997</v>
      </c>
      <c r="M5" s="116">
        <v>124.19999999999999</v>
      </c>
      <c r="N5" s="116">
        <v>31.400000000000002</v>
      </c>
      <c r="O5" s="116">
        <v>0</v>
      </c>
      <c r="P5" s="116">
        <v>3</v>
      </c>
      <c r="Q5" s="116">
        <v>1</v>
      </c>
      <c r="R5" s="116">
        <v>168.9</v>
      </c>
      <c r="S5" s="116">
        <v>254</v>
      </c>
      <c r="T5" s="116">
        <v>113.2</v>
      </c>
      <c r="U5" s="116">
        <v>42</v>
      </c>
      <c r="V5" s="116">
        <v>0</v>
      </c>
      <c r="W5" s="116">
        <v>86.350000000000009</v>
      </c>
      <c r="X5" s="116">
        <v>7.8500000000000005</v>
      </c>
      <c r="Y5">
        <v>344.2</v>
      </c>
      <c r="Z5">
        <v>0</v>
      </c>
      <c r="AA5">
        <v>171</v>
      </c>
      <c r="AB5">
        <v>26</v>
      </c>
      <c r="AC5">
        <v>0</v>
      </c>
      <c r="AD5">
        <v>7.4</v>
      </c>
      <c r="AE5">
        <v>117.80000000000001</v>
      </c>
      <c r="AF5">
        <v>124.6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3744-D52E-4D41-A0B8-04E6ADEC6331}">
  <sheetPr>
    <tabColor theme="9" tint="0.59999389629810485"/>
  </sheetPr>
  <dimension ref="A1:AS43"/>
  <sheetViews>
    <sheetView showGridLines="0" workbookViewId="0">
      <selection activeCell="A10" sqref="A10"/>
    </sheetView>
  </sheetViews>
  <sheetFormatPr defaultColWidth="9.140625" defaultRowHeight="15" x14ac:dyDescent="0.25"/>
  <cols>
    <col min="1" max="1" width="14.7109375" style="44" customWidth="1"/>
    <col min="2" max="2" width="8.42578125" style="44" bestFit="1" customWidth="1"/>
    <col min="3" max="3" width="12" style="44" bestFit="1" customWidth="1"/>
    <col min="4" max="4" width="31" style="44" customWidth="1"/>
    <col min="5" max="5" width="44.42578125" style="44" bestFit="1" customWidth="1"/>
    <col min="6" max="6" width="13.5703125" style="44" customWidth="1"/>
    <col min="7" max="28" width="11.7109375" style="44" customWidth="1"/>
    <col min="29" max="40" width="9.28515625" style="44" customWidth="1"/>
    <col min="41" max="43" width="9.140625" style="44"/>
    <col min="44" max="44" width="13" style="44" customWidth="1"/>
    <col min="45" max="45" width="9.140625" style="44"/>
    <col min="46" max="46" width="16.140625" style="44" customWidth="1"/>
    <col min="47" max="47" width="13.140625" style="44" customWidth="1"/>
    <col min="48" max="48" width="9.140625" style="44"/>
    <col min="49" max="49" width="13" style="44" customWidth="1"/>
    <col min="50" max="16384" width="9.140625" style="44"/>
  </cols>
  <sheetData>
    <row r="1" spans="1:45" ht="21" x14ac:dyDescent="0.25">
      <c r="A1" s="43" t="s">
        <v>108</v>
      </c>
    </row>
    <row r="2" spans="1:45" ht="21" x14ac:dyDescent="0.25">
      <c r="A2" s="43"/>
    </row>
    <row r="3" spans="1:45" x14ac:dyDescent="0.25">
      <c r="A3" s="45" t="s">
        <v>109</v>
      </c>
      <c r="D3" s="46"/>
      <c r="E3" s="46"/>
      <c r="F3" s="46"/>
    </row>
    <row r="4" spans="1:45" ht="15.75" thickBot="1" x14ac:dyDescent="0.3">
      <c r="A4" s="47" t="s">
        <v>110</v>
      </c>
      <c r="B4" s="48" t="s">
        <v>6</v>
      </c>
      <c r="C4" s="48" t="s">
        <v>18</v>
      </c>
      <c r="D4" s="48" t="s">
        <v>111</v>
      </c>
      <c r="E4" s="48" t="s">
        <v>112</v>
      </c>
      <c r="F4" s="48" t="s">
        <v>279</v>
      </c>
      <c r="G4" s="5" t="str">
        <f>Legend!$A$37</f>
        <v>AFE</v>
      </c>
      <c r="H4" s="5" t="str">
        <f>Legend!$A$38</f>
        <v>AFN</v>
      </c>
      <c r="I4" s="5" t="str">
        <f>Legend!$A$39</f>
        <v>AFW</v>
      </c>
      <c r="J4" s="5" t="str">
        <f>Legend!$A$40</f>
        <v>AFZ</v>
      </c>
      <c r="K4" s="5" t="str">
        <f>Legend!$A$41</f>
        <v>ANZ</v>
      </c>
      <c r="L4" s="5" t="str">
        <f>Legend!$A$42</f>
        <v>ASC</v>
      </c>
      <c r="M4" s="5" t="str">
        <f>Legend!$A$43</f>
        <v>ASE</v>
      </c>
      <c r="N4" s="5" t="str">
        <f>Legend!$A$44</f>
        <v>ASO</v>
      </c>
      <c r="O4" s="5" t="str">
        <f>Legend!$A$45</f>
        <v>BRA</v>
      </c>
      <c r="P4" s="5" t="str">
        <f>Legend!$A$46</f>
        <v>CAN</v>
      </c>
      <c r="Q4" s="5" t="str">
        <f>Legend!$A$47</f>
        <v>CHL</v>
      </c>
      <c r="R4" s="5" t="str">
        <f>Legend!$A$48</f>
        <v>CHN</v>
      </c>
      <c r="S4" s="5" t="str">
        <f>Legend!$A$49</f>
        <v>ENE</v>
      </c>
      <c r="T4" s="5" t="str">
        <f>Legend!$A$50</f>
        <v>ENW</v>
      </c>
      <c r="U4" s="5" t="str">
        <f>Legend!$A$51</f>
        <v>EUE</v>
      </c>
      <c r="V4" s="5" t="str">
        <f>Legend!$A$52</f>
        <v>EUM</v>
      </c>
      <c r="W4" s="5" t="str">
        <f>Legend!$A$53</f>
        <v>EUW</v>
      </c>
      <c r="X4" s="5" t="str">
        <f>Legend!$A$54</f>
        <v>IDN</v>
      </c>
      <c r="Y4" s="5" t="str">
        <f>Legend!$A$55</f>
        <v>IND</v>
      </c>
      <c r="Z4" s="5" t="str">
        <f>Legend!$A$56</f>
        <v>JPN</v>
      </c>
      <c r="AA4" s="5" t="str">
        <f>Legend!$A$57</f>
        <v>LAM</v>
      </c>
      <c r="AB4" s="5" t="str">
        <f>Legend!$A$58</f>
        <v>MDA</v>
      </c>
      <c r="AC4" s="5" t="str">
        <f>Legend!$A$59</f>
        <v>MEA</v>
      </c>
      <c r="AD4" s="5" t="str">
        <f>Legend!$A$60</f>
        <v>MEX</v>
      </c>
      <c r="AE4" s="5" t="str">
        <f>Legend!$A$61</f>
        <v>NIG</v>
      </c>
      <c r="AF4" s="5" t="str">
        <f>Legend!$A$62</f>
        <v>RUS</v>
      </c>
      <c r="AG4" s="5" t="str">
        <f>Legend!$A$63</f>
        <v>SKT</v>
      </c>
      <c r="AH4" s="5" t="str">
        <f>Legend!$A$64</f>
        <v>USA</v>
      </c>
      <c r="AI4" s="49"/>
      <c r="AJ4" s="49"/>
      <c r="AK4" s="49"/>
      <c r="AL4" s="49"/>
      <c r="AM4" s="49"/>
      <c r="AN4" s="49"/>
      <c r="AO4" s="49"/>
      <c r="AP4" s="49"/>
      <c r="AQ4" s="49"/>
      <c r="AR4" s="49"/>
      <c r="AS4" s="49"/>
    </row>
    <row r="5" spans="1:45" ht="38.25" x14ac:dyDescent="0.25">
      <c r="A5" s="50" t="s">
        <v>113</v>
      </c>
      <c r="B5" s="50" t="s">
        <v>114</v>
      </c>
      <c r="C5" s="50" t="s">
        <v>18</v>
      </c>
      <c r="D5" s="50" t="s">
        <v>115</v>
      </c>
      <c r="E5" s="50" t="s">
        <v>116</v>
      </c>
      <c r="F5" s="50"/>
      <c r="G5" s="6" t="str">
        <f>Legend!$B$37</f>
        <v>Eastern Africa</v>
      </c>
      <c r="H5" s="6" t="str">
        <f>Legend!$B$38</f>
        <v>Northern Africa</v>
      </c>
      <c r="I5" s="6" t="str">
        <f>Legend!$B$39</f>
        <v>Western Africa</v>
      </c>
      <c r="J5" s="6" t="str">
        <f>Legend!$B$40</f>
        <v>Southern Africa</v>
      </c>
      <c r="K5" s="6" t="str">
        <f>Legend!$B$41</f>
        <v>Australia and New Zealand</v>
      </c>
      <c r="L5" s="6" t="str">
        <f>Legend!$B$42</f>
        <v>Central Asia</v>
      </c>
      <c r="M5" s="6" t="str">
        <f>Legend!$B$43</f>
        <v>Southeast Asia</v>
      </c>
      <c r="N5" s="6" t="str">
        <f>Legend!$B$44</f>
        <v>South Asia</v>
      </c>
      <c r="O5" s="6" t="str">
        <f>Legend!$B$45</f>
        <v>Brazil</v>
      </c>
      <c r="P5" s="6" t="str">
        <f>Legend!$B$46</f>
        <v>Canada</v>
      </c>
      <c r="Q5" s="6" t="str">
        <f>Legend!$B$47</f>
        <v>Chile</v>
      </c>
      <c r="R5" s="6" t="str">
        <f>Legend!$B$48</f>
        <v>China</v>
      </c>
      <c r="S5" s="6" t="str">
        <f>Legend!$B$49</f>
        <v>Non-EU Eastern Europe</v>
      </c>
      <c r="T5" s="6" t="str">
        <f>Legend!$B$50</f>
        <v>Non-EU Western Europe</v>
      </c>
      <c r="U5" s="6" t="str">
        <f>Legend!$B$51</f>
        <v>Eastern Europe Union</v>
      </c>
      <c r="V5" s="6" t="str">
        <f>Legend!$B$52</f>
        <v>Mediterranean- Europe Union</v>
      </c>
      <c r="W5" s="6" t="str">
        <f>Legend!$B$53</f>
        <v>Western Europe Union</v>
      </c>
      <c r="X5" s="6" t="str">
        <f>Legend!$B$54</f>
        <v>Indonesia, Philippines, Vietnam</v>
      </c>
      <c r="Y5" s="6" t="str">
        <f>Legend!$B$55</f>
        <v>India</v>
      </c>
      <c r="Z5" s="6" t="str">
        <f>Legend!$B$56</f>
        <v>Japan</v>
      </c>
      <c r="AA5" s="6" t="str">
        <f>Legend!$B$57</f>
        <v>Latin America</v>
      </c>
      <c r="AB5" s="6" t="str">
        <f>Legend!$B$58</f>
        <v>Mediterranean Asia</v>
      </c>
      <c r="AC5" s="6" t="str">
        <f>Legend!$B$59</f>
        <v>Middle East (Gulf States)</v>
      </c>
      <c r="AD5" s="6" t="str">
        <f>Legend!$B$60</f>
        <v>Mexico</v>
      </c>
      <c r="AE5" s="6" t="str">
        <f>Legend!$B$61</f>
        <v>Nigeria</v>
      </c>
      <c r="AF5" s="6" t="str">
        <f>Legend!$B$62</f>
        <v>Russia Federation</v>
      </c>
      <c r="AG5" s="6" t="str">
        <f>Legend!$B$63</f>
        <v>South Korea, Taiwan</v>
      </c>
      <c r="AH5" s="6" t="str">
        <f>Legend!$B$64</f>
        <v>United States</v>
      </c>
      <c r="AI5" s="51"/>
      <c r="AJ5" s="51"/>
      <c r="AK5" s="51"/>
      <c r="AL5" s="51"/>
      <c r="AM5" s="51"/>
      <c r="AN5" s="51"/>
      <c r="AO5" s="51"/>
      <c r="AP5" s="51"/>
      <c r="AQ5" s="51"/>
      <c r="AR5" s="51"/>
      <c r="AS5" s="51"/>
    </row>
    <row r="6" spans="1:45" x14ac:dyDescent="0.25">
      <c r="A6" s="52" t="s">
        <v>117</v>
      </c>
      <c r="B6" s="52"/>
      <c r="C6" s="52"/>
      <c r="D6" s="52"/>
      <c r="E6" s="52"/>
      <c r="F6" s="52"/>
      <c r="G6" s="52" t="str">
        <f>IF(G4="","","PJ-y")</f>
        <v>PJ-y</v>
      </c>
      <c r="H6" s="52" t="str">
        <f>IF(H4="","","PJ-y")</f>
        <v>PJ-y</v>
      </c>
      <c r="I6" s="52" t="str">
        <f t="shared" ref="I6:AH6" si="0">IF(I4="","","PJ-y")</f>
        <v>PJ-y</v>
      </c>
      <c r="J6" s="52" t="str">
        <f t="shared" si="0"/>
        <v>PJ-y</v>
      </c>
      <c r="K6" s="52" t="str">
        <f t="shared" si="0"/>
        <v>PJ-y</v>
      </c>
      <c r="L6" s="52" t="str">
        <f t="shared" si="0"/>
        <v>PJ-y</v>
      </c>
      <c r="M6" s="52" t="str">
        <f t="shared" si="0"/>
        <v>PJ-y</v>
      </c>
      <c r="N6" s="52" t="str">
        <f t="shared" si="0"/>
        <v>PJ-y</v>
      </c>
      <c r="O6" s="52" t="str">
        <f t="shared" si="0"/>
        <v>PJ-y</v>
      </c>
      <c r="P6" s="52" t="str">
        <f t="shared" si="0"/>
        <v>PJ-y</v>
      </c>
      <c r="Q6" s="52" t="str">
        <f t="shared" si="0"/>
        <v>PJ-y</v>
      </c>
      <c r="R6" s="52" t="str">
        <f t="shared" si="0"/>
        <v>PJ-y</v>
      </c>
      <c r="S6" s="52" t="str">
        <f t="shared" si="0"/>
        <v>PJ-y</v>
      </c>
      <c r="T6" s="52" t="str">
        <f t="shared" si="0"/>
        <v>PJ-y</v>
      </c>
      <c r="U6" s="52" t="str">
        <f t="shared" si="0"/>
        <v>PJ-y</v>
      </c>
      <c r="V6" s="52" t="str">
        <f t="shared" si="0"/>
        <v>PJ-y</v>
      </c>
      <c r="W6" s="52" t="str">
        <f t="shared" si="0"/>
        <v>PJ-y</v>
      </c>
      <c r="X6" s="52" t="str">
        <f t="shared" si="0"/>
        <v>PJ-y</v>
      </c>
      <c r="Y6" s="52" t="str">
        <f t="shared" si="0"/>
        <v>PJ-y</v>
      </c>
      <c r="Z6" s="52" t="str">
        <f t="shared" si="0"/>
        <v>PJ-y</v>
      </c>
      <c r="AA6" s="52" t="str">
        <f t="shared" si="0"/>
        <v>PJ-y</v>
      </c>
      <c r="AB6" s="52" t="str">
        <f t="shared" si="0"/>
        <v>PJ-y</v>
      </c>
      <c r="AC6" s="52" t="str">
        <f t="shared" si="0"/>
        <v>PJ-y</v>
      </c>
      <c r="AD6" s="52" t="str">
        <f t="shared" si="0"/>
        <v>PJ-y</v>
      </c>
      <c r="AE6" s="52" t="str">
        <f t="shared" si="0"/>
        <v>PJ-y</v>
      </c>
      <c r="AF6" s="52" t="str">
        <f t="shared" si="0"/>
        <v>PJ-y</v>
      </c>
      <c r="AG6" s="52" t="str">
        <f t="shared" si="0"/>
        <v>PJ-y</v>
      </c>
      <c r="AH6" s="52" t="str">
        <f t="shared" si="0"/>
        <v>PJ-y</v>
      </c>
      <c r="AI6" s="51"/>
      <c r="AJ6" s="51"/>
      <c r="AK6" s="51"/>
      <c r="AL6" s="51"/>
      <c r="AM6" s="51"/>
      <c r="AN6" s="51"/>
      <c r="AO6" s="51"/>
      <c r="AP6" s="51"/>
      <c r="AQ6" s="51"/>
      <c r="AR6" s="51"/>
      <c r="AS6" s="51"/>
    </row>
    <row r="7" spans="1:45" ht="15.75" x14ac:dyDescent="0.25">
      <c r="A7" s="72" t="s">
        <v>118</v>
      </c>
      <c r="B7" s="72" t="s">
        <v>13</v>
      </c>
      <c r="C7" s="72">
        <v>2070</v>
      </c>
      <c r="D7" s="72" t="s">
        <v>125</v>
      </c>
      <c r="E7" s="72" t="s">
        <v>126</v>
      </c>
      <c r="F7" s="72" t="s">
        <v>280</v>
      </c>
      <c r="G7" s="87">
        <v>5995.9453460088143</v>
      </c>
      <c r="H7" s="87">
        <v>1227.6515823876832</v>
      </c>
      <c r="I7" s="87">
        <v>4470.8036668748773</v>
      </c>
      <c r="J7" s="87">
        <v>2049.6436996263478</v>
      </c>
      <c r="K7" s="87">
        <v>4253.7179643080199</v>
      </c>
      <c r="L7" s="87">
        <v>1661.5546342718796</v>
      </c>
      <c r="M7" s="87">
        <v>795.49841096273872</v>
      </c>
      <c r="N7" s="87">
        <v>263.57340342923521</v>
      </c>
      <c r="O7" s="87">
        <v>5038.3196392783329</v>
      </c>
      <c r="P7" s="87">
        <v>3350.9636811473297</v>
      </c>
      <c r="Q7" s="87">
        <v>78.994080128114859</v>
      </c>
      <c r="R7" s="87">
        <v>3921.5760204354528</v>
      </c>
      <c r="S7" s="87">
        <v>403.89298117081069</v>
      </c>
      <c r="T7" s="87">
        <v>885.03681195162653</v>
      </c>
      <c r="U7" s="87">
        <v>470.26819760812475</v>
      </c>
      <c r="V7" s="87">
        <v>629.35370538485324</v>
      </c>
      <c r="W7" s="87">
        <v>583.06283983810715</v>
      </c>
      <c r="X7" s="87">
        <v>1135.5931495925699</v>
      </c>
      <c r="Y7" s="87">
        <v>1729.8532882599206</v>
      </c>
      <c r="Z7" s="87">
        <v>199.9594748905424</v>
      </c>
      <c r="AA7" s="87">
        <v>2205.3501168361345</v>
      </c>
      <c r="AB7" s="87">
        <v>1179.9923100003684</v>
      </c>
      <c r="AC7" s="87">
        <v>1562.7149556345748</v>
      </c>
      <c r="AD7" s="87">
        <v>1158.4041388130338</v>
      </c>
      <c r="AE7" s="87">
        <v>203.14239849714863</v>
      </c>
      <c r="AF7" s="87">
        <v>6549.1418130208122</v>
      </c>
      <c r="AG7" s="87">
        <v>67.637445004508777</v>
      </c>
      <c r="AH7" s="87">
        <v>3253.5410550756183</v>
      </c>
    </row>
    <row r="8" spans="1:45" ht="15.75" x14ac:dyDescent="0.25">
      <c r="A8" s="72" t="s">
        <v>118</v>
      </c>
      <c r="B8" s="72" t="s">
        <v>13</v>
      </c>
      <c r="C8" s="72">
        <v>2070</v>
      </c>
      <c r="D8" s="72" t="s">
        <v>119</v>
      </c>
      <c r="E8" s="72" t="s">
        <v>120</v>
      </c>
      <c r="F8" s="72" t="s">
        <v>281</v>
      </c>
      <c r="G8" s="87">
        <v>463.71333428988947</v>
      </c>
      <c r="H8" s="87">
        <v>224.09145573653365</v>
      </c>
      <c r="I8" s="87">
        <v>857.37721396062318</v>
      </c>
      <c r="J8" s="87">
        <v>340.38950006951046</v>
      </c>
      <c r="K8" s="87">
        <v>226.40288053001984</v>
      </c>
      <c r="L8" s="87">
        <v>964.01820790516342</v>
      </c>
      <c r="M8" s="87">
        <v>761.41079273587707</v>
      </c>
      <c r="N8" s="87">
        <v>688.32416230860747</v>
      </c>
      <c r="O8" s="87">
        <v>2486.4499090825038</v>
      </c>
      <c r="P8" s="87">
        <v>1718.5282861251774</v>
      </c>
      <c r="Q8" s="87">
        <v>267.04407064811164</v>
      </c>
      <c r="R8" s="87">
        <v>4563.350545561435</v>
      </c>
      <c r="S8" s="87">
        <v>240.93076026117569</v>
      </c>
      <c r="T8" s="87">
        <v>873.39085713018699</v>
      </c>
      <c r="U8" s="87">
        <v>271.40427573161327</v>
      </c>
      <c r="V8" s="87">
        <v>699.60375974659814</v>
      </c>
      <c r="W8" s="87">
        <v>823.11844414786401</v>
      </c>
      <c r="X8" s="87">
        <v>536.05357036583496</v>
      </c>
      <c r="Y8" s="87">
        <v>1323.3066227297218</v>
      </c>
      <c r="Z8" s="87">
        <v>316.27764294535842</v>
      </c>
      <c r="AA8" s="87">
        <v>2644.6731613200741</v>
      </c>
      <c r="AB8" s="87">
        <v>485.7837932610085</v>
      </c>
      <c r="AC8" s="87">
        <v>313.85163583332064</v>
      </c>
      <c r="AD8" s="87">
        <v>118.9118879048705</v>
      </c>
      <c r="AE8" s="87">
        <v>84.887630937641958</v>
      </c>
      <c r="AF8" s="87">
        <v>2077.938388384207</v>
      </c>
      <c r="AG8" s="87">
        <v>79.525998319045357</v>
      </c>
      <c r="AH8" s="87">
        <v>1083.6019606299681</v>
      </c>
    </row>
    <row r="9" spans="1:45" ht="15.75" x14ac:dyDescent="0.25">
      <c r="A9" s="72" t="s">
        <v>358</v>
      </c>
      <c r="B9" s="72" t="s">
        <v>13</v>
      </c>
      <c r="C9" s="72">
        <v>2070</v>
      </c>
      <c r="D9" s="72" t="s">
        <v>123</v>
      </c>
      <c r="E9" s="72" t="s">
        <v>124</v>
      </c>
      <c r="F9" s="72"/>
      <c r="G9" s="87"/>
      <c r="H9" s="87"/>
      <c r="I9" s="87"/>
      <c r="J9" s="87"/>
      <c r="K9" s="87"/>
      <c r="L9" s="87"/>
      <c r="M9" s="87"/>
      <c r="N9" s="87"/>
      <c r="O9" s="87"/>
      <c r="P9" s="87"/>
      <c r="Q9" s="87"/>
      <c r="R9" s="87"/>
      <c r="S9" s="87"/>
      <c r="T9" s="87"/>
      <c r="U9" s="87"/>
      <c r="V9" s="87"/>
      <c r="W9" s="87"/>
      <c r="X9" s="87"/>
      <c r="Y9" s="87"/>
      <c r="Z9" s="87"/>
      <c r="AA9" s="87"/>
      <c r="AB9" s="87"/>
      <c r="AC9" s="87"/>
      <c r="AD9" s="87"/>
      <c r="AE9" s="87"/>
      <c r="AF9" s="87"/>
      <c r="AG9" s="87"/>
      <c r="AH9" s="87"/>
    </row>
    <row r="10" spans="1:45" ht="15.75" x14ac:dyDescent="0.25">
      <c r="A10" s="72" t="s">
        <v>118</v>
      </c>
      <c r="B10" s="72" t="s">
        <v>13</v>
      </c>
      <c r="C10" s="72">
        <v>2070</v>
      </c>
      <c r="D10" s="72" t="s">
        <v>121</v>
      </c>
      <c r="E10" s="72" t="s">
        <v>122</v>
      </c>
      <c r="F10" s="1" t="s">
        <v>328</v>
      </c>
      <c r="G10" s="87">
        <v>276112.84087523521</v>
      </c>
      <c r="H10" s="87">
        <v>742826.3518019953</v>
      </c>
      <c r="I10" s="87">
        <v>203493.69797833447</v>
      </c>
      <c r="J10" s="87">
        <v>538160.13550758222</v>
      </c>
      <c r="K10" s="87">
        <v>860612.82855379197</v>
      </c>
      <c r="L10" s="87">
        <v>294879.24780104164</v>
      </c>
      <c r="M10" s="87">
        <v>22146.7990884192</v>
      </c>
      <c r="N10" s="87">
        <v>63733.962043483203</v>
      </c>
      <c r="O10" s="87">
        <v>235397.02379068802</v>
      </c>
      <c r="P10" s="87">
        <v>18944.545849041602</v>
      </c>
      <c r="Q10" s="87">
        <v>68393.372640551999</v>
      </c>
      <c r="R10" s="87">
        <v>270243.87042297603</v>
      </c>
      <c r="S10" s="87">
        <v>4094.5178090880013</v>
      </c>
      <c r="T10" s="87">
        <v>3919.9854153456004</v>
      </c>
      <c r="U10" s="87">
        <v>6445.5940961280003</v>
      </c>
      <c r="V10" s="87">
        <v>23863.444698326399</v>
      </c>
      <c r="W10" s="87">
        <v>5653.7017616448011</v>
      </c>
      <c r="X10" s="87">
        <v>24528.314764670398</v>
      </c>
      <c r="Y10" s="87">
        <v>36584.814816633596</v>
      </c>
      <c r="Z10" s="87">
        <v>952.59773433599992</v>
      </c>
      <c r="AA10" s="87">
        <v>403830.18659208959</v>
      </c>
      <c r="AB10" s="87">
        <v>85160.275087348811</v>
      </c>
      <c r="AC10" s="87">
        <v>926511.4628516736</v>
      </c>
      <c r="AD10" s="87">
        <v>136631.61896546881</v>
      </c>
      <c r="AE10" s="87">
        <v>15906.0926876544</v>
      </c>
      <c r="AF10" s="87">
        <v>39799.355355158412</v>
      </c>
      <c r="AG10" s="87">
        <v>443.88787877280004</v>
      </c>
      <c r="AH10" s="87">
        <v>438234.00055462087</v>
      </c>
    </row>
    <row r="11" spans="1:45" ht="15.75" x14ac:dyDescent="0.25">
      <c r="A11" s="72" t="s">
        <v>118</v>
      </c>
      <c r="B11" s="72" t="s">
        <v>13</v>
      </c>
      <c r="C11" s="72">
        <v>2070</v>
      </c>
      <c r="D11" s="72" t="s">
        <v>188</v>
      </c>
      <c r="E11" s="72" t="s">
        <v>181</v>
      </c>
      <c r="F11" s="1" t="s">
        <v>328</v>
      </c>
      <c r="G11" s="87">
        <v>36072.041046048013</v>
      </c>
      <c r="H11" s="87">
        <v>88497.51662000161</v>
      </c>
      <c r="I11" s="87">
        <v>38158.942153248005</v>
      </c>
      <c r="J11" s="87">
        <v>52225.1123642784</v>
      </c>
      <c r="K11" s="87">
        <v>85570.846762075205</v>
      </c>
      <c r="L11" s="87">
        <v>64453.267676635201</v>
      </c>
      <c r="M11" s="87">
        <v>7121.3675200272</v>
      </c>
      <c r="N11" s="87">
        <v>7740.0021521952012</v>
      </c>
      <c r="O11" s="87">
        <v>33092.671201919999</v>
      </c>
      <c r="P11" s="87">
        <v>24188.174409743999</v>
      </c>
      <c r="Q11" s="87">
        <v>4277.0936267711995</v>
      </c>
      <c r="R11" s="87">
        <v>69078.387099528016</v>
      </c>
      <c r="S11" s="87">
        <v>14529.254585961602</v>
      </c>
      <c r="T11" s="87">
        <v>9052.9368703200016</v>
      </c>
      <c r="U11" s="87">
        <v>10764.702533361602</v>
      </c>
      <c r="V11" s="87">
        <v>16959.572916004799</v>
      </c>
      <c r="W11" s="87">
        <v>10627.823861870402</v>
      </c>
      <c r="X11" s="87">
        <v>4259.5107205104005</v>
      </c>
      <c r="Y11" s="87">
        <v>17162.885561616004</v>
      </c>
      <c r="Z11" s="87">
        <v>1920.4914472848002</v>
      </c>
      <c r="AA11" s="87">
        <v>65357.156081664005</v>
      </c>
      <c r="AB11" s="87">
        <v>14389.9813292256</v>
      </c>
      <c r="AC11" s="87">
        <v>97344.720459864009</v>
      </c>
      <c r="AD11" s="87">
        <v>8240.1879467952003</v>
      </c>
      <c r="AE11" s="87">
        <v>8374.2859945584023</v>
      </c>
      <c r="AF11" s="87">
        <v>60634.615452047998</v>
      </c>
      <c r="AG11" s="87">
        <v>467.14096414080001</v>
      </c>
      <c r="AH11" s="87">
        <v>101326.39622628479</v>
      </c>
    </row>
    <row r="12" spans="1:45" ht="15.75" x14ac:dyDescent="0.25">
      <c r="A12" s="79" t="s">
        <v>118</v>
      </c>
      <c r="B12" s="79" t="s">
        <v>13</v>
      </c>
      <c r="C12" s="79">
        <v>2070</v>
      </c>
      <c r="D12" s="79" t="s">
        <v>189</v>
      </c>
      <c r="E12" s="79" t="s">
        <v>182</v>
      </c>
      <c r="F12" s="79" t="s">
        <v>328</v>
      </c>
      <c r="G12" s="88">
        <v>14396.679988747203</v>
      </c>
      <c r="H12" s="88">
        <v>19421.716487932797</v>
      </c>
      <c r="I12" s="88">
        <v>6087.7290963887999</v>
      </c>
      <c r="J12" s="88">
        <v>29647.999809691206</v>
      </c>
      <c r="K12" s="88">
        <v>95683.83670739521</v>
      </c>
      <c r="L12" s="88">
        <v>10092.835041739201</v>
      </c>
      <c r="M12" s="88">
        <v>21918.210796079999</v>
      </c>
      <c r="N12" s="88">
        <v>5278.366927972801</v>
      </c>
      <c r="O12" s="88">
        <v>30420.226795996798</v>
      </c>
      <c r="P12" s="88">
        <v>74924.573636952002</v>
      </c>
      <c r="Q12" s="88">
        <v>18996.147600350399</v>
      </c>
      <c r="R12" s="88">
        <v>36101.103819479998</v>
      </c>
      <c r="S12" s="88">
        <v>4011.5596679136002</v>
      </c>
      <c r="T12" s="88">
        <v>64805.935808476796</v>
      </c>
      <c r="U12" s="88">
        <v>8146.4306020128006</v>
      </c>
      <c r="V12" s="88">
        <v>20183.468835988799</v>
      </c>
      <c r="W12" s="88">
        <v>35735.247313516804</v>
      </c>
      <c r="X12" s="88">
        <v>59468.250500208</v>
      </c>
      <c r="Y12" s="88">
        <v>12350.548303833602</v>
      </c>
      <c r="Z12" s="88">
        <v>14183.783587425598</v>
      </c>
      <c r="AA12" s="88">
        <v>90124.581872476789</v>
      </c>
      <c r="AB12" s="88">
        <v>2410.6392857808005</v>
      </c>
      <c r="AC12" s="88">
        <v>16195.199838048004</v>
      </c>
      <c r="AD12" s="88">
        <v>14346.254508163202</v>
      </c>
      <c r="AE12" s="88">
        <v>714.0240406367999</v>
      </c>
      <c r="AF12" s="88">
        <v>78059.617958620802</v>
      </c>
      <c r="AG12" s="88">
        <v>13119.528681014401</v>
      </c>
      <c r="AH12" s="88">
        <v>69838.514391196804</v>
      </c>
    </row>
    <row r="13" spans="1:45" x14ac:dyDescent="0.25">
      <c r="A13" s="55"/>
      <c r="B13" s="53"/>
      <c r="C13" s="53"/>
      <c r="D13" s="54"/>
      <c r="E13" s="54"/>
      <c r="F13" s="54"/>
      <c r="G13" s="54"/>
    </row>
    <row r="14" spans="1:45"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row>
    <row r="15" spans="1:45" ht="16.5" customHeight="1"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row>
    <row r="16" spans="1:45" ht="21" x14ac:dyDescent="0.25">
      <c r="A16" s="2" t="s">
        <v>108</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5" ht="21" x14ac:dyDescent="0.25">
      <c r="A17" s="2"/>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x14ac:dyDescent="0.25">
      <c r="A18" s="45" t="s">
        <v>109</v>
      </c>
      <c r="B18" s="1"/>
      <c r="C18" s="1"/>
      <c r="D18" s="1"/>
      <c r="E18"/>
      <c r="F18" s="1"/>
      <c r="G18" s="1"/>
      <c r="H18" s="1"/>
      <c r="I18" s="1"/>
      <c r="J18" s="1"/>
      <c r="K18" s="1"/>
      <c r="L18" s="1"/>
      <c r="M18" s="1"/>
      <c r="N18" s="1"/>
      <c r="O18" s="1"/>
      <c r="P18" s="1"/>
      <c r="Q18" s="1"/>
      <c r="R18" s="1"/>
      <c r="S18" s="1"/>
      <c r="T18" s="1"/>
      <c r="U18" s="1"/>
      <c r="V18" s="1"/>
      <c r="W18" s="1"/>
      <c r="X18" s="1"/>
      <c r="Y18" s="1"/>
      <c r="Z18" s="1"/>
      <c r="AA18" s="1"/>
      <c r="AB18"/>
      <c r="AC18" s="1"/>
      <c r="AD18" s="1"/>
      <c r="AE18" s="1"/>
      <c r="AF18" s="1"/>
      <c r="AG18" s="1"/>
      <c r="AH18" s="1"/>
    </row>
    <row r="19" spans="1:35" ht="15.75" thickBot="1" x14ac:dyDescent="0.3">
      <c r="A19" s="47" t="s">
        <v>110</v>
      </c>
      <c r="B19" s="48" t="s">
        <v>6</v>
      </c>
      <c r="C19" s="48" t="s">
        <v>18</v>
      </c>
      <c r="D19" s="48" t="s">
        <v>111</v>
      </c>
      <c r="E19" s="48" t="s">
        <v>112</v>
      </c>
      <c r="F19" s="48" t="s">
        <v>279</v>
      </c>
      <c r="G19" s="5" t="s">
        <v>45</v>
      </c>
      <c r="H19" s="5" t="s">
        <v>46</v>
      </c>
      <c r="I19" s="5" t="s">
        <v>47</v>
      </c>
      <c r="J19" s="5" t="s">
        <v>48</v>
      </c>
      <c r="K19" s="5" t="s">
        <v>49</v>
      </c>
      <c r="L19" s="5" t="s">
        <v>51</v>
      </c>
      <c r="M19" s="5" t="s">
        <v>52</v>
      </c>
      <c r="N19" s="5" t="s">
        <v>53</v>
      </c>
      <c r="O19" s="5" t="s">
        <v>20</v>
      </c>
      <c r="P19" s="5" t="s">
        <v>21</v>
      </c>
      <c r="Q19" s="5" t="s">
        <v>288</v>
      </c>
      <c r="R19" s="5" t="s">
        <v>22</v>
      </c>
      <c r="S19" s="5" t="s">
        <v>55</v>
      </c>
      <c r="T19" s="5" t="s">
        <v>56</v>
      </c>
      <c r="U19" s="5" t="s">
        <v>57</v>
      </c>
      <c r="V19" s="5" t="s">
        <v>289</v>
      </c>
      <c r="W19" s="5" t="s">
        <v>58</v>
      </c>
      <c r="X19" s="5" t="s">
        <v>24</v>
      </c>
      <c r="Y19" s="5" t="s">
        <v>25</v>
      </c>
      <c r="Z19" s="5" t="s">
        <v>26</v>
      </c>
      <c r="AA19" s="5" t="s">
        <v>27</v>
      </c>
      <c r="AB19" s="5" t="s">
        <v>290</v>
      </c>
      <c r="AC19" s="5" t="s">
        <v>28</v>
      </c>
      <c r="AD19" s="5" t="s">
        <v>29</v>
      </c>
      <c r="AE19" s="5" t="s">
        <v>291</v>
      </c>
      <c r="AF19" s="5" t="s">
        <v>30</v>
      </c>
      <c r="AG19" s="5" t="s">
        <v>292</v>
      </c>
      <c r="AH19" s="5" t="s">
        <v>32</v>
      </c>
    </row>
    <row r="20" spans="1:35" ht="38.25" x14ac:dyDescent="0.25">
      <c r="A20" s="50" t="s">
        <v>309</v>
      </c>
      <c r="B20" s="50" t="s">
        <v>114</v>
      </c>
      <c r="C20" s="50" t="s">
        <v>18</v>
      </c>
      <c r="D20" s="50" t="s">
        <v>115</v>
      </c>
      <c r="E20" s="50" t="s">
        <v>116</v>
      </c>
      <c r="F20" s="50"/>
      <c r="G20" s="6" t="s">
        <v>62</v>
      </c>
      <c r="H20" s="6" t="s">
        <v>63</v>
      </c>
      <c r="I20" s="6" t="s">
        <v>64</v>
      </c>
      <c r="J20" s="6" t="s">
        <v>65</v>
      </c>
      <c r="K20" s="6" t="s">
        <v>66</v>
      </c>
      <c r="L20" s="6" t="s">
        <v>67</v>
      </c>
      <c r="M20" s="6" t="s">
        <v>68</v>
      </c>
      <c r="N20" s="6" t="s">
        <v>69</v>
      </c>
      <c r="O20" s="6" t="s">
        <v>34</v>
      </c>
      <c r="P20" s="6" t="s">
        <v>35</v>
      </c>
      <c r="Q20" s="6" t="s">
        <v>293</v>
      </c>
      <c r="R20" s="6" t="s">
        <v>233</v>
      </c>
      <c r="S20" s="6" t="s">
        <v>70</v>
      </c>
      <c r="T20" s="6" t="s">
        <v>71</v>
      </c>
      <c r="U20" s="6" t="s">
        <v>72</v>
      </c>
      <c r="V20" s="6" t="s">
        <v>294</v>
      </c>
      <c r="W20" s="6" t="s">
        <v>73</v>
      </c>
      <c r="X20" s="6" t="s">
        <v>295</v>
      </c>
      <c r="Y20" s="6" t="s">
        <v>37</v>
      </c>
      <c r="Z20" s="6" t="s">
        <v>38</v>
      </c>
      <c r="AA20" s="6" t="s">
        <v>39</v>
      </c>
      <c r="AB20" s="6" t="s">
        <v>296</v>
      </c>
      <c r="AC20" s="6" t="s">
        <v>297</v>
      </c>
      <c r="AD20" s="6" t="s">
        <v>40</v>
      </c>
      <c r="AE20" s="6" t="s">
        <v>298</v>
      </c>
      <c r="AF20" s="6" t="s">
        <v>299</v>
      </c>
      <c r="AG20" s="6" t="s">
        <v>300</v>
      </c>
      <c r="AH20" s="6" t="s">
        <v>76</v>
      </c>
    </row>
    <row r="21" spans="1:35" x14ac:dyDescent="0.25">
      <c r="A21" s="52" t="s">
        <v>117</v>
      </c>
      <c r="B21" s="52"/>
      <c r="C21" s="52"/>
      <c r="D21" s="52"/>
      <c r="E21" s="52"/>
      <c r="F21" s="52"/>
      <c r="G21" s="52" t="s">
        <v>12</v>
      </c>
      <c r="H21" s="52" t="s">
        <v>12</v>
      </c>
      <c r="I21" s="52" t="s">
        <v>12</v>
      </c>
      <c r="J21" s="52" t="s">
        <v>12</v>
      </c>
      <c r="K21" s="52" t="s">
        <v>12</v>
      </c>
      <c r="L21" s="52" t="s">
        <v>12</v>
      </c>
      <c r="M21" s="52" t="s">
        <v>12</v>
      </c>
      <c r="N21" s="52" t="s">
        <v>12</v>
      </c>
      <c r="O21" s="52" t="s">
        <v>12</v>
      </c>
      <c r="P21" s="52" t="s">
        <v>12</v>
      </c>
      <c r="Q21" s="52" t="s">
        <v>12</v>
      </c>
      <c r="R21" s="52" t="s">
        <v>12</v>
      </c>
      <c r="S21" s="52" t="s">
        <v>12</v>
      </c>
      <c r="T21" s="52" t="s">
        <v>12</v>
      </c>
      <c r="U21" s="52" t="s">
        <v>12</v>
      </c>
      <c r="V21" s="52" t="s">
        <v>12</v>
      </c>
      <c r="W21" s="52" t="s">
        <v>12</v>
      </c>
      <c r="X21" s="52" t="s">
        <v>12</v>
      </c>
      <c r="Y21" s="52" t="s">
        <v>12</v>
      </c>
      <c r="Z21" s="52" t="s">
        <v>12</v>
      </c>
      <c r="AA21" s="52" t="s">
        <v>12</v>
      </c>
      <c r="AB21" s="52" t="s">
        <v>12</v>
      </c>
      <c r="AC21" s="52" t="s">
        <v>12</v>
      </c>
      <c r="AD21" s="52" t="s">
        <v>12</v>
      </c>
      <c r="AE21" s="52" t="s">
        <v>12</v>
      </c>
      <c r="AF21" s="52" t="s">
        <v>12</v>
      </c>
      <c r="AG21" s="52" t="s">
        <v>12</v>
      </c>
      <c r="AH21" s="52" t="s">
        <v>12</v>
      </c>
    </row>
    <row r="22" spans="1:35" x14ac:dyDescent="0.25">
      <c r="A22" s="1" t="s">
        <v>301</v>
      </c>
      <c r="B22" s="1" t="s">
        <v>13</v>
      </c>
      <c r="C22" s="44">
        <v>2020</v>
      </c>
      <c r="D22" s="1" t="s">
        <v>349</v>
      </c>
      <c r="E22" s="1" t="s">
        <v>303</v>
      </c>
      <c r="F22" s="1" t="s">
        <v>328</v>
      </c>
      <c r="G22" s="1">
        <v>633.46299999999997</v>
      </c>
      <c r="H22" s="1">
        <v>245.43</v>
      </c>
      <c r="I22" s="1">
        <v>1166.548</v>
      </c>
      <c r="J22" s="1">
        <v>696.41200000000003</v>
      </c>
      <c r="K22" s="1">
        <v>3557.1179999999999</v>
      </c>
      <c r="L22" s="1">
        <v>175.70500000000001</v>
      </c>
      <c r="M22" s="1">
        <v>4142.8429999999998</v>
      </c>
      <c r="N22" s="1">
        <v>475.73099999999999</v>
      </c>
      <c r="O22" s="1">
        <v>915.68399999999997</v>
      </c>
      <c r="P22" s="1">
        <v>28.562000000000001</v>
      </c>
      <c r="Q22" s="1">
        <v>71.426000000000002</v>
      </c>
      <c r="R22" s="1">
        <v>45.222000000000001</v>
      </c>
      <c r="S22" s="1">
        <v>33.817</v>
      </c>
      <c r="T22" s="1">
        <v>7.298</v>
      </c>
      <c r="U22" s="1">
        <v>103.596</v>
      </c>
      <c r="V22" s="1">
        <v>596.44399999999996</v>
      </c>
      <c r="W22" s="1">
        <v>2.1309999999999998</v>
      </c>
      <c r="X22" s="1">
        <v>7726.7209999999995</v>
      </c>
      <c r="Y22" s="1">
        <v>1192.1369999999999</v>
      </c>
      <c r="Z22" s="1">
        <v>80.771000000000001</v>
      </c>
      <c r="AA22" s="1">
        <v>1851.08</v>
      </c>
      <c r="AB22" s="1">
        <v>181.792</v>
      </c>
      <c r="AC22">
        <v>1282.8520000000001</v>
      </c>
      <c r="AD22" s="1">
        <v>980.11500000000001</v>
      </c>
      <c r="AE22" s="1">
        <v>249.08199999999999</v>
      </c>
      <c r="AF22" s="1">
        <v>134.52099999999999</v>
      </c>
      <c r="AG22" s="1">
        <v>42.634999999999998</v>
      </c>
      <c r="AH22" s="1">
        <v>981.11099999999999</v>
      </c>
    </row>
    <row r="23" spans="1:35" x14ac:dyDescent="0.25">
      <c r="A23" s="1" t="s">
        <v>301</v>
      </c>
      <c r="B23" s="1" t="s">
        <v>13</v>
      </c>
      <c r="C23" s="44">
        <v>2020</v>
      </c>
      <c r="D23" s="1" t="s">
        <v>302</v>
      </c>
      <c r="E23" s="1" t="s">
        <v>305</v>
      </c>
      <c r="F23" s="1" t="s">
        <v>328</v>
      </c>
      <c r="G23" s="1">
        <v>461.76</v>
      </c>
      <c r="H23" s="1">
        <v>1118.115</v>
      </c>
      <c r="I23" s="1">
        <v>27.093</v>
      </c>
      <c r="J23" s="1">
        <v>393.62299999999999</v>
      </c>
      <c r="K23" s="1">
        <v>4075.0450000000001</v>
      </c>
      <c r="L23" s="1">
        <v>279.59899999999999</v>
      </c>
      <c r="M23" s="1">
        <v>462.005</v>
      </c>
      <c r="N23" s="1">
        <v>252.1</v>
      </c>
      <c r="O23" s="1">
        <v>1681.816</v>
      </c>
      <c r="P23" s="1">
        <v>421.81099999999998</v>
      </c>
      <c r="Q23" s="1">
        <v>253.12700000000001</v>
      </c>
      <c r="R23" s="1">
        <v>2802.8180000000002</v>
      </c>
      <c r="S23" s="1">
        <v>324.51900000000001</v>
      </c>
      <c r="T23" s="1">
        <v>94.918000000000006</v>
      </c>
      <c r="U23" s="1">
        <v>292.298</v>
      </c>
      <c r="V23" s="1">
        <v>858.78899999999999</v>
      </c>
      <c r="W23" s="1">
        <v>176.39699999999999</v>
      </c>
      <c r="X23" s="1">
        <v>2556.5149999999999</v>
      </c>
      <c r="Y23" s="1">
        <v>684.19</v>
      </c>
      <c r="Z23" s="1">
        <v>1197.348</v>
      </c>
      <c r="AA23" s="1">
        <v>1681.28</v>
      </c>
      <c r="AB23" s="1">
        <v>88.646000000000001</v>
      </c>
      <c r="AC23">
        <v>770.36099999999999</v>
      </c>
      <c r="AD23" s="1">
        <v>1025.4359999999999</v>
      </c>
      <c r="AE23" s="1">
        <v>0</v>
      </c>
      <c r="AF23" s="1">
        <v>2846.5569999999998</v>
      </c>
      <c r="AG23" s="1">
        <v>1037.5250000000001</v>
      </c>
      <c r="AH23" s="1">
        <v>1882.989</v>
      </c>
    </row>
    <row r="24" spans="1:35" x14ac:dyDescent="0.25">
      <c r="A24" s="1" t="s">
        <v>301</v>
      </c>
      <c r="B24" s="1" t="s">
        <v>13</v>
      </c>
      <c r="C24" s="44">
        <v>2020</v>
      </c>
      <c r="D24" s="1" t="s">
        <v>304</v>
      </c>
      <c r="E24" s="1" t="s">
        <v>307</v>
      </c>
      <c r="F24" s="1" t="s">
        <v>328</v>
      </c>
      <c r="G24" s="1">
        <v>272.08600000000001</v>
      </c>
      <c r="H24" s="1">
        <v>281.48200000000003</v>
      </c>
      <c r="I24" s="1">
        <v>119.81699999999999</v>
      </c>
      <c r="J24" s="1">
        <v>1439.0050000000001</v>
      </c>
      <c r="K24" s="1">
        <v>2842.2379999999998</v>
      </c>
      <c r="L24" s="1">
        <v>581.04300000000001</v>
      </c>
      <c r="M24" s="1">
        <v>68.971000000000004</v>
      </c>
      <c r="N24" s="1">
        <v>37.284999999999997</v>
      </c>
      <c r="O24" s="1">
        <v>954.75800000000004</v>
      </c>
      <c r="P24" s="1">
        <v>4410.5630000000001</v>
      </c>
      <c r="Q24" s="1">
        <v>313.14299999999997</v>
      </c>
      <c r="R24" s="1">
        <v>778.53200000000004</v>
      </c>
      <c r="S24" s="1">
        <v>60.631</v>
      </c>
      <c r="T24" s="1">
        <v>2462.9340000000002</v>
      </c>
      <c r="U24" s="1">
        <v>400.28800000000001</v>
      </c>
      <c r="V24" s="1">
        <v>753.86800000000005</v>
      </c>
      <c r="W24" s="1">
        <v>1505.8109999999999</v>
      </c>
      <c r="X24" s="1">
        <v>488.79899999999998</v>
      </c>
      <c r="Y24" s="1">
        <v>42.856999999999999</v>
      </c>
      <c r="Z24" s="1">
        <v>227.95500000000001</v>
      </c>
      <c r="AA24" s="1">
        <v>2361.1709999999998</v>
      </c>
      <c r="AB24" s="1">
        <v>56.661999999999999</v>
      </c>
      <c r="AC24">
        <v>195.93600000000001</v>
      </c>
      <c r="AD24" s="1">
        <v>39.305</v>
      </c>
      <c r="AE24" s="1">
        <v>0</v>
      </c>
      <c r="AF24" s="1">
        <v>4132.8680000000004</v>
      </c>
      <c r="AG24" s="1">
        <v>250.09899999999999</v>
      </c>
      <c r="AH24" s="1">
        <v>3220.4059999999999</v>
      </c>
    </row>
    <row r="25" spans="1:35" x14ac:dyDescent="0.25">
      <c r="A25" s="1" t="s">
        <v>301</v>
      </c>
      <c r="B25" s="1" t="s">
        <v>13</v>
      </c>
      <c r="C25" s="44">
        <v>2020</v>
      </c>
      <c r="D25" s="1" t="s">
        <v>306</v>
      </c>
      <c r="E25" s="1" t="s">
        <v>308</v>
      </c>
      <c r="F25" s="1" t="s">
        <v>328</v>
      </c>
      <c r="G25" s="1">
        <v>228.55600000000001</v>
      </c>
      <c r="H25" s="1">
        <v>273.79399999999998</v>
      </c>
      <c r="I25" s="1">
        <v>36.805</v>
      </c>
      <c r="J25" s="1">
        <v>262.70999999999998</v>
      </c>
      <c r="K25" s="1">
        <v>342.88600000000002</v>
      </c>
      <c r="L25" s="1">
        <v>0.54900000000000004</v>
      </c>
      <c r="M25" s="1">
        <v>0</v>
      </c>
      <c r="N25" s="1">
        <v>0</v>
      </c>
      <c r="O25" s="1">
        <v>1.7769999999999999</v>
      </c>
      <c r="P25" s="1">
        <v>942.06600000000003</v>
      </c>
      <c r="Q25" s="1">
        <v>626.34900000000005</v>
      </c>
      <c r="R25" s="1">
        <v>47.970999999999997</v>
      </c>
      <c r="S25" s="1">
        <v>0</v>
      </c>
      <c r="T25" s="1">
        <v>2021.546</v>
      </c>
      <c r="U25" s="1">
        <v>2.5000000000000001E-2</v>
      </c>
      <c r="V25" s="1">
        <v>0.90700000000000003</v>
      </c>
      <c r="W25" s="1">
        <v>913.63699999999994</v>
      </c>
      <c r="X25" s="1">
        <v>79.751999999999995</v>
      </c>
      <c r="Y25" s="1">
        <v>8.6929999999999996</v>
      </c>
      <c r="Z25" s="1">
        <v>1.2999999999999999E-2</v>
      </c>
      <c r="AA25" s="1">
        <v>2149.4569999999999</v>
      </c>
      <c r="AB25" s="1">
        <v>0.52100000000000002</v>
      </c>
      <c r="AC25">
        <v>30.641999999999999</v>
      </c>
      <c r="AD25" s="1">
        <v>2.0499999999999998</v>
      </c>
      <c r="AE25" s="1">
        <v>0</v>
      </c>
      <c r="AF25" s="1">
        <v>1.5549999999999999</v>
      </c>
      <c r="AG25" s="1">
        <v>18.576000000000001</v>
      </c>
      <c r="AH25" s="1">
        <v>309.04199999999997</v>
      </c>
    </row>
    <row r="26" spans="1:35" x14ac:dyDescent="0.25">
      <c r="A26" s="1" t="s">
        <v>301</v>
      </c>
      <c r="B26" s="1" t="s">
        <v>13</v>
      </c>
      <c r="C26" s="44">
        <v>2020</v>
      </c>
      <c r="D26" s="53" t="s">
        <v>350</v>
      </c>
      <c r="E26" s="53" t="s">
        <v>311</v>
      </c>
      <c r="F26" s="1" t="s">
        <v>328</v>
      </c>
      <c r="G26" s="54">
        <v>3162.5439999999999</v>
      </c>
      <c r="H26" s="44">
        <v>1273.9369999999999</v>
      </c>
      <c r="I26" s="44">
        <v>4880.6769999999997</v>
      </c>
      <c r="J26" s="44">
        <v>6498.6949999999997</v>
      </c>
      <c r="K26" s="44">
        <v>4246.0730000000003</v>
      </c>
      <c r="L26" s="44">
        <v>1467.4960000000001</v>
      </c>
      <c r="M26" s="44">
        <v>1445.0940000000001</v>
      </c>
      <c r="N26" s="44">
        <v>604.26599999999996</v>
      </c>
      <c r="O26" s="44">
        <v>6961.1959999999999</v>
      </c>
      <c r="P26" s="44">
        <v>895.25599999999997</v>
      </c>
      <c r="Q26" s="44">
        <v>300.39600000000002</v>
      </c>
      <c r="R26" s="44">
        <v>4864.76</v>
      </c>
      <c r="S26" s="44">
        <v>517.97199999999998</v>
      </c>
      <c r="T26" s="44">
        <v>81.988</v>
      </c>
      <c r="U26" s="44">
        <v>804.37199999999996</v>
      </c>
      <c r="V26" s="44">
        <v>1437.684</v>
      </c>
      <c r="W26" s="44">
        <v>355.62700000000001</v>
      </c>
      <c r="X26" s="44">
        <v>691.35400000000004</v>
      </c>
      <c r="Y26" s="44">
        <v>3565.8919999999998</v>
      </c>
      <c r="Z26" s="44">
        <v>226.102</v>
      </c>
      <c r="AA26" s="44">
        <v>4127.4750000000004</v>
      </c>
      <c r="AB26" s="44">
        <v>1294.336</v>
      </c>
      <c r="AC26" s="44">
        <v>4088.9450000000002</v>
      </c>
      <c r="AD26" s="44">
        <v>1566.345</v>
      </c>
      <c r="AE26" s="44">
        <v>1468.3030000000001</v>
      </c>
      <c r="AF26" s="44">
        <v>1919.779</v>
      </c>
      <c r="AG26" s="44">
        <v>67.808999999999997</v>
      </c>
      <c r="AH26" s="44">
        <v>5385.4260000000004</v>
      </c>
    </row>
    <row r="27" spans="1:35" x14ac:dyDescent="0.25">
      <c r="A27" s="1" t="s">
        <v>301</v>
      </c>
      <c r="B27" s="1" t="s">
        <v>13</v>
      </c>
      <c r="C27" s="44">
        <v>2020</v>
      </c>
      <c r="D27" s="44" t="s">
        <v>310</v>
      </c>
      <c r="E27" s="44" t="s">
        <v>313</v>
      </c>
      <c r="F27" s="1" t="s">
        <v>328</v>
      </c>
      <c r="G27" s="44">
        <v>1321.9680000000001</v>
      </c>
      <c r="H27" s="44">
        <v>3874.3440000000001</v>
      </c>
      <c r="I27" s="44">
        <v>1274.079</v>
      </c>
      <c r="J27" s="44">
        <v>2486.2109999999998</v>
      </c>
      <c r="K27" s="44">
        <v>6522.0720000000001</v>
      </c>
      <c r="L27" s="44">
        <v>3626.5569999999998</v>
      </c>
      <c r="M27" s="44">
        <v>151.63900000000001</v>
      </c>
      <c r="N27" s="44">
        <v>374.60700000000003</v>
      </c>
      <c r="O27" s="44">
        <v>653.68899999999996</v>
      </c>
      <c r="P27" s="44">
        <v>1690.73</v>
      </c>
      <c r="Q27" s="44">
        <v>60.140999999999998</v>
      </c>
      <c r="R27" s="44">
        <v>3074.422</v>
      </c>
      <c r="S27" s="44">
        <v>1368.431</v>
      </c>
      <c r="T27" s="44">
        <v>257.23200000000003</v>
      </c>
      <c r="U27" s="44">
        <v>783.399</v>
      </c>
      <c r="V27" s="44">
        <v>969.97500000000002</v>
      </c>
      <c r="W27" s="44">
        <v>690.57100000000003</v>
      </c>
      <c r="X27" s="44">
        <v>125.26300000000001</v>
      </c>
      <c r="Y27" s="44">
        <v>261.24200000000002</v>
      </c>
      <c r="Z27" s="44">
        <v>75.378</v>
      </c>
      <c r="AA27" s="44">
        <v>2923.2710000000002</v>
      </c>
      <c r="AB27" s="44">
        <v>744.36500000000001</v>
      </c>
      <c r="AC27" s="44">
        <v>6060.0959999999995</v>
      </c>
      <c r="AD27" s="44">
        <v>169.16399999999999</v>
      </c>
      <c r="AE27" s="44">
        <v>224.999</v>
      </c>
      <c r="AF27" s="44">
        <v>5273.1189999999997</v>
      </c>
      <c r="AG27" s="44">
        <v>16.195</v>
      </c>
      <c r="AH27" s="44">
        <v>5183.6989999999996</v>
      </c>
    </row>
    <row r="28" spans="1:35" x14ac:dyDescent="0.25">
      <c r="A28" s="1" t="s">
        <v>301</v>
      </c>
      <c r="B28" s="1" t="s">
        <v>13</v>
      </c>
      <c r="C28" s="44">
        <v>2020</v>
      </c>
      <c r="D28" s="44" t="s">
        <v>312</v>
      </c>
      <c r="E28" s="44" t="s">
        <v>315</v>
      </c>
      <c r="F28" s="1" t="s">
        <v>328</v>
      </c>
      <c r="G28" s="44">
        <v>656.67600000000004</v>
      </c>
      <c r="H28" s="44">
        <v>3045.3049999999998</v>
      </c>
      <c r="I28" s="44">
        <v>405.39299999999997</v>
      </c>
      <c r="J28" s="44">
        <v>194.25200000000001</v>
      </c>
      <c r="K28" s="44">
        <v>630.93499999999995</v>
      </c>
      <c r="L28" s="44">
        <v>1760.55</v>
      </c>
      <c r="M28" s="44">
        <v>22.873999999999999</v>
      </c>
      <c r="N28" s="44">
        <v>115.78400000000001</v>
      </c>
      <c r="O28" s="44">
        <v>66.950999999999993</v>
      </c>
      <c r="P28" s="44">
        <v>326.01600000000002</v>
      </c>
      <c r="Q28" s="44">
        <v>31.727</v>
      </c>
      <c r="R28" s="44">
        <v>1338.0039999999999</v>
      </c>
      <c r="S28" s="44">
        <v>17.57</v>
      </c>
      <c r="T28" s="44">
        <v>364.18400000000003</v>
      </c>
      <c r="U28" s="44">
        <v>12.984999999999999</v>
      </c>
      <c r="V28" s="44">
        <v>97.173000000000002</v>
      </c>
      <c r="W28" s="44">
        <v>183.20699999999999</v>
      </c>
      <c r="X28" s="44">
        <v>34.39</v>
      </c>
      <c r="Y28" s="44">
        <v>24.027999999999999</v>
      </c>
      <c r="Z28" s="44">
        <v>10.356</v>
      </c>
      <c r="AA28" s="44">
        <v>878.71500000000003</v>
      </c>
      <c r="AB28" s="44">
        <v>139.22</v>
      </c>
      <c r="AC28" s="44">
        <v>1636.2260000000001</v>
      </c>
      <c r="AD28" s="44">
        <v>21.295000000000002</v>
      </c>
      <c r="AE28" s="44">
        <v>2.5289999999999999</v>
      </c>
      <c r="AF28" s="44">
        <v>223.92699999999999</v>
      </c>
      <c r="AG28" s="44">
        <v>2.339</v>
      </c>
      <c r="AH28" s="44">
        <v>2464.8879999999999</v>
      </c>
    </row>
    <row r="29" spans="1:35" x14ac:dyDescent="0.25">
      <c r="A29" s="1" t="s">
        <v>301</v>
      </c>
      <c r="B29" s="1" t="s">
        <v>13</v>
      </c>
      <c r="C29" s="44">
        <v>2020</v>
      </c>
      <c r="D29" s="44" t="s">
        <v>314</v>
      </c>
      <c r="E29" s="44" t="s">
        <v>316</v>
      </c>
      <c r="F29" s="1" t="s">
        <v>328</v>
      </c>
      <c r="G29" s="44">
        <v>176.16</v>
      </c>
      <c r="H29" s="44">
        <v>540.59299999999996</v>
      </c>
      <c r="I29" s="44">
        <v>120.46899999999999</v>
      </c>
      <c r="J29" s="44">
        <v>19.597999999999999</v>
      </c>
      <c r="K29" s="44">
        <v>25.582000000000001</v>
      </c>
      <c r="L29" s="44">
        <v>162.214</v>
      </c>
      <c r="M29" s="44">
        <v>4.0229999999999997</v>
      </c>
      <c r="N29" s="44">
        <v>14.739000000000001</v>
      </c>
      <c r="O29" s="44">
        <v>15.823</v>
      </c>
      <c r="P29" s="44">
        <v>8.4629999999999992</v>
      </c>
      <c r="Q29" s="44">
        <v>115.605</v>
      </c>
      <c r="R29" s="44">
        <v>177.845</v>
      </c>
      <c r="S29" s="44">
        <v>1.286</v>
      </c>
      <c r="T29" s="44">
        <v>107.315</v>
      </c>
      <c r="U29" s="44">
        <v>1.325</v>
      </c>
      <c r="V29" s="44">
        <v>7.2229999999999999</v>
      </c>
      <c r="W29" s="44">
        <v>20.244</v>
      </c>
      <c r="X29" s="44">
        <v>7.46</v>
      </c>
      <c r="Y29" s="44">
        <v>1.6719999999999999</v>
      </c>
      <c r="Z29" s="44">
        <v>1.1950000000000001</v>
      </c>
      <c r="AA29" s="44">
        <v>567.62099999999998</v>
      </c>
      <c r="AB29" s="44">
        <v>7.6589999999999998</v>
      </c>
      <c r="AC29" s="44">
        <v>163.51900000000001</v>
      </c>
      <c r="AD29" s="44">
        <v>5.8979999999999997</v>
      </c>
      <c r="AE29" s="44">
        <v>0.28899999999999998</v>
      </c>
      <c r="AF29" s="44">
        <v>2.0960000000000001</v>
      </c>
      <c r="AG29" s="44">
        <v>0.14699999999999999</v>
      </c>
      <c r="AH29" s="44">
        <v>19.937000000000001</v>
      </c>
    </row>
    <row r="30" spans="1:35" x14ac:dyDescent="0.25">
      <c r="A30" s="1" t="s">
        <v>301</v>
      </c>
      <c r="B30" s="1" t="s">
        <v>13</v>
      </c>
      <c r="C30" s="44">
        <v>2020</v>
      </c>
      <c r="D30" s="1" t="s">
        <v>351</v>
      </c>
      <c r="E30" s="1" t="s">
        <v>318</v>
      </c>
      <c r="F30" s="1" t="s">
        <v>328</v>
      </c>
      <c r="G30" s="44">
        <v>0.621</v>
      </c>
      <c r="H30" s="44">
        <v>0</v>
      </c>
      <c r="I30" s="44">
        <v>535.726</v>
      </c>
      <c r="J30" s="44">
        <v>89.266000000000005</v>
      </c>
      <c r="K30" s="44">
        <v>338.46499999999997</v>
      </c>
      <c r="L30" s="44">
        <v>738.96799999999996</v>
      </c>
      <c r="M30" s="44">
        <v>337.5</v>
      </c>
      <c r="N30" s="44">
        <v>0.30099999999999999</v>
      </c>
      <c r="O30" s="44">
        <v>8.9689999999999994</v>
      </c>
      <c r="P30" s="44">
        <v>1283.75</v>
      </c>
      <c r="Q30" s="44">
        <v>20.562999999999999</v>
      </c>
      <c r="R30" s="44">
        <v>3166.6080000000002</v>
      </c>
      <c r="S30" s="44">
        <v>387.88799999999998</v>
      </c>
      <c r="T30" s="44">
        <v>1010.096</v>
      </c>
      <c r="U30" s="44">
        <v>858.346</v>
      </c>
      <c r="V30" s="44">
        <v>746.71100000000001</v>
      </c>
      <c r="W30" s="44">
        <v>1464.481</v>
      </c>
      <c r="X30" s="44">
        <v>1998.7339999999999</v>
      </c>
      <c r="Y30" s="44">
        <v>7.2720000000000002</v>
      </c>
      <c r="Z30" s="44">
        <v>117.036</v>
      </c>
      <c r="AA30" s="44">
        <v>377.41199999999998</v>
      </c>
      <c r="AB30" s="44">
        <v>4.5350000000000001</v>
      </c>
      <c r="AC30" s="44">
        <v>1.5649999999999999</v>
      </c>
      <c r="AD30" s="44">
        <v>0.03</v>
      </c>
      <c r="AE30" s="44">
        <v>102.39400000000001</v>
      </c>
      <c r="AF30" s="44">
        <v>4689.3720000000003</v>
      </c>
      <c r="AG30" s="44">
        <v>5.5410000000000004</v>
      </c>
      <c r="AH30" s="44">
        <v>137.084</v>
      </c>
    </row>
    <row r="31" spans="1:35" x14ac:dyDescent="0.25">
      <c r="A31" s="1" t="s">
        <v>301</v>
      </c>
      <c r="B31" s="1" t="s">
        <v>13</v>
      </c>
      <c r="C31" s="44">
        <v>2020</v>
      </c>
      <c r="D31" s="1" t="s">
        <v>317</v>
      </c>
      <c r="E31" s="1" t="s">
        <v>320</v>
      </c>
      <c r="F31" s="1" t="s">
        <v>328</v>
      </c>
      <c r="G31" s="54">
        <v>11959.088</v>
      </c>
      <c r="H31" s="44">
        <v>301.11599999999999</v>
      </c>
      <c r="I31" s="44">
        <v>10487.04</v>
      </c>
      <c r="J31" s="44">
        <v>5804.5389999999998</v>
      </c>
      <c r="K31" s="44">
        <v>5171.2619999999997</v>
      </c>
      <c r="L31" s="44">
        <v>22640.280999999999</v>
      </c>
      <c r="M31" s="44">
        <v>3562.8389999999999</v>
      </c>
      <c r="N31" s="44">
        <v>1214.355</v>
      </c>
      <c r="O31" s="44">
        <v>27125.618999999999</v>
      </c>
      <c r="P31" s="44">
        <v>2000.384</v>
      </c>
      <c r="Q31" s="44">
        <v>268.63499999999999</v>
      </c>
      <c r="R31" s="44">
        <v>20299.59</v>
      </c>
      <c r="S31" s="44">
        <v>436.74400000000003</v>
      </c>
      <c r="T31" s="44">
        <v>10.938000000000001</v>
      </c>
      <c r="U31" s="44">
        <v>483.50799999999998</v>
      </c>
      <c r="V31" s="44">
        <v>1969.3040000000001</v>
      </c>
      <c r="W31" s="44">
        <v>11.028</v>
      </c>
      <c r="X31" s="44">
        <v>2731.4670000000001</v>
      </c>
      <c r="Y31" s="44">
        <v>3896.93</v>
      </c>
      <c r="Z31" s="44">
        <v>72.66</v>
      </c>
      <c r="AA31" s="44">
        <v>17627.384999999998</v>
      </c>
      <c r="AB31" s="44">
        <v>1518.943</v>
      </c>
      <c r="AC31" s="44">
        <v>898.20600000000002</v>
      </c>
      <c r="AD31" s="44">
        <v>1334.1590000000001</v>
      </c>
      <c r="AE31" s="44">
        <v>1991.164</v>
      </c>
      <c r="AF31" s="44">
        <v>3312.404</v>
      </c>
      <c r="AG31" s="44">
        <v>72.805999999999997</v>
      </c>
      <c r="AH31" s="44">
        <v>21074.111000000001</v>
      </c>
    </row>
    <row r="32" spans="1:35" x14ac:dyDescent="0.25">
      <c r="A32" s="1" t="s">
        <v>301</v>
      </c>
      <c r="B32" s="1" t="s">
        <v>13</v>
      </c>
      <c r="C32" s="44">
        <v>2020</v>
      </c>
      <c r="D32" s="1" t="s">
        <v>319</v>
      </c>
      <c r="E32" s="1" t="s">
        <v>321</v>
      </c>
      <c r="F32" s="1" t="s">
        <v>328</v>
      </c>
      <c r="G32" s="54">
        <v>14495.802</v>
      </c>
      <c r="H32" s="44">
        <v>46592.999000000003</v>
      </c>
      <c r="I32" s="44">
        <v>12540.333000000001</v>
      </c>
      <c r="J32" s="44">
        <v>30993.634999999998</v>
      </c>
      <c r="K32" s="44">
        <v>47487.883999999998</v>
      </c>
      <c r="L32" s="44">
        <v>11685.897000000001</v>
      </c>
      <c r="M32" s="44">
        <v>0</v>
      </c>
      <c r="N32" s="44">
        <v>4812.7389999999996</v>
      </c>
      <c r="O32" s="44">
        <v>3075.6959999999999</v>
      </c>
      <c r="P32" s="44">
        <v>0</v>
      </c>
      <c r="Q32" s="44">
        <v>4443.107</v>
      </c>
      <c r="R32" s="44">
        <v>11630.557000000001</v>
      </c>
      <c r="S32" s="44">
        <v>0</v>
      </c>
      <c r="T32" s="44">
        <v>1E-3</v>
      </c>
      <c r="U32" s="44">
        <v>0</v>
      </c>
      <c r="V32" s="44">
        <v>874.51</v>
      </c>
      <c r="W32" s="44">
        <v>2E-3</v>
      </c>
      <c r="X32" s="44">
        <v>8.3320000000000007</v>
      </c>
      <c r="Y32" s="44">
        <v>1533.202</v>
      </c>
      <c r="Z32" s="44">
        <v>0</v>
      </c>
      <c r="AA32" s="44">
        <v>19006.276999999998</v>
      </c>
      <c r="AB32" s="44">
        <v>5148.4120000000003</v>
      </c>
      <c r="AC32" s="44">
        <v>64028.684999999998</v>
      </c>
      <c r="AD32" s="44">
        <v>8470.7060000000001</v>
      </c>
      <c r="AE32" s="44">
        <v>475.822</v>
      </c>
      <c r="AF32" s="44">
        <v>0</v>
      </c>
      <c r="AG32" s="44">
        <v>0</v>
      </c>
      <c r="AH32" s="44">
        <v>18796.550999999999</v>
      </c>
    </row>
    <row r="33" spans="1:34" x14ac:dyDescent="0.25">
      <c r="A33" s="1" t="s">
        <v>301</v>
      </c>
      <c r="B33" s="1" t="s">
        <v>13</v>
      </c>
      <c r="C33" s="44">
        <v>2020</v>
      </c>
      <c r="D33" s="44" t="s">
        <v>352</v>
      </c>
      <c r="E33" s="53" t="s">
        <v>323</v>
      </c>
      <c r="F33" s="1" t="s">
        <v>328</v>
      </c>
      <c r="G33" s="44">
        <v>11.254</v>
      </c>
      <c r="H33" s="44">
        <v>2171.5340000000001</v>
      </c>
      <c r="I33" s="44">
        <v>29.821999999999999</v>
      </c>
      <c r="J33" s="44">
        <v>310.13099999999997</v>
      </c>
      <c r="K33" s="44">
        <v>313.96899999999999</v>
      </c>
      <c r="L33" s="44">
        <v>6597.4809999999998</v>
      </c>
      <c r="M33" s="44">
        <v>0</v>
      </c>
      <c r="N33" s="44">
        <v>351.27600000000001</v>
      </c>
      <c r="O33" s="44">
        <v>524.15599999999995</v>
      </c>
      <c r="P33" s="44">
        <v>183.25299999999999</v>
      </c>
      <c r="Q33" s="44">
        <v>33.314999999999998</v>
      </c>
      <c r="R33" s="44">
        <v>5063.1869999999999</v>
      </c>
      <c r="S33" s="44">
        <v>0</v>
      </c>
      <c r="T33" s="44">
        <v>0</v>
      </c>
      <c r="U33" s="44">
        <v>0</v>
      </c>
      <c r="V33" s="44">
        <v>124.715</v>
      </c>
      <c r="W33" s="44">
        <v>0</v>
      </c>
      <c r="X33" s="44">
        <v>0</v>
      </c>
      <c r="Y33" s="44">
        <v>35.261000000000003</v>
      </c>
      <c r="Z33" s="44">
        <v>0</v>
      </c>
      <c r="AA33" s="44">
        <v>3019.5720000000001</v>
      </c>
      <c r="AB33" s="44">
        <v>333.26799999999997</v>
      </c>
      <c r="AC33" s="44">
        <v>7650.009</v>
      </c>
      <c r="AD33" s="44">
        <v>508.69900000000001</v>
      </c>
      <c r="AE33" s="44">
        <v>0</v>
      </c>
      <c r="AF33" s="44">
        <v>135.96899999999999</v>
      </c>
      <c r="AG33" s="44">
        <v>0</v>
      </c>
      <c r="AH33" s="44">
        <v>6584.0829999999996</v>
      </c>
    </row>
    <row r="34" spans="1:34" x14ac:dyDescent="0.25">
      <c r="A34" s="1" t="s">
        <v>301</v>
      </c>
      <c r="B34" s="1" t="s">
        <v>13</v>
      </c>
      <c r="C34" s="44">
        <v>2020</v>
      </c>
      <c r="D34" s="44" t="s">
        <v>322</v>
      </c>
      <c r="E34" s="53" t="s">
        <v>325</v>
      </c>
      <c r="F34" s="1" t="s">
        <v>328</v>
      </c>
      <c r="G34" s="44">
        <v>6762.8239999999996</v>
      </c>
      <c r="H34" s="44">
        <v>21879.168000000001</v>
      </c>
      <c r="I34" s="44">
        <v>3615.5079999999998</v>
      </c>
      <c r="J34" s="44">
        <v>3381.3159999999998</v>
      </c>
      <c r="K34" s="44">
        <v>2904.2080000000001</v>
      </c>
      <c r="L34" s="44">
        <v>912.85500000000002</v>
      </c>
      <c r="M34" s="44">
        <v>0.02</v>
      </c>
      <c r="N34" s="44">
        <v>1158.556</v>
      </c>
      <c r="O34" s="44">
        <v>3043.6840000000002</v>
      </c>
      <c r="P34" s="44">
        <v>0</v>
      </c>
      <c r="Q34" s="44">
        <v>68.066000000000003</v>
      </c>
      <c r="R34" s="44">
        <v>63.002000000000002</v>
      </c>
      <c r="S34" s="44">
        <v>0</v>
      </c>
      <c r="T34" s="44">
        <v>0</v>
      </c>
      <c r="U34" s="44">
        <v>0</v>
      </c>
      <c r="V34" s="44">
        <v>23.509</v>
      </c>
      <c r="W34" s="44">
        <v>0</v>
      </c>
      <c r="X34" s="44">
        <v>10.742000000000001</v>
      </c>
      <c r="Y34" s="44">
        <v>15.583</v>
      </c>
      <c r="Z34" s="44">
        <v>0</v>
      </c>
      <c r="AA34" s="44">
        <v>6083.33</v>
      </c>
      <c r="AB34" s="44">
        <v>1276.973</v>
      </c>
      <c r="AC34" s="44">
        <v>18107.190999999999</v>
      </c>
      <c r="AD34" s="44">
        <v>365.48599999999999</v>
      </c>
      <c r="AE34" s="44">
        <v>0</v>
      </c>
      <c r="AF34" s="44">
        <v>0</v>
      </c>
      <c r="AG34" s="44">
        <v>0</v>
      </c>
      <c r="AH34" s="44">
        <v>3530.0740000000001</v>
      </c>
    </row>
    <row r="35" spans="1:34" x14ac:dyDescent="0.25">
      <c r="A35" s="12" t="s">
        <v>301</v>
      </c>
      <c r="B35" s="12" t="s">
        <v>13</v>
      </c>
      <c r="C35" s="135">
        <v>2020</v>
      </c>
      <c r="D35" s="135" t="s">
        <v>324</v>
      </c>
      <c r="E35" s="136" t="s">
        <v>326</v>
      </c>
      <c r="F35" s="12" t="s">
        <v>328</v>
      </c>
      <c r="G35" s="135">
        <v>1521.0309999999999</v>
      </c>
      <c r="H35" s="135">
        <v>10162.968000000001</v>
      </c>
      <c r="I35" s="135">
        <v>446.94900000000001</v>
      </c>
      <c r="J35" s="135">
        <v>15747.995999999999</v>
      </c>
      <c r="K35" s="135">
        <v>32533.061000000002</v>
      </c>
      <c r="L35" s="135">
        <v>74.335999999999999</v>
      </c>
      <c r="M35" s="135">
        <v>0</v>
      </c>
      <c r="N35" s="135">
        <v>228.52500000000001</v>
      </c>
      <c r="O35" s="135">
        <v>362.59100000000001</v>
      </c>
      <c r="P35" s="135">
        <v>0</v>
      </c>
      <c r="Q35" s="135">
        <v>1541.0239999999999</v>
      </c>
      <c r="R35" s="135">
        <v>133.25399999999999</v>
      </c>
      <c r="S35" s="135">
        <v>0</v>
      </c>
      <c r="T35" s="135">
        <v>0</v>
      </c>
      <c r="U35" s="135">
        <v>0</v>
      </c>
      <c r="V35" s="135">
        <v>0</v>
      </c>
      <c r="W35" s="135">
        <v>0</v>
      </c>
      <c r="X35" s="135">
        <v>1.57</v>
      </c>
      <c r="Y35" s="135">
        <v>0.81499999999999995</v>
      </c>
      <c r="Z35" s="135">
        <v>0</v>
      </c>
      <c r="AA35" s="135">
        <v>3391.9110000000001</v>
      </c>
      <c r="AB35" s="135">
        <v>1477.874</v>
      </c>
      <c r="AC35" s="135">
        <v>12905.89</v>
      </c>
      <c r="AD35" s="135">
        <v>3856.5590000000002</v>
      </c>
      <c r="AE35" s="135">
        <v>0</v>
      </c>
      <c r="AF35" s="135">
        <v>0</v>
      </c>
      <c r="AG35" s="135">
        <v>0</v>
      </c>
      <c r="AH35" s="135">
        <v>5044.4030000000002</v>
      </c>
    </row>
    <row r="36" spans="1:34" x14ac:dyDescent="0.25">
      <c r="A36" s="137" t="s">
        <v>301</v>
      </c>
      <c r="B36" s="137" t="s">
        <v>13</v>
      </c>
      <c r="C36" s="138">
        <v>0</v>
      </c>
      <c r="D36" s="137" t="s">
        <v>347</v>
      </c>
      <c r="E36" s="139"/>
      <c r="F36" s="139"/>
      <c r="G36" s="140">
        <v>3</v>
      </c>
      <c r="H36" s="140">
        <v>3</v>
      </c>
      <c r="I36" s="140">
        <v>3</v>
      </c>
      <c r="J36" s="140">
        <v>3</v>
      </c>
      <c r="K36" s="140">
        <v>3</v>
      </c>
      <c r="L36" s="140">
        <v>3</v>
      </c>
      <c r="M36" s="140">
        <v>3</v>
      </c>
      <c r="N36" s="140">
        <v>3</v>
      </c>
      <c r="O36" s="140">
        <v>3</v>
      </c>
      <c r="P36" s="140">
        <v>3</v>
      </c>
      <c r="Q36" s="140">
        <v>3</v>
      </c>
      <c r="R36" s="140">
        <v>3</v>
      </c>
      <c r="S36" s="140">
        <v>3</v>
      </c>
      <c r="T36" s="140">
        <v>3</v>
      </c>
      <c r="U36" s="140">
        <v>3</v>
      </c>
      <c r="V36" s="140">
        <v>3</v>
      </c>
      <c r="W36" s="140">
        <v>3</v>
      </c>
      <c r="X36" s="140">
        <v>3</v>
      </c>
      <c r="Y36" s="140">
        <v>3</v>
      </c>
      <c r="Z36" s="140">
        <v>3</v>
      </c>
      <c r="AA36" s="140">
        <v>3</v>
      </c>
      <c r="AB36" s="140">
        <v>3</v>
      </c>
      <c r="AC36" s="140">
        <v>3</v>
      </c>
      <c r="AD36" s="140">
        <v>3</v>
      </c>
      <c r="AE36" s="140">
        <v>3</v>
      </c>
      <c r="AF36" s="140">
        <v>3</v>
      </c>
      <c r="AG36" s="140">
        <v>3</v>
      </c>
      <c r="AH36" s="140">
        <v>3</v>
      </c>
    </row>
    <row r="37" spans="1:34" x14ac:dyDescent="0.25">
      <c r="A37" s="53"/>
      <c r="B37" s="53"/>
      <c r="C37" s="53"/>
      <c r="D37" s="53"/>
      <c r="E37" s="53"/>
      <c r="F37" s="53"/>
      <c r="G37" s="54"/>
    </row>
    <row r="38" spans="1:34" x14ac:dyDescent="0.25">
      <c r="A38" s="53"/>
      <c r="B38" s="53"/>
      <c r="C38" s="53"/>
      <c r="D38" s="53"/>
      <c r="E38" s="53"/>
      <c r="F38" s="53"/>
      <c r="G38" s="54"/>
    </row>
    <row r="39" spans="1:34" x14ac:dyDescent="0.25">
      <c r="A39" s="53"/>
      <c r="B39" s="53"/>
      <c r="C39" s="53"/>
      <c r="D39" s="53"/>
      <c r="E39" s="53"/>
      <c r="F39" s="53"/>
      <c r="G39" s="54"/>
    </row>
    <row r="40" spans="1:34" x14ac:dyDescent="0.25">
      <c r="A40" s="53"/>
      <c r="B40" s="53"/>
      <c r="C40" s="53"/>
      <c r="D40" s="53"/>
      <c r="E40" s="53"/>
      <c r="F40" s="53"/>
      <c r="G40" s="54"/>
    </row>
    <row r="41" spans="1:34" x14ac:dyDescent="0.25">
      <c r="A41" s="53"/>
      <c r="B41" s="53"/>
      <c r="C41" s="53"/>
      <c r="D41" s="53"/>
      <c r="E41" s="53"/>
      <c r="F41" s="53"/>
      <c r="G41" s="54"/>
    </row>
    <row r="42" spans="1:34" x14ac:dyDescent="0.25">
      <c r="A42" s="53"/>
      <c r="B42" s="53"/>
      <c r="C42" s="53"/>
      <c r="D42" s="53"/>
      <c r="E42" s="53"/>
      <c r="F42" s="53"/>
      <c r="G42" s="54"/>
    </row>
    <row r="43" spans="1:34" x14ac:dyDescent="0.25">
      <c r="A43" s="53"/>
      <c r="B43" s="53"/>
      <c r="C43" s="53"/>
      <c r="D43" s="53"/>
      <c r="E43" s="53"/>
      <c r="F43" s="53"/>
      <c r="G43" s="54"/>
    </row>
  </sheetData>
  <phoneticPr fontId="39" type="noConversion"/>
  <pageMargins left="0.75" right="0.75" top="1" bottom="1" header="0.5" footer="0.5"/>
  <pageSetup orientation="portrait"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F77A-E847-412C-9465-7615CA68FADB}">
  <sheetPr>
    <tabColor theme="9" tint="0.59999389629810485"/>
  </sheetPr>
  <dimension ref="A1:AJ12"/>
  <sheetViews>
    <sheetView showGridLines="0" workbookViewId="0">
      <selection activeCell="U11" sqref="U11"/>
    </sheetView>
  </sheetViews>
  <sheetFormatPr defaultColWidth="9.140625" defaultRowHeight="15" x14ac:dyDescent="0.25"/>
  <cols>
    <col min="1" max="1" width="28.85546875" style="1" bestFit="1" customWidth="1"/>
    <col min="2" max="2" width="24.85546875" style="1" bestFit="1" customWidth="1"/>
    <col min="3" max="3" width="9.85546875" style="1" bestFit="1" customWidth="1"/>
    <col min="4" max="16384" width="9.140625" style="1"/>
  </cols>
  <sheetData>
    <row r="1" spans="1:36" ht="21" x14ac:dyDescent="0.25">
      <c r="A1" s="2" t="s">
        <v>0</v>
      </c>
    </row>
    <row r="2" spans="1:36" customFormat="1" x14ac:dyDescent="0.25"/>
    <row r="3" spans="1:36" customFormat="1" x14ac:dyDescent="0.25"/>
    <row r="4" spans="1:36" ht="18.75" x14ac:dyDescent="0.25">
      <c r="A4" s="3" t="s">
        <v>42</v>
      </c>
    </row>
    <row r="5" spans="1:36" x14ac:dyDescent="0.25">
      <c r="A5" s="4" t="s">
        <v>1</v>
      </c>
    </row>
    <row r="6" spans="1:36" x14ac:dyDescent="0.25">
      <c r="A6" s="4" t="s">
        <v>2</v>
      </c>
    </row>
    <row r="7" spans="1:36" x14ac:dyDescent="0.25">
      <c r="E7" s="9" t="s">
        <v>3</v>
      </c>
    </row>
    <row r="8" spans="1:36" ht="15.75" thickBot="1" x14ac:dyDescent="0.3">
      <c r="A8" s="5" t="s">
        <v>4</v>
      </c>
      <c r="B8" s="5" t="s">
        <v>5</v>
      </c>
      <c r="C8" s="5" t="s">
        <v>16</v>
      </c>
      <c r="D8" s="5" t="s">
        <v>18</v>
      </c>
      <c r="E8" s="5" t="s">
        <v>6</v>
      </c>
      <c r="F8" s="5" t="s">
        <v>7</v>
      </c>
      <c r="G8" s="5" t="s">
        <v>279</v>
      </c>
      <c r="H8" s="5" t="str">
        <f>Legend!$A$37</f>
        <v>AFE</v>
      </c>
      <c r="I8" s="5" t="str">
        <f>Legend!$A$38</f>
        <v>AFN</v>
      </c>
      <c r="J8" s="5" t="str">
        <f>Legend!$A$39</f>
        <v>AFW</v>
      </c>
      <c r="K8" s="5" t="str">
        <f>Legend!$A$40</f>
        <v>AFZ</v>
      </c>
      <c r="L8" s="5" t="str">
        <f>Legend!$A$41</f>
        <v>ANZ</v>
      </c>
      <c r="M8" s="5" t="str">
        <f>Legend!$A$42</f>
        <v>ASC</v>
      </c>
      <c r="N8" s="5" t="str">
        <f>Legend!$A$43</f>
        <v>ASE</v>
      </c>
      <c r="O8" s="5" t="str">
        <f>Legend!$A$44</f>
        <v>ASO</v>
      </c>
      <c r="P8" s="5" t="str">
        <f>Legend!$A$45</f>
        <v>BRA</v>
      </c>
      <c r="Q8" s="5" t="str">
        <f>Legend!$A$46</f>
        <v>CAN</v>
      </c>
      <c r="R8" s="5" t="str">
        <f>Legend!$A$47</f>
        <v>CHL</v>
      </c>
      <c r="S8" s="5" t="str">
        <f>Legend!$A$48</f>
        <v>CHN</v>
      </c>
      <c r="T8" s="5" t="str">
        <f>Legend!$A$49</f>
        <v>ENE</v>
      </c>
      <c r="U8" s="5" t="str">
        <f>Legend!$A$50</f>
        <v>ENW</v>
      </c>
      <c r="V8" s="5" t="str">
        <f>Legend!$A$51</f>
        <v>EUE</v>
      </c>
      <c r="W8" s="5" t="str">
        <f>Legend!$A$52</f>
        <v>EUM</v>
      </c>
      <c r="X8" s="5" t="str">
        <f>Legend!$A$53</f>
        <v>EUW</v>
      </c>
      <c r="Y8" s="5" t="str">
        <f>Legend!$A$54</f>
        <v>IDN</v>
      </c>
      <c r="Z8" s="5" t="str">
        <f>Legend!$A$55</f>
        <v>IND</v>
      </c>
      <c r="AA8" s="5" t="str">
        <f>Legend!$A$56</f>
        <v>JPN</v>
      </c>
      <c r="AB8" s="5" t="str">
        <f>Legend!$A$57</f>
        <v>LAM</v>
      </c>
      <c r="AC8" s="5" t="str">
        <f>Legend!$A$58</f>
        <v>MDA</v>
      </c>
      <c r="AD8" s="5" t="str">
        <f>Legend!$A$59</f>
        <v>MEA</v>
      </c>
      <c r="AE8" s="5" t="str">
        <f>Legend!$A$60</f>
        <v>MEX</v>
      </c>
      <c r="AF8" s="5" t="str">
        <f>Legend!$A$61</f>
        <v>NIG</v>
      </c>
      <c r="AG8" s="5" t="str">
        <f>Legend!$A$62</f>
        <v>RUS</v>
      </c>
      <c r="AH8" s="5" t="str">
        <f>Legend!$A$63</f>
        <v>SKT</v>
      </c>
      <c r="AI8" s="5" t="str">
        <f>Legend!$A$64</f>
        <v>USA</v>
      </c>
      <c r="AJ8" s="5" t="s">
        <v>43</v>
      </c>
    </row>
    <row r="9" spans="1:36" ht="63.75" x14ac:dyDescent="0.25">
      <c r="A9" s="6" t="s">
        <v>8</v>
      </c>
      <c r="B9" s="6" t="s">
        <v>9</v>
      </c>
      <c r="C9" s="6" t="s">
        <v>17</v>
      </c>
      <c r="D9" s="6" t="s">
        <v>18</v>
      </c>
      <c r="E9" s="6" t="s">
        <v>10</v>
      </c>
      <c r="F9" s="6" t="s">
        <v>11</v>
      </c>
      <c r="G9" s="6"/>
      <c r="H9" s="6" t="str">
        <f>Legend!$B$37</f>
        <v>Eastern Africa</v>
      </c>
      <c r="I9" s="6" t="str">
        <f>Legend!$B$38</f>
        <v>Northern Africa</v>
      </c>
      <c r="J9" s="6" t="str">
        <f>Legend!$B$39</f>
        <v>Western Africa</v>
      </c>
      <c r="K9" s="6" t="str">
        <f>Legend!$B$40</f>
        <v>Southern Africa</v>
      </c>
      <c r="L9" s="6" t="str">
        <f>Legend!$B$41</f>
        <v>Australia and New Zealand</v>
      </c>
      <c r="M9" s="6" t="str">
        <f>Legend!$B$42</f>
        <v>Central Asia</v>
      </c>
      <c r="N9" s="6" t="str">
        <f>Legend!$B$43</f>
        <v>Southeast Asia</v>
      </c>
      <c r="O9" s="6" t="str">
        <f>Legend!$B$44</f>
        <v>South Asia</v>
      </c>
      <c r="P9" s="6" t="str">
        <f>Legend!$B$45</f>
        <v>Brazil</v>
      </c>
      <c r="Q9" s="6" t="str">
        <f>Legend!$B$46</f>
        <v>Canada</v>
      </c>
      <c r="R9" s="6" t="str">
        <f>Legend!$B$47</f>
        <v>Chile</v>
      </c>
      <c r="S9" s="6" t="str">
        <f>Legend!$B$48</f>
        <v>China</v>
      </c>
      <c r="T9" s="6" t="str">
        <f>Legend!$B$49</f>
        <v>Non-EU Eastern Europe</v>
      </c>
      <c r="U9" s="6" t="str">
        <f>Legend!$B$50</f>
        <v>Non-EU Western Europe</v>
      </c>
      <c r="V9" s="6" t="str">
        <f>Legend!$B$51</f>
        <v>Eastern Europe Union</v>
      </c>
      <c r="W9" s="6" t="str">
        <f>Legend!$B$52</f>
        <v>Mediterranean- Europe Union</v>
      </c>
      <c r="X9" s="6" t="str">
        <f>Legend!$B$53</f>
        <v>Western Europe Union</v>
      </c>
      <c r="Y9" s="6" t="str">
        <f>Legend!$B$54</f>
        <v>Indonesia, Philippines, Vietnam</v>
      </c>
      <c r="Z9" s="6" t="str">
        <f>Legend!$B$55</f>
        <v>India</v>
      </c>
      <c r="AA9" s="6" t="str">
        <f>Legend!$B$56</f>
        <v>Japan</v>
      </c>
      <c r="AB9" s="6" t="str">
        <f>Legend!$B$57</f>
        <v>Latin America</v>
      </c>
      <c r="AC9" s="6" t="str">
        <f>Legend!$B$58</f>
        <v>Mediterranean Asia</v>
      </c>
      <c r="AD9" s="6" t="str">
        <f>Legend!$B$59</f>
        <v>Middle East (Gulf States)</v>
      </c>
      <c r="AE9" s="6" t="str">
        <f>Legend!$B$60</f>
        <v>Mexico</v>
      </c>
      <c r="AF9" s="6" t="str">
        <f>Legend!$B$61</f>
        <v>Nigeria</v>
      </c>
      <c r="AG9" s="6" t="str">
        <f>Legend!$B$62</f>
        <v>Russia Federation</v>
      </c>
      <c r="AH9" s="6" t="str">
        <f>Legend!$B$63</f>
        <v>South Korea, Taiwan</v>
      </c>
      <c r="AI9" s="6" t="str">
        <f>Legend!$B$64</f>
        <v>United States</v>
      </c>
      <c r="AJ9" s="6" t="s">
        <v>44</v>
      </c>
    </row>
    <row r="10" spans="1:36" x14ac:dyDescent="0.25">
      <c r="A10" s="1" t="s">
        <v>14</v>
      </c>
      <c r="B10" s="1" t="s">
        <v>19</v>
      </c>
      <c r="C10" s="7" t="s">
        <v>15</v>
      </c>
      <c r="D10" s="7">
        <f>Legend!$B$4</f>
        <v>2019</v>
      </c>
      <c r="E10" s="1" t="s">
        <v>13</v>
      </c>
      <c r="F10" s="8">
        <v>1</v>
      </c>
      <c r="G10" s="8" t="s">
        <v>348</v>
      </c>
      <c r="H10" s="10">
        <v>0</v>
      </c>
      <c r="I10" s="10">
        <v>0</v>
      </c>
      <c r="J10" s="10">
        <v>0</v>
      </c>
      <c r="K10" s="10">
        <v>0</v>
      </c>
      <c r="L10" s="10">
        <v>0</v>
      </c>
      <c r="M10" s="10">
        <v>0</v>
      </c>
      <c r="N10" s="10">
        <v>0</v>
      </c>
      <c r="O10" s="10">
        <v>0</v>
      </c>
      <c r="P10" s="10">
        <v>0</v>
      </c>
      <c r="Q10" s="10">
        <v>0.02</v>
      </c>
      <c r="R10" s="10">
        <v>0</v>
      </c>
      <c r="S10" s="10">
        <v>0</v>
      </c>
      <c r="T10" s="10">
        <v>0</v>
      </c>
      <c r="U10" s="10">
        <v>2.5000000000000001E-2</v>
      </c>
      <c r="V10" s="10">
        <v>0</v>
      </c>
      <c r="W10" s="10">
        <v>0.21906299999999998</v>
      </c>
      <c r="X10" s="10">
        <v>0</v>
      </c>
      <c r="Y10" s="10">
        <v>0</v>
      </c>
      <c r="Z10" s="10">
        <v>0</v>
      </c>
      <c r="AA10" s="10">
        <v>0</v>
      </c>
      <c r="AB10" s="10">
        <v>0</v>
      </c>
      <c r="AC10" s="10">
        <v>0</v>
      </c>
      <c r="AD10" s="10">
        <v>0</v>
      </c>
      <c r="AE10" s="10">
        <v>0</v>
      </c>
      <c r="AF10" s="10">
        <v>0</v>
      </c>
      <c r="AG10" s="10">
        <v>0</v>
      </c>
      <c r="AH10" s="10">
        <v>0.25600000000000001</v>
      </c>
      <c r="AI10" s="10">
        <v>0</v>
      </c>
      <c r="AJ10" s="1" t="s">
        <v>12</v>
      </c>
    </row>
    <row r="11" spans="1:36" x14ac:dyDescent="0.25">
      <c r="D11" s="1">
        <v>2080</v>
      </c>
      <c r="E11" s="1" t="s">
        <v>13</v>
      </c>
      <c r="G11" s="1" t="s">
        <v>268</v>
      </c>
      <c r="H11" s="141">
        <v>127</v>
      </c>
      <c r="I11" s="141">
        <v>40</v>
      </c>
      <c r="J11" s="141">
        <v>73</v>
      </c>
      <c r="K11" s="141">
        <v>178</v>
      </c>
      <c r="L11" s="141">
        <v>574</v>
      </c>
      <c r="M11" s="141">
        <v>0</v>
      </c>
      <c r="N11" s="141">
        <v>253.72</v>
      </c>
      <c r="O11" s="141">
        <v>3.3</v>
      </c>
      <c r="P11" s="141">
        <v>46</v>
      </c>
      <c r="Q11" s="141">
        <v>124.19999999999999</v>
      </c>
      <c r="R11" s="141">
        <v>193</v>
      </c>
      <c r="S11" s="141">
        <v>34.940000000000005</v>
      </c>
      <c r="T11" s="141">
        <v>0</v>
      </c>
      <c r="U11" s="141">
        <v>3</v>
      </c>
      <c r="V11" s="141">
        <v>1</v>
      </c>
      <c r="W11" s="141">
        <v>121</v>
      </c>
      <c r="X11" s="141">
        <v>286</v>
      </c>
      <c r="Y11" s="141">
        <v>126.51</v>
      </c>
      <c r="Z11" s="141">
        <v>60.160000000000032</v>
      </c>
      <c r="AA11" s="141">
        <v>99.160000000000011</v>
      </c>
      <c r="AB11" s="141">
        <v>287</v>
      </c>
      <c r="AC11" s="141">
        <v>26</v>
      </c>
      <c r="AD11" s="141">
        <v>0</v>
      </c>
      <c r="AE11" s="141">
        <v>171</v>
      </c>
      <c r="AF11" s="141">
        <v>4</v>
      </c>
      <c r="AG11" s="141">
        <v>26</v>
      </c>
      <c r="AH11" s="141">
        <v>9.2100000000000009</v>
      </c>
      <c r="AI11" s="141">
        <v>117.80000000000001</v>
      </c>
      <c r="AJ11" s="1" t="s">
        <v>12</v>
      </c>
    </row>
    <row r="12" spans="1:36" x14ac:dyDescent="0.25">
      <c r="A12" s="12"/>
      <c r="B12" s="12"/>
      <c r="C12" s="12"/>
      <c r="D12" s="11">
        <v>0</v>
      </c>
      <c r="E12" s="11" t="s">
        <v>13</v>
      </c>
      <c r="F12" s="11"/>
      <c r="G12" s="11"/>
      <c r="H12" s="11">
        <v>5</v>
      </c>
      <c r="I12" s="11">
        <v>5</v>
      </c>
      <c r="J12" s="11">
        <v>5</v>
      </c>
      <c r="K12" s="11">
        <v>5</v>
      </c>
      <c r="L12" s="11">
        <v>5</v>
      </c>
      <c r="M12" s="11">
        <v>5</v>
      </c>
      <c r="N12" s="11">
        <v>5</v>
      </c>
      <c r="O12" s="11">
        <v>5</v>
      </c>
      <c r="P12" s="11">
        <v>5</v>
      </c>
      <c r="Q12" s="11">
        <v>5</v>
      </c>
      <c r="R12" s="11">
        <v>5</v>
      </c>
      <c r="S12" s="11">
        <v>5</v>
      </c>
      <c r="T12" s="11">
        <v>5</v>
      </c>
      <c r="U12" s="11">
        <v>5</v>
      </c>
      <c r="V12" s="11">
        <v>5</v>
      </c>
      <c r="W12" s="11">
        <v>5</v>
      </c>
      <c r="X12" s="11">
        <v>5</v>
      </c>
      <c r="Y12" s="11">
        <v>5</v>
      </c>
      <c r="Z12" s="11">
        <v>5</v>
      </c>
      <c r="AA12" s="11">
        <v>5</v>
      </c>
      <c r="AB12" s="11">
        <v>5</v>
      </c>
      <c r="AC12" s="11">
        <v>5</v>
      </c>
      <c r="AD12" s="11">
        <v>5</v>
      </c>
      <c r="AE12" s="11">
        <v>5</v>
      </c>
      <c r="AF12" s="11">
        <v>5</v>
      </c>
      <c r="AG12" s="11">
        <v>5</v>
      </c>
      <c r="AH12" s="11">
        <v>5</v>
      </c>
      <c r="AI12" s="11">
        <v>5</v>
      </c>
      <c r="AJ12"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9E57-3CCE-4E1F-B712-7120A545DE31}">
  <sheetPr>
    <tabColor theme="9" tint="0.59999389629810485"/>
  </sheetPr>
  <dimension ref="A1:AJ13"/>
  <sheetViews>
    <sheetView showGridLines="0" zoomScale="85" zoomScaleNormal="85" workbookViewId="0">
      <selection activeCell="B9" sqref="B9"/>
    </sheetView>
  </sheetViews>
  <sheetFormatPr defaultColWidth="9.140625" defaultRowHeight="12.75" x14ac:dyDescent="0.25"/>
  <cols>
    <col min="1" max="1" width="11.42578125" style="57" customWidth="1"/>
    <col min="2" max="2" width="15" style="57" bestFit="1" customWidth="1"/>
    <col min="3" max="3" width="45.7109375" style="57" bestFit="1" customWidth="1"/>
    <col min="4" max="4" width="10.42578125" style="57" bestFit="1" customWidth="1"/>
    <col min="5" max="7" width="9.140625" style="57"/>
    <col min="8" max="8" width="14.5703125" style="57" bestFit="1" customWidth="1"/>
    <col min="9" max="27" width="9.5703125" style="57" customWidth="1"/>
    <col min="28" max="16384" width="9.140625" style="57"/>
  </cols>
  <sheetData>
    <row r="1" spans="1:36" ht="21" x14ac:dyDescent="0.25">
      <c r="A1" s="56" t="s">
        <v>141</v>
      </c>
    </row>
    <row r="2" spans="1:36" ht="18.75" x14ac:dyDescent="0.25">
      <c r="A2" s="58"/>
    </row>
    <row r="3" spans="1:36" ht="15.75" x14ac:dyDescent="0.25">
      <c r="A3" s="45" t="s">
        <v>142</v>
      </c>
      <c r="B3" s="59"/>
      <c r="C3" s="59"/>
      <c r="D3" s="59"/>
      <c r="F3" s="60"/>
      <c r="G3" s="60"/>
      <c r="H3" s="60"/>
      <c r="I3" s="60"/>
      <c r="J3" s="60"/>
      <c r="K3" s="60"/>
      <c r="L3" s="60"/>
      <c r="M3" s="60"/>
      <c r="N3" s="60"/>
      <c r="O3" s="60"/>
      <c r="P3" s="60"/>
      <c r="Q3" s="60"/>
      <c r="R3" s="60"/>
      <c r="S3" s="60"/>
      <c r="T3" s="60"/>
      <c r="U3" s="60"/>
      <c r="V3" s="60"/>
      <c r="W3" s="60"/>
      <c r="X3" s="60"/>
      <c r="Y3" s="60"/>
      <c r="Z3" s="60"/>
      <c r="AA3" s="60"/>
      <c r="AB3" s="60"/>
      <c r="AC3" s="61"/>
      <c r="AD3" s="61"/>
      <c r="AE3" s="61"/>
    </row>
    <row r="4" spans="1:36" ht="15.75" thickBot="1" x14ac:dyDescent="0.3">
      <c r="A4" s="62" t="s">
        <v>143</v>
      </c>
      <c r="B4" s="48" t="s">
        <v>111</v>
      </c>
      <c r="C4" s="48" t="s">
        <v>112</v>
      </c>
      <c r="D4" s="48" t="s">
        <v>110</v>
      </c>
      <c r="E4" s="48" t="s">
        <v>6</v>
      </c>
      <c r="F4" s="48" t="s">
        <v>18</v>
      </c>
      <c r="G4" s="48" t="s">
        <v>145</v>
      </c>
      <c r="H4" s="48" t="s">
        <v>43</v>
      </c>
      <c r="I4" s="5" t="str">
        <f>Legend!$A$37</f>
        <v>AFE</v>
      </c>
      <c r="J4" s="5" t="str">
        <f>Legend!$A$38</f>
        <v>AFN</v>
      </c>
      <c r="K4" s="5" t="str">
        <f>Legend!$A$39</f>
        <v>AFW</v>
      </c>
      <c r="L4" s="5" t="str">
        <f>Legend!$A$40</f>
        <v>AFZ</v>
      </c>
      <c r="M4" s="5" t="str">
        <f>Legend!$A$41</f>
        <v>ANZ</v>
      </c>
      <c r="N4" s="5" t="str">
        <f>Legend!$A$42</f>
        <v>ASC</v>
      </c>
      <c r="O4" s="5" t="str">
        <f>Legend!$A$43</f>
        <v>ASE</v>
      </c>
      <c r="P4" s="5" t="str">
        <f>Legend!$A$44</f>
        <v>ASO</v>
      </c>
      <c r="Q4" s="5" t="str">
        <f>Legend!$A$45</f>
        <v>BRA</v>
      </c>
      <c r="R4" s="5" t="str">
        <f>Legend!$A$46</f>
        <v>CAN</v>
      </c>
      <c r="S4" s="5" t="str">
        <f>Legend!$A$47</f>
        <v>CHL</v>
      </c>
      <c r="T4" s="5" t="str">
        <f>Legend!$A$48</f>
        <v>CHN</v>
      </c>
      <c r="U4" s="5" t="str">
        <f>Legend!$A$49</f>
        <v>ENE</v>
      </c>
      <c r="V4" s="5" t="str">
        <f>Legend!$A$50</f>
        <v>ENW</v>
      </c>
      <c r="W4" s="5" t="str">
        <f>Legend!$A$51</f>
        <v>EUE</v>
      </c>
      <c r="X4" s="5" t="str">
        <f>Legend!$A$52</f>
        <v>EUM</v>
      </c>
      <c r="Y4" s="5" t="str">
        <f>Legend!$A$53</f>
        <v>EUW</v>
      </c>
      <c r="Z4" s="5" t="str">
        <f>Legend!$A$54</f>
        <v>IDN</v>
      </c>
      <c r="AA4" s="5" t="str">
        <f>Legend!$A$55</f>
        <v>IND</v>
      </c>
      <c r="AB4" s="5" t="str">
        <f>Legend!$A$56</f>
        <v>JPN</v>
      </c>
      <c r="AC4" s="5" t="str">
        <f>Legend!$A$57</f>
        <v>LAM</v>
      </c>
      <c r="AD4" s="5" t="str">
        <f>Legend!$A$58</f>
        <v>MDA</v>
      </c>
      <c r="AE4" s="5" t="str">
        <f>Legend!$A$59</f>
        <v>MEA</v>
      </c>
      <c r="AF4" s="5" t="str">
        <f>Legend!$A$60</f>
        <v>MEX</v>
      </c>
      <c r="AG4" s="5" t="str">
        <f>Legend!$A$61</f>
        <v>NIG</v>
      </c>
      <c r="AH4" s="5" t="str">
        <f>Legend!$A$62</f>
        <v>RUS</v>
      </c>
      <c r="AI4" s="5" t="str">
        <f>Legend!$A$63</f>
        <v>SKT</v>
      </c>
      <c r="AJ4" s="5" t="str">
        <f>Legend!$A$64</f>
        <v>USA</v>
      </c>
    </row>
    <row r="5" spans="1:36" ht="51" x14ac:dyDescent="0.25">
      <c r="A5" s="63" t="s">
        <v>146</v>
      </c>
      <c r="B5" s="64" t="s">
        <v>147</v>
      </c>
      <c r="C5" s="64" t="s">
        <v>116</v>
      </c>
      <c r="D5" s="64" t="s">
        <v>113</v>
      </c>
      <c r="E5" s="64" t="s">
        <v>10</v>
      </c>
      <c r="F5" s="64" t="s">
        <v>148</v>
      </c>
      <c r="G5" s="64" t="s">
        <v>149</v>
      </c>
      <c r="H5" s="64" t="s">
        <v>150</v>
      </c>
      <c r="I5" s="6" t="str">
        <f>Legend!$B$37</f>
        <v>Eastern Africa</v>
      </c>
      <c r="J5" s="6" t="str">
        <f>Legend!$B$38</f>
        <v>Northern Africa</v>
      </c>
      <c r="K5" s="6" t="str">
        <f>Legend!$B$39</f>
        <v>Western Africa</v>
      </c>
      <c r="L5" s="6" t="str">
        <f>Legend!$B$40</f>
        <v>Southern Africa</v>
      </c>
      <c r="M5" s="6" t="str">
        <f>Legend!$B$41</f>
        <v>Australia and New Zealand</v>
      </c>
      <c r="N5" s="6" t="str">
        <f>Legend!$B$42</f>
        <v>Central Asia</v>
      </c>
      <c r="O5" s="6" t="str">
        <f>Legend!$B$43</f>
        <v>Southeast Asia</v>
      </c>
      <c r="P5" s="6" t="str">
        <f>Legend!$B$44</f>
        <v>South Asia</v>
      </c>
      <c r="Q5" s="6" t="str">
        <f>Legend!$B$45</f>
        <v>Brazil</v>
      </c>
      <c r="R5" s="6" t="str">
        <f>Legend!$B$46</f>
        <v>Canada</v>
      </c>
      <c r="S5" s="6" t="str">
        <f>Legend!$B$47</f>
        <v>Chile</v>
      </c>
      <c r="T5" s="6" t="str">
        <f>Legend!$B$48</f>
        <v>China</v>
      </c>
      <c r="U5" s="6" t="str">
        <f>Legend!$B$49</f>
        <v>Non-EU Eastern Europe</v>
      </c>
      <c r="V5" s="6" t="str">
        <f>Legend!$B$50</f>
        <v>Non-EU Western Europe</v>
      </c>
      <c r="W5" s="6" t="str">
        <f>Legend!$B$51</f>
        <v>Eastern Europe Union</v>
      </c>
      <c r="X5" s="6" t="str">
        <f>Legend!$B$52</f>
        <v>Mediterranean- Europe Union</v>
      </c>
      <c r="Y5" s="6" t="str">
        <f>Legend!$B$53</f>
        <v>Western Europe Union</v>
      </c>
      <c r="Z5" s="6" t="str">
        <f>Legend!$B$54</f>
        <v>Indonesia, Philippines, Vietnam</v>
      </c>
      <c r="AA5" s="6" t="str">
        <f>Legend!$B$55</f>
        <v>India</v>
      </c>
      <c r="AB5" s="6" t="str">
        <f>Legend!$B$56</f>
        <v>Japan</v>
      </c>
      <c r="AC5" s="6" t="str">
        <f>Legend!$B$57</f>
        <v>Latin America</v>
      </c>
      <c r="AD5" s="6" t="str">
        <f>Legend!$B$58</f>
        <v>Mediterranean Asia</v>
      </c>
      <c r="AE5" s="6" t="str">
        <f>Legend!$B$59</f>
        <v>Middle East (Gulf States)</v>
      </c>
      <c r="AF5" s="6" t="str">
        <f>Legend!$B$60</f>
        <v>Mexico</v>
      </c>
      <c r="AG5" s="6" t="str">
        <f>Legend!$B$61</f>
        <v>Nigeria</v>
      </c>
      <c r="AH5" s="6" t="str">
        <f>Legend!$B$62</f>
        <v>Russia Federation</v>
      </c>
      <c r="AI5" s="6" t="str">
        <f>Legend!$B$63</f>
        <v>South Korea, Taiwan</v>
      </c>
      <c r="AJ5" s="6" t="str">
        <f>Legend!$B$64</f>
        <v>United States</v>
      </c>
    </row>
    <row r="6" spans="1:36" s="65" customFormat="1" ht="15.75" x14ac:dyDescent="0.25">
      <c r="A6" s="66" t="s">
        <v>151</v>
      </c>
      <c r="B6" s="67" t="s">
        <v>355</v>
      </c>
      <c r="C6" s="67" t="s">
        <v>153</v>
      </c>
      <c r="D6" s="67" t="s">
        <v>118</v>
      </c>
      <c r="E6" s="67" t="s">
        <v>13</v>
      </c>
      <c r="F6" s="68">
        <f>Legend!$B$4</f>
        <v>2019</v>
      </c>
      <c r="G6" s="68">
        <v>2050</v>
      </c>
      <c r="H6" s="68" t="s">
        <v>152</v>
      </c>
      <c r="I6" s="69" t="s">
        <v>154</v>
      </c>
      <c r="J6" s="69" t="s">
        <v>154</v>
      </c>
      <c r="K6" s="69" t="s">
        <v>154</v>
      </c>
      <c r="L6" s="69" t="s">
        <v>154</v>
      </c>
      <c r="M6" s="69" t="s">
        <v>154</v>
      </c>
      <c r="N6" s="69" t="s">
        <v>154</v>
      </c>
      <c r="O6" s="69" t="s">
        <v>154</v>
      </c>
      <c r="P6" s="69" t="s">
        <v>154</v>
      </c>
      <c r="Q6" s="69" t="s">
        <v>154</v>
      </c>
      <c r="R6" s="69" t="s">
        <v>154</v>
      </c>
      <c r="S6" s="69" t="s">
        <v>154</v>
      </c>
      <c r="T6" s="69" t="s">
        <v>154</v>
      </c>
      <c r="U6" s="69" t="s">
        <v>154</v>
      </c>
      <c r="V6" s="69" t="s">
        <v>154</v>
      </c>
      <c r="W6" s="69" t="s">
        <v>154</v>
      </c>
      <c r="X6" s="69" t="s">
        <v>154</v>
      </c>
      <c r="Y6" s="69" t="s">
        <v>154</v>
      </c>
      <c r="Z6" s="69" t="s">
        <v>154</v>
      </c>
      <c r="AA6" s="69" t="s">
        <v>154</v>
      </c>
      <c r="AB6" s="69" t="s">
        <v>154</v>
      </c>
      <c r="AC6" s="69" t="s">
        <v>154</v>
      </c>
      <c r="AD6" s="69" t="s">
        <v>154</v>
      </c>
      <c r="AE6" s="69" t="s">
        <v>154</v>
      </c>
      <c r="AF6" s="69" t="s">
        <v>154</v>
      </c>
      <c r="AG6" s="69" t="s">
        <v>154</v>
      </c>
      <c r="AH6" s="69" t="s">
        <v>154</v>
      </c>
      <c r="AI6" s="69" t="s">
        <v>154</v>
      </c>
      <c r="AJ6" s="69" t="s">
        <v>154</v>
      </c>
    </row>
    <row r="7" spans="1:36" ht="15.75" x14ac:dyDescent="0.25">
      <c r="A7" s="66" t="s">
        <v>151</v>
      </c>
      <c r="B7" s="67" t="s">
        <v>356</v>
      </c>
      <c r="C7" s="67" t="s">
        <v>353</v>
      </c>
      <c r="D7" s="67" t="s">
        <v>118</v>
      </c>
      <c r="E7" s="67" t="s">
        <v>13</v>
      </c>
      <c r="F7" s="68">
        <f>Legend!$B$4</f>
        <v>2019</v>
      </c>
      <c r="G7" s="68">
        <v>2050</v>
      </c>
      <c r="H7" s="68" t="s">
        <v>152</v>
      </c>
      <c r="I7" s="69" t="s">
        <v>154</v>
      </c>
      <c r="J7" s="69" t="s">
        <v>154</v>
      </c>
      <c r="K7" s="69" t="s">
        <v>154</v>
      </c>
      <c r="L7" s="69" t="s">
        <v>154</v>
      </c>
      <c r="M7" s="69" t="s">
        <v>154</v>
      </c>
      <c r="N7" s="69" t="s">
        <v>154</v>
      </c>
      <c r="O7" s="69" t="s">
        <v>154</v>
      </c>
      <c r="P7" s="69" t="s">
        <v>154</v>
      </c>
      <c r="Q7" s="69" t="s">
        <v>154</v>
      </c>
      <c r="R7" s="69" t="s">
        <v>154</v>
      </c>
      <c r="S7" s="69" t="s">
        <v>154</v>
      </c>
      <c r="T7" s="69" t="s">
        <v>154</v>
      </c>
      <c r="U7" s="69" t="s">
        <v>154</v>
      </c>
      <c r="V7" s="69" t="s">
        <v>154</v>
      </c>
      <c r="W7" s="69" t="s">
        <v>154</v>
      </c>
      <c r="X7" s="69" t="s">
        <v>154</v>
      </c>
      <c r="Y7" s="69" t="s">
        <v>154</v>
      </c>
      <c r="Z7" s="69" t="s">
        <v>154</v>
      </c>
      <c r="AA7" s="69" t="s">
        <v>154</v>
      </c>
      <c r="AB7" s="69" t="s">
        <v>154</v>
      </c>
      <c r="AC7" s="69" t="s">
        <v>154</v>
      </c>
      <c r="AD7" s="69" t="s">
        <v>154</v>
      </c>
      <c r="AE7" s="69" t="s">
        <v>154</v>
      </c>
      <c r="AF7" s="69" t="s">
        <v>154</v>
      </c>
      <c r="AG7" s="69" t="s">
        <v>154</v>
      </c>
      <c r="AH7" s="69" t="s">
        <v>154</v>
      </c>
      <c r="AI7" s="69" t="s">
        <v>154</v>
      </c>
      <c r="AJ7" s="69" t="s">
        <v>154</v>
      </c>
    </row>
    <row r="8" spans="1:36" ht="15.75" x14ac:dyDescent="0.25">
      <c r="A8" s="66" t="s">
        <v>151</v>
      </c>
      <c r="B8" s="67" t="s">
        <v>357</v>
      </c>
      <c r="C8" s="67" t="s">
        <v>354</v>
      </c>
      <c r="D8" s="67" t="s">
        <v>118</v>
      </c>
      <c r="E8" s="67" t="s">
        <v>13</v>
      </c>
      <c r="F8" s="68">
        <f>Legend!$B$4</f>
        <v>2019</v>
      </c>
      <c r="G8" s="68">
        <v>2050</v>
      </c>
      <c r="H8" s="68" t="s">
        <v>152</v>
      </c>
      <c r="I8" s="69" t="s">
        <v>154</v>
      </c>
      <c r="J8" s="69" t="s">
        <v>154</v>
      </c>
      <c r="K8" s="69" t="s">
        <v>154</v>
      </c>
      <c r="L8" s="69" t="s">
        <v>154</v>
      </c>
      <c r="M8" s="69" t="s">
        <v>154</v>
      </c>
      <c r="N8" s="69" t="s">
        <v>154</v>
      </c>
      <c r="O8" s="69" t="s">
        <v>154</v>
      </c>
      <c r="P8" s="69" t="s">
        <v>154</v>
      </c>
      <c r="Q8" s="69" t="s">
        <v>154</v>
      </c>
      <c r="R8" s="69" t="s">
        <v>154</v>
      </c>
      <c r="S8" s="69" t="s">
        <v>154</v>
      </c>
      <c r="T8" s="69" t="s">
        <v>154</v>
      </c>
      <c r="U8" s="69" t="s">
        <v>154</v>
      </c>
      <c r="V8" s="69" t="s">
        <v>154</v>
      </c>
      <c r="W8" s="69" t="s">
        <v>154</v>
      </c>
      <c r="X8" s="69" t="s">
        <v>154</v>
      </c>
      <c r="Y8" s="69" t="s">
        <v>154</v>
      </c>
      <c r="Z8" s="69" t="s">
        <v>154</v>
      </c>
      <c r="AA8" s="69" t="s">
        <v>154</v>
      </c>
      <c r="AB8" s="69" t="s">
        <v>154</v>
      </c>
      <c r="AC8" s="69" t="s">
        <v>154</v>
      </c>
      <c r="AD8" s="69" t="s">
        <v>154</v>
      </c>
      <c r="AE8" s="69" t="s">
        <v>154</v>
      </c>
      <c r="AF8" s="69" t="s">
        <v>154</v>
      </c>
      <c r="AG8" s="69" t="s">
        <v>154</v>
      </c>
      <c r="AH8" s="69" t="s">
        <v>154</v>
      </c>
      <c r="AI8" s="69" t="s">
        <v>154</v>
      </c>
      <c r="AJ8" s="69" t="s">
        <v>154</v>
      </c>
    </row>
    <row r="13" spans="1:36" ht="15.75" x14ac:dyDescent="0.25">
      <c r="H13" s="6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F34C-0F97-40AF-BCC0-A684A166DF7A}">
  <sheetPr>
    <tabColor theme="9" tint="0.59999389629810485"/>
  </sheetPr>
  <dimension ref="A1:AI13"/>
  <sheetViews>
    <sheetView showGridLines="0" zoomScale="85" zoomScaleNormal="85" workbookViewId="0">
      <pane ySplit="1" topLeftCell="A2" activePane="bottomLeft" state="frozen"/>
      <selection activeCell="C11" sqref="C11"/>
      <selection pane="bottomLeft" activeCell="A14" sqref="A14:XFD49"/>
    </sheetView>
  </sheetViews>
  <sheetFormatPr defaultColWidth="10.28515625" defaultRowHeight="15.75" x14ac:dyDescent="0.25"/>
  <cols>
    <col min="1" max="1" width="14.140625" style="93" bestFit="1" customWidth="1"/>
    <col min="2" max="3" width="10.28515625" style="93" customWidth="1"/>
    <col min="4" max="4" width="22.85546875" style="93" customWidth="1"/>
    <col min="5" max="5" width="31.5703125" style="93" bestFit="1" customWidth="1"/>
    <col min="8" max="8" width="11.28515625" style="93" bestFit="1" customWidth="1"/>
    <col min="9" max="9" width="12.42578125" style="93" bestFit="1" customWidth="1"/>
    <col min="10" max="10" width="10.5703125" style="93" bestFit="1" customWidth="1"/>
    <col min="11" max="12" width="15.140625" style="93" bestFit="1" customWidth="1"/>
    <col min="13" max="13" width="11.42578125" style="93" bestFit="1" customWidth="1"/>
    <col min="14" max="17" width="13.7109375" style="93" bestFit="1" customWidth="1"/>
    <col min="18" max="18" width="16.85546875" style="93" bestFit="1" customWidth="1"/>
    <col min="19" max="19" width="15.140625" style="93" bestFit="1" customWidth="1"/>
    <col min="20" max="20" width="16.85546875" style="93" bestFit="1" customWidth="1"/>
    <col min="21" max="21" width="11.42578125" style="93" bestFit="1" customWidth="1"/>
    <col min="22" max="22" width="13.7109375" style="93" bestFit="1" customWidth="1"/>
    <col min="23" max="23" width="10.5703125" style="93" bestFit="1" customWidth="1"/>
    <col min="24" max="25" width="13.7109375" style="93" bestFit="1" customWidth="1"/>
    <col min="26" max="26" width="12.42578125" style="93" bestFit="1" customWidth="1"/>
    <col min="27" max="27" width="13.7109375" style="93" bestFit="1" customWidth="1"/>
    <col min="28" max="28" width="12.5703125" style="93" bestFit="1" customWidth="1"/>
    <col min="29" max="29" width="15.140625" style="93" bestFit="1" customWidth="1"/>
    <col min="30" max="30" width="13.7109375" style="93" bestFit="1" customWidth="1"/>
    <col min="31" max="31" width="10.42578125" style="94" customWidth="1"/>
    <col min="32" max="32" width="11.28515625" style="93" customWidth="1"/>
    <col min="33" max="33" width="14.5703125" style="93" bestFit="1" customWidth="1"/>
    <col min="34" max="34" width="12.7109375" style="93" customWidth="1"/>
    <col min="35" max="35" width="13.7109375" style="93" bestFit="1" customWidth="1"/>
    <col min="36" max="16384" width="10.28515625" style="93"/>
  </cols>
  <sheetData>
    <row r="1" spans="1:35" ht="23.25" x14ac:dyDescent="0.25">
      <c r="A1" s="92" t="s">
        <v>258</v>
      </c>
      <c r="AD1" s="94"/>
      <c r="AE1" s="93"/>
    </row>
    <row r="2" spans="1:35" x14ac:dyDescent="0.25">
      <c r="AD2" s="94"/>
      <c r="AE2" s="93"/>
    </row>
    <row r="3" spans="1:35" x14ac:dyDescent="0.25">
      <c r="A3" s="95" t="s">
        <v>109</v>
      </c>
      <c r="B3" s="94"/>
      <c r="C3" s="94"/>
      <c r="D3" s="95"/>
      <c r="E3" s="94"/>
      <c r="H3" s="94"/>
      <c r="I3" s="94"/>
      <c r="J3" s="94"/>
      <c r="K3" s="94"/>
      <c r="L3" s="94"/>
      <c r="M3" s="94"/>
      <c r="N3" s="94"/>
      <c r="O3" s="94"/>
      <c r="P3" s="94"/>
      <c r="Q3" s="94"/>
      <c r="R3" s="94"/>
      <c r="S3" s="94"/>
      <c r="T3" s="94"/>
      <c r="U3" s="94"/>
      <c r="V3" s="94"/>
      <c r="W3" s="94"/>
      <c r="X3" s="94"/>
      <c r="Y3" s="94"/>
      <c r="Z3" s="94"/>
      <c r="AA3" s="94"/>
      <c r="AB3" s="94"/>
      <c r="AC3" s="94"/>
      <c r="AD3" s="94"/>
      <c r="AE3" s="93"/>
    </row>
    <row r="4" spans="1:35" ht="16.5" thickBot="1" x14ac:dyDescent="0.3">
      <c r="A4" s="42" t="s">
        <v>110</v>
      </c>
      <c r="B4" s="42" t="s">
        <v>6</v>
      </c>
      <c r="C4" s="42" t="s">
        <v>18</v>
      </c>
      <c r="D4" s="96" t="s">
        <v>111</v>
      </c>
      <c r="E4" s="96" t="s">
        <v>155</v>
      </c>
      <c r="F4" s="96" t="s">
        <v>43</v>
      </c>
      <c r="G4" s="96" t="s">
        <v>274</v>
      </c>
      <c r="H4" s="5" t="str">
        <f>Legend!$A$37</f>
        <v>AFE</v>
      </c>
      <c r="I4" s="5" t="str">
        <f>Legend!$A$38</f>
        <v>AFN</v>
      </c>
      <c r="J4" s="5" t="str">
        <f>Legend!$A$39</f>
        <v>AFW</v>
      </c>
      <c r="K4" s="5" t="str">
        <f>Legend!$A$40</f>
        <v>AFZ</v>
      </c>
      <c r="L4" s="5" t="str">
        <f>Legend!$A$41</f>
        <v>ANZ</v>
      </c>
      <c r="M4" s="5" t="str">
        <f>Legend!$A$42</f>
        <v>ASC</v>
      </c>
      <c r="N4" s="5" t="str">
        <f>Legend!$A$43</f>
        <v>ASE</v>
      </c>
      <c r="O4" s="5" t="str">
        <f>Legend!$A$44</f>
        <v>ASO</v>
      </c>
      <c r="P4" s="5" t="str">
        <f>Legend!$A$45</f>
        <v>BRA</v>
      </c>
      <c r="Q4" s="5" t="str">
        <f>Legend!$A$46</f>
        <v>CAN</v>
      </c>
      <c r="R4" s="5" t="str">
        <f>Legend!$A$47</f>
        <v>CHL</v>
      </c>
      <c r="S4" s="5" t="str">
        <f>Legend!$A$48</f>
        <v>CHN</v>
      </c>
      <c r="T4" s="5" t="str">
        <f>Legend!$A$49</f>
        <v>ENE</v>
      </c>
      <c r="U4" s="5" t="str">
        <f>Legend!$A$50</f>
        <v>ENW</v>
      </c>
      <c r="V4" s="5" t="str">
        <f>Legend!$A$51</f>
        <v>EUE</v>
      </c>
      <c r="W4" s="5" t="str">
        <f>Legend!$A$52</f>
        <v>EUM</v>
      </c>
      <c r="X4" s="5" t="str">
        <f>Legend!$A$53</f>
        <v>EUW</v>
      </c>
      <c r="Y4" s="5" t="str">
        <f>Legend!$A$54</f>
        <v>IDN</v>
      </c>
      <c r="Z4" s="5" t="str">
        <f>Legend!$A$55</f>
        <v>IND</v>
      </c>
      <c r="AA4" s="5" t="str">
        <f>Legend!$A$56</f>
        <v>JPN</v>
      </c>
      <c r="AB4" s="5" t="str">
        <f>Legend!$A$57</f>
        <v>LAM</v>
      </c>
      <c r="AC4" s="5" t="str">
        <f>Legend!$A$58</f>
        <v>MDA</v>
      </c>
      <c r="AD4" s="5" t="str">
        <f>Legend!$A$59</f>
        <v>MEA</v>
      </c>
      <c r="AE4" s="5" t="str">
        <f>Legend!$A$60</f>
        <v>MEX</v>
      </c>
      <c r="AF4" s="5" t="str">
        <f>Legend!$A$61</f>
        <v>NIG</v>
      </c>
      <c r="AG4" s="5" t="str">
        <f>Legend!$A$62</f>
        <v>RUS</v>
      </c>
      <c r="AH4" s="5" t="str">
        <f>Legend!$A$63</f>
        <v>SKT</v>
      </c>
      <c r="AI4" s="5" t="str">
        <f>Legend!$A$64</f>
        <v>USA</v>
      </c>
    </row>
    <row r="5" spans="1:35" ht="38.25" x14ac:dyDescent="0.25">
      <c r="A5" s="97" t="s">
        <v>113</v>
      </c>
      <c r="B5" s="97" t="s">
        <v>257</v>
      </c>
      <c r="C5" s="97"/>
      <c r="D5" s="97" t="s">
        <v>115</v>
      </c>
      <c r="E5" s="97" t="s">
        <v>116</v>
      </c>
      <c r="F5" s="97" t="s">
        <v>44</v>
      </c>
      <c r="G5" s="97"/>
      <c r="H5" s="6" t="str">
        <f>Legend!$B$37</f>
        <v>Eastern Africa</v>
      </c>
      <c r="I5" s="6" t="str">
        <f>Legend!$B$38</f>
        <v>Northern Africa</v>
      </c>
      <c r="J5" s="6" t="str">
        <f>Legend!$B$39</f>
        <v>Western Africa</v>
      </c>
      <c r="K5" s="6" t="str">
        <f>Legend!$B$40</f>
        <v>Southern Africa</v>
      </c>
      <c r="L5" s="6" t="str">
        <f>Legend!$B$41</f>
        <v>Australia and New Zealand</v>
      </c>
      <c r="M5" s="6" t="str">
        <f>Legend!$B$42</f>
        <v>Central Asia</v>
      </c>
      <c r="N5" s="6" t="str">
        <f>Legend!$B$43</f>
        <v>Southeast Asia</v>
      </c>
      <c r="O5" s="6" t="str">
        <f>Legend!$B$44</f>
        <v>South Asia</v>
      </c>
      <c r="P5" s="6" t="str">
        <f>Legend!$B$45</f>
        <v>Brazil</v>
      </c>
      <c r="Q5" s="6" t="str">
        <f>Legend!$B$46</f>
        <v>Canada</v>
      </c>
      <c r="R5" s="6" t="str">
        <f>Legend!$B$47</f>
        <v>Chile</v>
      </c>
      <c r="S5" s="6" t="str">
        <f>Legend!$B$48</f>
        <v>China</v>
      </c>
      <c r="T5" s="6" t="str">
        <f>Legend!$B$49</f>
        <v>Non-EU Eastern Europe</v>
      </c>
      <c r="U5" s="6" t="str">
        <f>Legend!$B$50</f>
        <v>Non-EU Western Europe</v>
      </c>
      <c r="V5" s="6" t="str">
        <f>Legend!$B$51</f>
        <v>Eastern Europe Union</v>
      </c>
      <c r="W5" s="6" t="str">
        <f>Legend!$B$52</f>
        <v>Mediterranean- Europe Union</v>
      </c>
      <c r="X5" s="6" t="str">
        <f>Legend!$B$53</f>
        <v>Western Europe Union</v>
      </c>
      <c r="Y5" s="6" t="str">
        <f>Legend!$B$54</f>
        <v>Indonesia, Philippines, Vietnam</v>
      </c>
      <c r="Z5" s="6" t="str">
        <f>Legend!$B$55</f>
        <v>India</v>
      </c>
      <c r="AA5" s="6" t="str">
        <f>Legend!$B$56</f>
        <v>Japan</v>
      </c>
      <c r="AB5" s="6" t="str">
        <f>Legend!$B$57</f>
        <v>Latin America</v>
      </c>
      <c r="AC5" s="6" t="str">
        <f>Legend!$B$58</f>
        <v>Mediterranean Asia</v>
      </c>
      <c r="AD5" s="6" t="str">
        <f>Legend!$B$59</f>
        <v>Middle East (Gulf States)</v>
      </c>
      <c r="AE5" s="6" t="str">
        <f>Legend!$B$60</f>
        <v>Mexico</v>
      </c>
      <c r="AF5" s="6" t="str">
        <f>Legend!$B$61</f>
        <v>Nigeria</v>
      </c>
      <c r="AG5" s="6" t="str">
        <f>Legend!$B$62</f>
        <v>Russia Federation</v>
      </c>
      <c r="AH5" s="6" t="str">
        <f>Legend!$B$63</f>
        <v>South Korea, Taiwan</v>
      </c>
      <c r="AI5" s="6" t="str">
        <f>Legend!$B$64</f>
        <v>United States</v>
      </c>
    </row>
    <row r="6" spans="1:35" x14ac:dyDescent="0.25">
      <c r="A6" s="93" t="str">
        <f>IF($D6="*","","ACT_BND")</f>
        <v>ACT_BND</v>
      </c>
      <c r="B6" s="93" t="str">
        <f>IF($D6="*","","UP")</f>
        <v>UP</v>
      </c>
      <c r="C6" s="93">
        <v>2020</v>
      </c>
      <c r="D6" s="93" t="s">
        <v>251</v>
      </c>
      <c r="E6" s="93" t="s">
        <v>259</v>
      </c>
      <c r="F6" s="93" t="s">
        <v>261</v>
      </c>
      <c r="G6" s="93" t="s">
        <v>278</v>
      </c>
      <c r="H6" s="122"/>
      <c r="I6" s="122">
        <f>(SUM('S3'!$B$6:$E$6))*10^3*'GHG sinks'!I$8/SUM('GHG sinks'!$H$8:$AI$8)</f>
        <v>76.106007681850926</v>
      </c>
      <c r="J6" s="122"/>
      <c r="K6" s="122">
        <f>(SUM('S3'!$B$6:$E$6))*10^3*'GHG sinks'!K$8/SUM('GHG sinks'!$H$8:$AI$8)</f>
        <v>789.77932500033978</v>
      </c>
      <c r="L6" s="122">
        <f>(SUM('S3'!$B$6:$E$6))*10^3*'GHG sinks'!L$8/SUM('GHG sinks'!$H$8:$AI$8)</f>
        <v>3704.7830154561393</v>
      </c>
      <c r="M6" s="122"/>
      <c r="N6" s="122">
        <f>(SUM('S3'!$B$6:$E$6))*10^3*'GHG sinks'!N$8/SUM('GHG sinks'!$H$8:$AI$8)</f>
        <v>229.75398545464429</v>
      </c>
      <c r="O6" s="122">
        <f>(SUM('S3'!$B$6:$E$6))*10^3*'GHG sinks'!O$8/SUM('GHG sinks'!$H$8:$AI$8)</f>
        <v>524.12627931840723</v>
      </c>
      <c r="P6" s="122">
        <f>(SUM('S3'!$B$6:$E$6))*10^3*'GHG sinks'!P$8/SUM('GHG sinks'!$H$8:$AI$8)</f>
        <v>186.6751131818985</v>
      </c>
      <c r="Q6" s="122">
        <f>(SUM('S3'!$B$6:$E$6))*10^3*'GHG sinks'!Q$8/SUM('GHG sinks'!$H$8:$AI$8)</f>
        <v>717.98120454576338</v>
      </c>
      <c r="R6" s="122">
        <f>(SUM('S3'!$B$6:$E$6))*10^3*'GHG sinks'!R$8/SUM('GHG sinks'!$H$8:$AI$8)</f>
        <v>14575.018452278997</v>
      </c>
      <c r="S6" s="122">
        <f>(SUM('S3'!$B$6:$E$6))*10^3*'GHG sinks'!S$8/SUM('GHG sinks'!$H$8:$AI$8)</f>
        <v>3589.9060227288169</v>
      </c>
      <c r="T6" s="122">
        <f>(SUM('S3'!$B$6:$E$6))*10^3*'GHG sinks'!T$8/SUM('GHG sinks'!$H$8:$AI$8)</f>
        <v>11293.844347504859</v>
      </c>
      <c r="U6" s="122"/>
      <c r="V6" s="122">
        <f>(SUM('S3'!$B$6:$E$6))*10^3*'GHG sinks'!V$8/SUM('GHG sinks'!$H$8:$AI$8)</f>
        <v>617.46383590935659</v>
      </c>
      <c r="W6" s="122"/>
      <c r="X6" s="122">
        <f>(SUM('S3'!$B$6:$E$6))*10^3*'GHG sinks'!X$8/SUM('GHG sinks'!$H$8:$AI$8)</f>
        <v>516.94646727294969</v>
      </c>
      <c r="Y6" s="122">
        <f>(SUM('S3'!$B$6:$E$6))*10^3*'GHG sinks'!Y$8/SUM('GHG sinks'!$H$8:$AI$8)</f>
        <v>560.02533954569549</v>
      </c>
      <c r="Z6" s="122">
        <f>(SUM('S3'!$B$6:$E$6))*10^3*'GHG sinks'!Z$8/SUM('GHG sinks'!$H$8:$AI$8)</f>
        <v>14.359624090915268</v>
      </c>
      <c r="AA6" s="122">
        <f>(SUM('S3'!$B$6:$E$6))*10^3*'GHG sinks'!AA$8/SUM('GHG sinks'!$H$8:$AI$8)</f>
        <v>717.98120454576338</v>
      </c>
      <c r="AB6" s="122"/>
      <c r="AC6" s="122">
        <f>(SUM('S3'!$B$6:$E$6))*10^3*'GHG sinks'!AC$8/SUM('GHG sinks'!$H$8:$AI$8)</f>
        <v>1048.2525586368145</v>
      </c>
      <c r="AD6" s="122">
        <f>(SUM('S3'!$B$6:$E$6))*10^3*'GHG sinks'!AD$8/SUM('GHG sinks'!$H$8:$AI$8)</f>
        <v>717.98120454576338</v>
      </c>
      <c r="AE6" s="122"/>
      <c r="AF6" s="122">
        <f>(SUM('S3'!$B$6:$E$6))*10^3*'GHG sinks'!AF$8/SUM('GHG sinks'!$H$8:$AI$8)</f>
        <v>7.1798825279057246</v>
      </c>
      <c r="AG6" s="122">
        <f>(SUM('S3'!$B$6:$E$6))*10^3*'GHG sinks'!AG$8/SUM('GHG sinks'!$H$8:$AI$8)</f>
        <v>717.98120454576338</v>
      </c>
      <c r="AH6" s="122">
        <f>(SUM('S3'!$B$6:$E$6))*10^3*'GHG sinks'!AH$8/SUM('GHG sinks'!$H$8:$AI$8)</f>
        <v>50.258684318203436</v>
      </c>
      <c r="AI6" s="122">
        <f>(SUM('S3'!$B$6:$E$6))*10^3*'GHG sinks'!AI$8/SUM('GHG sinks'!$H$8:$AI$8)</f>
        <v>143.59624090915267</v>
      </c>
    </row>
    <row r="7" spans="1:35" x14ac:dyDescent="0.25">
      <c r="A7" s="93" t="str">
        <f>IF($D7="*","","ACT_BND")</f>
        <v>ACT_BND</v>
      </c>
      <c r="B7" s="93" t="str">
        <f>IF($D7="*","","UP")</f>
        <v>UP</v>
      </c>
      <c r="C7" s="93">
        <v>2030</v>
      </c>
      <c r="D7" s="93" t="s">
        <v>251</v>
      </c>
      <c r="E7" s="93" t="s">
        <v>259</v>
      </c>
      <c r="F7" s="93" t="s">
        <v>261</v>
      </c>
      <c r="G7" s="93" t="s">
        <v>278</v>
      </c>
      <c r="H7" s="122"/>
      <c r="I7" s="122">
        <f>SUM('S3'!$B$16:$E$16)*10^3*'GHG sinks'!I$8/SUM('GHG sinks'!$H$8:$AI$8)</f>
        <v>494.78231709830777</v>
      </c>
      <c r="J7" s="122"/>
      <c r="K7" s="122">
        <f>SUM('S3'!$B$16:$E$16)*10^3*'GHG sinks'!K$8/SUM('GHG sinks'!$H$8:$AI$8)</f>
        <v>5134.5334793220618</v>
      </c>
      <c r="L7" s="122">
        <f>SUM('S3'!$B$16:$E$16)*10^3*'GHG sinks'!L$8/SUM('GHG sinks'!$H$8:$AI$8)</f>
        <v>24085.629775728943</v>
      </c>
      <c r="M7" s="122"/>
      <c r="N7" s="122">
        <f>SUM('S3'!$B$16:$E$16)*10^3*'GHG sinks'!N$8/SUM('GHG sinks'!$H$8:$AI$8)</f>
        <v>1493.6824667118726</v>
      </c>
      <c r="O7" s="122">
        <f>SUM('S3'!$B$16:$E$16)*10^3*'GHG sinks'!O$8/SUM('GHG sinks'!$H$8:$AI$8)</f>
        <v>3407.4631271864582</v>
      </c>
      <c r="P7" s="122">
        <f>SUM('S3'!$B$16:$E$16)*10^3*'GHG sinks'!P$8/SUM('GHG sinks'!$H$8:$AI$8)</f>
        <v>1213.6170042033964</v>
      </c>
      <c r="Q7" s="122">
        <f>SUM('S3'!$B$16:$E$16)*10^3*'GHG sinks'!Q$8/SUM('GHG sinks'!$H$8:$AI$8)</f>
        <v>4667.7577084746017</v>
      </c>
      <c r="R7" s="122">
        <f>SUM('S3'!$B$16:$E$16)*10^3*'GHG sinks'!R$8/SUM('GHG sinks'!$H$8:$AI$8)</f>
        <v>94755.481482034418</v>
      </c>
      <c r="S7" s="122">
        <f>SUM('S3'!$B$16:$E$16)*10^3*'GHG sinks'!S$8/SUM('GHG sinks'!$H$8:$AI$8)</f>
        <v>23338.788542373008</v>
      </c>
      <c r="T7" s="122">
        <f>SUM('S3'!$B$16:$E$16)*10^3*'GHG sinks'!T$8/SUM('GHG sinks'!$H$8:$AI$8)</f>
        <v>73423.82875430549</v>
      </c>
      <c r="U7" s="122"/>
      <c r="V7" s="122">
        <f>SUM('S3'!$B$16:$E$16)*10^3*'GHG sinks'!V$8/SUM('GHG sinks'!$H$8:$AI$8)</f>
        <v>4014.2716292881573</v>
      </c>
      <c r="W7" s="122"/>
      <c r="X7" s="122">
        <f>SUM('S3'!$B$16:$E$16)*10^3*'GHG sinks'!X$8/SUM('GHG sinks'!$H$8:$AI$8)</f>
        <v>3360.7855501017129</v>
      </c>
      <c r="Y7" s="122">
        <f>SUM('S3'!$B$16:$E$16)*10^3*'GHG sinks'!Y$8/SUM('GHG sinks'!$H$8:$AI$8)</f>
        <v>3640.8510126101892</v>
      </c>
      <c r="Z7" s="122">
        <f>SUM('S3'!$B$16:$E$16)*10^3*'GHG sinks'!Z$8/SUM('GHG sinks'!$H$8:$AI$8)</f>
        <v>93.355154169492039</v>
      </c>
      <c r="AA7" s="122">
        <f>SUM('S3'!$B$16:$E$16)*10^3*'GHG sinks'!AA$8/SUM('GHG sinks'!$H$8:$AI$8)</f>
        <v>4667.7577084746017</v>
      </c>
      <c r="AB7" s="122"/>
      <c r="AC7" s="122">
        <f>SUM('S3'!$B$16:$E$16)*10^3*'GHG sinks'!AC$8/SUM('GHG sinks'!$H$8:$AI$8)</f>
        <v>6814.9262543729164</v>
      </c>
      <c r="AD7" s="122">
        <f>SUM('S3'!$B$16:$E$16)*10^3*'GHG sinks'!AD$8/SUM('GHG sinks'!$H$8:$AI$8)</f>
        <v>4667.7577084746017</v>
      </c>
      <c r="AE7" s="122"/>
      <c r="AF7" s="122">
        <f>SUM('S3'!$B$16:$E$16)*10^3*'GHG sinks'!AF$8/SUM('GHG sinks'!$H$8:$AI$8)</f>
        <v>46.67803530703415</v>
      </c>
      <c r="AG7" s="122">
        <f>SUM('S3'!$B$16:$E$16)*10^3*'GHG sinks'!AG$8/SUM('GHG sinks'!$H$8:$AI$8)</f>
        <v>4667.7577084746017</v>
      </c>
      <c r="AH7" s="122">
        <f>SUM('S3'!$B$16:$E$16)*10^3*'GHG sinks'!AH$8/SUM('GHG sinks'!$H$8:$AI$8)</f>
        <v>326.74303959322214</v>
      </c>
      <c r="AI7" s="122">
        <f>SUM('S3'!$B$16:$E$16)*10^3*'GHG sinks'!AI$8/SUM('GHG sinks'!$H$8:$AI$8)</f>
        <v>933.55154169492027</v>
      </c>
    </row>
    <row r="8" spans="1:35" x14ac:dyDescent="0.25">
      <c r="A8" s="101" t="s">
        <v>256</v>
      </c>
      <c r="B8" s="101" t="s">
        <v>13</v>
      </c>
      <c r="C8" s="101"/>
      <c r="D8" s="101" t="s">
        <v>251</v>
      </c>
      <c r="E8" s="101" t="s">
        <v>260</v>
      </c>
      <c r="F8" s="101" t="s">
        <v>262</v>
      </c>
      <c r="G8" s="101" t="s">
        <v>276</v>
      </c>
      <c r="H8" s="123">
        <v>0</v>
      </c>
      <c r="I8" s="123">
        <f>('S5'!B5+'S5'!B19)*10^6*(1-'S6'!$C$28)</f>
        <v>9718080</v>
      </c>
      <c r="J8" s="123">
        <v>0</v>
      </c>
      <c r="K8" s="123">
        <f>('S5'!B20)*10^6*(1-'S6'!$C$28)</f>
        <v>100848000</v>
      </c>
      <c r="L8" s="123">
        <f>('S5'!B6+'S5'!B21)*10^6*(1-'S6'!$C$28)</f>
        <v>473068800</v>
      </c>
      <c r="M8" s="123">
        <v>0</v>
      </c>
      <c r="N8" s="123">
        <f>('S5'!B23)*10^6*(1-'S6'!$C$28)</f>
        <v>29337600</v>
      </c>
      <c r="O8" s="123">
        <f>('S5'!B17+'S5'!B24+'S5'!B29+'S5'!B33)*10^6*(1-'S6'!$C$28)</f>
        <v>66926399.999999993</v>
      </c>
      <c r="P8" s="123">
        <f>('S5'!B28+'S5'!B7)*10^6*(1-'S6'!$C$28)</f>
        <v>23836800</v>
      </c>
      <c r="Q8" s="123">
        <f>'S5'!B16*10^6*(1-'S6'!$C$28)</f>
        <v>91680000</v>
      </c>
      <c r="R8" s="123">
        <f>'S5'!B8*10^6*(1-'S6'!$C$28)</f>
        <v>1861104000</v>
      </c>
      <c r="S8" s="123">
        <f>'S5'!B9*10^6*(1-'S6'!$C$28)</f>
        <v>458400000</v>
      </c>
      <c r="T8" s="123">
        <f>'S5'!B10*10^6*(1-'S6'!$C$28)</f>
        <v>1442126400</v>
      </c>
      <c r="U8" s="123">
        <v>0</v>
      </c>
      <c r="V8" s="123">
        <f>'S5'!B22*10^6*(1-'S6'!$C$28)</f>
        <v>78844800</v>
      </c>
      <c r="W8" s="123">
        <v>0</v>
      </c>
      <c r="X8" s="123">
        <f>'S5'!B11*10^6*(1-'S6'!$C$28)</f>
        <v>66009600</v>
      </c>
      <c r="Y8" s="123">
        <f>'S5'!B31*10^6*(1-'S6'!$C$28)</f>
        <v>71510400</v>
      </c>
      <c r="Z8" s="123">
        <f>'S5'!B13*10^6*(1-'S6'!$C$28)</f>
        <v>1833600</v>
      </c>
      <c r="AA8" s="123">
        <f>'S5'!B12*10^6*(1-'S6'!$C$28)</f>
        <v>91680000</v>
      </c>
      <c r="AB8" s="123">
        <v>0</v>
      </c>
      <c r="AC8" s="123">
        <f>'S5'!B14*10^6*(1-'S6'!$C$28)</f>
        <v>133852799.99999999</v>
      </c>
      <c r="AD8" s="123">
        <f>'S5'!B16*10^6*(1-'S6'!$C$28)</f>
        <v>91680000</v>
      </c>
      <c r="AE8" s="123">
        <v>0</v>
      </c>
      <c r="AF8" s="123">
        <f>'S5'!B15+10^6*(1-'S6'!$C$28)</f>
        <v>916809</v>
      </c>
      <c r="AG8" s="123">
        <f>'S5'!B18*10^6*(1-'S6'!$C$28)</f>
        <v>91680000</v>
      </c>
      <c r="AH8" s="123">
        <f>'S5'!B25*10^6*(1-'S6'!$C$28)</f>
        <v>6417600</v>
      </c>
      <c r="AI8" s="123">
        <f>'S5'!B26*10^6*(1-'S6'!$C$28)</f>
        <v>18336000</v>
      </c>
    </row>
    <row r="9" spans="1:35" x14ac:dyDescent="0.25">
      <c r="A9" s="93" t="str">
        <f>IF($D9="*","","ACT_BND")</f>
        <v>ACT_BND</v>
      </c>
      <c r="B9" s="93" t="str">
        <f>IF($D9="*","","UP")</f>
        <v>UP</v>
      </c>
      <c r="C9" s="93">
        <v>2020</v>
      </c>
      <c r="D9" s="93" t="s">
        <v>252</v>
      </c>
      <c r="E9" s="93" t="s">
        <v>259</v>
      </c>
      <c r="F9" s="93" t="s">
        <v>261</v>
      </c>
      <c r="G9" s="93" t="s">
        <v>277</v>
      </c>
      <c r="H9" s="122"/>
      <c r="I9" s="122">
        <f>SUM('S4'!$B$6:$D$6)*10^3*'GHG sinks'!I$11/SUM('GHG sinks'!$H$11:$AI$11)</f>
        <v>7.4613733021422473E-3</v>
      </c>
      <c r="J9" s="122"/>
      <c r="K9" s="122">
        <f>SUM('S4'!$B$6:$D$6)*10^3*'GHG sinks'!K$11/SUM('GHG sinks'!$H$11:$AI$11)</f>
        <v>7.7429345588268611E-2</v>
      </c>
      <c r="L9" s="122">
        <f>SUM('S4'!$B$6:$D$6)*10^3*'GHG sinks'!L$11/SUM('GHG sinks'!$H$11:$AI$11)</f>
        <v>0.36321402112315093</v>
      </c>
      <c r="M9" s="122"/>
      <c r="N9" s="122">
        <f>SUM('S4'!$B$6:$D$6)*10^3*'GHG sinks'!N$11/SUM('GHG sinks'!$H$11:$AI$11)</f>
        <v>2.2524900534769049E-2</v>
      </c>
      <c r="O9" s="122">
        <f>SUM('S4'!$B$6:$D$6)*10^3*'GHG sinks'!O$11/SUM('GHG sinks'!$H$11:$AI$11)</f>
        <v>5.138492934494189E-2</v>
      </c>
      <c r="P9" s="122">
        <f>SUM('S4'!$B$6:$D$6)*10^3*'GHG sinks'!P$11/SUM('GHG sinks'!$H$11:$AI$11)</f>
        <v>1.8301481684499854E-2</v>
      </c>
      <c r="Q9" s="122">
        <f>SUM('S4'!$B$6:$D$6)*10^3*'GHG sinks'!Q$11/SUM('GHG sinks'!$H$11:$AI$11)</f>
        <v>7.0390314171153281E-2</v>
      </c>
      <c r="R9" s="122">
        <f>SUM('S4'!$B$6:$D$6)*10^3*'GHG sinks'!R$11/SUM('GHG sinks'!$H$11:$AI$11)</f>
        <v>1.4289233776744117</v>
      </c>
      <c r="S9" s="122">
        <f>SUM('S4'!$B$6:$D$6)*10^3*'GHG sinks'!S$11/SUM('GHG sinks'!$H$11:$AI$11)</f>
        <v>0.35195157085576639</v>
      </c>
      <c r="T9" s="122">
        <f>SUM('S4'!$B$6:$D$6)*10^3*'GHG sinks'!T$11/SUM('GHG sinks'!$H$11:$AI$11)</f>
        <v>1.107239641912241</v>
      </c>
      <c r="U9" s="122"/>
      <c r="V9" s="122">
        <f>SUM('S4'!$B$6:$D$6)*10^3*'GHG sinks'!V$11/SUM('GHG sinks'!$H$11:$AI$11)</f>
        <v>6.0535670187191817E-2</v>
      </c>
      <c r="W9" s="122"/>
      <c r="X9" s="122">
        <f>SUM('S4'!$B$6:$D$6)*10^3*'GHG sinks'!X$11/SUM('GHG sinks'!$H$11:$AI$11)</f>
        <v>5.068102620323036E-2</v>
      </c>
      <c r="Y9" s="122">
        <f>SUM('S4'!$B$6:$D$6)*10^3*'GHG sinks'!Y$11/SUM('GHG sinks'!$H$11:$AI$11)</f>
        <v>5.4904445053499555E-2</v>
      </c>
      <c r="Z9" s="122">
        <f>SUM('S4'!$B$6:$D$6)*10^3*'GHG sinks'!Z$11/SUM('GHG sinks'!$H$11:$AI$11)</f>
        <v>1.4078062834230656E-3</v>
      </c>
      <c r="AA9" s="122">
        <f>SUM('S4'!$B$6:$D$6)*10^3*'GHG sinks'!AA$11/SUM('GHG sinks'!$H$11:$AI$11)</f>
        <v>7.0390314171153281E-2</v>
      </c>
      <c r="AB9" s="122"/>
      <c r="AC9" s="122">
        <f>SUM('S4'!$B$6:$D$6)*10^3*'GHG sinks'!AC$11/SUM('GHG sinks'!$H$11:$AI$11)</f>
        <v>0.10276985868988378</v>
      </c>
      <c r="AD9" s="122">
        <f>SUM('S4'!$B$6:$D$6)*10^3*'GHG sinks'!AD$11/SUM('GHG sinks'!$H$11:$AI$11)</f>
        <v>7.0390314171153281E-2</v>
      </c>
      <c r="AE9" s="122"/>
      <c r="AF9" s="122">
        <f>SUM('S4'!$B$6:$D$6)*10^3*'GHG sinks'!AF$11/SUM('GHG sinks'!$H$11:$AI$11)</f>
        <v>7.0391005175546317E-4</v>
      </c>
      <c r="AG9" s="122">
        <f>SUM('S4'!$B$6:$D$6)*10^3*'GHG sinks'!AG$11/SUM('GHG sinks'!$H$11:$AI$11)</f>
        <v>7.0390314171153281E-2</v>
      </c>
      <c r="AH9" s="122">
        <f>SUM('S4'!$B$6:$D$6)*10^3*'GHG sinks'!AH$11/SUM('GHG sinks'!$H$11:$AI$11)</f>
        <v>4.9273219919807295E-3</v>
      </c>
      <c r="AI9" s="122">
        <f>SUM('S4'!$B$6:$D$6)*10^3*'GHG sinks'!AI$11/SUM('GHG sinks'!$H$11:$AI$11)</f>
        <v>1.4078062834230656E-2</v>
      </c>
    </row>
    <row r="10" spans="1:35" ht="16.5" thickBot="1" x14ac:dyDescent="0.3">
      <c r="A10" s="93" t="str">
        <f>IF($D10="*","","ACT_BND")</f>
        <v>ACT_BND</v>
      </c>
      <c r="B10" s="93" t="str">
        <f>IF($D10="*","","UP")</f>
        <v>UP</v>
      </c>
      <c r="C10" s="93">
        <v>2030</v>
      </c>
      <c r="D10" s="93" t="s">
        <v>252</v>
      </c>
      <c r="E10" s="93" t="s">
        <v>259</v>
      </c>
      <c r="F10" s="93" t="s">
        <v>261</v>
      </c>
      <c r="G10" s="93" t="s">
        <v>277</v>
      </c>
      <c r="H10" s="123"/>
      <c r="I10" s="123">
        <f>SUM('S4'!$B$16:$D$16)*10^3*'GHG sinks'!I$11/SUM('GHG sinks'!$H$11:$AD$11)</f>
        <v>84.363374500414096</v>
      </c>
      <c r="J10" s="123"/>
      <c r="K10" s="123">
        <f>SUM('S4'!$B$16:$D$16)*10^3*'GHG sinks'!K$11/SUM('GHG sinks'!$H$11:$AD$11)</f>
        <v>875.46898066467452</v>
      </c>
      <c r="L10" s="123">
        <f>SUM('S4'!$B$16:$D$16)*10^3*'GHG sinks'!L$11/SUM('GHG sinks'!$H$11:$AD$11)</f>
        <v>4106.7454002088371</v>
      </c>
      <c r="M10" s="123"/>
      <c r="N10" s="123">
        <f>SUM('S4'!$B$16:$D$16)*10^3*'GHG sinks'!N$11/SUM('GHG sinks'!$H$11:$AD$11)</f>
        <v>254.68188528426896</v>
      </c>
      <c r="O10" s="123">
        <f>SUM('S4'!$B$16:$D$16)*10^3*'GHG sinks'!O$11/SUM('GHG sinks'!$H$11:$AD$11)</f>
        <v>580.99305080473857</v>
      </c>
      <c r="P10" s="123">
        <f>SUM('S4'!$B$16:$D$16)*10^3*'GHG sinks'!P$11/SUM('GHG sinks'!$H$11:$AD$11)</f>
        <v>206.92903179346851</v>
      </c>
      <c r="Q10" s="123">
        <f>SUM('S4'!$B$16:$D$16)*10^3*'GHG sinks'!Q$11/SUM('GHG sinks'!$H$11:$AD$11)</f>
        <v>795.88089151334043</v>
      </c>
      <c r="R10" s="123">
        <f>SUM('S4'!$B$16:$D$16)*10^3*'GHG sinks'!R$11/SUM('GHG sinks'!$H$11:$AD$11)</f>
        <v>16156.382097720812</v>
      </c>
      <c r="S10" s="123">
        <f>SUM('S4'!$B$16:$D$16)*10^3*'GHG sinks'!S$11/SUM('GHG sinks'!$H$11:$AD$11)</f>
        <v>3979.4044575667026</v>
      </c>
      <c r="T10" s="123">
        <f>SUM('S4'!$B$16:$D$16)*10^3*'GHG sinks'!T$11/SUM('GHG sinks'!$H$11:$AD$11)</f>
        <v>12519.206423504846</v>
      </c>
      <c r="U10" s="123"/>
      <c r="V10" s="123">
        <f>SUM('S4'!$B$16:$D$16)*10^3*'GHG sinks'!V$11/SUM('GHG sinks'!$H$11:$AD$11)</f>
        <v>684.45756670147284</v>
      </c>
      <c r="W10" s="123"/>
      <c r="X10" s="123">
        <f>SUM('S4'!$B$16:$D$16)*10^3*'GHG sinks'!X$11/SUM('GHG sinks'!$H$11:$AD$11)</f>
        <v>573.03424188960514</v>
      </c>
      <c r="Y10" s="123">
        <f>SUM('S4'!$B$16:$D$16)*10^3*'GHG sinks'!Y$11/SUM('GHG sinks'!$H$11:$AD$11)</f>
        <v>620.7870953804055</v>
      </c>
      <c r="Z10" s="123">
        <f>SUM('S4'!$B$16:$D$16)*10^3*'GHG sinks'!Z$11/SUM('GHG sinks'!$H$11:$AD$11)</f>
        <v>15.91761783026681</v>
      </c>
      <c r="AA10" s="123">
        <f>SUM('S4'!$B$16:$D$16)*10^3*'GHG sinks'!AA$11/SUM('GHG sinks'!$H$11:$AD$11)</f>
        <v>795.88089151334043</v>
      </c>
      <c r="AB10" s="123"/>
      <c r="AC10" s="123">
        <f>SUM('S4'!$B$16:$D$16)*10^3*'GHG sinks'!AC$11/SUM('GHG sinks'!$H$11:$AD$11)</f>
        <v>1161.9861016094771</v>
      </c>
      <c r="AD10" s="123">
        <f>SUM('S4'!$B$16:$D$16)*10^3*'GHG sinks'!AD$11/SUM('GHG sinks'!$H$11:$AD$11)</f>
        <v>795.88089151334043</v>
      </c>
      <c r="AE10" s="123"/>
      <c r="AF10" s="123">
        <f>SUM('S4'!$B$16:$D$16)*10^3*'GHG sinks'!AF$11/SUM('GHG sinks'!$H$11:$AD$11)</f>
        <v>7.9588870448020739</v>
      </c>
      <c r="AG10" s="123">
        <f>SUM('S4'!$B$16:$D$16)*10^3*'GHG sinks'!AG$11/SUM('GHG sinks'!$H$11:$AD$11)</f>
        <v>795.88089151334043</v>
      </c>
      <c r="AH10" s="123">
        <f>SUM('S4'!$B$16:$D$16)*10^3*'GHG sinks'!AH$11/SUM('GHG sinks'!$H$11:$AD$11)</f>
        <v>55.711662405933829</v>
      </c>
      <c r="AI10" s="123">
        <f>SUM('S4'!$B$16:$D$16)*10^3*'GHG sinks'!AI$11/SUM('GHG sinks'!$H$11:$AD$11)</f>
        <v>159.17617830266806</v>
      </c>
    </row>
    <row r="11" spans="1:35" x14ac:dyDescent="0.25">
      <c r="A11" s="101" t="s">
        <v>256</v>
      </c>
      <c r="B11" s="101" t="s">
        <v>13</v>
      </c>
      <c r="C11" s="101"/>
      <c r="D11" s="101" t="s">
        <v>252</v>
      </c>
      <c r="E11" s="101" t="s">
        <v>260</v>
      </c>
      <c r="F11" s="101" t="s">
        <v>262</v>
      </c>
      <c r="G11" s="101" t="s">
        <v>275</v>
      </c>
      <c r="H11" s="124">
        <v>0</v>
      </c>
      <c r="I11" s="124">
        <f>I8/(1-'S6'!$C$28)*'S6'!$C$28</f>
        <v>881920.00000000012</v>
      </c>
      <c r="J11" s="124">
        <v>0</v>
      </c>
      <c r="K11" s="124">
        <f>K8/(1-'S6'!$C$28)*'S6'!$C$28</f>
        <v>9152000.0000000019</v>
      </c>
      <c r="L11" s="124">
        <f>L8/(1-'S6'!$C$28)*'S6'!$C$28</f>
        <v>42931200.000000007</v>
      </c>
      <c r="M11" s="124">
        <v>0</v>
      </c>
      <c r="N11" s="124">
        <f>N8/(1-'S6'!$C$28)*'S6'!$C$28</f>
        <v>2662400.0000000005</v>
      </c>
      <c r="O11" s="124">
        <f>O8/(1-'S6'!$C$28)*'S6'!$C$28</f>
        <v>6073600.0000000009</v>
      </c>
      <c r="P11" s="124">
        <f>P8/(1-'S6'!$C$28)*'S6'!$C$28</f>
        <v>2163200.0000000005</v>
      </c>
      <c r="Q11" s="124">
        <f>Q8/(1-'S6'!$C$28)*'S6'!$C$28</f>
        <v>8320000.0000000009</v>
      </c>
      <c r="R11" s="124">
        <f>R8/(1-'S6'!$C$28)*'S6'!$C$28</f>
        <v>168896000.00000003</v>
      </c>
      <c r="S11" s="124">
        <f>S8/(1-'S6'!$C$28)*'S6'!$C$28</f>
        <v>41600000.000000007</v>
      </c>
      <c r="T11" s="124">
        <f>T8/(1-'S6'!$C$28)*'S6'!$C$28</f>
        <v>130873600.00000001</v>
      </c>
      <c r="U11" s="124">
        <v>0</v>
      </c>
      <c r="V11" s="124">
        <f>V8/(1-'S6'!$C$28)*'S6'!$C$28</f>
        <v>7155200.0000000009</v>
      </c>
      <c r="W11" s="124">
        <v>0</v>
      </c>
      <c r="X11" s="124">
        <f>X8/(1-'S6'!$C$28)*'S6'!$C$28</f>
        <v>5990400.0000000009</v>
      </c>
      <c r="Y11" s="124">
        <f>Y8/(1-'S6'!$C$28)*'S6'!$C$28</f>
        <v>6489600.0000000009</v>
      </c>
      <c r="Z11" s="124">
        <f>Z8/(1-'S6'!$C$28)*'S6'!$C$28</f>
        <v>166400.00000000003</v>
      </c>
      <c r="AA11" s="124">
        <f>AA8/(1-'S6'!$C$28)*'S6'!$C$28</f>
        <v>8320000.0000000009</v>
      </c>
      <c r="AB11" s="124">
        <v>0</v>
      </c>
      <c r="AC11" s="124">
        <f>AC8/(1-'S6'!$C$28)*'S6'!$C$28</f>
        <v>12147200.000000002</v>
      </c>
      <c r="AD11" s="124">
        <f>AD8/(1-'S6'!$C$28)*'S6'!$C$28</f>
        <v>8320000.0000000009</v>
      </c>
      <c r="AE11" s="124">
        <v>0</v>
      </c>
      <c r="AF11" s="124">
        <f>AF8/(1-'S6'!$C$28)*'S6'!$C$28</f>
        <v>83200.816753926716</v>
      </c>
      <c r="AG11" s="124">
        <f>AG8/(1-'S6'!$C$28)*'S6'!$C$28</f>
        <v>8320000.0000000009</v>
      </c>
      <c r="AH11" s="124">
        <f>AH8/(1-'S6'!$C$28)*'S6'!$C$28</f>
        <v>582400.00000000012</v>
      </c>
      <c r="AI11" s="124">
        <f>AI8/(1-'S6'!$C$28)*'S6'!$C$28</f>
        <v>1664000.0000000002</v>
      </c>
    </row>
    <row r="12" spans="1:35" x14ac:dyDescent="0.25">
      <c r="A12" s="102"/>
      <c r="F12" s="93"/>
      <c r="G12" s="9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row>
    <row r="13" spans="1:35" x14ac:dyDescent="0.25">
      <c r="F13" s="93"/>
      <c r="G13" s="93"/>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9ED24-2F12-4623-8259-B6FEDD316255}">
  <sheetPr>
    <tabColor theme="4" tint="0.59999389629810485"/>
  </sheetPr>
  <dimension ref="A1:AH26"/>
  <sheetViews>
    <sheetView workbookViewId="0">
      <selection activeCell="AB30" sqref="AB30"/>
    </sheetView>
  </sheetViews>
  <sheetFormatPr defaultColWidth="9.140625" defaultRowHeight="15.75" x14ac:dyDescent="0.25"/>
  <cols>
    <col min="1" max="1" width="37.5703125" style="73" bestFit="1" customWidth="1"/>
    <col min="2" max="2" width="8" style="73" customWidth="1"/>
    <col min="3" max="3" width="9.28515625" style="73" bestFit="1" customWidth="1"/>
    <col min="4" max="4" width="22.42578125" style="73" customWidth="1"/>
    <col min="5" max="5" width="10.5703125" style="73" bestFit="1" customWidth="1"/>
    <col min="6" max="6" width="9.42578125" style="73" bestFit="1" customWidth="1"/>
    <col min="7" max="8" width="10.42578125" style="73" bestFit="1" customWidth="1"/>
    <col min="9" max="11" width="9.42578125" style="73" bestFit="1" customWidth="1"/>
    <col min="12" max="12" width="10.42578125" style="73" bestFit="1" customWidth="1"/>
    <col min="13" max="14" width="9.42578125" style="73" bestFit="1" customWidth="1"/>
    <col min="15" max="15" width="10.42578125" style="73" bestFit="1" customWidth="1"/>
    <col min="16" max="16" width="9.42578125" style="73" bestFit="1" customWidth="1"/>
    <col min="17" max="17" width="10.42578125" style="73" bestFit="1" customWidth="1"/>
    <col min="18" max="20" width="9.42578125" style="73" bestFit="1" customWidth="1"/>
    <col min="21" max="21" width="10.42578125" style="73" bestFit="1" customWidth="1"/>
    <col min="22" max="22" width="9.42578125" style="73" bestFit="1" customWidth="1"/>
    <col min="23" max="24" width="10.42578125" style="73" bestFit="1" customWidth="1"/>
    <col min="25" max="27" width="9.42578125" style="73" bestFit="1" customWidth="1"/>
    <col min="28" max="28" width="10.42578125" style="73" bestFit="1" customWidth="1"/>
    <col min="29" max="32" width="9.42578125" style="73" bestFit="1" customWidth="1"/>
    <col min="33" max="33" width="9.28515625" style="73" bestFit="1" customWidth="1"/>
    <col min="34" max="34" width="10.42578125" style="73" bestFit="1" customWidth="1"/>
    <col min="35" max="16384" width="9.140625" style="73"/>
  </cols>
  <sheetData>
    <row r="1" spans="1:34" ht="18.75" x14ac:dyDescent="0.3">
      <c r="A1" s="89" t="s">
        <v>183</v>
      </c>
    </row>
    <row r="2" spans="1:34" ht="16.5" thickBot="1" x14ac:dyDescent="0.3">
      <c r="A2" s="74" t="s">
        <v>144</v>
      </c>
      <c r="B2" s="74" t="s">
        <v>155</v>
      </c>
      <c r="C2" s="75" t="s">
        <v>156</v>
      </c>
      <c r="D2" s="76" t="s">
        <v>110</v>
      </c>
      <c r="E2" s="76" t="s">
        <v>6</v>
      </c>
      <c r="F2" s="76" t="s">
        <v>18</v>
      </c>
      <c r="G2" s="76" t="s">
        <v>45</v>
      </c>
      <c r="H2" s="76" t="s">
        <v>46</v>
      </c>
      <c r="I2" s="76" t="s">
        <v>47</v>
      </c>
      <c r="J2" s="76" t="s">
        <v>48</v>
      </c>
      <c r="K2" s="76" t="s">
        <v>49</v>
      </c>
      <c r="L2" s="76" t="s">
        <v>51</v>
      </c>
      <c r="M2" s="76" t="s">
        <v>52</v>
      </c>
      <c r="N2" s="76" t="s">
        <v>53</v>
      </c>
      <c r="O2" s="76" t="s">
        <v>20</v>
      </c>
      <c r="P2" s="76" t="s">
        <v>21</v>
      </c>
      <c r="Q2" s="76" t="s">
        <v>288</v>
      </c>
      <c r="R2" s="76" t="s">
        <v>22</v>
      </c>
      <c r="S2" s="76" t="s">
        <v>55</v>
      </c>
      <c r="T2" s="76" t="s">
        <v>56</v>
      </c>
      <c r="U2" s="76" t="s">
        <v>57</v>
      </c>
      <c r="V2" s="76" t="s">
        <v>289</v>
      </c>
      <c r="W2" s="76" t="s">
        <v>58</v>
      </c>
      <c r="X2" s="76" t="s">
        <v>24</v>
      </c>
      <c r="Y2" s="76" t="s">
        <v>25</v>
      </c>
      <c r="Z2" s="76" t="s">
        <v>26</v>
      </c>
      <c r="AA2" s="76" t="s">
        <v>27</v>
      </c>
      <c r="AB2" s="76" t="s">
        <v>290</v>
      </c>
      <c r="AC2" s="76" t="s">
        <v>28</v>
      </c>
      <c r="AD2" s="76" t="s">
        <v>29</v>
      </c>
      <c r="AE2" s="76" t="s">
        <v>291</v>
      </c>
      <c r="AF2" s="76" t="s">
        <v>30</v>
      </c>
      <c r="AG2" s="76" t="s">
        <v>292</v>
      </c>
      <c r="AH2" s="76" t="s">
        <v>32</v>
      </c>
    </row>
    <row r="3" spans="1:34" ht="51" x14ac:dyDescent="0.25">
      <c r="A3" s="77" t="s">
        <v>147</v>
      </c>
      <c r="B3" s="77" t="s">
        <v>116</v>
      </c>
      <c r="C3" s="77" t="s">
        <v>157</v>
      </c>
      <c r="D3" s="77" t="s">
        <v>158</v>
      </c>
      <c r="E3" s="77"/>
      <c r="F3" s="77"/>
      <c r="G3" s="77" t="str">
        <f>IFERROR(LOOKUP(G2,Legend!$A$125:$A$155,Legend!$B$125:$B$155),"")</f>
        <v/>
      </c>
      <c r="H3" s="77" t="str">
        <f>IFERROR(LOOKUP(H2,Legend!$A$125:$A$155,Legend!$B$125:$B$155),"")</f>
        <v/>
      </c>
      <c r="I3" s="77" t="str">
        <f>IFERROR(LOOKUP(I2,Legend!$A$125:$A$155,Legend!$B$125:$B$155),"")</f>
        <v/>
      </c>
      <c r="J3" s="77" t="str">
        <f>IFERROR(LOOKUP(J2,Legend!$A$125:$A$155,Legend!$B$125:$B$155),"")</f>
        <v/>
      </c>
      <c r="K3" s="77" t="str">
        <f>IFERROR(LOOKUP(K2,Legend!$A$125:$A$155,Legend!$B$125:$B$155),"")</f>
        <v/>
      </c>
      <c r="L3" s="77" t="str">
        <f>IFERROR(LOOKUP(L2,Legend!$A$125:$A$155,Legend!$B$125:$B$155),"")</f>
        <v/>
      </c>
      <c r="M3" s="77" t="str">
        <f>IFERROR(LOOKUP(M2,Legend!$A$125:$A$155,Legend!$B$125:$B$155),"")</f>
        <v/>
      </c>
      <c r="N3" s="77" t="str">
        <f>IFERROR(LOOKUP(N2,Legend!$A$125:$A$155,Legend!$B$125:$B$155),"")</f>
        <v/>
      </c>
      <c r="O3" s="77" t="str">
        <f>IFERROR(LOOKUP(O2,Legend!$A$125:$A$155,Legend!$B$125:$B$155),"")</f>
        <v/>
      </c>
      <c r="P3" s="77" t="str">
        <f>IFERROR(LOOKUP(P2,Legend!$A$125:$A$155,Legend!$B$125:$B$155),"")</f>
        <v/>
      </c>
      <c r="Q3" s="77" t="str">
        <f>IFERROR(LOOKUP(Q2,Legend!$A$125:$A$155,Legend!$B$125:$B$155),"")</f>
        <v/>
      </c>
      <c r="R3" s="77" t="str">
        <f>IFERROR(LOOKUP(R2,Legend!$A$125:$A$155,Legend!$B$125:$B$155),"")</f>
        <v/>
      </c>
      <c r="S3" s="77" t="str">
        <f>IFERROR(LOOKUP(S2,Legend!$A$125:$A$155,Legend!$B$125:$B$155),"")</f>
        <v/>
      </c>
      <c r="T3" s="77" t="str">
        <f>IFERROR(LOOKUP(T2,Legend!$A$125:$A$155,Legend!$B$125:$B$155),"")</f>
        <v/>
      </c>
      <c r="U3" s="77" t="str">
        <f>IFERROR(LOOKUP(U2,Legend!$A$125:$A$155,Legend!$B$125:$B$155),"")</f>
        <v/>
      </c>
      <c r="V3" s="77" t="str">
        <f>IFERROR(LOOKUP(V2,Legend!$A$125:$A$155,Legend!$B$125:$B$155),"")</f>
        <v/>
      </c>
      <c r="W3" s="77" t="str">
        <f>IFERROR(LOOKUP(W2,Legend!$A$125:$A$155,Legend!$B$125:$B$155),"")</f>
        <v/>
      </c>
      <c r="X3" s="77" t="str">
        <f>IFERROR(LOOKUP(X2,Legend!$A$125:$A$155,Legend!$B$125:$B$155),"")</f>
        <v/>
      </c>
      <c r="Y3" s="77" t="str">
        <f>IFERROR(LOOKUP(Y2,Legend!$A$125:$A$155,Legend!$B$125:$B$155),"")</f>
        <v/>
      </c>
      <c r="Z3" s="77" t="str">
        <f>IFERROR(LOOKUP(Z2,Legend!$A$125:$A$155,Legend!$B$125:$B$155),"")</f>
        <v/>
      </c>
      <c r="AA3" s="77" t="str">
        <f>IFERROR(LOOKUP(AA2,Legend!$A$125:$A$155,Legend!$B$125:$B$155),"")</f>
        <v/>
      </c>
      <c r="AB3" s="77" t="str">
        <f>IFERROR(LOOKUP(AB2,Legend!$A$125:$A$155,Legend!$B$125:$B$155),"")</f>
        <v/>
      </c>
      <c r="AC3" s="77" t="str">
        <f>IFERROR(LOOKUP(AC2,Legend!$A$125:$A$155,Legend!$B$125:$B$155),"")</f>
        <v/>
      </c>
      <c r="AD3" s="77" t="str">
        <f>IFERROR(LOOKUP(AD2,Legend!$A$125:$A$155,Legend!$B$125:$B$155),"")</f>
        <v/>
      </c>
      <c r="AE3" s="77" t="str">
        <f>IFERROR(LOOKUP(AE2,Legend!$A$125:$A$155,Legend!$B$125:$B$155),"")</f>
        <v/>
      </c>
      <c r="AF3" s="77" t="str">
        <f>IFERROR(LOOKUP(AF2,Legend!$A$125:$A$155,Legend!$B$125:$B$155),"")</f>
        <v/>
      </c>
      <c r="AG3" s="77" t="str">
        <f>IFERROR(LOOKUP(AG2,Legend!$A$125:$A$155,Legend!$B$125:$B$155),"")</f>
        <v/>
      </c>
      <c r="AH3" s="77" t="str">
        <f>IFERROR(LOOKUP(AH2,Legend!$A$125:$A$155,Legend!$B$125:$B$155),"")</f>
        <v/>
      </c>
    </row>
    <row r="4" spans="1:34" x14ac:dyDescent="0.25">
      <c r="A4" s="78" t="s">
        <v>117</v>
      </c>
      <c r="B4" s="78"/>
      <c r="C4" s="78"/>
      <c r="D4" s="78"/>
      <c r="E4" s="78"/>
      <c r="F4" s="78"/>
      <c r="G4" s="78" t="str">
        <f t="shared" ref="G4:AH4" si="0">IF(G2="","","PJ-y")</f>
        <v>PJ-y</v>
      </c>
      <c r="H4" s="78" t="str">
        <f t="shared" si="0"/>
        <v>PJ-y</v>
      </c>
      <c r="I4" s="78" t="str">
        <f t="shared" si="0"/>
        <v>PJ-y</v>
      </c>
      <c r="J4" s="78" t="str">
        <f t="shared" si="0"/>
        <v>PJ-y</v>
      </c>
      <c r="K4" s="78" t="str">
        <f t="shared" si="0"/>
        <v>PJ-y</v>
      </c>
      <c r="L4" s="78" t="str">
        <f t="shared" si="0"/>
        <v>PJ-y</v>
      </c>
      <c r="M4" s="78" t="str">
        <f t="shared" si="0"/>
        <v>PJ-y</v>
      </c>
      <c r="N4" s="78" t="str">
        <f t="shared" si="0"/>
        <v>PJ-y</v>
      </c>
      <c r="O4" s="78" t="str">
        <f t="shared" si="0"/>
        <v>PJ-y</v>
      </c>
      <c r="P4" s="78" t="str">
        <f t="shared" si="0"/>
        <v>PJ-y</v>
      </c>
      <c r="Q4" s="78" t="str">
        <f t="shared" si="0"/>
        <v>PJ-y</v>
      </c>
      <c r="R4" s="78" t="str">
        <f t="shared" si="0"/>
        <v>PJ-y</v>
      </c>
      <c r="S4" s="78" t="str">
        <f t="shared" si="0"/>
        <v>PJ-y</v>
      </c>
      <c r="T4" s="78" t="str">
        <f t="shared" si="0"/>
        <v>PJ-y</v>
      </c>
      <c r="U4" s="78" t="str">
        <f t="shared" si="0"/>
        <v>PJ-y</v>
      </c>
      <c r="V4" s="78" t="str">
        <f t="shared" si="0"/>
        <v>PJ-y</v>
      </c>
      <c r="W4" s="78" t="str">
        <f t="shared" si="0"/>
        <v>PJ-y</v>
      </c>
      <c r="X4" s="78" t="str">
        <f t="shared" si="0"/>
        <v>PJ-y</v>
      </c>
      <c r="Y4" s="78" t="str">
        <f t="shared" si="0"/>
        <v>PJ-y</v>
      </c>
      <c r="Z4" s="78" t="str">
        <f t="shared" si="0"/>
        <v>PJ-y</v>
      </c>
      <c r="AA4" s="78" t="str">
        <f t="shared" si="0"/>
        <v>PJ-y</v>
      </c>
      <c r="AB4" s="78" t="str">
        <f t="shared" si="0"/>
        <v>PJ-y</v>
      </c>
      <c r="AC4" s="78" t="str">
        <f t="shared" si="0"/>
        <v>PJ-y</v>
      </c>
      <c r="AD4" s="78" t="str">
        <f t="shared" si="0"/>
        <v>PJ-y</v>
      </c>
      <c r="AE4" s="78" t="str">
        <f t="shared" si="0"/>
        <v>PJ-y</v>
      </c>
      <c r="AF4" s="78" t="str">
        <f t="shared" si="0"/>
        <v>PJ-y</v>
      </c>
      <c r="AG4" s="78" t="str">
        <f t="shared" si="0"/>
        <v>PJ-y</v>
      </c>
      <c r="AH4" s="78" t="str">
        <f t="shared" si="0"/>
        <v>PJ-y</v>
      </c>
    </row>
    <row r="5" spans="1:34" x14ac:dyDescent="0.25">
      <c r="A5" s="81" t="s">
        <v>173</v>
      </c>
      <c r="B5" s="72"/>
      <c r="C5" s="72"/>
      <c r="D5" s="72"/>
      <c r="E5" s="72"/>
      <c r="F5" s="72"/>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row>
    <row r="6" spans="1:34" x14ac:dyDescent="0.25">
      <c r="A6" s="72" t="s">
        <v>129</v>
      </c>
      <c r="B6" s="72" t="s">
        <v>130</v>
      </c>
      <c r="C6" s="72" t="s">
        <v>174</v>
      </c>
      <c r="D6" s="72" t="s">
        <v>118</v>
      </c>
      <c r="E6" s="72" t="s">
        <v>13</v>
      </c>
      <c r="F6" s="72">
        <v>2018</v>
      </c>
      <c r="G6" s="85">
        <v>0</v>
      </c>
      <c r="H6" s="85">
        <v>0</v>
      </c>
      <c r="I6" s="85">
        <v>0</v>
      </c>
      <c r="J6" s="85">
        <v>0</v>
      </c>
      <c r="K6" s="85">
        <v>0.14899999999999999</v>
      </c>
      <c r="L6" s="85">
        <v>0.01</v>
      </c>
      <c r="M6" s="85">
        <v>101.622</v>
      </c>
      <c r="N6" s="85">
        <v>0</v>
      </c>
      <c r="O6" s="85">
        <v>142.71100000000001</v>
      </c>
      <c r="P6" s="85">
        <v>10.414999999999999</v>
      </c>
      <c r="Q6" s="85">
        <v>0</v>
      </c>
      <c r="R6" s="85">
        <v>307.54399999999998</v>
      </c>
      <c r="S6" s="85">
        <v>0.42399999999999999</v>
      </c>
      <c r="T6" s="85">
        <v>35.735999999999997</v>
      </c>
      <c r="U6" s="85">
        <v>70.497</v>
      </c>
      <c r="V6" s="85">
        <v>223.74199999999999</v>
      </c>
      <c r="W6" s="85">
        <v>263.726</v>
      </c>
      <c r="X6" s="85">
        <v>238.98400000000001</v>
      </c>
      <c r="Y6" s="85">
        <v>0</v>
      </c>
      <c r="Z6" s="85">
        <v>0.33900000000000002</v>
      </c>
      <c r="AA6" s="85">
        <v>100.062</v>
      </c>
      <c r="AB6" s="85">
        <v>4.1840000000000002</v>
      </c>
      <c r="AC6" s="85">
        <v>0</v>
      </c>
      <c r="AD6" s="85">
        <v>0</v>
      </c>
      <c r="AE6" s="85">
        <v>0</v>
      </c>
      <c r="AF6" s="85">
        <v>0</v>
      </c>
      <c r="AG6" s="85">
        <v>35.137</v>
      </c>
      <c r="AH6" s="85">
        <v>185.749</v>
      </c>
    </row>
    <row r="7" spans="1:34" x14ac:dyDescent="0.25">
      <c r="A7" s="72" t="s">
        <v>131</v>
      </c>
      <c r="B7" s="72" t="s">
        <v>132</v>
      </c>
      <c r="C7" s="72" t="s">
        <v>175</v>
      </c>
      <c r="D7" s="72" t="s">
        <v>118</v>
      </c>
      <c r="E7" s="72" t="s">
        <v>13</v>
      </c>
      <c r="F7" s="72">
        <v>2018</v>
      </c>
      <c r="G7" s="85">
        <v>5.0999999999999997E-2</v>
      </c>
      <c r="H7" s="85">
        <v>0</v>
      </c>
      <c r="I7" s="85">
        <v>4.2000000000000003E-2</v>
      </c>
      <c r="J7" s="85">
        <v>0</v>
      </c>
      <c r="K7" s="85">
        <v>14.826000000000001</v>
      </c>
      <c r="L7" s="85">
        <v>4.2999999999999997E-2</v>
      </c>
      <c r="M7" s="85">
        <v>48.546999999999997</v>
      </c>
      <c r="N7" s="85">
        <v>7.2670000000000003</v>
      </c>
      <c r="O7" s="85">
        <v>6.9950000000000001</v>
      </c>
      <c r="P7" s="85">
        <v>12.401999999999999</v>
      </c>
      <c r="Q7" s="85">
        <v>2.5659999999999998</v>
      </c>
      <c r="R7" s="85">
        <v>0</v>
      </c>
      <c r="S7" s="85">
        <v>2.0550000000000002</v>
      </c>
      <c r="T7" s="85">
        <v>72.099999999999994</v>
      </c>
      <c r="U7" s="85">
        <v>43.088000000000001</v>
      </c>
      <c r="V7" s="85">
        <v>113.10299999999999</v>
      </c>
      <c r="W7" s="85">
        <v>292.35399999999998</v>
      </c>
      <c r="X7" s="85">
        <v>0.435</v>
      </c>
      <c r="Y7" s="85">
        <v>0</v>
      </c>
      <c r="Z7" s="85">
        <v>4.3999999999999997E-2</v>
      </c>
      <c r="AA7" s="85">
        <v>1.516</v>
      </c>
      <c r="AB7" s="85">
        <v>21.984999999999999</v>
      </c>
      <c r="AC7" s="85">
        <v>0.17699999999999999</v>
      </c>
      <c r="AD7" s="85">
        <v>1.133</v>
      </c>
      <c r="AE7" s="85">
        <v>0</v>
      </c>
      <c r="AF7" s="85">
        <v>0</v>
      </c>
      <c r="AG7" s="85">
        <v>6.2009999999999996</v>
      </c>
      <c r="AH7" s="85">
        <v>121.56</v>
      </c>
    </row>
    <row r="8" spans="1:34" x14ac:dyDescent="0.25">
      <c r="A8" s="72" t="s">
        <v>133</v>
      </c>
      <c r="B8" s="72" t="s">
        <v>134</v>
      </c>
      <c r="C8" s="72" t="s">
        <v>176</v>
      </c>
      <c r="D8" s="72" t="s">
        <v>118</v>
      </c>
      <c r="E8" s="72" t="s">
        <v>13</v>
      </c>
      <c r="F8" s="72">
        <v>2018</v>
      </c>
      <c r="G8" s="85">
        <v>0.17</v>
      </c>
      <c r="H8" s="85">
        <v>0</v>
      </c>
      <c r="I8" s="85">
        <v>0.371</v>
      </c>
      <c r="J8" s="85">
        <v>1.718</v>
      </c>
      <c r="K8" s="85">
        <v>5.5030000000000001</v>
      </c>
      <c r="L8" s="85">
        <v>0</v>
      </c>
      <c r="M8" s="85">
        <v>38.298000000000002</v>
      </c>
      <c r="N8" s="85">
        <v>0</v>
      </c>
      <c r="O8" s="85">
        <v>774.35699999999997</v>
      </c>
      <c r="P8" s="85">
        <v>41.39</v>
      </c>
      <c r="Q8" s="85">
        <v>0</v>
      </c>
      <c r="R8" s="85">
        <v>114.696</v>
      </c>
      <c r="S8" s="85">
        <v>2.056</v>
      </c>
      <c r="T8" s="85">
        <v>11.263999999999999</v>
      </c>
      <c r="U8" s="85">
        <v>30.608000000000001</v>
      </c>
      <c r="V8" s="85">
        <v>48.756999999999998</v>
      </c>
      <c r="W8" s="85">
        <v>49.396999999999998</v>
      </c>
      <c r="X8" s="85">
        <v>30.329000000000001</v>
      </c>
      <c r="Y8" s="85">
        <v>0</v>
      </c>
      <c r="Z8" s="85">
        <v>1.234</v>
      </c>
      <c r="AA8" s="85">
        <v>55.601999999999997</v>
      </c>
      <c r="AB8" s="85">
        <v>2.504</v>
      </c>
      <c r="AC8" s="85">
        <v>0</v>
      </c>
      <c r="AD8" s="85">
        <v>0</v>
      </c>
      <c r="AE8" s="85">
        <v>0</v>
      </c>
      <c r="AF8" s="85">
        <v>0</v>
      </c>
      <c r="AG8" s="85">
        <v>0</v>
      </c>
      <c r="AH8" s="85">
        <v>1285.4659999999999</v>
      </c>
    </row>
    <row r="9" spans="1:34" x14ac:dyDescent="0.25">
      <c r="A9" s="72" t="s">
        <v>135</v>
      </c>
      <c r="B9" s="72" t="s">
        <v>136</v>
      </c>
      <c r="C9" s="72" t="s">
        <v>177</v>
      </c>
      <c r="D9" s="72" t="s">
        <v>118</v>
      </c>
      <c r="E9" s="72" t="s">
        <v>13</v>
      </c>
      <c r="F9" s="72">
        <v>2018</v>
      </c>
      <c r="G9" s="85">
        <v>0</v>
      </c>
      <c r="H9" s="85">
        <v>0</v>
      </c>
      <c r="I9" s="85">
        <v>0</v>
      </c>
      <c r="J9" s="85">
        <v>0</v>
      </c>
      <c r="K9" s="85">
        <v>0</v>
      </c>
      <c r="L9" s="85">
        <v>0</v>
      </c>
      <c r="M9" s="85">
        <v>0</v>
      </c>
      <c r="N9" s="85">
        <v>0</v>
      </c>
      <c r="O9" s="85">
        <v>0</v>
      </c>
      <c r="P9" s="85">
        <v>0</v>
      </c>
      <c r="Q9" s="85">
        <v>0</v>
      </c>
      <c r="R9" s="85">
        <v>0</v>
      </c>
      <c r="S9" s="85">
        <v>0</v>
      </c>
      <c r="T9" s="85">
        <v>0</v>
      </c>
      <c r="U9" s="85">
        <v>0</v>
      </c>
      <c r="V9" s="85">
        <v>0</v>
      </c>
      <c r="W9" s="85">
        <v>0</v>
      </c>
      <c r="X9" s="85">
        <v>0</v>
      </c>
      <c r="Y9" s="85">
        <v>0</v>
      </c>
      <c r="Z9" s="85">
        <v>0</v>
      </c>
      <c r="AA9" s="85">
        <v>0</v>
      </c>
      <c r="AB9" s="85">
        <v>0</v>
      </c>
      <c r="AC9" s="85">
        <v>0</v>
      </c>
      <c r="AD9" s="85">
        <v>0</v>
      </c>
      <c r="AE9" s="85">
        <v>0</v>
      </c>
      <c r="AF9" s="85">
        <v>0</v>
      </c>
      <c r="AG9" s="85">
        <v>0</v>
      </c>
      <c r="AH9" s="85">
        <v>0</v>
      </c>
    </row>
    <row r="10" spans="1:34" x14ac:dyDescent="0.25">
      <c r="A10" s="72" t="s">
        <v>127</v>
      </c>
      <c r="B10" s="72" t="s">
        <v>128</v>
      </c>
      <c r="C10" s="72" t="s">
        <v>178</v>
      </c>
      <c r="D10" s="72" t="s">
        <v>118</v>
      </c>
      <c r="E10" s="72" t="s">
        <v>13</v>
      </c>
      <c r="F10" s="72">
        <v>2018</v>
      </c>
      <c r="G10" s="85">
        <v>4533.143</v>
      </c>
      <c r="H10" s="85">
        <v>301.55</v>
      </c>
      <c r="I10" s="85">
        <v>3244.7420000000002</v>
      </c>
      <c r="J10" s="85">
        <v>1552.136</v>
      </c>
      <c r="K10" s="85">
        <v>230.24299999999999</v>
      </c>
      <c r="L10" s="85">
        <v>94.078999999999994</v>
      </c>
      <c r="M10" s="85">
        <v>1868.213</v>
      </c>
      <c r="N10" s="85">
        <v>1851.8</v>
      </c>
      <c r="O10" s="85">
        <v>2764.4960000000001</v>
      </c>
      <c r="P10" s="85">
        <v>546.73099999999999</v>
      </c>
      <c r="Q10" s="85">
        <v>350.48899999999998</v>
      </c>
      <c r="R10" s="85">
        <v>3540.683</v>
      </c>
      <c r="S10" s="85">
        <v>412.53699999999998</v>
      </c>
      <c r="T10" s="85">
        <v>300.08</v>
      </c>
      <c r="U10" s="85">
        <v>1353.8869999999999</v>
      </c>
      <c r="V10" s="85">
        <v>1207.798</v>
      </c>
      <c r="W10" s="85">
        <v>1954.673</v>
      </c>
      <c r="X10" s="85">
        <v>2482.462</v>
      </c>
      <c r="Y10" s="85">
        <v>7855.2139999999999</v>
      </c>
      <c r="Z10" s="85">
        <v>345.37799999999999</v>
      </c>
      <c r="AA10" s="85">
        <v>1440.59</v>
      </c>
      <c r="AB10" s="85">
        <v>91.174000000000007</v>
      </c>
      <c r="AC10" s="85">
        <v>91.525000000000006</v>
      </c>
      <c r="AD10" s="85">
        <v>389.84300000000002</v>
      </c>
      <c r="AE10" s="85">
        <v>4947.0510000000004</v>
      </c>
      <c r="AF10" s="85">
        <v>148.09399999999999</v>
      </c>
      <c r="AG10" s="85">
        <v>96.322000000000003</v>
      </c>
      <c r="AH10" s="85">
        <v>2492.3510000000001</v>
      </c>
    </row>
    <row r="11" spans="1:34" x14ac:dyDescent="0.25">
      <c r="A11" s="72" t="s">
        <v>137</v>
      </c>
      <c r="B11" s="72" t="s">
        <v>138</v>
      </c>
      <c r="C11" s="72" t="s">
        <v>179</v>
      </c>
      <c r="D11" s="72" t="s">
        <v>118</v>
      </c>
      <c r="E11" s="72" t="s">
        <v>13</v>
      </c>
      <c r="F11" s="72">
        <v>2018</v>
      </c>
      <c r="G11" s="85">
        <v>0</v>
      </c>
      <c r="H11" s="85">
        <v>2.3050000000000002</v>
      </c>
      <c r="I11" s="85">
        <v>1.4239999999999999</v>
      </c>
      <c r="J11" s="85">
        <v>0</v>
      </c>
      <c r="K11" s="85">
        <v>3.194</v>
      </c>
      <c r="L11" s="85">
        <v>3.0750000000000002</v>
      </c>
      <c r="M11" s="85">
        <v>23.39</v>
      </c>
      <c r="N11" s="85">
        <v>0</v>
      </c>
      <c r="O11" s="85">
        <v>0</v>
      </c>
      <c r="P11" s="85">
        <v>15.96</v>
      </c>
      <c r="Q11" s="85">
        <v>0</v>
      </c>
      <c r="R11" s="85">
        <v>178.55099999999999</v>
      </c>
      <c r="S11" s="85">
        <v>0.36799999999999999</v>
      </c>
      <c r="T11" s="85">
        <v>158.435</v>
      </c>
      <c r="U11" s="85">
        <v>100.129</v>
      </c>
      <c r="V11" s="85">
        <v>194.61199999999999</v>
      </c>
      <c r="W11" s="85">
        <v>466.13299999999998</v>
      </c>
      <c r="X11" s="85">
        <v>0.18099999999999999</v>
      </c>
      <c r="Y11" s="85">
        <v>0</v>
      </c>
      <c r="Z11" s="85">
        <v>242.773</v>
      </c>
      <c r="AA11" s="85">
        <v>1.1850000000000001</v>
      </c>
      <c r="AB11" s="85">
        <v>40.618000000000002</v>
      </c>
      <c r="AC11" s="85">
        <v>4.5999999999999999E-2</v>
      </c>
      <c r="AD11" s="85">
        <v>0.55400000000000005</v>
      </c>
      <c r="AE11" s="85">
        <v>0</v>
      </c>
      <c r="AF11" s="85">
        <v>269.91399999999999</v>
      </c>
      <c r="AG11" s="85">
        <v>128.61699999999999</v>
      </c>
      <c r="AH11" s="85">
        <v>235.244</v>
      </c>
    </row>
    <row r="12" spans="1:34" x14ac:dyDescent="0.25">
      <c r="A12" s="79" t="s">
        <v>139</v>
      </c>
      <c r="B12" s="79" t="s">
        <v>140</v>
      </c>
      <c r="C12" s="79" t="s">
        <v>180</v>
      </c>
      <c r="D12" s="79" t="s">
        <v>118</v>
      </c>
      <c r="E12" s="79" t="s">
        <v>13</v>
      </c>
      <c r="F12" s="79">
        <v>2018</v>
      </c>
      <c r="G12" s="86">
        <v>0</v>
      </c>
      <c r="H12" s="86">
        <v>0</v>
      </c>
      <c r="I12" s="86">
        <v>0</v>
      </c>
      <c r="J12" s="86">
        <v>0</v>
      </c>
      <c r="K12" s="86">
        <v>0</v>
      </c>
      <c r="L12" s="86">
        <v>0</v>
      </c>
      <c r="M12" s="86">
        <v>0</v>
      </c>
      <c r="N12" s="86">
        <v>0</v>
      </c>
      <c r="O12" s="86">
        <v>0</v>
      </c>
      <c r="P12" s="86">
        <v>0</v>
      </c>
      <c r="Q12" s="86">
        <v>0</v>
      </c>
      <c r="R12" s="86">
        <v>0</v>
      </c>
      <c r="S12" s="86">
        <v>0</v>
      </c>
      <c r="T12" s="86">
        <v>0</v>
      </c>
      <c r="U12" s="86">
        <v>0</v>
      </c>
      <c r="V12" s="86">
        <v>0</v>
      </c>
      <c r="W12" s="86">
        <v>0</v>
      </c>
      <c r="X12" s="86">
        <v>0</v>
      </c>
      <c r="Y12" s="86">
        <v>0</v>
      </c>
      <c r="Z12" s="86">
        <v>0</v>
      </c>
      <c r="AA12" s="86">
        <v>0</v>
      </c>
      <c r="AB12" s="86">
        <v>0</v>
      </c>
      <c r="AC12" s="86">
        <v>0</v>
      </c>
      <c r="AD12" s="86">
        <v>0</v>
      </c>
      <c r="AE12" s="86">
        <v>0</v>
      </c>
      <c r="AF12" s="86">
        <v>0</v>
      </c>
      <c r="AG12" s="86">
        <v>0</v>
      </c>
      <c r="AH12" s="86">
        <v>0</v>
      </c>
    </row>
    <row r="15" spans="1:34" ht="18.75" x14ac:dyDescent="0.3">
      <c r="A15" s="89" t="s">
        <v>264</v>
      </c>
    </row>
    <row r="16" spans="1:34" ht="18.75" x14ac:dyDescent="0.3">
      <c r="A16" s="89" t="s">
        <v>273</v>
      </c>
    </row>
    <row r="17" spans="1:34" ht="16.5" thickBot="1" x14ac:dyDescent="0.3">
      <c r="A17" s="76"/>
      <c r="B17" s="76"/>
      <c r="C17" s="76"/>
      <c r="D17" s="76"/>
      <c r="E17" s="76" t="s">
        <v>45</v>
      </c>
      <c r="F17" s="76" t="s">
        <v>46</v>
      </c>
      <c r="G17" s="76" t="s">
        <v>47</v>
      </c>
      <c r="H17" s="76" t="s">
        <v>48</v>
      </c>
      <c r="I17" s="76" t="s">
        <v>49</v>
      </c>
      <c r="J17" s="76" t="s">
        <v>51</v>
      </c>
      <c r="K17" s="76" t="s">
        <v>52</v>
      </c>
      <c r="L17" s="76" t="s">
        <v>53</v>
      </c>
      <c r="M17" s="76" t="s">
        <v>20</v>
      </c>
      <c r="N17" s="76" t="s">
        <v>21</v>
      </c>
      <c r="O17" s="76" t="s">
        <v>288</v>
      </c>
      <c r="P17" s="76" t="s">
        <v>22</v>
      </c>
      <c r="Q17" s="76" t="s">
        <v>55</v>
      </c>
      <c r="R17" s="76" t="s">
        <v>56</v>
      </c>
      <c r="S17" s="76" t="s">
        <v>57</v>
      </c>
      <c r="T17" s="76" t="s">
        <v>289</v>
      </c>
      <c r="U17" s="76" t="s">
        <v>58</v>
      </c>
      <c r="V17" s="76" t="s">
        <v>24</v>
      </c>
      <c r="W17" s="76" t="s">
        <v>25</v>
      </c>
      <c r="X17" s="76" t="s">
        <v>26</v>
      </c>
      <c r="Y17" s="76" t="s">
        <v>27</v>
      </c>
      <c r="Z17" s="76" t="s">
        <v>290</v>
      </c>
      <c r="AA17" s="76" t="s">
        <v>28</v>
      </c>
      <c r="AB17" s="76" t="s">
        <v>29</v>
      </c>
      <c r="AC17" s="76" t="s">
        <v>291</v>
      </c>
      <c r="AD17" s="76" t="s">
        <v>30</v>
      </c>
      <c r="AE17" s="76" t="s">
        <v>292</v>
      </c>
      <c r="AF17" s="76" t="s">
        <v>32</v>
      </c>
    </row>
    <row r="18" spans="1:34" x14ac:dyDescent="0.25">
      <c r="A18" s="73" t="s">
        <v>130</v>
      </c>
      <c r="E18" s="90">
        <f>IF(SUM(Bioenergy_potential!$G$6:$AH$6)/SUM(Bioenergy_potential!$G$8:$AH$9,Bioenergy_potential!$G$6:$AH$6)*'S7'!B$30*1000&gt;Bioenergy_potential!G6,SUM(Bioenergy_potential!$G$6:$AH$6)/SUM(Bioenergy_potential!$G$8:$AH$9,Bioenergy_potential!$G$6:$AH$6)*'S7'!B$30*1000,1.2*Bioenergy_potential!G6)</f>
        <v>127.84259488627694</v>
      </c>
      <c r="F18" s="90">
        <f>IF(SUM(Bioenergy_potential!$G$6:$AH$6)/SUM(Bioenergy_potential!$G$8:$AH$9,Bioenergy_potential!$G$6:$AH$6)*'S7'!C$30*1000&gt;Bioenergy_potential!H6,SUM(Bioenergy_potential!$G$6:$AH$6)/SUM(Bioenergy_potential!$G$8:$AH$9,Bioenergy_potential!$G$6:$AH$6)*'S7'!C$30*1000,1.2*Bioenergy_potential!H6)</f>
        <v>15.879477200016582</v>
      </c>
      <c r="G18" s="90">
        <f>IF(SUM(Bioenergy_potential!$G$6:$AH$6)/SUM(Bioenergy_potential!$G$8:$AH$9,Bioenergy_potential!$G$6:$AH$6)*'S7'!D$30*1000&gt;Bioenergy_potential!I6,SUM(Bioenergy_potential!$G$6:$AH$6)/SUM(Bioenergy_potential!$G$8:$AH$9,Bioenergy_potential!$G$6:$AH$6)*'S7'!D$30*1000,1.2*Bioenergy_potential!I6)</f>
        <v>289.2218840396452</v>
      </c>
      <c r="H18" s="90">
        <f>IF(SUM(Bioenergy_potential!$G$6:$AH$6)/SUM(Bioenergy_potential!$G$8:$AH$9,Bioenergy_potential!$G$6:$AH$6)*'S7'!E$30*1000&gt;Bioenergy_potential!J6,SUM(Bioenergy_potential!$G$6:$AH$6)/SUM(Bioenergy_potential!$G$8:$AH$9,Bioenergy_potential!$G$6:$AH$6)*'S7'!E$30*1000,1.2*Bioenergy_potential!J6)</f>
        <v>352.22353400776836</v>
      </c>
      <c r="I18" s="90">
        <f>IF(SUM(Bioenergy_potential!$G$6:$AH$6)/SUM(Bioenergy_potential!$G$8:$AH$9,Bioenergy_potential!$G$6:$AH$6)*'S7'!F$30*1000&gt;Bioenergy_potential!K6,SUM(Bioenergy_potential!$G$6:$AH$6)/SUM(Bioenergy_potential!$G$8:$AH$9,Bioenergy_potential!$G$6:$AH$6)*'S7'!F$30*1000,1.2*Bioenergy_potential!K6)</f>
        <v>613.38093901057152</v>
      </c>
      <c r="J18" s="90">
        <f>IF(SUM(Bioenergy_potential!$G$6:$AH$6)/SUM(Bioenergy_potential!$G$8:$AH$9,Bioenergy_potential!$G$6:$AH$6)*'S7'!G$30*1000&gt;Bioenergy_potential!L6,SUM(Bioenergy_potential!$G$6:$AH$6)/SUM(Bioenergy_potential!$G$8:$AH$9,Bioenergy_potential!$G$6:$AH$6)*'S7'!G$30*1000,1.2*Bioenergy_potential!L6)</f>
        <v>48.154027914121563</v>
      </c>
      <c r="K18" s="90">
        <f>IF(SUM(Bioenergy_potential!$G$6:$AH$6)/SUM(Bioenergy_potential!$G$8:$AH$9,Bioenergy_potential!$G$6:$AH$6)*'S7'!H$30*1000&gt;Bioenergy_potential!M6,SUM(Bioenergy_potential!$G$6:$AH$6)/SUM(Bioenergy_potential!$G$8:$AH$9,Bioenergy_potential!$G$6:$AH$6)*'S7'!H$30*1000,1.2*Bioenergy_potential!M6)</f>
        <v>111.20072758665523</v>
      </c>
      <c r="L18" s="90">
        <f>IF(SUM(Bioenergy_potential!$G$6:$AH$6)/SUM(Bioenergy_potential!$G$8:$AH$9,Bioenergy_potential!$G$6:$AH$6)*'S7'!I$30*1000&gt;Bioenergy_potential!N6,SUM(Bioenergy_potential!$G$6:$AH$6)/SUM(Bioenergy_potential!$G$8:$AH$9,Bioenergy_potential!$G$6:$AH$6)*'S7'!I$30*1000,1.2*Bioenergy_potential!N6)</f>
        <v>13.631174940588092</v>
      </c>
      <c r="M18" s="90">
        <f>IF(SUM(Bioenergy_potential!$G$6:$AH$6)/SUM(Bioenergy_potential!$G$8:$AH$9,Bioenergy_potential!$G$6:$AH$6)*'S7'!J$30*1000&gt;Bioenergy_potential!O6,SUM(Bioenergy_potential!$G$6:$AH$6)/SUM(Bioenergy_potential!$G$8:$AH$9,Bioenergy_potential!$G$6:$AH$6)*'S7'!J$30*1000,1.2*Bioenergy_potential!O6)</f>
        <v>1089.2830782511164</v>
      </c>
      <c r="N18" s="90">
        <f>IF(SUM(Bioenergy_potential!$G$6:$AH$6)/SUM(Bioenergy_potential!$G$8:$AH$9,Bioenergy_potential!$G$6:$AH$6)*'S7'!K$30*1000&gt;Bioenergy_potential!P6,SUM(Bioenergy_potential!$G$6:$AH$6)/SUM(Bioenergy_potential!$G$8:$AH$9,Bioenergy_potential!$G$6:$AH$6)*'S7'!K$30*1000,1.2*Bioenergy_potential!P6)</f>
        <v>237.3617445400144</v>
      </c>
      <c r="O18" s="90">
        <f>IF(SUM(Bioenergy_potential!$G$6:$AH$6)/SUM(Bioenergy_potential!$G$8:$AH$9,Bioenergy_potential!$G$6:$AH$6)*'S7'!L$30*1000&gt;Bioenergy_potential!Q6,SUM(Bioenergy_potential!$G$6:$AH$6)/SUM(Bioenergy_potential!$G$8:$AH$9,Bioenergy_potential!$G$6:$AH$6)*'S7'!L$30*1000,1.2*Bioenergy_potential!Q6)</f>
        <v>37.782126515280801</v>
      </c>
      <c r="P18" s="90">
        <f>IF(SUM(Bioenergy_potential!$G$6:$AH$6)/SUM(Bioenergy_potential!$G$8:$AH$9,Bioenergy_potential!$G$6:$AH$6)*'S7'!M$30*1000&gt;Bioenergy_potential!R6,SUM(Bioenergy_potential!$G$6:$AH$6)/SUM(Bioenergy_potential!$G$8:$AH$9,Bioenergy_potential!$G$6:$AH$6)*'S7'!M$30*1000,1.2*Bioenergy_potential!R6)</f>
        <v>1229.8323951147665</v>
      </c>
      <c r="Q18" s="90">
        <f>IF(SUM(Bioenergy_potential!$G$6:$AH$6)/SUM(Bioenergy_potential!$G$8:$AH$9,Bioenergy_potential!$G$6:$AH$6)*'S7'!N$30*1000&gt;Bioenergy_potential!S6,SUM(Bioenergy_potential!$G$6:$AH$6)/SUM(Bioenergy_potential!$G$8:$AH$9,Bioenergy_potential!$G$6:$AH$6)*'S7'!N$30*1000,1.2*Bioenergy_potential!S6)</f>
        <v>172.05827089536345</v>
      </c>
      <c r="R18" s="90">
        <f>IF(SUM(Bioenergy_potential!$G$6:$AH$6)/SUM(Bioenergy_potential!$G$8:$AH$9,Bioenergy_potential!$G$6:$AH$6)*'S7'!O$30*1000&gt;Bioenergy_potential!T6,SUM(Bioenergy_potential!$G$6:$AH$6)/SUM(Bioenergy_potential!$G$8:$AH$9,Bioenergy_potential!$G$6:$AH$6)*'S7'!O$30*1000,1.2*Bioenergy_potential!T6)</f>
        <v>42.883199999999995</v>
      </c>
      <c r="S18" s="90">
        <f>IF(SUM(Bioenergy_potential!$G$6:$AH$6)/SUM(Bioenergy_potential!$G$8:$AH$9,Bioenergy_potential!$G$6:$AH$6)*'S7'!P$30*1000&gt;Bioenergy_potential!U6,SUM(Bioenergy_potential!$G$6:$AH$6)/SUM(Bioenergy_potential!$G$8:$AH$9,Bioenergy_potential!$G$6:$AH$6)*'S7'!P$30*1000,1.2*Bioenergy_potential!U6)</f>
        <v>146.28646890459507</v>
      </c>
      <c r="T18" s="90">
        <f>IF(SUM(Bioenergy_potential!$G$6:$AH$6)/SUM(Bioenergy_potential!$G$8:$AH$9,Bioenergy_potential!$G$6:$AH$6)*'S7'!Q$30*1000&gt;Bioenergy_potential!V6,SUM(Bioenergy_potential!$G$6:$AH$6)/SUM(Bioenergy_potential!$G$8:$AH$9,Bioenergy_potential!$G$6:$AH$6)*'S7'!Q$30*1000,1.2*Bioenergy_potential!V6)</f>
        <v>268.49039999999997</v>
      </c>
      <c r="U18" s="90">
        <f>IF(SUM(Bioenergy_potential!$G$6:$AH$6)/SUM(Bioenergy_potential!$G$8:$AH$9,Bioenergy_potential!$G$6:$AH$6)*'S7'!R$30*1000&gt;Bioenergy_potential!W6,SUM(Bioenergy_potential!$G$6:$AH$6)/SUM(Bioenergy_potential!$G$8:$AH$9,Bioenergy_potential!$G$6:$AH$6)*'S7'!R$30*1000,1.2*Bioenergy_potential!W6)</f>
        <v>316.47120000000001</v>
      </c>
      <c r="V18" s="90">
        <f>IF(SUM(Bioenergy_potential!$G$6:$AH$6)/SUM(Bioenergy_potential!$G$8:$AH$9,Bioenergy_potential!$G$6:$AH$6)*'S7'!S$30*1000&gt;Bioenergy_potential!X6,SUM(Bioenergy_potential!$G$6:$AH$6)/SUM(Bioenergy_potential!$G$8:$AH$9,Bioenergy_potential!$G$6:$AH$6)*'S7'!S$30*1000,1.2*Bioenergy_potential!X6)</f>
        <v>286.7808</v>
      </c>
      <c r="W18" s="90">
        <f>IF(SUM(Bioenergy_potential!$G$6:$AH$6)/SUM(Bioenergy_potential!$G$8:$AH$9,Bioenergy_potential!$G$6:$AH$6)*'S7'!T$30*1000&gt;Bioenergy_potential!Y6,SUM(Bioenergy_potential!$G$6:$AH$6)/SUM(Bioenergy_potential!$G$8:$AH$9,Bioenergy_potential!$G$6:$AH$6)*'S7'!T$30*1000,1.2*Bioenergy_potential!Y6)</f>
        <v>106.43216005139038</v>
      </c>
      <c r="X18" s="90">
        <f>IF(SUM(Bioenergy_potential!$G$6:$AH$6)/SUM(Bioenergy_potential!$G$8:$AH$9,Bioenergy_potential!$G$6:$AH$6)*'S7'!U$30*1000&gt;Bioenergy_potential!Z6,SUM(Bioenergy_potential!$G$6:$AH$6)/SUM(Bioenergy_potential!$G$8:$AH$9,Bioenergy_potential!$G$6:$AH$6)*'S7'!U$30*1000,1.2*Bioenergy_potential!Z6)</f>
        <v>6.9823900364201599</v>
      </c>
      <c r="Y18" s="90">
        <f>IF(SUM(Bioenergy_potential!$G$6:$AH$6)/SUM(Bioenergy_potential!$G$8:$AH$9,Bioenergy_potential!$G$6:$AH$6)*'S7'!V$30*1000&gt;Bioenergy_potential!AA6,SUM(Bioenergy_potential!$G$6:$AH$6)/SUM(Bioenergy_potential!$G$8:$AH$9,Bioenergy_potential!$G$6:$AH$6)*'S7'!V$30*1000,1.2*Bioenergy_potential!AA6)</f>
        <v>801.57755137605773</v>
      </c>
      <c r="Z18" s="90">
        <f>IF(SUM(Bioenergy_potential!$G$6:$AH$6)/SUM(Bioenergy_potential!$G$8:$AH$9,Bioenergy_potential!$G$6:$AH$6)*'S7'!W$30*1000&gt;Bioenergy_potential!AB6,SUM(Bioenergy_potential!$G$6:$AH$6)/SUM(Bioenergy_potential!$G$8:$AH$9,Bioenergy_potential!$G$6:$AH$6)*'S7'!W$30*1000,1.2*Bioenergy_potential!AB6)</f>
        <v>18.590181132365721</v>
      </c>
      <c r="AA18" s="90">
        <f>IF(SUM(Bioenergy_potential!$G$6:$AH$6)/SUM(Bioenergy_potential!$G$8:$AH$9,Bioenergy_potential!$G$6:$AH$6)*'S7'!X$30*1000&gt;Bioenergy_potential!AC6,SUM(Bioenergy_potential!$G$6:$AH$6)/SUM(Bioenergy_potential!$G$8:$AH$9,Bioenergy_potential!$G$6:$AH$6)*'S7'!X$30*1000,1.2*Bioenergy_potential!AC6)</f>
        <v>4.1150294306702353</v>
      </c>
      <c r="AB18" s="90">
        <f>IF(SUM(Bioenergy_potential!$G$6:$AH$6)/SUM(Bioenergy_potential!$G$8:$AH$9,Bioenergy_potential!$G$6:$AH$6)*'S7'!Y$30*1000&gt;Bioenergy_potential!AD6,SUM(Bioenergy_potential!$G$6:$AH$6)/SUM(Bioenergy_potential!$G$8:$AH$9,Bioenergy_potential!$G$6:$AH$6)*'S7'!Y$30*1000,1.2*Bioenergy_potential!AD6)</f>
        <v>171.67124351874932</v>
      </c>
      <c r="AC18" s="90">
        <f>IF(SUM(Bioenergy_potential!$G$6:$AH$6)/SUM(Bioenergy_potential!$G$8:$AH$9,Bioenergy_potential!$G$6:$AH$6)*'S7'!Z$30*1000&gt;Bioenergy_potential!AE6,SUM(Bioenergy_potential!$G$6:$AH$6)/SUM(Bioenergy_potential!$G$8:$AH$9,Bioenergy_potential!$G$6:$AH$6)*'S7'!Z$30*1000,1.2*Bioenergy_potential!AE6)</f>
        <v>35.624513276087981</v>
      </c>
      <c r="AD18" s="90">
        <f>IF(SUM(Bioenergy_potential!$G$6:$AH$6)/SUM(Bioenergy_potential!$G$8:$AH$9,Bioenergy_potential!$G$6:$AH$6)*'S7'!AA$30*1000&gt;Bioenergy_potential!AF6,SUM(Bioenergy_potential!$G$6:$AH$6)/SUM(Bioenergy_potential!$G$8:$AH$9,Bioenergy_potential!$G$6:$AH$6)*'S7'!AA$30*1000,1.2*Bioenergy_potential!AF6)</f>
        <v>815.89488964591726</v>
      </c>
      <c r="AE18" s="90">
        <f>IF(SUM(Bioenergy_potential!$G$6:$AH$6)/SUM(Bioenergy_potential!$G$8:$AH$9,Bioenergy_potential!$G$6:$AH$6)*'S7'!AB$30*1000&gt;Bioenergy_potential!AG6,SUM(Bioenergy_potential!$G$6:$AH$6)/SUM(Bioenergy_potential!$G$8:$AH$9,Bioenergy_potential!$G$6:$AH$6)*'S7'!AB$30*1000,1.2*Bioenergy_potential!AG6)</f>
        <v>42.164400000000001</v>
      </c>
      <c r="AF18" s="90">
        <f>IF(SUM(Bioenergy_potential!$G$6:$AH$6)/SUM(Bioenergy_potential!$G$8:$AH$9,Bioenergy_potential!$G$6:$AH$6)*'S7'!AC$30*1000&gt;Bioenergy_potential!AH6,SUM(Bioenergy_potential!$G$6:$AH$6)/SUM(Bioenergy_potential!$G$8:$AH$9,Bioenergy_potential!$G$6:$AH$6)*'S7'!AC$30*1000,1.2*Bioenergy_potential!AH6)</f>
        <v>835.61930139590629</v>
      </c>
    </row>
    <row r="19" spans="1:34" x14ac:dyDescent="0.25">
      <c r="A19" s="73" t="s">
        <v>132</v>
      </c>
      <c r="E19" s="90">
        <f>IF('S7'!B29*1000&gt;Bioenergy_potential!G7,'S7'!B29*1000,1.2*Bioenergy_potential!G7)</f>
        <v>201.86452502691918</v>
      </c>
      <c r="F19" s="90">
        <f>IF('S7'!C29*1000&gt;Bioenergy_potential!H7,'S7'!C29*1000,1.2*Bioenergy_potential!H7)</f>
        <v>25.07382711926812</v>
      </c>
      <c r="G19" s="90">
        <f>IF('S7'!D29*1000&gt;Bioenergy_potential!I7,'S7'!D29*1000,1.2*Bioenergy_potential!I7)</f>
        <v>456.68377038958829</v>
      </c>
      <c r="H19" s="90">
        <f>IF('S7'!E29*1000&gt;Bioenergy_potential!J7,'S7'!E29*1000,1.2*Bioenergy_potential!J7)</f>
        <v>556.16390185938985</v>
      </c>
      <c r="I19" s="90">
        <f>IF('S7'!F29*1000&gt;Bioenergy_potential!K7,'S7'!F29*1000,1.2*Bioenergy_potential!K7)</f>
        <v>968.53362546402684</v>
      </c>
      <c r="J19" s="90">
        <f>IF('S7'!G29*1000&gt;Bioenergy_potential!L7,'S7'!G29*1000,1.2*Bioenergy_potential!L7)</f>
        <v>76.035612243823408</v>
      </c>
      <c r="K19" s="90">
        <f>IF('S7'!H29*1000&gt;Bioenergy_potential!M7,'S7'!H29*1000,1.2*Bioenergy_potential!M7)</f>
        <v>175.58687757313015</v>
      </c>
      <c r="L19" s="90">
        <f>IF('S7'!I29*1000&gt;Bioenergy_potential!N7,'S7'!I29*1000,1.2*Bioenergy_potential!N7)</f>
        <v>21.523739074511148</v>
      </c>
      <c r="M19" s="90">
        <f>IF('S7'!J29*1000&gt;Bioenergy_potential!O7,'S7'!J29*1000,1.2*Bioenergy_potential!O7)</f>
        <v>1719.9870779111159</v>
      </c>
      <c r="N19" s="90">
        <f>IF('S7'!K29*1000&gt;Bioenergy_potential!P7,'S7'!K29*1000,1.2*Bioenergy_potential!P7)</f>
        <v>374.79617699995759</v>
      </c>
      <c r="O19" s="90">
        <f>IF('S7'!L29*1000&gt;Bioenergy_potential!Q7,'S7'!L29*1000,1.2*Bioenergy_potential!Q7)</f>
        <v>59.658293312167586</v>
      </c>
      <c r="P19" s="90">
        <f>IF('S7'!M29*1000&gt;Bioenergy_potential!R7,'S7'!M29*1000,1.2*Bioenergy_potential!R7)</f>
        <v>1941.9156230628862</v>
      </c>
      <c r="Q19" s="90">
        <f>IF('S7'!N29*1000&gt;Bioenergy_potential!S7,'S7'!N29*1000,1.2*Bioenergy_potential!S7)</f>
        <v>271.68144672080518</v>
      </c>
      <c r="R19" s="90">
        <f>IF('S7'!O29*1000&gt;Bioenergy_potential!T7,'S7'!O29*1000,1.2*Bioenergy_potential!T7)</f>
        <v>86.52</v>
      </c>
      <c r="S19" s="90">
        <f>IF('S7'!P29*1000&gt;Bioenergy_potential!U7,'S7'!P29*1000,1.2*Bioenergy_potential!U7)</f>
        <v>230.98755613932798</v>
      </c>
      <c r="T19" s="90">
        <f>IF('S7'!Q29*1000&gt;Bioenergy_potential!V7,'S7'!Q29*1000,1.2*Bioenergy_potential!V7)</f>
        <v>308.21193704331722</v>
      </c>
      <c r="U19" s="90">
        <f>IF('S7'!R29*1000&gt;Bioenergy_potential!W7,'S7'!R29*1000,1.2*Bioenergy_potential!W7)</f>
        <v>350.82479999999998</v>
      </c>
      <c r="V19" s="90">
        <f>IF('S7'!S29*1000&gt;Bioenergy_potential!X7,'S7'!S29*1000,1.2*Bioenergy_potential!X7)</f>
        <v>183.6110505126955</v>
      </c>
      <c r="W19" s="90">
        <f>IF('S7'!T29*1000&gt;Bioenergy_potential!Y7,'S7'!T29*1000,1.2*Bioenergy_potential!Y7)</f>
        <v>168.05726960935786</v>
      </c>
      <c r="X19" s="90">
        <f>IF('S7'!U29*1000&gt;Bioenergy_potential!Z7,'S7'!U29*1000,1.2*Bioenergy_potential!Z7)</f>
        <v>11.025252182251725</v>
      </c>
      <c r="Y19" s="90">
        <f>IF('S7'!V29*1000&gt;Bioenergy_potential!AA7,'S7'!V29*1000,1.2*Bioenergy_potential!AA7)</f>
        <v>1265.6976481485513</v>
      </c>
      <c r="Z19" s="90">
        <f>IF('S7'!W29*1000&gt;Bioenergy_potential!AB7,'S7'!W29*1000,1.2*Bioenergy_potential!AB7)</f>
        <v>29.354051267401388</v>
      </c>
      <c r="AA19" s="90">
        <f>IF('S7'!X29*1000&gt;Bioenergy_potential!AC7,'S7'!X29*1000,1.2*Bioenergy_potential!AC7)</f>
        <v>6.4976658384709332</v>
      </c>
      <c r="AB19" s="90">
        <f>IF('S7'!Y29*1000&gt;Bioenergy_potential!AD7,'S7'!Y29*1000,1.2*Bioenergy_potential!AD7)</f>
        <v>271.0703272607995</v>
      </c>
      <c r="AC19" s="90">
        <f>IF('S7'!Z29*1000&gt;Bioenergy_potential!AE7,'S7'!Z29*1000,1.2*Bioenergy_potential!AE7)</f>
        <v>56.251403987769166</v>
      </c>
      <c r="AD19" s="90">
        <f>IF('S7'!AA29*1000&gt;Bioenergy_potential!AF7,'S7'!AA29*1000,1.2*Bioenergy_potential!AF7)</f>
        <v>1288.3048448506045</v>
      </c>
      <c r="AE19" s="90">
        <f>IF('S7'!AB29*1000&gt;Bioenergy_potential!AG7,'S7'!AB29*1000,1.2*Bioenergy_potential!AG7)</f>
        <v>7.4411999999999994</v>
      </c>
      <c r="AF19" s="90">
        <f>IF('S7'!AC29*1000&gt;Bioenergy_potential!AH7,'S7'!AC29*1000,1.2*Bioenergy_potential!AH7)</f>
        <v>1319.4498557359736</v>
      </c>
    </row>
    <row r="20" spans="1:34" x14ac:dyDescent="0.25">
      <c r="A20" s="73" t="s">
        <v>134</v>
      </c>
      <c r="E20" s="90">
        <f>IF(SUM(Bioenergy_potential!$G$8:$AH$8)/SUM(Bioenergy_potential!$G$8:$AH$9,Bioenergy_potential!$G$6:$AH$6)*'S7'!B$30*1000&gt;Bioenergy_potential!G8,SUM(Bioenergy_potential!$G$8:$AH$8)/SUM(Bioenergy_potential!$G$8:$AH$9,Bioenergy_potential!$G$6:$AH$6)*'S7'!B$30*1000,1.2*Bioenergy_potential!G8)</f>
        <v>185.23991474866318</v>
      </c>
      <c r="F20" s="90">
        <f>IF(SUM(Bioenergy_potential!$G$8:$AH$8)/SUM(Bioenergy_potential!$G$8:$AH$9,Bioenergy_potential!$G$6:$AH$6)*'S7'!C$30*1000&gt;Bioenergy_potential!H8,SUM(Bioenergy_potential!$G$8:$AH$8)/SUM(Bioenergy_potential!$G$8:$AH$9,Bioenergy_potential!$G$6:$AH$6)*'S7'!C$30*1000,1.2*Bioenergy_potential!H8)</f>
        <v>23.00886496711875</v>
      </c>
      <c r="G20" s="90">
        <f>IF(SUM(Bioenergy_potential!$G$8:$AH$8)/SUM(Bioenergy_potential!$G$8:$AH$9,Bioenergy_potential!$G$6:$AH$6)*'S7'!D$30*1000&gt;Bioenergy_potential!I8,SUM(Bioenergy_potential!$G$8:$AH$8)/SUM(Bioenergy_potential!$G$8:$AH$9,Bioenergy_potential!$G$6:$AH$6)*'S7'!D$30*1000,1.2*Bioenergy_potential!I8)</f>
        <v>419.07344880327202</v>
      </c>
      <c r="H20" s="90">
        <f>IF(SUM(Bioenergy_potential!$G$8:$AH$8)/SUM(Bioenergy_potential!$G$8:$AH$9,Bioenergy_potential!$G$6:$AH$6)*'S7'!E$30*1000&gt;Bioenergy_potential!J8,SUM(Bioenergy_potential!$G$8:$AH$8)/SUM(Bioenergy_potential!$G$8:$AH$9,Bioenergy_potential!$G$6:$AH$6)*'S7'!E$30*1000,1.2*Bioenergy_potential!J8)</f>
        <v>510.36086579838025</v>
      </c>
      <c r="I20" s="90">
        <f>IF(SUM(Bioenergy_potential!$G$8:$AH$8)/SUM(Bioenergy_potential!$G$8:$AH$9,Bioenergy_potential!$G$6:$AH$6)*'S7'!F$30*1000&gt;Bioenergy_potential!K8,SUM(Bioenergy_potential!$G$8:$AH$8)/SUM(Bioenergy_potential!$G$8:$AH$9,Bioenergy_potential!$G$6:$AH$6)*'S7'!F$30*1000,1.2*Bioenergy_potential!K8)</f>
        <v>888.76976372270019</v>
      </c>
      <c r="J20" s="90">
        <f>IF(SUM(Bioenergy_potential!$G$8:$AH$8)/SUM(Bioenergy_potential!$G$8:$AH$9,Bioenergy_potential!$G$6:$AH$6)*'S7'!G$30*1000&gt;Bioenergy_potential!L8,SUM(Bioenergy_potential!$G$8:$AH$8)/SUM(Bioenergy_potential!$G$8:$AH$9,Bioenergy_potential!$G$6:$AH$6)*'S7'!G$30*1000,1.2*Bioenergy_potential!L8)</f>
        <v>69.7736778070838</v>
      </c>
      <c r="K20" s="90">
        <f>IF(SUM(Bioenergy_potential!$G$8:$AH$8)/SUM(Bioenergy_potential!$G$8:$AH$9,Bioenergy_potential!$G$6:$AH$6)*'S7'!H$30*1000&gt;Bioenergy_potential!M8,SUM(Bioenergy_potential!$G$8:$AH$8)/SUM(Bioenergy_potential!$G$8:$AH$9,Bioenergy_potential!$G$6:$AH$6)*'S7'!H$30*1000,1.2*Bioenergy_potential!M8)</f>
        <v>161.1263704124992</v>
      </c>
      <c r="L20" s="90">
        <f>IF(SUM(Bioenergy_potential!$G$8:$AH$8)/SUM(Bioenergy_potential!$G$8:$AH$9,Bioenergy_potential!$G$6:$AH$6)*'S7'!I$30*1000&gt;Bioenergy_potential!N8,SUM(Bioenergy_potential!$G$8:$AH$8)/SUM(Bioenergy_potential!$G$8:$AH$9,Bioenergy_potential!$G$6:$AH$6)*'S7'!I$30*1000,1.2*Bioenergy_potential!N8)</f>
        <v>19.751145431339321</v>
      </c>
      <c r="M20" s="90">
        <f>IF(SUM(Bioenergy_potential!$G$8:$AH$8)/SUM(Bioenergy_potential!$G$8:$AH$9,Bioenergy_potential!$G$6:$AH$6)*'S7'!J$30*1000&gt;Bioenergy_potential!O8,SUM(Bioenergy_potential!$G$8:$AH$8)/SUM(Bioenergy_potential!$G$8:$AH$9,Bioenergy_potential!$G$6:$AH$6)*'S7'!J$30*1000,1.2*Bioenergy_potential!O8)</f>
        <v>1578.3370537174371</v>
      </c>
      <c r="N20" s="90">
        <f>IF(SUM(Bioenergy_potential!$G$8:$AH$8)/SUM(Bioenergy_potential!$G$8:$AH$9,Bioenergy_potential!$G$6:$AH$6)*'S7'!K$30*1000&gt;Bioenergy_potential!P8,SUM(Bioenergy_potential!$G$8:$AH$8)/SUM(Bioenergy_potential!$G$8:$AH$9,Bioenergy_potential!$G$6:$AH$6)*'S7'!K$30*1000,1.2*Bioenergy_potential!P8)</f>
        <v>343.9297314193206</v>
      </c>
      <c r="O20" s="90">
        <f>IF(SUM(Bioenergy_potential!$G$8:$AH$8)/SUM(Bioenergy_potential!$G$8:$AH$9,Bioenergy_potential!$G$6:$AH$6)*'S7'!L$30*1000&gt;Bioenergy_potential!Q8,SUM(Bioenergy_potential!$G$8:$AH$8)/SUM(Bioenergy_potential!$G$8:$AH$9,Bioenergy_potential!$G$6:$AH$6)*'S7'!L$30*1000,1.2*Bioenergy_potential!Q8)</f>
        <v>54.745117626403037</v>
      </c>
      <c r="P20" s="90">
        <f>IF(SUM(Bioenergy_potential!$G$8:$AH$8)/SUM(Bioenergy_potential!$G$8:$AH$9,Bioenergy_potential!$G$6:$AH$6)*'S7'!M$30*1000&gt;Bioenergy_potential!R8,SUM(Bioenergy_potential!$G$8:$AH$8)/SUM(Bioenergy_potential!$G$8:$AH$9,Bioenergy_potential!$G$6:$AH$6)*'S7'!M$30*1000,1.2*Bioenergy_potential!R8)</f>
        <v>1781.988610516368</v>
      </c>
      <c r="Q20" s="90">
        <f>IF(SUM(Bioenergy_potential!$G$8:$AH$8)/SUM(Bioenergy_potential!$G$8:$AH$9,Bioenergy_potential!$G$6:$AH$6)*'S7'!N$30*1000&gt;Bioenergy_potential!S8,SUM(Bioenergy_potential!$G$8:$AH$8)/SUM(Bioenergy_potential!$G$8:$AH$9,Bioenergy_potential!$G$6:$AH$6)*'S7'!N$30*1000,1.2*Bioenergy_potential!S8)</f>
        <v>249.30704403185402</v>
      </c>
      <c r="R20" s="90">
        <f>IF(SUM(Bioenergy_potential!$G$8:$AH$8)/SUM(Bioenergy_potential!$G$8:$AH$9,Bioenergy_potential!$G$6:$AH$6)*'S7'!O$30*1000&gt;Bioenergy_potential!T8,SUM(Bioenergy_potential!$G$8:$AH$8)/SUM(Bioenergy_potential!$G$8:$AH$9,Bioenergy_potential!$G$6:$AH$6)*'S7'!O$30*1000,1.2*Bioenergy_potential!T8)</f>
        <v>32.468659514625124</v>
      </c>
      <c r="S20" s="90">
        <f>IF(SUM(Bioenergy_potential!$G$8:$AH$8)/SUM(Bioenergy_potential!$G$8:$AH$9,Bioenergy_potential!$G$6:$AH$6)*'S7'!P$30*1000&gt;Bioenergy_potential!U8,SUM(Bioenergy_potential!$G$8:$AH$8)/SUM(Bioenergy_potential!$G$8:$AH$9,Bioenergy_potential!$G$6:$AH$6)*'S7'!P$30*1000,1.2*Bioenergy_potential!U8)</f>
        <v>211.96451036429139</v>
      </c>
      <c r="T20" s="90">
        <f>IF(SUM(Bioenergy_potential!$G$8:$AH$8)/SUM(Bioenergy_potential!$G$8:$AH$9,Bioenergy_potential!$G$6:$AH$6)*'S7'!Q$30*1000&gt;Bioenergy_potential!V8,SUM(Bioenergy_potential!$G$8:$AH$8)/SUM(Bioenergy_potential!$G$8:$AH$9,Bioenergy_potential!$G$6:$AH$6)*'S7'!Q$30*1000,1.2*Bioenergy_potential!V8)</f>
        <v>282.82905545098083</v>
      </c>
      <c r="U20" s="90">
        <f>IF(SUM(Bioenergy_potential!$G$8:$AH$8)/SUM(Bioenergy_potential!$G$8:$AH$9,Bioenergy_potential!$G$6:$AH$6)*'S7'!R$30*1000&gt;Bioenergy_potential!W8,SUM(Bioenergy_potential!$G$8:$AH$8)/SUM(Bioenergy_potential!$G$8:$AH$9,Bioenergy_potential!$G$6:$AH$6)*'S7'!R$30*1000,1.2*Bioenergy_potential!W8)</f>
        <v>177.65054489104674</v>
      </c>
      <c r="V20" s="90">
        <f>IF(SUM(Bioenergy_potential!$G$8:$AH$8)/SUM(Bioenergy_potential!$G$8:$AH$9,Bioenergy_potential!$G$6:$AH$6)*'S7'!S$30*1000&gt;Bioenergy_potential!X8,SUM(Bioenergy_potential!$G$8:$AH$8)/SUM(Bioenergy_potential!$G$8:$AH$9,Bioenergy_potential!$G$6:$AH$6)*'S7'!S$30*1000,1.2*Bioenergy_potential!X8)</f>
        <v>168.48971031115352</v>
      </c>
      <c r="W20" s="90">
        <f>IF(SUM(Bioenergy_potential!$G$8:$AH$8)/SUM(Bioenergy_potential!$G$8:$AH$9,Bioenergy_potential!$G$6:$AH$6)*'S7'!T$30*1000&gt;Bioenergy_potential!Y8,SUM(Bioenergy_potential!$G$8:$AH$8)/SUM(Bioenergy_potential!$G$8:$AH$9,Bioenergy_potential!$G$6:$AH$6)*'S7'!T$30*1000,1.2*Bioenergy_potential!Y8)</f>
        <v>154.21686545062423</v>
      </c>
      <c r="X20" s="90">
        <f>IF(SUM(Bioenergy_potential!$G$8:$AH$8)/SUM(Bioenergy_potential!$G$8:$AH$9,Bioenergy_potential!$G$6:$AH$6)*'S7'!U$30*1000&gt;Bioenergy_potential!Z8,SUM(Bioenergy_potential!$G$8:$AH$8)/SUM(Bioenergy_potential!$G$8:$AH$9,Bioenergy_potential!$G$6:$AH$6)*'S7'!U$30*1000,1.2*Bioenergy_potential!Z8)</f>
        <v>10.117264408149348</v>
      </c>
      <c r="Y20" s="90">
        <f>IF(SUM(Bioenergy_potential!$G$8:$AH$8)/SUM(Bioenergy_potential!$G$8:$AH$9,Bioenergy_potential!$G$6:$AH$6)*'S7'!V$30*1000&gt;Bioenergy_potential!AA8,SUM(Bioenergy_potential!$G$8:$AH$8)/SUM(Bioenergy_potential!$G$8:$AH$9,Bioenergy_potential!$G$6:$AH$6)*'S7'!V$30*1000,1.2*Bioenergy_potential!AA8)</f>
        <v>1161.4607589389748</v>
      </c>
      <c r="Z20" s="90">
        <f>IF(SUM(Bioenergy_potential!$G$8:$AH$8)/SUM(Bioenergy_potential!$G$8:$AH$9,Bioenergy_potential!$G$6:$AH$6)*'S7'!W$30*1000&gt;Bioenergy_potential!AB8,SUM(Bioenergy_potential!$G$8:$AH$8)/SUM(Bioenergy_potential!$G$8:$AH$9,Bioenergy_potential!$G$6:$AH$6)*'S7'!W$30*1000,1.2*Bioenergy_potential!AB8)</f>
        <v>26.936590040157931</v>
      </c>
      <c r="AA20" s="90">
        <f>IF(SUM(Bioenergy_potential!$G$8:$AH$8)/SUM(Bioenergy_potential!$G$8:$AH$9,Bioenergy_potential!$G$6:$AH$6)*'S7'!X$30*1000&gt;Bioenergy_potential!AC8,SUM(Bioenergy_potential!$G$8:$AH$8)/SUM(Bioenergy_potential!$G$8:$AH$9,Bioenergy_potential!$G$6:$AH$6)*'S7'!X$30*1000,1.2*Bioenergy_potential!AC8)</f>
        <v>5.9625487233239722</v>
      </c>
      <c r="AB20" s="90">
        <f>IF(SUM(Bioenergy_potential!$G$8:$AH$8)/SUM(Bioenergy_potential!$G$8:$AH$9,Bioenergy_potential!$G$6:$AH$6)*'S7'!Y$30*1000&gt;Bioenergy_potential!AD8,SUM(Bioenergy_potential!$G$8:$AH$8)/SUM(Bioenergy_potential!$G$8:$AH$9,Bioenergy_potential!$G$6:$AH$6)*'S7'!Y$30*1000,1.2*Bioenergy_potential!AD8)</f>
        <v>248.74625348850515</v>
      </c>
      <c r="AC20" s="90">
        <f>IF(SUM(Bioenergy_potential!$G$8:$AH$8)/SUM(Bioenergy_potential!$G$8:$AH$9,Bioenergy_potential!$G$6:$AH$6)*'S7'!Z$30*1000&gt;Bioenergy_potential!AE8,SUM(Bioenergy_potential!$G$8:$AH$8)/SUM(Bioenergy_potential!$G$8:$AH$9,Bioenergy_potential!$G$6:$AH$6)*'S7'!Z$30*1000,1.2*Bioenergy_potential!AE8)</f>
        <v>51.618803639705575</v>
      </c>
      <c r="AD20" s="90">
        <f>IF(SUM(Bioenergy_potential!$G$8:$AH$8)/SUM(Bioenergy_potential!$G$8:$AH$9,Bioenergy_potential!$G$6:$AH$6)*'S7'!AA$30*1000&gt;Bioenergy_potential!AF8,SUM(Bioenergy_potential!$G$8:$AH$8)/SUM(Bioenergy_potential!$G$8:$AH$9,Bioenergy_potential!$G$6:$AH$6)*'S7'!AA$30*1000,1.2*Bioenergy_potential!AF8)</f>
        <v>1182.2061335372907</v>
      </c>
      <c r="AE20" s="90">
        <f>IF(SUM(Bioenergy_potential!$G$8:$AH$8)/SUM(Bioenergy_potential!$G$8:$AH$9,Bioenergy_potential!$G$6:$AH$6)*'S7'!AB$30*1000&gt;Bioenergy_potential!AG8,SUM(Bioenergy_potential!$G$8:$AH$8)/SUM(Bioenergy_potential!$G$8:$AH$9,Bioenergy_potential!$G$6:$AH$6)*'S7'!AB$30*1000,1.2*Bioenergy_potential!AG8)</f>
        <v>0</v>
      </c>
      <c r="AF20" s="90">
        <f>IF(SUM(Bioenergy_potential!$G$8:$AH$8)/SUM(Bioenergy_potential!$G$8:$AH$9,Bioenergy_potential!$G$6:$AH$6)*'S7'!AC$30*1000&gt;Bioenergy_potential!AH8,SUM(Bioenergy_potential!$G$8:$AH$8)/SUM(Bioenergy_potential!$G$8:$AH$9,Bioenergy_potential!$G$6:$AH$6)*'S7'!AC$30*1000,1.2*Bioenergy_potential!AH8)</f>
        <v>1542.5591999999999</v>
      </c>
    </row>
    <row r="21" spans="1:34" x14ac:dyDescent="0.25">
      <c r="A21" s="73" t="s">
        <v>136</v>
      </c>
      <c r="E21" s="90">
        <f>IF(SUM(Bioenergy_potential!$G$9:$AH$9)/SUM(Bioenergy_potential!$G$8:$AH$9,Bioenergy_potential!$G$6:$AH$6)*'S7'!B$30*1000&gt;Bioenergy_potential!G9,SUM(Bioenergy_potential!$G$9:$AH$9)/SUM(Bioenergy_potential!$G$8:$AH$9,Bioenergy_potential!$G$6:$AH$6)*'S7'!B$30*1000,1.2*Bioenergy_potential!G9)</f>
        <v>0</v>
      </c>
      <c r="F21" s="90">
        <f>IF(SUM(Bioenergy_potential!$G$9:$AH$9)/SUM(Bioenergy_potential!$G$8:$AH$9,Bioenergy_potential!$G$6:$AH$6)*'S7'!C$30*1000&gt;Bioenergy_potential!H9,SUM(Bioenergy_potential!$G$9:$AH$9)/SUM(Bioenergy_potential!$G$8:$AH$9,Bioenergy_potential!$G$6:$AH$6)*'S7'!C$30*1000,1.2*Bioenergy_potential!H9)</f>
        <v>0</v>
      </c>
      <c r="G21" s="90">
        <f>IF(SUM(Bioenergy_potential!$G$9:$AH$9)/SUM(Bioenergy_potential!$G$8:$AH$9,Bioenergy_potential!$G$6:$AH$6)*'S7'!D$30*1000&gt;Bioenergy_potential!I9,SUM(Bioenergy_potential!$G$9:$AH$9)/SUM(Bioenergy_potential!$G$8:$AH$9,Bioenergy_potential!$G$6:$AH$6)*'S7'!D$30*1000,1.2*Bioenergy_potential!I9)</f>
        <v>0</v>
      </c>
      <c r="H21" s="90">
        <f>IF(SUM(Bioenergy_potential!$G$9:$AH$9)/SUM(Bioenergy_potential!$G$8:$AH$9,Bioenergy_potential!$G$6:$AH$6)*'S7'!E$30*1000&gt;Bioenergy_potential!J9,SUM(Bioenergy_potential!$G$9:$AH$9)/SUM(Bioenergy_potential!$G$8:$AH$9,Bioenergy_potential!$G$6:$AH$6)*'S7'!E$30*1000,1.2*Bioenergy_potential!J9)</f>
        <v>0</v>
      </c>
      <c r="I21" s="90">
        <f>IF(SUM(Bioenergy_potential!$G$9:$AH$9)/SUM(Bioenergy_potential!$G$8:$AH$9,Bioenergy_potential!$G$6:$AH$6)*'S7'!F$30*1000&gt;Bioenergy_potential!K9,SUM(Bioenergy_potential!$G$9:$AH$9)/SUM(Bioenergy_potential!$G$8:$AH$9,Bioenergy_potential!$G$6:$AH$6)*'S7'!F$30*1000,1.2*Bioenergy_potential!K9)</f>
        <v>0</v>
      </c>
      <c r="J21" s="90">
        <f>IF(SUM(Bioenergy_potential!$G$9:$AH$9)/SUM(Bioenergy_potential!$G$8:$AH$9,Bioenergy_potential!$G$6:$AH$6)*'S7'!G$30*1000&gt;Bioenergy_potential!L9,SUM(Bioenergy_potential!$G$9:$AH$9)/SUM(Bioenergy_potential!$G$8:$AH$9,Bioenergy_potential!$G$6:$AH$6)*'S7'!G$30*1000,1.2*Bioenergy_potential!L9)</f>
        <v>0</v>
      </c>
      <c r="K21" s="90">
        <f>IF(SUM(Bioenergy_potential!$G$9:$AH$9)/SUM(Bioenergy_potential!$G$8:$AH$9,Bioenergy_potential!$G$6:$AH$6)*'S7'!H$30*1000&gt;Bioenergy_potential!M9,SUM(Bioenergy_potential!$G$9:$AH$9)/SUM(Bioenergy_potential!$G$8:$AH$9,Bioenergy_potential!$G$6:$AH$6)*'S7'!H$30*1000,1.2*Bioenergy_potential!M9)</f>
        <v>0</v>
      </c>
      <c r="L21" s="90">
        <f>IF(SUM(Bioenergy_potential!$G$9:$AH$9)/SUM(Bioenergy_potential!$G$8:$AH$9,Bioenergy_potential!$G$6:$AH$6)*'S7'!I$30*1000&gt;Bioenergy_potential!N9,SUM(Bioenergy_potential!$G$9:$AH$9)/SUM(Bioenergy_potential!$G$8:$AH$9,Bioenergy_potential!$G$6:$AH$6)*'S7'!I$30*1000,1.2*Bioenergy_potential!N9)</f>
        <v>0</v>
      </c>
      <c r="M21" s="90">
        <f>IF(SUM(Bioenergy_potential!$G$9:$AH$9)/SUM(Bioenergy_potential!$G$8:$AH$9,Bioenergy_potential!$G$6:$AH$6)*'S7'!J$30*1000&gt;Bioenergy_potential!O9,SUM(Bioenergy_potential!$G$9:$AH$9)/SUM(Bioenergy_potential!$G$8:$AH$9,Bioenergy_potential!$G$6:$AH$6)*'S7'!J$30*1000,1.2*Bioenergy_potential!O9)</f>
        <v>0</v>
      </c>
      <c r="N21" s="90">
        <f>IF(SUM(Bioenergy_potential!$G$9:$AH$9)/SUM(Bioenergy_potential!$G$8:$AH$9,Bioenergy_potential!$G$6:$AH$6)*'S7'!K$30*1000&gt;Bioenergy_potential!P9,SUM(Bioenergy_potential!$G$9:$AH$9)/SUM(Bioenergy_potential!$G$8:$AH$9,Bioenergy_potential!$G$6:$AH$6)*'S7'!K$30*1000,1.2*Bioenergy_potential!P9)</f>
        <v>0</v>
      </c>
      <c r="O21" s="90">
        <f>IF(SUM(Bioenergy_potential!$G$9:$AH$9)/SUM(Bioenergy_potential!$G$8:$AH$9,Bioenergy_potential!$G$6:$AH$6)*'S7'!L$30*1000&gt;Bioenergy_potential!Q9,SUM(Bioenergy_potential!$G$9:$AH$9)/SUM(Bioenergy_potential!$G$8:$AH$9,Bioenergy_potential!$G$6:$AH$6)*'S7'!L$30*1000,1.2*Bioenergy_potential!Q9)</f>
        <v>0</v>
      </c>
      <c r="P21" s="90">
        <f>IF(SUM(Bioenergy_potential!$G$9:$AH$9)/SUM(Bioenergy_potential!$G$8:$AH$9,Bioenergy_potential!$G$6:$AH$6)*'S7'!M$30*1000&gt;Bioenergy_potential!R9,SUM(Bioenergy_potential!$G$9:$AH$9)/SUM(Bioenergy_potential!$G$8:$AH$9,Bioenergy_potential!$G$6:$AH$6)*'S7'!M$30*1000,1.2*Bioenergy_potential!R9)</f>
        <v>0</v>
      </c>
      <c r="Q21" s="90">
        <f>IF(SUM(Bioenergy_potential!$G$9:$AH$9)/SUM(Bioenergy_potential!$G$8:$AH$9,Bioenergy_potential!$G$6:$AH$6)*'S7'!N$30*1000&gt;Bioenergy_potential!S9,SUM(Bioenergy_potential!$G$9:$AH$9)/SUM(Bioenergy_potential!$G$8:$AH$9,Bioenergy_potential!$G$6:$AH$6)*'S7'!N$30*1000,1.2*Bioenergy_potential!S9)</f>
        <v>0</v>
      </c>
      <c r="R21" s="90">
        <f>IF(SUM(Bioenergy_potential!$G$9:$AH$9)/SUM(Bioenergy_potential!$G$8:$AH$9,Bioenergy_potential!$G$6:$AH$6)*'S7'!O$30*1000&gt;Bioenergy_potential!T9,SUM(Bioenergy_potential!$G$9:$AH$9)/SUM(Bioenergy_potential!$G$8:$AH$9,Bioenergy_potential!$G$6:$AH$6)*'S7'!O$30*1000,1.2*Bioenergy_potential!T9)</f>
        <v>0</v>
      </c>
      <c r="S21" s="90">
        <f>IF(SUM(Bioenergy_potential!$G$9:$AH$9)/SUM(Bioenergy_potential!$G$8:$AH$9,Bioenergy_potential!$G$6:$AH$6)*'S7'!P$30*1000&gt;Bioenergy_potential!U9,SUM(Bioenergy_potential!$G$9:$AH$9)/SUM(Bioenergy_potential!$G$8:$AH$9,Bioenergy_potential!$G$6:$AH$6)*'S7'!P$30*1000,1.2*Bioenergy_potential!U9)</f>
        <v>0</v>
      </c>
      <c r="T21" s="90">
        <f>IF(SUM(Bioenergy_potential!$G$9:$AH$9)/SUM(Bioenergy_potential!$G$8:$AH$9,Bioenergy_potential!$G$6:$AH$6)*'S7'!Q$30*1000&gt;Bioenergy_potential!V9,SUM(Bioenergy_potential!$G$9:$AH$9)/SUM(Bioenergy_potential!$G$8:$AH$9,Bioenergy_potential!$G$6:$AH$6)*'S7'!Q$30*1000,1.2*Bioenergy_potential!V9)</f>
        <v>0</v>
      </c>
      <c r="U21" s="90">
        <f>IF(SUM(Bioenergy_potential!$G$9:$AH$9)/SUM(Bioenergy_potential!$G$8:$AH$9,Bioenergy_potential!$G$6:$AH$6)*'S7'!R$30*1000&gt;Bioenergy_potential!W9,SUM(Bioenergy_potential!$G$9:$AH$9)/SUM(Bioenergy_potential!$G$8:$AH$9,Bioenergy_potential!$G$6:$AH$6)*'S7'!R$30*1000,1.2*Bioenergy_potential!W9)</f>
        <v>0</v>
      </c>
      <c r="V21" s="90">
        <f>IF(SUM(Bioenergy_potential!$G$9:$AH$9)/SUM(Bioenergy_potential!$G$8:$AH$9,Bioenergy_potential!$G$6:$AH$6)*'S7'!S$30*1000&gt;Bioenergy_potential!X9,SUM(Bioenergy_potential!$G$9:$AH$9)/SUM(Bioenergy_potential!$G$8:$AH$9,Bioenergy_potential!$G$6:$AH$6)*'S7'!S$30*1000,1.2*Bioenergy_potential!X9)</f>
        <v>0</v>
      </c>
      <c r="W21" s="90">
        <f>IF(SUM(Bioenergy_potential!$G$9:$AH$9)/SUM(Bioenergy_potential!$G$8:$AH$9,Bioenergy_potential!$G$6:$AH$6)*'S7'!T$30*1000&gt;Bioenergy_potential!Y9,SUM(Bioenergy_potential!$G$9:$AH$9)/SUM(Bioenergy_potential!$G$8:$AH$9,Bioenergy_potential!$G$6:$AH$6)*'S7'!T$30*1000,1.2*Bioenergy_potential!Y9)</f>
        <v>0</v>
      </c>
      <c r="X21" s="90">
        <f>IF(SUM(Bioenergy_potential!$G$9:$AH$9)/SUM(Bioenergy_potential!$G$8:$AH$9,Bioenergy_potential!$G$6:$AH$6)*'S7'!U$30*1000&gt;Bioenergy_potential!Z9,SUM(Bioenergy_potential!$G$9:$AH$9)/SUM(Bioenergy_potential!$G$8:$AH$9,Bioenergy_potential!$G$6:$AH$6)*'S7'!U$30*1000,1.2*Bioenergy_potential!Z9)</f>
        <v>0</v>
      </c>
      <c r="Y21" s="90">
        <f>IF(SUM(Bioenergy_potential!$G$9:$AH$9)/SUM(Bioenergy_potential!$G$8:$AH$9,Bioenergy_potential!$G$6:$AH$6)*'S7'!V$30*1000&gt;Bioenergy_potential!AA9,SUM(Bioenergy_potential!$G$9:$AH$9)/SUM(Bioenergy_potential!$G$8:$AH$9,Bioenergy_potential!$G$6:$AH$6)*'S7'!V$30*1000,1.2*Bioenergy_potential!AA9)</f>
        <v>0</v>
      </c>
      <c r="Z21" s="90">
        <f>IF(SUM(Bioenergy_potential!$G$9:$AH$9)/SUM(Bioenergy_potential!$G$8:$AH$9,Bioenergy_potential!$G$6:$AH$6)*'S7'!W$30*1000&gt;Bioenergy_potential!AB9,SUM(Bioenergy_potential!$G$9:$AH$9)/SUM(Bioenergy_potential!$G$8:$AH$9,Bioenergy_potential!$G$6:$AH$6)*'S7'!W$30*1000,1.2*Bioenergy_potential!AB9)</f>
        <v>0</v>
      </c>
      <c r="AA21" s="90">
        <f>IF(SUM(Bioenergy_potential!$G$9:$AH$9)/SUM(Bioenergy_potential!$G$8:$AH$9,Bioenergy_potential!$G$6:$AH$6)*'S7'!X$30*1000&gt;Bioenergy_potential!AC9,SUM(Bioenergy_potential!$G$9:$AH$9)/SUM(Bioenergy_potential!$G$8:$AH$9,Bioenergy_potential!$G$6:$AH$6)*'S7'!X$30*1000,1.2*Bioenergy_potential!AC9)</f>
        <v>0</v>
      </c>
      <c r="AB21" s="90">
        <f>IF(SUM(Bioenergy_potential!$G$9:$AH$9)/SUM(Bioenergy_potential!$G$8:$AH$9,Bioenergy_potential!$G$6:$AH$6)*'S7'!Y$30*1000&gt;Bioenergy_potential!AD9,SUM(Bioenergy_potential!$G$9:$AH$9)/SUM(Bioenergy_potential!$G$8:$AH$9,Bioenergy_potential!$G$6:$AH$6)*'S7'!Y$30*1000,1.2*Bioenergy_potential!AD9)</f>
        <v>0</v>
      </c>
      <c r="AC21" s="90">
        <f>IF(SUM(Bioenergy_potential!$G$9:$AH$9)/SUM(Bioenergy_potential!$G$8:$AH$9,Bioenergy_potential!$G$6:$AH$6)*'S7'!Z$30*1000&gt;Bioenergy_potential!AE9,SUM(Bioenergy_potential!$G$9:$AH$9)/SUM(Bioenergy_potential!$G$8:$AH$9,Bioenergy_potential!$G$6:$AH$6)*'S7'!Z$30*1000,1.2*Bioenergy_potential!AE9)</f>
        <v>0</v>
      </c>
      <c r="AD21" s="90">
        <f>IF(SUM(Bioenergy_potential!$G$9:$AH$9)/SUM(Bioenergy_potential!$G$8:$AH$9,Bioenergy_potential!$G$6:$AH$6)*'S7'!AA$30*1000&gt;Bioenergy_potential!AF9,SUM(Bioenergy_potential!$G$9:$AH$9)/SUM(Bioenergy_potential!$G$8:$AH$9,Bioenergy_potential!$G$6:$AH$6)*'S7'!AA$30*1000,1.2*Bioenergy_potential!AF9)</f>
        <v>0</v>
      </c>
      <c r="AE21" s="90">
        <f>IF(SUM(Bioenergy_potential!$G$9:$AH$9)/SUM(Bioenergy_potential!$G$8:$AH$9,Bioenergy_potential!$G$6:$AH$6)*'S7'!AB$30*1000&gt;Bioenergy_potential!AG9,SUM(Bioenergy_potential!$G$9:$AH$9)/SUM(Bioenergy_potential!$G$8:$AH$9,Bioenergy_potential!$G$6:$AH$6)*'S7'!AB$30*1000,1.2*Bioenergy_potential!AG9)</f>
        <v>0</v>
      </c>
      <c r="AF21" s="90">
        <f>IF(SUM(Bioenergy_potential!$G$9:$AH$9)/SUM(Bioenergy_potential!$G$8:$AH$9,Bioenergy_potential!$G$6:$AH$6)*'S7'!AC$30*1000&gt;Bioenergy_potential!AH9,SUM(Bioenergy_potential!$G$9:$AH$9)/SUM(Bioenergy_potential!$G$8:$AH$9,Bioenergy_potential!$G$6:$AH$6)*'S7'!AC$30*1000,1.2*Bioenergy_potential!AH9)</f>
        <v>0</v>
      </c>
    </row>
    <row r="22" spans="1:34" x14ac:dyDescent="0.25">
      <c r="A22" s="73" t="s">
        <v>128</v>
      </c>
      <c r="E22" s="90">
        <f>(1-SUM(Bioenergy_potential!$G$11:$AH$11)/SUM(Bioenergy_potential!$G$10:$AH$11))*'S7'!$B$13*Bioenergy_potential!G10/SUM(Bioenergy_potential!$G$10:$AH$10)*1000</f>
        <v>7581.0699890546603</v>
      </c>
      <c r="F22" s="90">
        <f>(1-SUM(Bioenergy_potential!$G$11:$AH$11)/SUM(Bioenergy_potential!$G$10:$AH$11))*'S7'!$B$13*Bioenergy_potential!H10/SUM(Bioenergy_potential!$G$10:$AH$10)*1000</f>
        <v>504.30168543093237</v>
      </c>
      <c r="G22" s="90">
        <f>(1-SUM(Bioenergy_potential!$G$11:$AH$11)/SUM(Bioenergy_potential!$G$10:$AH$11))*'S7'!$B$13*Bioenergy_potential!I10/SUM(Bioenergy_potential!$G$10:$AH$10)*1000</f>
        <v>5426.3931666010094</v>
      </c>
      <c r="H22" s="90">
        <f>(1-SUM(Bioenergy_potential!$G$11:$AH$11)/SUM(Bioenergy_potential!$G$10:$AH$11))*'S7'!$B$13*Bioenergy_potential!J10/SUM(Bioenergy_potential!$G$10:$AH$10)*1000</f>
        <v>2595.7380229415535</v>
      </c>
      <c r="I22" s="90">
        <f>(1-SUM(Bioenergy_potential!$G$11:$AH$11)/SUM(Bioenergy_potential!$G$10:$AH$11))*'S7'!$B$13*Bioenergy_potential!K10/SUM(Bioenergy_potential!$G$10:$AH$10)*1000</f>
        <v>385.05034972201673</v>
      </c>
      <c r="J22" s="90">
        <f>(1-SUM(Bioenergy_potential!$G$11:$AH$11)/SUM(Bioenergy_potential!$G$10:$AH$11))*'S7'!$B$13*Bioenergy_potential!L10/SUM(Bioenergy_potential!$G$10:$AH$10)*1000</f>
        <v>157.33443297515066</v>
      </c>
      <c r="K22" s="90">
        <f>(1-SUM(Bioenergy_potential!$G$11:$AH$11)/SUM(Bioenergy_potential!$G$10:$AH$11))*'S7'!$B$13*Bioenergy_potential!M10/SUM(Bioenergy_potential!$G$10:$AH$10)*1000</f>
        <v>3124.3341556756036</v>
      </c>
      <c r="L22" s="90">
        <f>(1-SUM(Bioenergy_potential!$G$11:$AH$11)/SUM(Bioenergy_potential!$G$10:$AH$11))*'S7'!$B$13*Bioenergy_potential!N10/SUM(Bioenergy_potential!$G$10:$AH$10)*1000</f>
        <v>3096.8856278593939</v>
      </c>
      <c r="M22" s="90">
        <f>(1-SUM(Bioenergy_potential!$G$11:$AH$11)/SUM(Bioenergy_potential!$G$10:$AH$11))*'S7'!$B$13*Bioenergy_potential!O10/SUM(Bioenergy_potential!$G$10:$AH$10)*1000</f>
        <v>4623.2465334673207</v>
      </c>
      <c r="N22" s="90">
        <f>(1-SUM(Bioenergy_potential!$G$11:$AH$11)/SUM(Bioenergy_potential!$G$10:$AH$11))*'S7'!$B$13*Bioenergy_potential!P10/SUM(Bioenergy_potential!$G$10:$AH$10)*1000</f>
        <v>914.33382449789099</v>
      </c>
      <c r="O22" s="90">
        <f>(1-SUM(Bioenergy_potential!$G$11:$AH$11)/SUM(Bioenergy_potential!$G$10:$AH$11))*'S7'!$B$13*Bioenergy_potential!Q10/SUM(Bioenergy_potential!$G$10:$AH$10)*1000</f>
        <v>586.14555935998021</v>
      </c>
      <c r="P22" s="90">
        <f>(1-SUM(Bioenergy_potential!$G$11:$AH$11)/SUM(Bioenergy_potential!$G$10:$AH$11))*'S7'!$B$13*Bioenergy_potential!R10/SUM(Bioenergy_potential!$G$10:$AH$10)*1000</f>
        <v>5921.3145563808648</v>
      </c>
      <c r="Q22" s="90">
        <f>(1-SUM(Bioenergy_potential!$G$11:$AH$11)/SUM(Bioenergy_potential!$G$10:$AH$11))*'S7'!$B$13*Bioenergy_potential!S10/SUM(Bioenergy_potential!$G$10:$AH$10)*1000</f>
        <v>689.91246692959885</v>
      </c>
      <c r="R22" s="90">
        <f>(1-SUM(Bioenergy_potential!$G$11:$AH$11)/SUM(Bioenergy_potential!$G$10:$AH$11))*'S7'!$B$13*Bioenergy_potential!T10/SUM(Bioenergy_potential!$G$10:$AH$10)*1000</f>
        <v>501.84330878499139</v>
      </c>
      <c r="S22" s="90">
        <f>(1-SUM(Bioenergy_potential!$G$11:$AH$11)/SUM(Bioenergy_potential!$G$10:$AH$11))*'S7'!$B$13*Bioenergy_potential!U10/SUM(Bioenergy_potential!$G$10:$AH$10)*1000</f>
        <v>2264.1933211176542</v>
      </c>
      <c r="T22" s="90">
        <f>(1-SUM(Bioenergy_potential!$G$11:$AH$11)/SUM(Bioenergy_potential!$G$10:$AH$11))*'S7'!$B$13*Bioenergy_potential!V10/SUM(Bioenergy_potential!$G$10:$AH$10)*1000</f>
        <v>2019.8791810980242</v>
      </c>
      <c r="U22" s="90">
        <f>(1-SUM(Bioenergy_potential!$G$11:$AH$11)/SUM(Bioenergy_potential!$G$10:$AH$11))*'S7'!$B$13*Bioenergy_potential!W10/SUM(Bioenergy_potential!$G$10:$AH$10)*1000</f>
        <v>3268.926839218494</v>
      </c>
      <c r="V22" s="90">
        <f>(1-SUM(Bioenergy_potential!$G$11:$AH$11)/SUM(Bioenergy_potential!$G$10:$AH$11))*'S7'!$B$13*Bioenergy_potential!X10/SUM(Bioenergy_potential!$G$10:$AH$10)*1000</f>
        <v>4151.5827246501176</v>
      </c>
      <c r="W22" s="90">
        <f>(1-SUM(Bioenergy_potential!$G$11:$AH$11)/SUM(Bioenergy_potential!$G$10:$AH$11))*'S7'!$B$13*Bioenergy_potential!Y10/SUM(Bioenergy_potential!$G$10:$AH$10)*1000</f>
        <v>13136.785473787615</v>
      </c>
      <c r="X22" s="90">
        <f>(1-SUM(Bioenergy_potential!$G$11:$AH$11)/SUM(Bioenergy_potential!$G$10:$AH$11))*'S7'!$B$13*Bioenergy_potential!Z10/SUM(Bioenergy_potential!$G$10:$AH$10)*1000</f>
        <v>577.59810151140607</v>
      </c>
      <c r="Y22" s="90">
        <f>(1-SUM(Bioenergy_potential!$G$11:$AH$11)/SUM(Bioenergy_potential!$G$10:$AH$11))*'S7'!$B$13*Bioenergy_potential!AA10/SUM(Bioenergy_potential!$G$10:$AH$10)*1000</f>
        <v>2409.1923893714034</v>
      </c>
      <c r="Z22" s="90">
        <f>(1-SUM(Bioenergy_potential!$G$11:$AH$11)/SUM(Bioenergy_potential!$G$10:$AH$11))*'S7'!$B$13*Bioenergy_potential!AB10/SUM(Bioenergy_potential!$G$10:$AH$10)*1000</f>
        <v>152.47621246055323</v>
      </c>
      <c r="AA22" s="90">
        <f>(1-SUM(Bioenergy_potential!$G$11:$AH$11)/SUM(Bioenergy_potential!$G$10:$AH$11))*'S7'!$B$13*Bioenergy_potential!AC10/SUM(Bioenergy_potential!$G$10:$AH$10)*1000</f>
        <v>153.06321259846158</v>
      </c>
      <c r="AB22" s="90">
        <f>(1-SUM(Bioenergy_potential!$G$11:$AH$11)/SUM(Bioenergy_potential!$G$10:$AH$11))*'S7'!$B$13*Bioenergy_potential!AD10/SUM(Bioenergy_potential!$G$10:$AH$10)*1000</f>
        <v>651.95981413845448</v>
      </c>
      <c r="AC22" s="90">
        <f>(1-SUM(Bioenergy_potential!$G$11:$AH$11)/SUM(Bioenergy_potential!$G$10:$AH$11))*'S7'!$B$13*Bioenergy_potential!AE10/SUM(Bioenergy_potential!$G$10:$AH$10)*1000</f>
        <v>8273.2752684887382</v>
      </c>
      <c r="AD22" s="90">
        <f>(1-SUM(Bioenergy_potential!$G$11:$AH$11)/SUM(Bioenergy_potential!$G$10:$AH$11))*'S7'!$B$13*Bioenergy_potential!AF10/SUM(Bioenergy_potential!$G$10:$AH$10)*1000</f>
        <v>247.66723197548828</v>
      </c>
      <c r="AE22" s="90">
        <f>(1-SUM(Bioenergy_potential!$G$11:$AH$11)/SUM(Bioenergy_potential!$G$10:$AH$11))*'S7'!$B$13*Bioenergy_potential!AG10/SUM(Bioenergy_potential!$G$10:$AH$10)*1000</f>
        <v>161.08554781654209</v>
      </c>
      <c r="AF22" s="90">
        <f>(1-SUM(Bioenergy_potential!$G$11:$AH$11)/SUM(Bioenergy_potential!$G$10:$AH$11))*'S7'!$B$13*Bioenergy_potential!AH10/SUM(Bioenergy_potential!$G$10:$AH$10)*1000</f>
        <v>4168.120742780533</v>
      </c>
    </row>
    <row r="23" spans="1:34" x14ac:dyDescent="0.25">
      <c r="A23" s="73" t="s">
        <v>138</v>
      </c>
      <c r="E23" s="90">
        <f t="shared" ref="E23:AF23" si="1">IFERROR(IF(SUM(G11:G12)/G10=0,0.02,SUM(G11:G12)/G10),0.03)*E22</f>
        <v>151.6213997810932</v>
      </c>
      <c r="F23" s="90">
        <f t="shared" si="1"/>
        <v>3.8548014754379012</v>
      </c>
      <c r="G23" s="90">
        <f t="shared" si="1"/>
        <v>2.3814478529386425</v>
      </c>
      <c r="H23" s="90">
        <f t="shared" si="1"/>
        <v>51.914760458831068</v>
      </c>
      <c r="I23" s="90">
        <f t="shared" si="1"/>
        <v>5.3415340184592859</v>
      </c>
      <c r="J23" s="90">
        <f t="shared" si="1"/>
        <v>5.1425225756926451</v>
      </c>
      <c r="K23" s="90">
        <f t="shared" si="1"/>
        <v>39.116618876569412</v>
      </c>
      <c r="L23" s="90">
        <f t="shared" si="1"/>
        <v>61.937712557187879</v>
      </c>
      <c r="M23" s="90">
        <f t="shared" si="1"/>
        <v>92.464930669346415</v>
      </c>
      <c r="N23" s="90">
        <f t="shared" si="1"/>
        <v>26.690946441643774</v>
      </c>
      <c r="O23" s="90">
        <f t="shared" si="1"/>
        <v>11.722911187199605</v>
      </c>
      <c r="P23" s="90">
        <f t="shared" si="1"/>
        <v>298.60245476829181</v>
      </c>
      <c r="Q23" s="90">
        <f t="shared" si="1"/>
        <v>0.61543034401785146</v>
      </c>
      <c r="R23" s="90">
        <f t="shared" si="1"/>
        <v>264.96115911540295</v>
      </c>
      <c r="S23" s="90">
        <f t="shared" si="1"/>
        <v>167.45224162000937</v>
      </c>
      <c r="T23" s="90">
        <f t="shared" si="1"/>
        <v>325.46231008152745</v>
      </c>
      <c r="U23" s="90">
        <f t="shared" si="1"/>
        <v>779.54454496759001</v>
      </c>
      <c r="V23" s="90">
        <f t="shared" si="1"/>
        <v>0.30269807681312799</v>
      </c>
      <c r="W23" s="90">
        <f t="shared" si="1"/>
        <v>262.73570947575229</v>
      </c>
      <c r="X23" s="90">
        <f t="shared" si="1"/>
        <v>406.00508398979844</v>
      </c>
      <c r="Y23" s="90">
        <f t="shared" si="1"/>
        <v>1.9817526023400922</v>
      </c>
      <c r="Z23" s="90">
        <f t="shared" si="1"/>
        <v>67.928124220970361</v>
      </c>
      <c r="AA23" s="90">
        <f t="shared" si="1"/>
        <v>7.6928793002231433E-2</v>
      </c>
      <c r="AB23" s="90">
        <f t="shared" si="1"/>
        <v>0.92649024615730902</v>
      </c>
      <c r="AC23" s="90">
        <f t="shared" si="1"/>
        <v>165.46550536977477</v>
      </c>
      <c r="AD23" s="90">
        <f t="shared" si="1"/>
        <v>451.39474422618025</v>
      </c>
      <c r="AE23" s="90">
        <f t="shared" si="1"/>
        <v>215.09457759930436</v>
      </c>
      <c r="AF23" s="90">
        <f t="shared" si="1"/>
        <v>393.41384741341153</v>
      </c>
    </row>
    <row r="24" spans="1:34" x14ac:dyDescent="0.25">
      <c r="A24" s="80" t="s">
        <v>140</v>
      </c>
      <c r="B24" s="80"/>
      <c r="C24" s="80"/>
      <c r="D24" s="80"/>
      <c r="E24" s="91">
        <v>0</v>
      </c>
      <c r="F24" s="91">
        <v>0</v>
      </c>
      <c r="G24" s="91">
        <v>0</v>
      </c>
      <c r="H24" s="91">
        <v>0</v>
      </c>
      <c r="I24" s="91">
        <v>0</v>
      </c>
      <c r="J24" s="91">
        <v>0</v>
      </c>
      <c r="K24" s="91">
        <v>0</v>
      </c>
      <c r="L24" s="91">
        <v>0</v>
      </c>
      <c r="M24" s="91">
        <v>0</v>
      </c>
      <c r="N24" s="91">
        <v>0</v>
      </c>
      <c r="O24" s="91">
        <v>0</v>
      </c>
      <c r="P24" s="91">
        <v>0</v>
      </c>
      <c r="Q24" s="91">
        <v>0</v>
      </c>
      <c r="R24" s="91">
        <v>0</v>
      </c>
      <c r="S24" s="91">
        <v>0</v>
      </c>
      <c r="T24" s="91">
        <v>0</v>
      </c>
      <c r="U24" s="91">
        <v>0</v>
      </c>
      <c r="V24" s="91">
        <v>0</v>
      </c>
      <c r="W24" s="91">
        <v>0</v>
      </c>
      <c r="X24" s="91">
        <v>0</v>
      </c>
      <c r="Y24" s="91">
        <v>0</v>
      </c>
      <c r="Z24" s="91">
        <v>0</v>
      </c>
      <c r="AA24" s="91">
        <v>0</v>
      </c>
      <c r="AB24" s="91">
        <v>0</v>
      </c>
      <c r="AC24" s="91">
        <v>0</v>
      </c>
      <c r="AD24" s="91">
        <v>0</v>
      </c>
      <c r="AE24" s="91">
        <v>0</v>
      </c>
      <c r="AF24" s="91">
        <v>0</v>
      </c>
    </row>
    <row r="26" spans="1:34" x14ac:dyDescent="0.25">
      <c r="E26" s="121"/>
      <c r="F26" s="121"/>
      <c r="G26" s="121"/>
      <c r="H26" s="121"/>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03975-2037-4B12-914D-29FFA02BF88C}">
  <sheetPr>
    <tabColor theme="5" tint="0.39997558519241921"/>
  </sheetPr>
  <dimension ref="A1:F16"/>
  <sheetViews>
    <sheetView workbookViewId="0">
      <selection activeCell="C20" sqref="C20"/>
    </sheetView>
  </sheetViews>
  <sheetFormatPr defaultRowHeight="15" x14ac:dyDescent="0.25"/>
  <cols>
    <col min="1" max="1" width="80.85546875" bestFit="1" customWidth="1"/>
    <col min="2" max="2" width="10.7109375" bestFit="1" customWidth="1"/>
    <col min="3" max="3" width="16.7109375" bestFit="1" customWidth="1"/>
    <col min="4" max="4" width="20.28515625" bestFit="1" customWidth="1"/>
    <col min="5" max="5" width="19.7109375" bestFit="1" customWidth="1"/>
    <col min="6" max="6" width="10.7109375" bestFit="1" customWidth="1"/>
  </cols>
  <sheetData>
    <row r="1" spans="1:6" ht="18.75" x14ac:dyDescent="0.3">
      <c r="A1" s="98" t="s">
        <v>192</v>
      </c>
    </row>
    <row r="2" spans="1:6" x14ac:dyDescent="0.25">
      <c r="A2" t="s">
        <v>203</v>
      </c>
      <c r="B2" t="s">
        <v>204</v>
      </c>
      <c r="C2" t="s">
        <v>204</v>
      </c>
      <c r="D2" t="s">
        <v>204</v>
      </c>
      <c r="E2" t="s">
        <v>204</v>
      </c>
      <c r="F2" t="s">
        <v>204</v>
      </c>
    </row>
    <row r="3" spans="1:6" x14ac:dyDescent="0.25">
      <c r="A3" t="s">
        <v>205</v>
      </c>
      <c r="B3" t="s">
        <v>204</v>
      </c>
      <c r="C3" t="s">
        <v>204</v>
      </c>
      <c r="D3" t="s">
        <v>204</v>
      </c>
      <c r="E3" t="s">
        <v>204</v>
      </c>
      <c r="F3" t="s">
        <v>204</v>
      </c>
    </row>
    <row r="4" spans="1:6" x14ac:dyDescent="0.25">
      <c r="A4" t="s">
        <v>206</v>
      </c>
      <c r="B4" t="s">
        <v>204</v>
      </c>
      <c r="C4" t="s">
        <v>204</v>
      </c>
      <c r="D4" t="s">
        <v>204</v>
      </c>
      <c r="E4" t="s">
        <v>204</v>
      </c>
      <c r="F4" t="s">
        <v>204</v>
      </c>
    </row>
    <row r="5" spans="1:6" x14ac:dyDescent="0.25">
      <c r="A5" t="s">
        <v>204</v>
      </c>
      <c r="B5" t="s">
        <v>207</v>
      </c>
      <c r="C5" t="s">
        <v>208</v>
      </c>
      <c r="D5" t="s">
        <v>209</v>
      </c>
      <c r="E5" t="s">
        <v>210</v>
      </c>
      <c r="F5" t="s">
        <v>211</v>
      </c>
    </row>
    <row r="6" spans="1:6" x14ac:dyDescent="0.25">
      <c r="A6" t="s">
        <v>212</v>
      </c>
      <c r="B6">
        <v>40.799999999999997</v>
      </c>
      <c r="C6">
        <v>0</v>
      </c>
      <c r="D6">
        <v>0</v>
      </c>
      <c r="E6">
        <v>0</v>
      </c>
      <c r="F6" t="s">
        <v>213</v>
      </c>
    </row>
    <row r="7" spans="1:6" x14ac:dyDescent="0.25">
      <c r="A7" t="s">
        <v>214</v>
      </c>
      <c r="B7">
        <v>41.93</v>
      </c>
      <c r="C7">
        <v>0</v>
      </c>
      <c r="D7">
        <v>0</v>
      </c>
      <c r="E7">
        <v>0</v>
      </c>
      <c r="F7" t="s">
        <v>213</v>
      </c>
    </row>
    <row r="8" spans="1:6" x14ac:dyDescent="0.25">
      <c r="A8" t="s">
        <v>215</v>
      </c>
      <c r="B8">
        <v>44.29</v>
      </c>
      <c r="C8">
        <v>0</v>
      </c>
      <c r="D8">
        <v>0</v>
      </c>
      <c r="E8">
        <v>0</v>
      </c>
      <c r="F8" t="s">
        <v>213</v>
      </c>
    </row>
    <row r="9" spans="1:6" x14ac:dyDescent="0.25">
      <c r="A9" t="s">
        <v>216</v>
      </c>
      <c r="B9">
        <v>44.29</v>
      </c>
      <c r="C9">
        <v>1.2</v>
      </c>
      <c r="D9">
        <v>2.84</v>
      </c>
      <c r="E9">
        <v>2.5</v>
      </c>
      <c r="F9" t="s">
        <v>213</v>
      </c>
    </row>
    <row r="10" spans="1:6" x14ac:dyDescent="0.25">
      <c r="A10" t="s">
        <v>217</v>
      </c>
      <c r="B10">
        <v>44.29</v>
      </c>
      <c r="C10">
        <v>4.18</v>
      </c>
      <c r="D10">
        <v>20.29</v>
      </c>
      <c r="E10">
        <v>4.8</v>
      </c>
      <c r="F10" t="s">
        <v>213</v>
      </c>
    </row>
    <row r="11" spans="1:6" x14ac:dyDescent="0.25">
      <c r="A11" t="s">
        <v>218</v>
      </c>
      <c r="B11">
        <v>44.29</v>
      </c>
      <c r="C11">
        <v>8.68</v>
      </c>
      <c r="D11">
        <v>69.239999999999995</v>
      </c>
      <c r="E11">
        <v>25.65</v>
      </c>
      <c r="F11" t="s">
        <v>213</v>
      </c>
    </row>
    <row r="12" spans="1:6" x14ac:dyDescent="0.25">
      <c r="A12" t="s">
        <v>219</v>
      </c>
      <c r="B12">
        <v>44.29</v>
      </c>
      <c r="C12">
        <v>8.68</v>
      </c>
      <c r="D12">
        <v>85.34</v>
      </c>
      <c r="E12">
        <v>46.45</v>
      </c>
      <c r="F12" t="s">
        <v>213</v>
      </c>
    </row>
    <row r="13" spans="1:6" x14ac:dyDescent="0.25">
      <c r="A13" t="s">
        <v>220</v>
      </c>
      <c r="B13">
        <v>44.29</v>
      </c>
      <c r="C13">
        <v>8.68</v>
      </c>
      <c r="D13">
        <v>100.04</v>
      </c>
      <c r="E13">
        <v>59.48</v>
      </c>
      <c r="F13" t="s">
        <v>213</v>
      </c>
    </row>
    <row r="14" spans="1:6" x14ac:dyDescent="0.25">
      <c r="A14" t="s">
        <v>221</v>
      </c>
      <c r="B14">
        <v>44.29</v>
      </c>
      <c r="C14">
        <v>8.68</v>
      </c>
      <c r="D14">
        <v>105.54</v>
      </c>
      <c r="E14">
        <v>67.14</v>
      </c>
      <c r="F14" t="s">
        <v>213</v>
      </c>
    </row>
    <row r="15" spans="1:6" x14ac:dyDescent="0.25">
      <c r="A15" t="s">
        <v>222</v>
      </c>
      <c r="B15">
        <v>44.29</v>
      </c>
      <c r="C15">
        <v>8.68</v>
      </c>
      <c r="D15">
        <v>105.54</v>
      </c>
      <c r="E15">
        <v>67.989999999999995</v>
      </c>
      <c r="F15" t="s">
        <v>213</v>
      </c>
    </row>
    <row r="16" spans="1:6" x14ac:dyDescent="0.25">
      <c r="A16" t="s">
        <v>223</v>
      </c>
      <c r="B16">
        <v>44.29</v>
      </c>
      <c r="C16">
        <v>8.68</v>
      </c>
      <c r="D16">
        <v>113.24</v>
      </c>
      <c r="E16">
        <v>99.04</v>
      </c>
      <c r="F16">
        <v>1286.1199999999999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5B74B-2F9F-4C44-B22E-770BC15CB79D}">
  <sheetPr>
    <tabColor theme="5" tint="0.39997558519241921"/>
  </sheetPr>
  <dimension ref="A1:E16"/>
  <sheetViews>
    <sheetView topLeftCell="A3" workbookViewId="0">
      <selection activeCell="H14" sqref="H14"/>
    </sheetView>
  </sheetViews>
  <sheetFormatPr defaultRowHeight="15" x14ac:dyDescent="0.25"/>
  <cols>
    <col min="1" max="1" width="80.85546875" bestFit="1" customWidth="1"/>
    <col min="2" max="2" width="16.28515625" bestFit="1" customWidth="1"/>
    <col min="3" max="3" width="20.28515625" bestFit="1" customWidth="1"/>
    <col min="4" max="4" width="16.28515625" bestFit="1" customWidth="1"/>
    <col min="5" max="5" width="10.7109375" bestFit="1" customWidth="1"/>
  </cols>
  <sheetData>
    <row r="1" spans="1:5" ht="18.75" x14ac:dyDescent="0.3">
      <c r="A1" s="98" t="s">
        <v>195</v>
      </c>
    </row>
    <row r="2" spans="1:5" x14ac:dyDescent="0.25">
      <c r="A2" t="s">
        <v>203</v>
      </c>
      <c r="B2" t="s">
        <v>204</v>
      </c>
      <c r="C2" t="s">
        <v>204</v>
      </c>
      <c r="D2" t="s">
        <v>204</v>
      </c>
      <c r="E2" t="s">
        <v>204</v>
      </c>
    </row>
    <row r="3" spans="1:5" x14ac:dyDescent="0.25">
      <c r="A3" t="s">
        <v>205</v>
      </c>
      <c r="B3" t="s">
        <v>204</v>
      </c>
      <c r="C3" t="s">
        <v>204</v>
      </c>
      <c r="D3" t="s">
        <v>204</v>
      </c>
      <c r="E3" t="s">
        <v>204</v>
      </c>
    </row>
    <row r="4" spans="1:5" x14ac:dyDescent="0.25">
      <c r="A4" t="s">
        <v>224</v>
      </c>
      <c r="B4" t="s">
        <v>204</v>
      </c>
      <c r="C4" t="s">
        <v>204</v>
      </c>
      <c r="D4" t="s">
        <v>204</v>
      </c>
      <c r="E4" t="s">
        <v>204</v>
      </c>
    </row>
    <row r="5" spans="1:5" x14ac:dyDescent="0.25">
      <c r="A5" t="s">
        <v>204</v>
      </c>
      <c r="B5" t="s">
        <v>225</v>
      </c>
      <c r="C5" t="s">
        <v>209</v>
      </c>
      <c r="D5" t="s">
        <v>226</v>
      </c>
      <c r="E5" t="s">
        <v>211</v>
      </c>
    </row>
    <row r="6" spans="1:5" x14ac:dyDescent="0.25">
      <c r="A6" t="s">
        <v>212</v>
      </c>
      <c r="B6">
        <v>4.0000000000000001E-3</v>
      </c>
      <c r="C6" t="s">
        <v>204</v>
      </c>
      <c r="D6" t="s">
        <v>204</v>
      </c>
      <c r="E6" t="s">
        <v>213</v>
      </c>
    </row>
    <row r="7" spans="1:5" x14ac:dyDescent="0.25">
      <c r="A7" t="s">
        <v>214</v>
      </c>
      <c r="B7">
        <v>8.0000000000000002E-3</v>
      </c>
      <c r="C7" t="s">
        <v>204</v>
      </c>
      <c r="D7" t="s">
        <v>204</v>
      </c>
      <c r="E7" t="s">
        <v>213</v>
      </c>
    </row>
    <row r="8" spans="1:5" x14ac:dyDescent="0.25">
      <c r="A8" t="s">
        <v>215</v>
      </c>
      <c r="B8">
        <v>8.0000000000000002E-3</v>
      </c>
      <c r="C8">
        <v>0.2</v>
      </c>
      <c r="D8" t="s">
        <v>204</v>
      </c>
      <c r="E8" t="s">
        <v>213</v>
      </c>
    </row>
    <row r="9" spans="1:5" x14ac:dyDescent="0.25">
      <c r="A9" t="s">
        <v>216</v>
      </c>
      <c r="B9">
        <v>8.0000000000000002E-3</v>
      </c>
      <c r="C9">
        <v>0.3</v>
      </c>
      <c r="D9" t="s">
        <v>204</v>
      </c>
      <c r="E9" t="s">
        <v>213</v>
      </c>
    </row>
    <row r="10" spans="1:5" x14ac:dyDescent="0.25">
      <c r="A10" t="s">
        <v>217</v>
      </c>
      <c r="B10">
        <v>8.0000000000000002E-3</v>
      </c>
      <c r="C10">
        <v>0.3</v>
      </c>
      <c r="D10" t="s">
        <v>204</v>
      </c>
      <c r="E10" t="s">
        <v>213</v>
      </c>
    </row>
    <row r="11" spans="1:5" x14ac:dyDescent="0.25">
      <c r="A11" t="s">
        <v>218</v>
      </c>
      <c r="B11">
        <v>8.0000000000000002E-3</v>
      </c>
      <c r="C11">
        <v>3</v>
      </c>
      <c r="D11">
        <v>6.8</v>
      </c>
      <c r="E11" t="s">
        <v>213</v>
      </c>
    </row>
    <row r="12" spans="1:5" x14ac:dyDescent="0.25">
      <c r="A12" t="s">
        <v>219</v>
      </c>
      <c r="B12">
        <v>8.0000000000000002E-3</v>
      </c>
      <c r="C12">
        <v>5.2</v>
      </c>
      <c r="D12">
        <v>13.6</v>
      </c>
      <c r="E12" t="s">
        <v>213</v>
      </c>
    </row>
    <row r="13" spans="1:5" x14ac:dyDescent="0.25">
      <c r="A13" t="s">
        <v>220</v>
      </c>
      <c r="B13">
        <v>8.0000000000000002E-3</v>
      </c>
      <c r="C13">
        <v>5.2</v>
      </c>
      <c r="D13">
        <v>19.8</v>
      </c>
      <c r="E13" t="s">
        <v>213</v>
      </c>
    </row>
    <row r="14" spans="1:5" x14ac:dyDescent="0.25">
      <c r="A14" t="s">
        <v>221</v>
      </c>
      <c r="B14">
        <v>8.0000000000000002E-3</v>
      </c>
      <c r="C14">
        <v>5.2</v>
      </c>
      <c r="D14">
        <v>26.1</v>
      </c>
      <c r="E14" t="s">
        <v>213</v>
      </c>
    </row>
    <row r="15" spans="1:5" x14ac:dyDescent="0.25">
      <c r="A15" t="s">
        <v>222</v>
      </c>
      <c r="B15">
        <v>8.0000000000000002E-3</v>
      </c>
      <c r="C15">
        <v>5.5</v>
      </c>
      <c r="D15">
        <v>32.5</v>
      </c>
      <c r="E15" t="s">
        <v>213</v>
      </c>
    </row>
    <row r="16" spans="1:5" x14ac:dyDescent="0.25">
      <c r="A16" t="s">
        <v>223</v>
      </c>
      <c r="B16">
        <v>8.0000000000000002E-3</v>
      </c>
      <c r="C16">
        <v>5.5</v>
      </c>
      <c r="D16">
        <v>38.700000000000003</v>
      </c>
      <c r="E16">
        <v>59.2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6CAFA-2552-4130-A661-81EDD8606724}">
  <sheetPr>
    <tabColor theme="5" tint="0.39997558519241921"/>
  </sheetPr>
  <dimension ref="A1:D33"/>
  <sheetViews>
    <sheetView workbookViewId="0">
      <selection activeCell="AA12" sqref="Z12:AA12"/>
    </sheetView>
  </sheetViews>
  <sheetFormatPr defaultRowHeight="15" x14ac:dyDescent="0.25"/>
  <sheetData>
    <row r="1" spans="1:4" ht="18.75" x14ac:dyDescent="0.3">
      <c r="A1" s="98" t="s">
        <v>197</v>
      </c>
    </row>
    <row r="2" spans="1:4" x14ac:dyDescent="0.25">
      <c r="A2" t="s">
        <v>227</v>
      </c>
    </row>
    <row r="4" spans="1:4" x14ac:dyDescent="0.25">
      <c r="A4" s="99" t="s">
        <v>228</v>
      </c>
      <c r="B4" t="s">
        <v>229</v>
      </c>
    </row>
    <row r="5" spans="1:4" x14ac:dyDescent="0.25">
      <c r="A5" s="99" t="s">
        <v>230</v>
      </c>
      <c r="B5">
        <v>10</v>
      </c>
      <c r="D5" t="s">
        <v>46</v>
      </c>
    </row>
    <row r="6" spans="1:4" x14ac:dyDescent="0.25">
      <c r="A6" s="99" t="s">
        <v>231</v>
      </c>
      <c r="B6">
        <v>500</v>
      </c>
      <c r="D6" t="s">
        <v>49</v>
      </c>
    </row>
    <row r="7" spans="1:4" x14ac:dyDescent="0.25">
      <c r="A7" s="99" t="s">
        <v>232</v>
      </c>
      <c r="B7">
        <v>20</v>
      </c>
      <c r="D7" t="s">
        <v>53</v>
      </c>
    </row>
    <row r="8" spans="1:4" x14ac:dyDescent="0.25">
      <c r="A8" s="99" t="s">
        <v>34</v>
      </c>
      <c r="B8">
        <v>2030</v>
      </c>
      <c r="D8" t="s">
        <v>20</v>
      </c>
    </row>
    <row r="9" spans="1:4" x14ac:dyDescent="0.25">
      <c r="A9" s="99" t="s">
        <v>35</v>
      </c>
      <c r="B9">
        <v>500</v>
      </c>
      <c r="D9" t="s">
        <v>21</v>
      </c>
    </row>
    <row r="10" spans="1:4" x14ac:dyDescent="0.25">
      <c r="A10" s="99" t="s">
        <v>233</v>
      </c>
      <c r="B10">
        <v>1573</v>
      </c>
      <c r="D10" t="s">
        <v>22</v>
      </c>
    </row>
    <row r="11" spans="1:4" x14ac:dyDescent="0.25">
      <c r="A11" s="99" t="s">
        <v>234</v>
      </c>
      <c r="B11">
        <v>72</v>
      </c>
    </row>
    <row r="12" spans="1:4" x14ac:dyDescent="0.25">
      <c r="A12" s="99" t="s">
        <v>37</v>
      </c>
      <c r="B12">
        <v>100</v>
      </c>
      <c r="D12" t="s">
        <v>25</v>
      </c>
    </row>
    <row r="13" spans="1:4" x14ac:dyDescent="0.25">
      <c r="A13" s="99" t="s">
        <v>36</v>
      </c>
      <c r="B13">
        <v>2</v>
      </c>
      <c r="D13" t="s">
        <v>24</v>
      </c>
    </row>
    <row r="14" spans="1:4" x14ac:dyDescent="0.25">
      <c r="A14" s="99" t="s">
        <v>38</v>
      </c>
      <c r="B14">
        <v>146</v>
      </c>
      <c r="D14" t="s">
        <v>26</v>
      </c>
    </row>
    <row r="15" spans="1:4" x14ac:dyDescent="0.25">
      <c r="A15" s="99" t="s">
        <v>235</v>
      </c>
      <c r="B15">
        <v>9</v>
      </c>
      <c r="D15" t="s">
        <v>290</v>
      </c>
    </row>
    <row r="16" spans="1:4" x14ac:dyDescent="0.25">
      <c r="A16" s="99" t="s">
        <v>74</v>
      </c>
      <c r="B16">
        <v>100</v>
      </c>
      <c r="D16" t="s">
        <v>292</v>
      </c>
    </row>
    <row r="17" spans="1:4" x14ac:dyDescent="0.25">
      <c r="A17" s="99" t="s">
        <v>236</v>
      </c>
      <c r="B17">
        <v>28</v>
      </c>
      <c r="D17" t="s">
        <v>52</v>
      </c>
    </row>
    <row r="18" spans="1:4" x14ac:dyDescent="0.25">
      <c r="A18" s="99" t="s">
        <v>40</v>
      </c>
      <c r="B18">
        <v>100</v>
      </c>
      <c r="D18" t="s">
        <v>29</v>
      </c>
    </row>
    <row r="19" spans="1:4" x14ac:dyDescent="0.25">
      <c r="A19" s="99" t="s">
        <v>237</v>
      </c>
      <c r="B19">
        <v>0.6</v>
      </c>
      <c r="D19" t="s">
        <v>46</v>
      </c>
    </row>
    <row r="20" spans="1:4" x14ac:dyDescent="0.25">
      <c r="A20" s="99" t="s">
        <v>238</v>
      </c>
      <c r="B20">
        <v>110</v>
      </c>
      <c r="D20" t="s">
        <v>48</v>
      </c>
    </row>
    <row r="21" spans="1:4" x14ac:dyDescent="0.25">
      <c r="A21" s="99" t="s">
        <v>239</v>
      </c>
      <c r="B21">
        <v>16</v>
      </c>
      <c r="D21" t="s">
        <v>49</v>
      </c>
    </row>
    <row r="22" spans="1:4" x14ac:dyDescent="0.25">
      <c r="A22" s="99" t="s">
        <v>240</v>
      </c>
      <c r="B22">
        <v>86</v>
      </c>
      <c r="D22" t="s">
        <v>56</v>
      </c>
    </row>
    <row r="23" spans="1:4" x14ac:dyDescent="0.25">
      <c r="A23" s="99" t="s">
        <v>241</v>
      </c>
      <c r="B23">
        <v>32</v>
      </c>
      <c r="D23" t="s">
        <v>53</v>
      </c>
    </row>
    <row r="24" spans="1:4" x14ac:dyDescent="0.25">
      <c r="A24" s="99" t="s">
        <v>242</v>
      </c>
      <c r="B24">
        <v>23</v>
      </c>
      <c r="D24" t="s">
        <v>24</v>
      </c>
    </row>
    <row r="25" spans="1:4" x14ac:dyDescent="0.25">
      <c r="A25" s="99" t="s">
        <v>243</v>
      </c>
      <c r="B25">
        <v>7</v>
      </c>
      <c r="D25" t="s">
        <v>30</v>
      </c>
    </row>
    <row r="26" spans="1:4" x14ac:dyDescent="0.25">
      <c r="A26" s="99" t="s">
        <v>75</v>
      </c>
      <c r="B26">
        <v>20</v>
      </c>
      <c r="D26" t="s">
        <v>28</v>
      </c>
    </row>
    <row r="27" spans="1:4" x14ac:dyDescent="0.25">
      <c r="A27" s="99" t="s">
        <v>41</v>
      </c>
      <c r="B27">
        <v>162</v>
      </c>
      <c r="D27" t="s">
        <v>48</v>
      </c>
    </row>
    <row r="28" spans="1:4" x14ac:dyDescent="0.25">
      <c r="A28" s="99" t="s">
        <v>244</v>
      </c>
      <c r="B28">
        <v>6</v>
      </c>
      <c r="D28" t="s">
        <v>53</v>
      </c>
    </row>
    <row r="29" spans="1:4" x14ac:dyDescent="0.25">
      <c r="A29" s="99" t="s">
        <v>245</v>
      </c>
      <c r="B29">
        <v>10</v>
      </c>
      <c r="D29" t="s">
        <v>52</v>
      </c>
    </row>
    <row r="30" spans="1:4" x14ac:dyDescent="0.25">
      <c r="A30" s="99" t="s">
        <v>246</v>
      </c>
      <c r="B30">
        <v>15</v>
      </c>
      <c r="D30" t="s">
        <v>28</v>
      </c>
    </row>
    <row r="31" spans="1:4" x14ac:dyDescent="0.25">
      <c r="A31" s="99" t="s">
        <v>247</v>
      </c>
      <c r="B31">
        <v>78</v>
      </c>
      <c r="D31" t="s">
        <v>56</v>
      </c>
    </row>
    <row r="32" spans="1:4" x14ac:dyDescent="0.25">
      <c r="A32" s="99" t="s">
        <v>32</v>
      </c>
      <c r="B32">
        <v>10000</v>
      </c>
      <c r="D32" t="s">
        <v>32</v>
      </c>
    </row>
    <row r="33" spans="1:4" x14ac:dyDescent="0.25">
      <c r="A33" s="99" t="s">
        <v>248</v>
      </c>
      <c r="B33">
        <v>12</v>
      </c>
      <c r="D33"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Legend</vt:lpstr>
      <vt:lpstr>RNW sources_PJ</vt:lpstr>
      <vt:lpstr>RNW sources_GW</vt:lpstr>
      <vt:lpstr>Mining</vt:lpstr>
      <vt:lpstr>GHG sinks</vt:lpstr>
      <vt:lpstr>Bioenergy_potential</vt:lpstr>
      <vt:lpstr>S3</vt:lpstr>
      <vt:lpstr>S4</vt:lpstr>
      <vt:lpstr>S5</vt:lpstr>
      <vt:lpstr>S6</vt:lpstr>
      <vt:lpstr>S7</vt:lpstr>
      <vt:lpstr>S8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E4SMA</dc:creator>
  <cp:lastModifiedBy>E4SMA-10 Server</cp:lastModifiedBy>
  <dcterms:created xsi:type="dcterms:W3CDTF">2023-01-26T09:20:08Z</dcterms:created>
  <dcterms:modified xsi:type="dcterms:W3CDTF">2025-06-30T14:54:35Z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697384059429168</vt:r8>
  </property>
</Properties>
</file>