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Veda\Veda_models\E4SMA-User2\OMNIA-E4SMA\SuppXls\Trades\"/>
    </mc:Choice>
  </mc:AlternateContent>
  <xr:revisionPtr revIDLastSave="0" documentId="13_ncr:1_{08156236-B250-41DD-819D-D7ACEBC59A16}" xr6:coauthVersionLast="47" xr6:coauthVersionMax="47" xr10:uidLastSave="{00000000-0000-0000-0000-000000000000}"/>
  <bookViews>
    <workbookView xWindow="-120" yWindow="-120" windowWidth="29040" windowHeight="15840" tabRatio="843" activeTab="7" xr2:uid="{00000000-000D-0000-FFFF-FFFF00000000}"/>
  </bookViews>
  <sheets>
    <sheet name="Legend" sheetId="2" r:id="rId1"/>
    <sheet name="UNI_COA" sheetId="1" r:id="rId2"/>
    <sheet name="UNI_NGL" sheetId="4" r:id="rId3"/>
    <sheet name="UNI_OIL" sheetId="5" r:id="rId4"/>
    <sheet name="UNI_GAS" sheetId="6" r:id="rId5"/>
    <sheet name="UNI_RPP" sheetId="7" r:id="rId6"/>
    <sheet name="UNI_HYD" sheetId="20" r:id="rId7"/>
    <sheet name="UNI_OTH" sheetId="21" r:id="rId8"/>
    <sheet name="Key inputs_EB_Trade" sheetId="3" r:id="rId9"/>
    <sheet name="Key inputs_Oil_Trade" sheetId="9" r:id="rId10"/>
    <sheet name="Key inputs_NGA_Trade" sheetId="16" r:id="rId11"/>
    <sheet name="Key inputs_Coal_Trade" sheetId="17" r:id="rId12"/>
    <sheet name="Conversion_Factor" sheetId="15" r:id="rId13"/>
    <sheet name="BP(2020)_Oil_Trade" sheetId="8" r:id="rId14"/>
    <sheet name="BP(2020)_LNG_Trade" sheetId="11" r:id="rId15"/>
    <sheet name="BP(2020)_NGA_Trade" sheetId="12" r:id="rId16"/>
    <sheet name="BP(2020)_Coal_Trade" sheetId="14" r:id="rId17"/>
    <sheet name="IGU(2020)_LNG" sheetId="18" r:id="rId18"/>
    <sheet name="Region Mapping" sheetId="10" r:id="rId19"/>
  </sheets>
  <definedNames>
    <definedName name="_xlnm._FilterDatabase" localSheetId="18" hidden="1">'Region Mapping'!$A$1:$D$230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48" i="21" l="1"/>
  <c r="AC248" i="21"/>
  <c r="AB248" i="21"/>
  <c r="AA248" i="21"/>
  <c r="Z248" i="21"/>
  <c r="Y248" i="21"/>
  <c r="X248" i="21"/>
  <c r="W248" i="21"/>
  <c r="V248" i="21"/>
  <c r="U248" i="21"/>
  <c r="T248" i="21"/>
  <c r="S248" i="21"/>
  <c r="R248" i="21"/>
  <c r="Q248" i="21"/>
  <c r="P248" i="21"/>
  <c r="O248" i="21"/>
  <c r="N248" i="21"/>
  <c r="M248" i="21"/>
  <c r="L248" i="21"/>
  <c r="K248" i="21"/>
  <c r="J248" i="21"/>
  <c r="I248" i="21"/>
  <c r="H248" i="21"/>
  <c r="G248" i="21"/>
  <c r="F248" i="21"/>
  <c r="E248" i="21"/>
  <c r="D248" i="21"/>
  <c r="C248" i="21"/>
  <c r="AD247" i="21"/>
  <c r="AC247" i="21"/>
  <c r="AB247" i="21"/>
  <c r="AA247" i="21"/>
  <c r="Z247" i="21"/>
  <c r="Y247" i="21"/>
  <c r="X247" i="21"/>
  <c r="W247" i="21"/>
  <c r="V247" i="21"/>
  <c r="U247" i="21"/>
  <c r="T247" i="21"/>
  <c r="S247" i="21"/>
  <c r="R247" i="21"/>
  <c r="Q247" i="21"/>
  <c r="P247" i="21"/>
  <c r="O247" i="21"/>
  <c r="N247" i="21"/>
  <c r="M247" i="21"/>
  <c r="L247" i="21"/>
  <c r="K247" i="21"/>
  <c r="J247" i="21"/>
  <c r="I247" i="21"/>
  <c r="H247" i="21"/>
  <c r="G247" i="21"/>
  <c r="F247" i="21"/>
  <c r="E247" i="21"/>
  <c r="D247" i="21"/>
  <c r="C247" i="21"/>
  <c r="AD246" i="21"/>
  <c r="AC246" i="21"/>
  <c r="AB246" i="21"/>
  <c r="AA246" i="21"/>
  <c r="Z246" i="21"/>
  <c r="Y246" i="21"/>
  <c r="X246" i="21"/>
  <c r="W246" i="21"/>
  <c r="V246" i="21"/>
  <c r="U246" i="21"/>
  <c r="T246" i="21"/>
  <c r="S246" i="21"/>
  <c r="R246" i="21"/>
  <c r="Q246" i="21"/>
  <c r="P246" i="21"/>
  <c r="O246" i="21"/>
  <c r="N246" i="21"/>
  <c r="M246" i="21"/>
  <c r="L246" i="21"/>
  <c r="K246" i="21"/>
  <c r="J246" i="21"/>
  <c r="I246" i="21"/>
  <c r="H246" i="21"/>
  <c r="G246" i="21"/>
  <c r="F246" i="21"/>
  <c r="E246" i="21"/>
  <c r="D246" i="21"/>
  <c r="C246" i="21"/>
  <c r="AD245" i="21"/>
  <c r="AC245" i="21"/>
  <c r="AB245" i="21"/>
  <c r="AA245" i="21"/>
  <c r="Z245" i="21"/>
  <c r="Y245" i="21"/>
  <c r="X245" i="21"/>
  <c r="W245" i="21"/>
  <c r="V245" i="21"/>
  <c r="U245" i="21"/>
  <c r="T245" i="21"/>
  <c r="S245" i="21"/>
  <c r="R245" i="21"/>
  <c r="Q245" i="21"/>
  <c r="P245" i="21"/>
  <c r="O245" i="21"/>
  <c r="N245" i="21"/>
  <c r="M245" i="21"/>
  <c r="L245" i="21"/>
  <c r="K245" i="21"/>
  <c r="J245" i="21"/>
  <c r="I245" i="21"/>
  <c r="H245" i="21"/>
  <c r="G245" i="21"/>
  <c r="F245" i="21"/>
  <c r="E245" i="21"/>
  <c r="D245" i="21"/>
  <c r="C245" i="21"/>
  <c r="AD244" i="21"/>
  <c r="AC244" i="21"/>
  <c r="AB244" i="21"/>
  <c r="AA244" i="21"/>
  <c r="Z244" i="21"/>
  <c r="Y244" i="21"/>
  <c r="X244" i="21"/>
  <c r="W244" i="21"/>
  <c r="V244" i="21"/>
  <c r="U244" i="21"/>
  <c r="T244" i="21"/>
  <c r="S244" i="21"/>
  <c r="R244" i="21"/>
  <c r="Q244" i="21"/>
  <c r="P244" i="21"/>
  <c r="O244" i="21"/>
  <c r="N244" i="21"/>
  <c r="M244" i="21"/>
  <c r="L244" i="21"/>
  <c r="K244" i="21"/>
  <c r="J244" i="21"/>
  <c r="I244" i="21"/>
  <c r="H244" i="21"/>
  <c r="G244" i="21"/>
  <c r="F244" i="21"/>
  <c r="E244" i="21"/>
  <c r="D244" i="21"/>
  <c r="C244" i="21"/>
  <c r="AD243" i="21"/>
  <c r="AC243" i="21"/>
  <c r="AB243" i="21"/>
  <c r="AA243" i="21"/>
  <c r="Z243" i="21"/>
  <c r="Y243" i="21"/>
  <c r="X243" i="21"/>
  <c r="W243" i="21"/>
  <c r="V243" i="21"/>
  <c r="U243" i="21"/>
  <c r="T243" i="21"/>
  <c r="S243" i="21"/>
  <c r="R243" i="21"/>
  <c r="Q243" i="21"/>
  <c r="P243" i="21"/>
  <c r="O243" i="21"/>
  <c r="N243" i="21"/>
  <c r="M243" i="21"/>
  <c r="L243" i="21"/>
  <c r="K243" i="21"/>
  <c r="J243" i="21"/>
  <c r="I243" i="21"/>
  <c r="H243" i="21"/>
  <c r="G243" i="21"/>
  <c r="F243" i="21"/>
  <c r="E243" i="21"/>
  <c r="D243" i="21"/>
  <c r="C243" i="21"/>
  <c r="AD242" i="21"/>
  <c r="AC242" i="21"/>
  <c r="AB242" i="21"/>
  <c r="AA242" i="21"/>
  <c r="Z242" i="21"/>
  <c r="Y242" i="21"/>
  <c r="X242" i="21"/>
  <c r="W242" i="21"/>
  <c r="V242" i="21"/>
  <c r="U242" i="21"/>
  <c r="T242" i="21"/>
  <c r="S242" i="21"/>
  <c r="R242" i="21"/>
  <c r="Q242" i="21"/>
  <c r="P242" i="21"/>
  <c r="O242" i="21"/>
  <c r="N242" i="21"/>
  <c r="M242" i="21"/>
  <c r="L242" i="21"/>
  <c r="K242" i="21"/>
  <c r="J242" i="21"/>
  <c r="I242" i="21"/>
  <c r="H242" i="21"/>
  <c r="G242" i="21"/>
  <c r="F242" i="21"/>
  <c r="E242" i="21"/>
  <c r="D242" i="21"/>
  <c r="C242" i="21"/>
  <c r="AD241" i="21"/>
  <c r="AC241" i="21"/>
  <c r="AB241" i="21"/>
  <c r="AA241" i="21"/>
  <c r="Z241" i="21"/>
  <c r="Y241" i="21"/>
  <c r="X241" i="21"/>
  <c r="W241" i="21"/>
  <c r="V241" i="21"/>
  <c r="U241" i="21"/>
  <c r="T241" i="21"/>
  <c r="S241" i="21"/>
  <c r="R241" i="21"/>
  <c r="Q241" i="21"/>
  <c r="P241" i="21"/>
  <c r="O241" i="21"/>
  <c r="N241" i="21"/>
  <c r="M241" i="21"/>
  <c r="L241" i="21"/>
  <c r="K241" i="21"/>
  <c r="J241" i="21"/>
  <c r="I241" i="21"/>
  <c r="H241" i="21"/>
  <c r="G241" i="21"/>
  <c r="F241" i="21"/>
  <c r="E241" i="21"/>
  <c r="D241" i="21"/>
  <c r="C241" i="21"/>
  <c r="AD240" i="21"/>
  <c r="AC240" i="21"/>
  <c r="AB240" i="21"/>
  <c r="AA240" i="21"/>
  <c r="Z240" i="21"/>
  <c r="Y240" i="21"/>
  <c r="X240" i="21"/>
  <c r="W240" i="21"/>
  <c r="V240" i="21"/>
  <c r="U240" i="21"/>
  <c r="T240" i="21"/>
  <c r="S240" i="21"/>
  <c r="R240" i="21"/>
  <c r="Q240" i="21"/>
  <c r="P240" i="21"/>
  <c r="O240" i="21"/>
  <c r="N240" i="21"/>
  <c r="M240" i="21"/>
  <c r="L240" i="21"/>
  <c r="K240" i="21"/>
  <c r="J240" i="21"/>
  <c r="I240" i="21"/>
  <c r="H240" i="21"/>
  <c r="G240" i="21"/>
  <c r="F240" i="21"/>
  <c r="E240" i="21"/>
  <c r="D240" i="21"/>
  <c r="C240" i="21"/>
  <c r="AD239" i="21"/>
  <c r="AC239" i="21"/>
  <c r="AB239" i="21"/>
  <c r="AA239" i="21"/>
  <c r="Z239" i="21"/>
  <c r="Y239" i="21"/>
  <c r="X239" i="21"/>
  <c r="W239" i="21"/>
  <c r="V239" i="21"/>
  <c r="U239" i="21"/>
  <c r="T239" i="21"/>
  <c r="S239" i="21"/>
  <c r="R239" i="21"/>
  <c r="Q239" i="21"/>
  <c r="P239" i="21"/>
  <c r="O239" i="21"/>
  <c r="N239" i="21"/>
  <c r="M239" i="21"/>
  <c r="L239" i="21"/>
  <c r="K239" i="21"/>
  <c r="J239" i="21"/>
  <c r="I239" i="21"/>
  <c r="H239" i="21"/>
  <c r="G239" i="21"/>
  <c r="F239" i="21"/>
  <c r="E239" i="21"/>
  <c r="D239" i="21"/>
  <c r="C239" i="21"/>
  <c r="AD238" i="21"/>
  <c r="AC238" i="21"/>
  <c r="AB238" i="21"/>
  <c r="AA238" i="21"/>
  <c r="Z238" i="21"/>
  <c r="Y238" i="21"/>
  <c r="X238" i="21"/>
  <c r="W238" i="21"/>
  <c r="V238" i="21"/>
  <c r="U238" i="21"/>
  <c r="T238" i="21"/>
  <c r="S238" i="21"/>
  <c r="R238" i="21"/>
  <c r="Q238" i="21"/>
  <c r="P238" i="21"/>
  <c r="O238" i="21"/>
  <c r="N238" i="21"/>
  <c r="M238" i="21"/>
  <c r="L238" i="21"/>
  <c r="K238" i="21"/>
  <c r="J238" i="21"/>
  <c r="I238" i="21"/>
  <c r="H238" i="21"/>
  <c r="G238" i="21"/>
  <c r="F238" i="21"/>
  <c r="E238" i="21"/>
  <c r="D238" i="21"/>
  <c r="C238" i="21"/>
  <c r="AD237" i="21"/>
  <c r="AC237" i="21"/>
  <c r="AB237" i="21"/>
  <c r="AA237" i="21"/>
  <c r="Z237" i="21"/>
  <c r="Y237" i="21"/>
  <c r="X237" i="21"/>
  <c r="W237" i="21"/>
  <c r="V237" i="21"/>
  <c r="U237" i="21"/>
  <c r="T237" i="21"/>
  <c r="S237" i="21"/>
  <c r="R237" i="21"/>
  <c r="Q237" i="21"/>
  <c r="P237" i="21"/>
  <c r="O237" i="21"/>
  <c r="N237" i="21"/>
  <c r="M237" i="21"/>
  <c r="L237" i="21"/>
  <c r="K237" i="21"/>
  <c r="J237" i="21"/>
  <c r="I237" i="21"/>
  <c r="H237" i="21"/>
  <c r="G237" i="21"/>
  <c r="F237" i="21"/>
  <c r="E237" i="21"/>
  <c r="D237" i="21"/>
  <c r="C237" i="21"/>
  <c r="AD236" i="21"/>
  <c r="AC236" i="21"/>
  <c r="AB236" i="21"/>
  <c r="AA236" i="21"/>
  <c r="Z236" i="21"/>
  <c r="Y236" i="21"/>
  <c r="X236" i="21"/>
  <c r="W236" i="21"/>
  <c r="V236" i="21"/>
  <c r="U236" i="21"/>
  <c r="T236" i="21"/>
  <c r="S236" i="21"/>
  <c r="R236" i="21"/>
  <c r="Q236" i="21"/>
  <c r="P236" i="21"/>
  <c r="O236" i="21"/>
  <c r="N236" i="21"/>
  <c r="M236" i="21"/>
  <c r="L236" i="21"/>
  <c r="K236" i="21"/>
  <c r="J236" i="21"/>
  <c r="I236" i="21"/>
  <c r="H236" i="21"/>
  <c r="G236" i="21"/>
  <c r="F236" i="21"/>
  <c r="E236" i="21"/>
  <c r="D236" i="21"/>
  <c r="C236" i="21"/>
  <c r="AD235" i="21"/>
  <c r="AC235" i="21"/>
  <c r="AB235" i="21"/>
  <c r="AA235" i="21"/>
  <c r="Z235" i="21"/>
  <c r="Y235" i="21"/>
  <c r="X235" i="21"/>
  <c r="W235" i="21"/>
  <c r="V235" i="21"/>
  <c r="U235" i="21"/>
  <c r="T235" i="21"/>
  <c r="S235" i="21"/>
  <c r="R235" i="21"/>
  <c r="Q235" i="21"/>
  <c r="P235" i="21"/>
  <c r="O235" i="21"/>
  <c r="N235" i="21"/>
  <c r="M235" i="21"/>
  <c r="L235" i="21"/>
  <c r="K235" i="21"/>
  <c r="J235" i="21"/>
  <c r="I235" i="21"/>
  <c r="H235" i="21"/>
  <c r="G235" i="21"/>
  <c r="F235" i="21"/>
  <c r="E235" i="21"/>
  <c r="D235" i="21"/>
  <c r="C235" i="21"/>
  <c r="AD234" i="21"/>
  <c r="AC234" i="21"/>
  <c r="AB234" i="21"/>
  <c r="AA234" i="21"/>
  <c r="Z234" i="21"/>
  <c r="Y234" i="21"/>
  <c r="X234" i="21"/>
  <c r="W234" i="21"/>
  <c r="V234" i="21"/>
  <c r="U234" i="21"/>
  <c r="T234" i="21"/>
  <c r="S234" i="21"/>
  <c r="R234" i="21"/>
  <c r="Q234" i="21"/>
  <c r="P234" i="21"/>
  <c r="O234" i="21"/>
  <c r="N234" i="21"/>
  <c r="M234" i="21"/>
  <c r="L234" i="21"/>
  <c r="K234" i="21"/>
  <c r="J234" i="21"/>
  <c r="I234" i="21"/>
  <c r="H234" i="21"/>
  <c r="G234" i="21"/>
  <c r="F234" i="21"/>
  <c r="E234" i="21"/>
  <c r="D234" i="21"/>
  <c r="C234" i="21"/>
  <c r="AD233" i="21"/>
  <c r="AC233" i="21"/>
  <c r="AB233" i="21"/>
  <c r="AA233" i="21"/>
  <c r="Z233" i="21"/>
  <c r="Y233" i="21"/>
  <c r="X233" i="21"/>
  <c r="W233" i="21"/>
  <c r="V233" i="21"/>
  <c r="U233" i="21"/>
  <c r="T233" i="21"/>
  <c r="S233" i="21"/>
  <c r="R233" i="21"/>
  <c r="Q233" i="21"/>
  <c r="P233" i="21"/>
  <c r="O233" i="21"/>
  <c r="N233" i="21"/>
  <c r="M233" i="21"/>
  <c r="L233" i="21"/>
  <c r="K233" i="21"/>
  <c r="J233" i="21"/>
  <c r="I233" i="21"/>
  <c r="H233" i="21"/>
  <c r="G233" i="21"/>
  <c r="F233" i="21"/>
  <c r="E233" i="21"/>
  <c r="D233" i="21"/>
  <c r="C233" i="21"/>
  <c r="AD232" i="21"/>
  <c r="AC232" i="21"/>
  <c r="AB232" i="21"/>
  <c r="AA232" i="21"/>
  <c r="Z232" i="21"/>
  <c r="Y232" i="21"/>
  <c r="X232" i="21"/>
  <c r="W232" i="21"/>
  <c r="V232" i="21"/>
  <c r="U232" i="21"/>
  <c r="T232" i="21"/>
  <c r="S232" i="21"/>
  <c r="R232" i="21"/>
  <c r="Q232" i="21"/>
  <c r="P232" i="21"/>
  <c r="O232" i="21"/>
  <c r="N232" i="21"/>
  <c r="M232" i="21"/>
  <c r="L232" i="21"/>
  <c r="K232" i="21"/>
  <c r="J232" i="21"/>
  <c r="I232" i="21"/>
  <c r="H232" i="21"/>
  <c r="G232" i="21"/>
  <c r="F232" i="21"/>
  <c r="E232" i="21"/>
  <c r="D232" i="21"/>
  <c r="C232" i="21"/>
  <c r="AD231" i="21"/>
  <c r="AC231" i="21"/>
  <c r="AB231" i="21"/>
  <c r="AA231" i="21"/>
  <c r="Z231" i="21"/>
  <c r="Y231" i="21"/>
  <c r="X231" i="21"/>
  <c r="W231" i="21"/>
  <c r="V231" i="21"/>
  <c r="U231" i="21"/>
  <c r="T231" i="21"/>
  <c r="S231" i="21"/>
  <c r="R231" i="21"/>
  <c r="Q231" i="21"/>
  <c r="P231" i="21"/>
  <c r="O231" i="21"/>
  <c r="N231" i="21"/>
  <c r="M231" i="21"/>
  <c r="L231" i="21"/>
  <c r="K231" i="21"/>
  <c r="J231" i="21"/>
  <c r="I231" i="21"/>
  <c r="H231" i="21"/>
  <c r="G231" i="21"/>
  <c r="F231" i="21"/>
  <c r="E231" i="21"/>
  <c r="D231" i="21"/>
  <c r="C231" i="21"/>
  <c r="AD230" i="21"/>
  <c r="AC230" i="21"/>
  <c r="AB230" i="21"/>
  <c r="AA230" i="21"/>
  <c r="Z230" i="21"/>
  <c r="Y230" i="21"/>
  <c r="X230" i="21"/>
  <c r="W230" i="21"/>
  <c r="V230" i="21"/>
  <c r="U230" i="21"/>
  <c r="T230" i="21"/>
  <c r="S230" i="21"/>
  <c r="R230" i="21"/>
  <c r="Q230" i="21"/>
  <c r="P230" i="21"/>
  <c r="O230" i="21"/>
  <c r="N230" i="21"/>
  <c r="M230" i="21"/>
  <c r="L230" i="21"/>
  <c r="K230" i="21"/>
  <c r="J230" i="21"/>
  <c r="I230" i="21"/>
  <c r="H230" i="21"/>
  <c r="G230" i="21"/>
  <c r="F230" i="21"/>
  <c r="E230" i="21"/>
  <c r="D230" i="21"/>
  <c r="C230" i="21"/>
  <c r="AD229" i="21"/>
  <c r="AC229" i="21"/>
  <c r="AB229" i="21"/>
  <c r="AA229" i="21"/>
  <c r="Z229" i="21"/>
  <c r="Y229" i="21"/>
  <c r="X229" i="21"/>
  <c r="W229" i="21"/>
  <c r="V229" i="21"/>
  <c r="U229" i="21"/>
  <c r="T229" i="21"/>
  <c r="S229" i="21"/>
  <c r="R229" i="21"/>
  <c r="Q229" i="21"/>
  <c r="P229" i="21"/>
  <c r="O229" i="21"/>
  <c r="N229" i="21"/>
  <c r="M229" i="21"/>
  <c r="L229" i="21"/>
  <c r="K229" i="21"/>
  <c r="J229" i="21"/>
  <c r="I229" i="21"/>
  <c r="H229" i="21"/>
  <c r="G229" i="21"/>
  <c r="F229" i="21"/>
  <c r="E229" i="21"/>
  <c r="D229" i="21"/>
  <c r="C229" i="21"/>
  <c r="AD228" i="21"/>
  <c r="AC228" i="21"/>
  <c r="AB228" i="21"/>
  <c r="AA228" i="21"/>
  <c r="Z228" i="21"/>
  <c r="Y228" i="21"/>
  <c r="X228" i="21"/>
  <c r="W228" i="21"/>
  <c r="V228" i="21"/>
  <c r="U228" i="21"/>
  <c r="T228" i="21"/>
  <c r="S228" i="21"/>
  <c r="R228" i="21"/>
  <c r="Q228" i="21"/>
  <c r="P228" i="21"/>
  <c r="O228" i="21"/>
  <c r="N228" i="21"/>
  <c r="M228" i="21"/>
  <c r="L228" i="21"/>
  <c r="K228" i="21"/>
  <c r="J228" i="21"/>
  <c r="I228" i="21"/>
  <c r="H228" i="21"/>
  <c r="G228" i="21"/>
  <c r="F228" i="21"/>
  <c r="E228" i="21"/>
  <c r="D228" i="21"/>
  <c r="C228" i="21"/>
  <c r="AD227" i="21"/>
  <c r="AC227" i="21"/>
  <c r="AB227" i="21"/>
  <c r="AA227" i="21"/>
  <c r="Z227" i="21"/>
  <c r="Y227" i="21"/>
  <c r="X227" i="21"/>
  <c r="W227" i="21"/>
  <c r="V227" i="21"/>
  <c r="U227" i="21"/>
  <c r="T227" i="21"/>
  <c r="S227" i="21"/>
  <c r="R227" i="21"/>
  <c r="Q227" i="21"/>
  <c r="P227" i="21"/>
  <c r="O227" i="21"/>
  <c r="N227" i="21"/>
  <c r="M227" i="21"/>
  <c r="L227" i="21"/>
  <c r="K227" i="21"/>
  <c r="J227" i="21"/>
  <c r="I227" i="21"/>
  <c r="H227" i="21"/>
  <c r="G227" i="21"/>
  <c r="F227" i="21"/>
  <c r="E227" i="21"/>
  <c r="D227" i="21"/>
  <c r="C227" i="21"/>
  <c r="AD226" i="21"/>
  <c r="AC226" i="21"/>
  <c r="AB226" i="21"/>
  <c r="AA226" i="21"/>
  <c r="Z226" i="21"/>
  <c r="Y226" i="21"/>
  <c r="X226" i="21"/>
  <c r="W226" i="21"/>
  <c r="V226" i="21"/>
  <c r="U226" i="21"/>
  <c r="T226" i="21"/>
  <c r="S226" i="21"/>
  <c r="R226" i="21"/>
  <c r="Q226" i="21"/>
  <c r="P226" i="21"/>
  <c r="O226" i="21"/>
  <c r="N226" i="21"/>
  <c r="M226" i="21"/>
  <c r="L226" i="21"/>
  <c r="K226" i="21"/>
  <c r="J226" i="21"/>
  <c r="I226" i="21"/>
  <c r="H226" i="21"/>
  <c r="G226" i="21"/>
  <c r="F226" i="21"/>
  <c r="E226" i="21"/>
  <c r="D226" i="21"/>
  <c r="C226" i="21"/>
  <c r="AD225" i="21"/>
  <c r="AC225" i="21"/>
  <c r="AB225" i="21"/>
  <c r="AA225" i="21"/>
  <c r="Z225" i="21"/>
  <c r="Y225" i="21"/>
  <c r="X225" i="21"/>
  <c r="W225" i="21"/>
  <c r="V225" i="21"/>
  <c r="U225" i="21"/>
  <c r="T225" i="21"/>
  <c r="S225" i="21"/>
  <c r="R225" i="21"/>
  <c r="Q225" i="21"/>
  <c r="P225" i="21"/>
  <c r="O225" i="21"/>
  <c r="N225" i="21"/>
  <c r="M225" i="21"/>
  <c r="L225" i="21"/>
  <c r="K225" i="21"/>
  <c r="J225" i="21"/>
  <c r="I225" i="21"/>
  <c r="H225" i="21"/>
  <c r="G225" i="21"/>
  <c r="F225" i="21"/>
  <c r="E225" i="21"/>
  <c r="D225" i="21"/>
  <c r="C225" i="21"/>
  <c r="AD224" i="21"/>
  <c r="AC224" i="21"/>
  <c r="AB224" i="21"/>
  <c r="AA224" i="21"/>
  <c r="Z224" i="21"/>
  <c r="Y224" i="21"/>
  <c r="X224" i="21"/>
  <c r="W224" i="21"/>
  <c r="V224" i="21"/>
  <c r="U224" i="21"/>
  <c r="T224" i="21"/>
  <c r="S224" i="21"/>
  <c r="R224" i="21"/>
  <c r="Q224" i="21"/>
  <c r="P224" i="21"/>
  <c r="O224" i="21"/>
  <c r="N224" i="21"/>
  <c r="M224" i="21"/>
  <c r="L224" i="21"/>
  <c r="K224" i="21"/>
  <c r="J224" i="21"/>
  <c r="I224" i="21"/>
  <c r="H224" i="21"/>
  <c r="G224" i="21"/>
  <c r="F224" i="21"/>
  <c r="E224" i="21"/>
  <c r="D224" i="21"/>
  <c r="C224" i="21"/>
  <c r="AD223" i="21"/>
  <c r="AC223" i="21"/>
  <c r="AB223" i="21"/>
  <c r="AA223" i="21"/>
  <c r="Z223" i="21"/>
  <c r="Y223" i="21"/>
  <c r="X223" i="21"/>
  <c r="W223" i="21"/>
  <c r="V223" i="21"/>
  <c r="U223" i="21"/>
  <c r="T223" i="21"/>
  <c r="S223" i="21"/>
  <c r="R223" i="21"/>
  <c r="Q223" i="21"/>
  <c r="P223" i="21"/>
  <c r="O223" i="21"/>
  <c r="N223" i="21"/>
  <c r="M223" i="21"/>
  <c r="L223" i="21"/>
  <c r="K223" i="21"/>
  <c r="J223" i="21"/>
  <c r="I223" i="21"/>
  <c r="H223" i="21"/>
  <c r="G223" i="21"/>
  <c r="F223" i="21"/>
  <c r="E223" i="21"/>
  <c r="D223" i="21"/>
  <c r="C223" i="21"/>
  <c r="AD222" i="21"/>
  <c r="AC222" i="21"/>
  <c r="AB222" i="21"/>
  <c r="AA222" i="21"/>
  <c r="Z222" i="21"/>
  <c r="Y222" i="21"/>
  <c r="X222" i="21"/>
  <c r="W222" i="21"/>
  <c r="V222" i="21"/>
  <c r="U222" i="21"/>
  <c r="T222" i="21"/>
  <c r="S222" i="21"/>
  <c r="R222" i="21"/>
  <c r="Q222" i="21"/>
  <c r="P222" i="21"/>
  <c r="O222" i="21"/>
  <c r="N222" i="21"/>
  <c r="M222" i="21"/>
  <c r="L222" i="21"/>
  <c r="K222" i="21"/>
  <c r="J222" i="21"/>
  <c r="I222" i="21"/>
  <c r="H222" i="21"/>
  <c r="G222" i="21"/>
  <c r="F222" i="21"/>
  <c r="E222" i="21"/>
  <c r="D222" i="21"/>
  <c r="C222" i="21"/>
  <c r="AD221" i="21"/>
  <c r="AC221" i="21"/>
  <c r="AB221" i="21"/>
  <c r="AA221" i="21"/>
  <c r="Z221" i="21"/>
  <c r="Y221" i="21"/>
  <c r="X221" i="21"/>
  <c r="W221" i="21"/>
  <c r="V221" i="21"/>
  <c r="U221" i="21"/>
  <c r="T221" i="21"/>
  <c r="S221" i="21"/>
  <c r="R221" i="21"/>
  <c r="Q221" i="21"/>
  <c r="P221" i="21"/>
  <c r="O221" i="21"/>
  <c r="N221" i="21"/>
  <c r="M221" i="21"/>
  <c r="L221" i="21"/>
  <c r="K221" i="21"/>
  <c r="J221" i="21"/>
  <c r="I221" i="21"/>
  <c r="H221" i="21"/>
  <c r="G221" i="21"/>
  <c r="F221" i="21"/>
  <c r="E221" i="21"/>
  <c r="D221" i="21"/>
  <c r="C221" i="21"/>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B40" i="16" a="1"/>
  <c r="B40" i="16"/>
  <c r="C40" i="16" a="1"/>
  <c r="C40" i="16"/>
  <c r="D40" i="16" a="1"/>
  <c r="D40" i="16"/>
  <c r="E40" i="16" a="1"/>
  <c r="E40" i="16"/>
  <c r="F40" i="16" a="1"/>
  <c r="F40" i="16"/>
  <c r="G40" i="16" a="1"/>
  <c r="G40" i="16"/>
  <c r="H40" i="16" a="1"/>
  <c r="H40" i="16"/>
  <c r="I40" i="16" a="1"/>
  <c r="I40" i="16"/>
  <c r="J40" i="16" a="1"/>
  <c r="J40" i="16"/>
  <c r="K40" i="16" a="1"/>
  <c r="K40" i="16"/>
  <c r="L40" i="16" a="1"/>
  <c r="L40" i="16"/>
  <c r="M40" i="16" a="1"/>
  <c r="M40" i="16"/>
  <c r="N40" i="16" a="1"/>
  <c r="N40" i="16"/>
  <c r="O40" i="16" a="1"/>
  <c r="O40" i="16"/>
  <c r="P40" i="16" a="1"/>
  <c r="P40" i="16"/>
  <c r="Q40" i="16" a="1"/>
  <c r="Q40" i="16"/>
  <c r="R40" i="16" a="1"/>
  <c r="R40" i="16"/>
  <c r="S40" i="16" a="1"/>
  <c r="S40" i="16"/>
  <c r="T40" i="16" a="1"/>
  <c r="T40" i="16"/>
  <c r="U40" i="16" a="1"/>
  <c r="U40" i="16"/>
  <c r="V40" i="16" a="1"/>
  <c r="V40" i="16"/>
  <c r="W40" i="16" a="1"/>
  <c r="W40" i="16"/>
  <c r="X40" i="16" a="1"/>
  <c r="X40" i="16"/>
  <c r="Y40" i="16" a="1"/>
  <c r="Y40" i="16"/>
  <c r="Z40" i="16" a="1"/>
  <c r="Z40" i="16"/>
  <c r="AA40" i="16" a="1"/>
  <c r="AA40" i="16"/>
  <c r="AB40" i="16" a="1"/>
  <c r="AB40" i="16"/>
  <c r="AC40" i="16" a="1"/>
  <c r="AC40" i="16"/>
  <c r="B41" i="16" a="1"/>
  <c r="B41" i="16"/>
  <c r="C41" i="16" a="1"/>
  <c r="C41" i="16"/>
  <c r="D41" i="16" a="1"/>
  <c r="D41" i="16"/>
  <c r="E41" i="16" a="1"/>
  <c r="E41" i="16"/>
  <c r="F41" i="16" a="1"/>
  <c r="F41" i="16"/>
  <c r="G41" i="16" a="1"/>
  <c r="G41" i="16"/>
  <c r="H41" i="16" a="1"/>
  <c r="H41" i="16"/>
  <c r="I41" i="16" a="1"/>
  <c r="I41" i="16"/>
  <c r="J41" i="16" a="1"/>
  <c r="J41" i="16"/>
  <c r="K41" i="16" a="1"/>
  <c r="K41" i="16"/>
  <c r="L41" i="16" a="1"/>
  <c r="L41" i="16"/>
  <c r="M41" i="16" a="1"/>
  <c r="M41" i="16"/>
  <c r="N41" i="16" a="1"/>
  <c r="N41" i="16"/>
  <c r="O41" i="16" a="1"/>
  <c r="O41" i="16"/>
  <c r="P41" i="16" a="1"/>
  <c r="P41" i="16"/>
  <c r="Q41" i="16" a="1"/>
  <c r="Q41" i="16"/>
  <c r="R41" i="16" a="1"/>
  <c r="R41" i="16"/>
  <c r="S41" i="16" a="1"/>
  <c r="S41" i="16"/>
  <c r="T41" i="16" a="1"/>
  <c r="T41" i="16"/>
  <c r="U41" i="16" a="1"/>
  <c r="U41" i="16"/>
  <c r="V41" i="16" a="1"/>
  <c r="V41" i="16"/>
  <c r="W41" i="16" a="1"/>
  <c r="W41" i="16"/>
  <c r="X41" i="16" a="1"/>
  <c r="X41" i="16"/>
  <c r="Y41" i="16" a="1"/>
  <c r="Y41" i="16"/>
  <c r="Z41" i="16" a="1"/>
  <c r="Z41" i="16"/>
  <c r="AA41" i="16" a="1"/>
  <c r="AA41" i="16"/>
  <c r="AB41" i="16" a="1"/>
  <c r="AB41" i="16"/>
  <c r="AC41" i="16" a="1"/>
  <c r="AC41" i="16"/>
  <c r="B42" i="16" a="1"/>
  <c r="B42" i="16"/>
  <c r="C42" i="16" a="1"/>
  <c r="C42" i="16"/>
  <c r="D42" i="16" a="1"/>
  <c r="D42" i="16"/>
  <c r="E42" i="16" a="1"/>
  <c r="E42" i="16"/>
  <c r="F42" i="16" a="1"/>
  <c r="F42" i="16"/>
  <c r="G42" i="16" a="1"/>
  <c r="G42" i="16"/>
  <c r="H42" i="16" a="1"/>
  <c r="H42" i="16"/>
  <c r="I42" i="16" a="1"/>
  <c r="I42" i="16"/>
  <c r="J42" i="16" a="1"/>
  <c r="J42" i="16"/>
  <c r="K42" i="16" a="1"/>
  <c r="K42" i="16"/>
  <c r="L42" i="16" a="1"/>
  <c r="L42" i="16"/>
  <c r="M42" i="16" a="1"/>
  <c r="M42" i="16"/>
  <c r="N42" i="16" a="1"/>
  <c r="N42" i="16"/>
  <c r="O42" i="16" a="1"/>
  <c r="O42" i="16"/>
  <c r="P42" i="16" a="1"/>
  <c r="P42" i="16"/>
  <c r="Q42" i="16" a="1"/>
  <c r="Q42" i="16"/>
  <c r="R42" i="16" a="1"/>
  <c r="R42" i="16"/>
  <c r="S42" i="16" a="1"/>
  <c r="S42" i="16"/>
  <c r="T42" i="16" a="1"/>
  <c r="T42" i="16"/>
  <c r="U42" i="16" a="1"/>
  <c r="U42" i="16"/>
  <c r="V42" i="16" a="1"/>
  <c r="V42" i="16"/>
  <c r="W42" i="16" a="1"/>
  <c r="W42" i="16"/>
  <c r="X42" i="16" a="1"/>
  <c r="X42" i="16"/>
  <c r="Y42" i="16" a="1"/>
  <c r="Y42" i="16"/>
  <c r="Z42" i="16" a="1"/>
  <c r="Z42" i="16"/>
  <c r="AA42" i="16" a="1"/>
  <c r="AA42" i="16"/>
  <c r="AB42" i="16" a="1"/>
  <c r="AB42" i="16"/>
  <c r="AC42" i="16" a="1"/>
  <c r="AC42" i="16"/>
  <c r="B43" i="16" a="1"/>
  <c r="B43" i="16"/>
  <c r="C43" i="16" a="1"/>
  <c r="C43" i="16"/>
  <c r="D43" i="16" a="1"/>
  <c r="D43" i="16"/>
  <c r="E43" i="16" a="1"/>
  <c r="E43" i="16"/>
  <c r="F43" i="16" a="1"/>
  <c r="F43" i="16"/>
  <c r="G43" i="16" a="1"/>
  <c r="G43" i="16"/>
  <c r="H43" i="16" a="1"/>
  <c r="H43" i="16"/>
  <c r="I43" i="16" a="1"/>
  <c r="I43" i="16"/>
  <c r="J43" i="16" a="1"/>
  <c r="J43" i="16"/>
  <c r="K43" i="16" a="1"/>
  <c r="K43" i="16"/>
  <c r="L43" i="16" a="1"/>
  <c r="L43" i="16"/>
  <c r="M43" i="16" a="1"/>
  <c r="M43" i="16"/>
  <c r="N43" i="16" a="1"/>
  <c r="N43" i="16"/>
  <c r="O43" i="16" a="1"/>
  <c r="O43" i="16"/>
  <c r="P43" i="16" a="1"/>
  <c r="P43" i="16"/>
  <c r="Q43" i="16" a="1"/>
  <c r="Q43" i="16"/>
  <c r="R43" i="16" a="1"/>
  <c r="R43" i="16"/>
  <c r="S43" i="16" a="1"/>
  <c r="S43" i="16"/>
  <c r="T43" i="16" a="1"/>
  <c r="T43" i="16"/>
  <c r="U43" i="16" a="1"/>
  <c r="U43" i="16"/>
  <c r="V43" i="16" a="1"/>
  <c r="V43" i="16"/>
  <c r="W43" i="16" a="1"/>
  <c r="W43" i="16"/>
  <c r="X43" i="16" a="1"/>
  <c r="X43" i="16"/>
  <c r="Y43" i="16" a="1"/>
  <c r="Y43" i="16"/>
  <c r="Z43" i="16" a="1"/>
  <c r="Z43" i="16"/>
  <c r="AA43" i="16" a="1"/>
  <c r="AA43" i="16"/>
  <c r="AB43" i="16" a="1"/>
  <c r="AB43" i="16"/>
  <c r="AC43" i="16" a="1"/>
  <c r="AC43" i="16"/>
  <c r="B44" i="16" a="1"/>
  <c r="B44" i="16"/>
  <c r="C44" i="16" a="1"/>
  <c r="C44" i="16"/>
  <c r="D44" i="16" a="1"/>
  <c r="D44" i="16"/>
  <c r="E44" i="16" a="1"/>
  <c r="E44" i="16"/>
  <c r="F44" i="16" a="1"/>
  <c r="F44" i="16"/>
  <c r="G44" i="16" a="1"/>
  <c r="G44" i="16"/>
  <c r="H44" i="16" a="1"/>
  <c r="H44" i="16"/>
  <c r="I44" i="16" a="1"/>
  <c r="I44" i="16"/>
  <c r="J44" i="16" a="1"/>
  <c r="J44" i="16"/>
  <c r="K44" i="16" a="1"/>
  <c r="K44" i="16"/>
  <c r="L44" i="16" a="1"/>
  <c r="L44" i="16"/>
  <c r="M44" i="16" a="1"/>
  <c r="M44" i="16"/>
  <c r="N44" i="16" a="1"/>
  <c r="N44" i="16"/>
  <c r="O44" i="16" a="1"/>
  <c r="O44" i="16"/>
  <c r="P44" i="16" a="1"/>
  <c r="P44" i="16"/>
  <c r="Q44" i="16" a="1"/>
  <c r="Q44" i="16"/>
  <c r="R44" i="16" a="1"/>
  <c r="R44" i="16"/>
  <c r="S44" i="16" a="1"/>
  <c r="S44" i="16"/>
  <c r="T44" i="16" a="1"/>
  <c r="T44" i="16"/>
  <c r="U44" i="16" a="1"/>
  <c r="U44" i="16"/>
  <c r="V44" i="16" a="1"/>
  <c r="V44" i="16"/>
  <c r="W44" i="16" a="1"/>
  <c r="W44" i="16"/>
  <c r="X44" i="16" a="1"/>
  <c r="X44" i="16"/>
  <c r="Y44" i="16" a="1"/>
  <c r="Y44" i="16"/>
  <c r="Z44" i="16" a="1"/>
  <c r="Z44" i="16"/>
  <c r="AA44" i="16" a="1"/>
  <c r="AA44" i="16"/>
  <c r="AB44" i="16" a="1"/>
  <c r="AB44" i="16"/>
  <c r="AC44" i="16" a="1"/>
  <c r="AC44" i="16"/>
  <c r="B45" i="16" a="1"/>
  <c r="B45" i="16"/>
  <c r="C45" i="16" a="1"/>
  <c r="C45" i="16"/>
  <c r="D45" i="16" a="1"/>
  <c r="D45" i="16"/>
  <c r="E45" i="16" a="1"/>
  <c r="E45" i="16"/>
  <c r="F45" i="16" a="1"/>
  <c r="F45" i="16"/>
  <c r="G45" i="16" a="1"/>
  <c r="G45" i="16"/>
  <c r="H45" i="16" a="1"/>
  <c r="H45" i="16"/>
  <c r="I45" i="16" a="1"/>
  <c r="I45" i="16"/>
  <c r="J45" i="16" a="1"/>
  <c r="J45" i="16"/>
  <c r="K45" i="16" a="1"/>
  <c r="K45" i="16"/>
  <c r="L45" i="16" a="1"/>
  <c r="L45" i="16"/>
  <c r="M45" i="16" a="1"/>
  <c r="M45" i="16"/>
  <c r="N45" i="16" a="1"/>
  <c r="N45" i="16"/>
  <c r="O45" i="16" a="1"/>
  <c r="O45" i="16"/>
  <c r="P45" i="16" a="1"/>
  <c r="P45" i="16"/>
  <c r="Q45" i="16" a="1"/>
  <c r="Q45" i="16"/>
  <c r="R45" i="16" a="1"/>
  <c r="R45" i="16"/>
  <c r="S45" i="16" a="1"/>
  <c r="S45" i="16"/>
  <c r="T45" i="16" a="1"/>
  <c r="T45" i="16"/>
  <c r="U45" i="16" a="1"/>
  <c r="U45" i="16"/>
  <c r="V45" i="16" a="1"/>
  <c r="V45" i="16"/>
  <c r="W45" i="16" a="1"/>
  <c r="W45" i="16"/>
  <c r="X45" i="16" a="1"/>
  <c r="X45" i="16"/>
  <c r="Y45" i="16" a="1"/>
  <c r="Y45" i="16"/>
  <c r="Z45" i="16" a="1"/>
  <c r="Z45" i="16"/>
  <c r="AA45" i="16" a="1"/>
  <c r="AA45" i="16"/>
  <c r="AB45" i="16" a="1"/>
  <c r="AB45" i="16"/>
  <c r="AC45" i="16" a="1"/>
  <c r="AC45" i="16"/>
  <c r="B46" i="16" a="1"/>
  <c r="B46" i="16"/>
  <c r="C46" i="16" a="1"/>
  <c r="C46" i="16"/>
  <c r="D46" i="16" a="1"/>
  <c r="D46" i="16"/>
  <c r="E46" i="16" a="1"/>
  <c r="E46" i="16"/>
  <c r="F46" i="16" a="1"/>
  <c r="F46" i="16"/>
  <c r="G46" i="16" a="1"/>
  <c r="G46" i="16"/>
  <c r="H46" i="16" a="1"/>
  <c r="H46" i="16"/>
  <c r="I46" i="16" a="1"/>
  <c r="I46" i="16"/>
  <c r="J46" i="16" a="1"/>
  <c r="J46" i="16"/>
  <c r="K46" i="16" a="1"/>
  <c r="K46" i="16"/>
  <c r="L46" i="16" a="1"/>
  <c r="L46" i="16"/>
  <c r="M46" i="16" a="1"/>
  <c r="M46" i="16"/>
  <c r="N46" i="16" a="1"/>
  <c r="N46" i="16"/>
  <c r="O46" i="16" a="1"/>
  <c r="O46" i="16"/>
  <c r="P46" i="16" a="1"/>
  <c r="P46" i="16"/>
  <c r="Q46" i="16" a="1"/>
  <c r="Q46" i="16"/>
  <c r="R46" i="16" a="1"/>
  <c r="R46" i="16"/>
  <c r="S46" i="16" a="1"/>
  <c r="S46" i="16"/>
  <c r="T46" i="16" a="1"/>
  <c r="T46" i="16"/>
  <c r="U46" i="16" a="1"/>
  <c r="U46" i="16"/>
  <c r="V46" i="16" a="1"/>
  <c r="V46" i="16"/>
  <c r="W46" i="16" a="1"/>
  <c r="W46" i="16"/>
  <c r="X46" i="16" a="1"/>
  <c r="X46" i="16"/>
  <c r="Y46" i="16" a="1"/>
  <c r="Y46" i="16"/>
  <c r="Z46" i="16" a="1"/>
  <c r="Z46" i="16"/>
  <c r="AA46" i="16" a="1"/>
  <c r="AA46" i="16"/>
  <c r="AB46" i="16" a="1"/>
  <c r="AB46" i="16"/>
  <c r="AC46" i="16" a="1"/>
  <c r="AC46" i="16"/>
  <c r="B47" i="16" a="1"/>
  <c r="B47" i="16"/>
  <c r="C47" i="16" a="1"/>
  <c r="C47" i="16"/>
  <c r="D47" i="16" a="1"/>
  <c r="D47" i="16"/>
  <c r="E47" i="16" a="1"/>
  <c r="E47" i="16"/>
  <c r="F47" i="16" a="1"/>
  <c r="F47" i="16"/>
  <c r="G47" i="16" a="1"/>
  <c r="G47" i="16"/>
  <c r="H47" i="16" a="1"/>
  <c r="H47" i="16"/>
  <c r="I47" i="16" a="1"/>
  <c r="I47" i="16"/>
  <c r="J47" i="16" a="1"/>
  <c r="J47" i="16"/>
  <c r="K47" i="16" a="1"/>
  <c r="K47" i="16"/>
  <c r="L47" i="16" a="1"/>
  <c r="L47" i="16"/>
  <c r="M47" i="16" a="1"/>
  <c r="M47" i="16"/>
  <c r="N47" i="16" a="1"/>
  <c r="N47" i="16"/>
  <c r="O47" i="16" a="1"/>
  <c r="O47" i="16"/>
  <c r="P47" i="16" a="1"/>
  <c r="P47" i="16"/>
  <c r="Q47" i="16" a="1"/>
  <c r="Q47" i="16"/>
  <c r="R47" i="16" a="1"/>
  <c r="R47" i="16"/>
  <c r="S47" i="16" a="1"/>
  <c r="S47" i="16"/>
  <c r="T47" i="16" a="1"/>
  <c r="T47" i="16"/>
  <c r="U47" i="16" a="1"/>
  <c r="U47" i="16"/>
  <c r="V47" i="16" a="1"/>
  <c r="V47" i="16"/>
  <c r="W47" i="16" a="1"/>
  <c r="W47" i="16"/>
  <c r="X47" i="16" a="1"/>
  <c r="X47" i="16"/>
  <c r="Y47" i="16" a="1"/>
  <c r="Y47" i="16"/>
  <c r="Z47" i="16" a="1"/>
  <c r="Z47" i="16"/>
  <c r="AA47" i="16" a="1"/>
  <c r="AA47" i="16"/>
  <c r="AB47" i="16" a="1"/>
  <c r="AB47" i="16"/>
  <c r="AC47" i="16" a="1"/>
  <c r="AC47" i="16"/>
  <c r="B48" i="16" a="1"/>
  <c r="B48" i="16"/>
  <c r="C48" i="16" a="1"/>
  <c r="C48" i="16"/>
  <c r="D48" i="16" a="1"/>
  <c r="D48" i="16"/>
  <c r="E48" i="16" a="1"/>
  <c r="E48" i="16"/>
  <c r="F48" i="16" a="1"/>
  <c r="F48" i="16"/>
  <c r="G48" i="16" a="1"/>
  <c r="G48" i="16"/>
  <c r="H48" i="16" a="1"/>
  <c r="H48" i="16"/>
  <c r="I48" i="16" a="1"/>
  <c r="I48" i="16"/>
  <c r="J48" i="16" a="1"/>
  <c r="J48" i="16"/>
  <c r="K48" i="16" a="1"/>
  <c r="K48" i="16"/>
  <c r="L48" i="16" a="1"/>
  <c r="L48" i="16"/>
  <c r="M48" i="16" a="1"/>
  <c r="M48" i="16"/>
  <c r="N48" i="16" a="1"/>
  <c r="N48" i="16"/>
  <c r="O48" i="16" a="1"/>
  <c r="O48" i="16"/>
  <c r="P48" i="16" a="1"/>
  <c r="P48" i="16"/>
  <c r="Q48" i="16" a="1"/>
  <c r="Q48" i="16"/>
  <c r="R48" i="16" a="1"/>
  <c r="R48" i="16"/>
  <c r="S48" i="16" a="1"/>
  <c r="S48" i="16"/>
  <c r="T48" i="16" a="1"/>
  <c r="T48" i="16"/>
  <c r="U48" i="16" a="1"/>
  <c r="U48" i="16"/>
  <c r="V48" i="16" a="1"/>
  <c r="V48" i="16"/>
  <c r="W48" i="16" a="1"/>
  <c r="W48" i="16"/>
  <c r="X48" i="16" a="1"/>
  <c r="X48" i="16"/>
  <c r="Y48" i="16" a="1"/>
  <c r="Y48" i="16"/>
  <c r="Z48" i="16" a="1"/>
  <c r="Z48" i="16"/>
  <c r="AA48" i="16" a="1"/>
  <c r="AA48" i="16"/>
  <c r="AB48" i="16" a="1"/>
  <c r="AB48" i="16"/>
  <c r="AC48" i="16" a="1"/>
  <c r="AC48" i="16"/>
  <c r="B49" i="16" a="1"/>
  <c r="B49" i="16"/>
  <c r="C49" i="16" a="1"/>
  <c r="C49" i="16"/>
  <c r="D49" i="16" a="1"/>
  <c r="D49" i="16"/>
  <c r="E49" i="16" a="1"/>
  <c r="E49" i="16"/>
  <c r="F49" i="16" a="1"/>
  <c r="F49" i="16"/>
  <c r="G49" i="16" a="1"/>
  <c r="G49" i="16"/>
  <c r="H49" i="16" a="1"/>
  <c r="H49" i="16"/>
  <c r="I49" i="16" a="1"/>
  <c r="I49" i="16"/>
  <c r="J49" i="16" a="1"/>
  <c r="J49" i="16"/>
  <c r="K49" i="16" a="1"/>
  <c r="K49" i="16"/>
  <c r="L49" i="16" a="1"/>
  <c r="L49" i="16"/>
  <c r="M49" i="16" a="1"/>
  <c r="M49" i="16"/>
  <c r="N49" i="16" a="1"/>
  <c r="N49" i="16"/>
  <c r="O49" i="16" a="1"/>
  <c r="O49" i="16"/>
  <c r="P49" i="16" a="1"/>
  <c r="P49" i="16"/>
  <c r="Q49" i="16" a="1"/>
  <c r="Q49" i="16"/>
  <c r="R49" i="16" a="1"/>
  <c r="R49" i="16"/>
  <c r="S49" i="16" a="1"/>
  <c r="S49" i="16"/>
  <c r="T49" i="16" a="1"/>
  <c r="T49" i="16"/>
  <c r="U49" i="16" a="1"/>
  <c r="U49" i="16"/>
  <c r="V49" i="16" a="1"/>
  <c r="V49" i="16"/>
  <c r="W49" i="16" a="1"/>
  <c r="W49" i="16"/>
  <c r="X49" i="16" a="1"/>
  <c r="X49" i="16"/>
  <c r="Y49" i="16" a="1"/>
  <c r="Y49" i="16"/>
  <c r="Z49" i="16" a="1"/>
  <c r="Z49" i="16"/>
  <c r="AA49" i="16" a="1"/>
  <c r="AA49" i="16"/>
  <c r="AB49" i="16" a="1"/>
  <c r="AB49" i="16"/>
  <c r="AC49" i="16" a="1"/>
  <c r="AC49" i="16"/>
  <c r="B50" i="16" a="1"/>
  <c r="B50" i="16"/>
  <c r="C50" i="16" a="1"/>
  <c r="C50" i="16"/>
  <c r="D50" i="16" a="1"/>
  <c r="D50" i="16"/>
  <c r="E50" i="16" a="1"/>
  <c r="E50" i="16"/>
  <c r="F50" i="16" a="1"/>
  <c r="F50" i="16"/>
  <c r="G50" i="16" a="1"/>
  <c r="G50" i="16"/>
  <c r="H50" i="16" a="1"/>
  <c r="H50" i="16"/>
  <c r="I50" i="16" a="1"/>
  <c r="I50" i="16"/>
  <c r="J50" i="16" a="1"/>
  <c r="J50" i="16"/>
  <c r="K50" i="16" a="1"/>
  <c r="K50" i="16"/>
  <c r="L50" i="16" a="1"/>
  <c r="L50" i="16"/>
  <c r="M50" i="16" a="1"/>
  <c r="M50" i="16"/>
  <c r="N50" i="16" a="1"/>
  <c r="N50" i="16"/>
  <c r="O50" i="16" a="1"/>
  <c r="O50" i="16"/>
  <c r="P50" i="16" a="1"/>
  <c r="P50" i="16"/>
  <c r="Q50" i="16" a="1"/>
  <c r="Q50" i="16"/>
  <c r="R50" i="16" a="1"/>
  <c r="R50" i="16"/>
  <c r="S50" i="16" a="1"/>
  <c r="S50" i="16"/>
  <c r="T50" i="16" a="1"/>
  <c r="T50" i="16"/>
  <c r="U50" i="16" a="1"/>
  <c r="U50" i="16"/>
  <c r="V50" i="16" a="1"/>
  <c r="V50" i="16"/>
  <c r="W50" i="16" a="1"/>
  <c r="W50" i="16"/>
  <c r="X50" i="16" a="1"/>
  <c r="X50" i="16"/>
  <c r="Y50" i="16" a="1"/>
  <c r="Y50" i="16"/>
  <c r="Z50" i="16" a="1"/>
  <c r="Z50" i="16"/>
  <c r="AA50" i="16" a="1"/>
  <c r="AA50" i="16"/>
  <c r="AB50" i="16" a="1"/>
  <c r="AB50" i="16"/>
  <c r="AC50" i="16" a="1"/>
  <c r="AC50" i="16"/>
  <c r="B51" i="16" a="1"/>
  <c r="B51" i="16"/>
  <c r="C51" i="16" a="1"/>
  <c r="C51" i="16"/>
  <c r="D51" i="16" a="1"/>
  <c r="D51" i="16"/>
  <c r="E51" i="16" a="1"/>
  <c r="E51" i="16"/>
  <c r="F51" i="16" a="1"/>
  <c r="F51" i="16"/>
  <c r="G51" i="16" a="1"/>
  <c r="G51" i="16"/>
  <c r="H51" i="16" a="1"/>
  <c r="H51" i="16"/>
  <c r="I51" i="16" a="1"/>
  <c r="I51" i="16"/>
  <c r="J51" i="16" a="1"/>
  <c r="J51" i="16"/>
  <c r="K51" i="16" a="1"/>
  <c r="K51" i="16"/>
  <c r="L51" i="16" a="1"/>
  <c r="L51" i="16"/>
  <c r="M51" i="16" a="1"/>
  <c r="M51" i="16"/>
  <c r="N51" i="16" a="1"/>
  <c r="N51" i="16"/>
  <c r="O51" i="16" a="1"/>
  <c r="O51" i="16"/>
  <c r="P51" i="16" a="1"/>
  <c r="P51" i="16"/>
  <c r="Q51" i="16" a="1"/>
  <c r="Q51" i="16"/>
  <c r="R51" i="16" a="1"/>
  <c r="R51" i="16"/>
  <c r="S51" i="16" a="1"/>
  <c r="S51" i="16"/>
  <c r="T51" i="16" a="1"/>
  <c r="T51" i="16"/>
  <c r="U51" i="16" a="1"/>
  <c r="U51" i="16"/>
  <c r="V51" i="16" a="1"/>
  <c r="V51" i="16"/>
  <c r="W51" i="16" a="1"/>
  <c r="W51" i="16"/>
  <c r="X51" i="16" a="1"/>
  <c r="X51" i="16"/>
  <c r="Y51" i="16" a="1"/>
  <c r="Y51" i="16"/>
  <c r="Z51" i="16" a="1"/>
  <c r="Z51" i="16"/>
  <c r="AA51" i="16" a="1"/>
  <c r="AA51" i="16"/>
  <c r="AB51" i="16" a="1"/>
  <c r="AB51" i="16"/>
  <c r="AC51" i="16" a="1"/>
  <c r="AC51" i="16"/>
  <c r="B52" i="16" a="1"/>
  <c r="B52" i="16"/>
  <c r="C52" i="16" a="1"/>
  <c r="C52" i="16"/>
  <c r="D52" i="16" a="1"/>
  <c r="D52" i="16"/>
  <c r="E52" i="16" a="1"/>
  <c r="E52" i="16"/>
  <c r="F52" i="16" a="1"/>
  <c r="F52" i="16"/>
  <c r="G52" i="16" a="1"/>
  <c r="G52" i="16"/>
  <c r="H52" i="16" a="1"/>
  <c r="H52" i="16"/>
  <c r="I52" i="16" a="1"/>
  <c r="I52" i="16"/>
  <c r="J52" i="16" a="1"/>
  <c r="J52" i="16"/>
  <c r="K52" i="16" a="1"/>
  <c r="K52" i="16"/>
  <c r="L52" i="16" a="1"/>
  <c r="L52" i="16"/>
  <c r="M52" i="16" a="1"/>
  <c r="M52" i="16"/>
  <c r="N52" i="16" a="1"/>
  <c r="N52" i="16"/>
  <c r="O52" i="16" a="1"/>
  <c r="O52" i="16"/>
  <c r="P52" i="16" a="1"/>
  <c r="P52" i="16"/>
  <c r="Q52" i="16" a="1"/>
  <c r="Q52" i="16"/>
  <c r="R52" i="16" a="1"/>
  <c r="R52" i="16"/>
  <c r="S52" i="16" a="1"/>
  <c r="S52" i="16"/>
  <c r="T52" i="16" a="1"/>
  <c r="T52" i="16"/>
  <c r="U52" i="16" a="1"/>
  <c r="U52" i="16"/>
  <c r="V52" i="16" a="1"/>
  <c r="V52" i="16"/>
  <c r="W52" i="16" a="1"/>
  <c r="W52" i="16"/>
  <c r="X52" i="16" a="1"/>
  <c r="X52" i="16"/>
  <c r="Y52" i="16" a="1"/>
  <c r="Y52" i="16"/>
  <c r="Z52" i="16" a="1"/>
  <c r="Z52" i="16"/>
  <c r="AA52" i="16" a="1"/>
  <c r="AA52" i="16"/>
  <c r="AB52" i="16" a="1"/>
  <c r="AB52" i="16"/>
  <c r="AC52" i="16" a="1"/>
  <c r="AC52" i="16"/>
  <c r="B53" i="16" a="1"/>
  <c r="B53" i="16"/>
  <c r="C53" i="16" a="1"/>
  <c r="C53" i="16"/>
  <c r="D53" i="16" a="1"/>
  <c r="D53" i="16"/>
  <c r="E53" i="16" a="1"/>
  <c r="E53" i="16"/>
  <c r="F53" i="16" a="1"/>
  <c r="F53" i="16"/>
  <c r="G53" i="16" a="1"/>
  <c r="G53" i="16"/>
  <c r="H53" i="16" a="1"/>
  <c r="H53" i="16"/>
  <c r="I53" i="16" a="1"/>
  <c r="I53" i="16"/>
  <c r="J53" i="16" a="1"/>
  <c r="J53" i="16"/>
  <c r="K53" i="16" a="1"/>
  <c r="K53" i="16"/>
  <c r="L53" i="16" a="1"/>
  <c r="L53" i="16"/>
  <c r="M53" i="16" a="1"/>
  <c r="M53" i="16"/>
  <c r="N53" i="16" a="1"/>
  <c r="N53" i="16"/>
  <c r="O53" i="16" a="1"/>
  <c r="O53" i="16"/>
  <c r="P53" i="16" a="1"/>
  <c r="P53" i="16"/>
  <c r="Q53" i="16" a="1"/>
  <c r="Q53" i="16"/>
  <c r="R53" i="16" a="1"/>
  <c r="R53" i="16"/>
  <c r="S53" i="16" a="1"/>
  <c r="S53" i="16"/>
  <c r="T53" i="16" a="1"/>
  <c r="T53" i="16"/>
  <c r="U53" i="16" a="1"/>
  <c r="U53" i="16"/>
  <c r="V53" i="16" a="1"/>
  <c r="V53" i="16"/>
  <c r="W53" i="16" a="1"/>
  <c r="W53" i="16"/>
  <c r="X53" i="16" a="1"/>
  <c r="X53" i="16"/>
  <c r="Y53" i="16" a="1"/>
  <c r="Y53" i="16"/>
  <c r="Z53" i="16" a="1"/>
  <c r="Z53" i="16"/>
  <c r="AA53" i="16" a="1"/>
  <c r="AA53" i="16"/>
  <c r="AB53" i="16" a="1"/>
  <c r="AB53" i="16"/>
  <c r="AC53" i="16" a="1"/>
  <c r="AC53" i="16"/>
  <c r="B54" i="16" a="1"/>
  <c r="B54" i="16"/>
  <c r="C54" i="16" a="1"/>
  <c r="C54" i="16"/>
  <c r="D54" i="16" a="1"/>
  <c r="D54" i="16"/>
  <c r="E54" i="16" a="1"/>
  <c r="E54" i="16"/>
  <c r="F54" i="16" a="1"/>
  <c r="F54" i="16"/>
  <c r="G54" i="16" a="1"/>
  <c r="G54" i="16"/>
  <c r="H54" i="16" a="1"/>
  <c r="H54" i="16"/>
  <c r="I54" i="16" a="1"/>
  <c r="I54" i="16"/>
  <c r="J54" i="16" a="1"/>
  <c r="J54" i="16"/>
  <c r="K54" i="16" a="1"/>
  <c r="K54" i="16"/>
  <c r="L54" i="16" a="1"/>
  <c r="L54" i="16"/>
  <c r="M54" i="16" a="1"/>
  <c r="M54" i="16"/>
  <c r="N54" i="16" a="1"/>
  <c r="N54" i="16"/>
  <c r="O54" i="16" a="1"/>
  <c r="O54" i="16"/>
  <c r="P54" i="16" a="1"/>
  <c r="P54" i="16"/>
  <c r="Q54" i="16" a="1"/>
  <c r="Q54" i="16"/>
  <c r="R54" i="16" a="1"/>
  <c r="R54" i="16"/>
  <c r="S54" i="16" a="1"/>
  <c r="S54" i="16"/>
  <c r="T54" i="16" a="1"/>
  <c r="T54" i="16"/>
  <c r="U54" i="16" a="1"/>
  <c r="U54" i="16"/>
  <c r="V54" i="16" a="1"/>
  <c r="V54" i="16"/>
  <c r="W54" i="16" a="1"/>
  <c r="W54" i="16"/>
  <c r="X54" i="16" a="1"/>
  <c r="X54" i="16"/>
  <c r="Y54" i="16" a="1"/>
  <c r="Y54" i="16"/>
  <c r="Z54" i="16" a="1"/>
  <c r="Z54" i="16"/>
  <c r="AA54" i="16" a="1"/>
  <c r="AA54" i="16"/>
  <c r="AB54" i="16" a="1"/>
  <c r="AB54" i="16"/>
  <c r="AC54" i="16" a="1"/>
  <c r="AC54" i="16"/>
  <c r="B55" i="16" a="1"/>
  <c r="B55" i="16"/>
  <c r="C55" i="16" a="1"/>
  <c r="C55" i="16"/>
  <c r="D55" i="16" a="1"/>
  <c r="D55" i="16"/>
  <c r="E55" i="16" a="1"/>
  <c r="E55" i="16"/>
  <c r="F55" i="16" a="1"/>
  <c r="F55" i="16"/>
  <c r="G55" i="16" a="1"/>
  <c r="G55" i="16"/>
  <c r="H55" i="16" a="1"/>
  <c r="H55" i="16"/>
  <c r="I55" i="16" a="1"/>
  <c r="I55" i="16"/>
  <c r="J55" i="16" a="1"/>
  <c r="J55" i="16"/>
  <c r="K55" i="16" a="1"/>
  <c r="K55" i="16"/>
  <c r="L55" i="16" a="1"/>
  <c r="L55" i="16"/>
  <c r="M55" i="16" a="1"/>
  <c r="M55" i="16"/>
  <c r="N55" i="16" a="1"/>
  <c r="N55" i="16"/>
  <c r="O55" i="16" a="1"/>
  <c r="O55" i="16"/>
  <c r="P55" i="16" a="1"/>
  <c r="P55" i="16"/>
  <c r="Q55" i="16" a="1"/>
  <c r="Q55" i="16"/>
  <c r="R55" i="16" a="1"/>
  <c r="R55" i="16"/>
  <c r="S55" i="16" a="1"/>
  <c r="S55" i="16"/>
  <c r="T55" i="16" a="1"/>
  <c r="T55" i="16"/>
  <c r="U55" i="16" a="1"/>
  <c r="U55" i="16"/>
  <c r="V55" i="16" a="1"/>
  <c r="V55" i="16"/>
  <c r="W55" i="16" a="1"/>
  <c r="W55" i="16"/>
  <c r="X55" i="16" a="1"/>
  <c r="X55" i="16"/>
  <c r="Y55" i="16" a="1"/>
  <c r="Y55" i="16"/>
  <c r="Z55" i="16" a="1"/>
  <c r="Z55" i="16"/>
  <c r="AA55" i="16" a="1"/>
  <c r="AA55" i="16"/>
  <c r="AB55" i="16" a="1"/>
  <c r="AB55" i="16"/>
  <c r="AC55" i="16" a="1"/>
  <c r="AC55" i="16"/>
  <c r="B56" i="16" a="1"/>
  <c r="B56" i="16"/>
  <c r="C56" i="16" a="1"/>
  <c r="C56" i="16"/>
  <c r="D56" i="16" a="1"/>
  <c r="D56" i="16"/>
  <c r="E56" i="16" a="1"/>
  <c r="E56" i="16"/>
  <c r="F56" i="16" a="1"/>
  <c r="F56" i="16"/>
  <c r="G56" i="16" a="1"/>
  <c r="G56" i="16"/>
  <c r="H56" i="16" a="1"/>
  <c r="H56" i="16"/>
  <c r="I56" i="16" a="1"/>
  <c r="I56" i="16"/>
  <c r="J56" i="16" a="1"/>
  <c r="J56" i="16"/>
  <c r="K56" i="16" a="1"/>
  <c r="K56" i="16"/>
  <c r="L56" i="16" a="1"/>
  <c r="L56" i="16"/>
  <c r="M56" i="16" a="1"/>
  <c r="M56" i="16"/>
  <c r="N56" i="16" a="1"/>
  <c r="N56" i="16"/>
  <c r="O56" i="16" a="1"/>
  <c r="O56" i="16"/>
  <c r="P56" i="16" a="1"/>
  <c r="P56" i="16"/>
  <c r="Q56" i="16" a="1"/>
  <c r="Q56" i="16"/>
  <c r="R56" i="16" a="1"/>
  <c r="R56" i="16"/>
  <c r="S56" i="16" a="1"/>
  <c r="S56" i="16"/>
  <c r="T56" i="16" a="1"/>
  <c r="T56" i="16"/>
  <c r="U56" i="16" a="1"/>
  <c r="U56" i="16"/>
  <c r="V56" i="16" a="1"/>
  <c r="V56" i="16"/>
  <c r="W56" i="16" a="1"/>
  <c r="W56" i="16"/>
  <c r="X56" i="16" a="1"/>
  <c r="X56" i="16"/>
  <c r="Y56" i="16" a="1"/>
  <c r="Y56" i="16"/>
  <c r="Z56" i="16" a="1"/>
  <c r="Z56" i="16"/>
  <c r="AA56" i="16" a="1"/>
  <c r="AA56" i="16"/>
  <c r="AB56" i="16" a="1"/>
  <c r="AB56" i="16"/>
  <c r="AC56" i="16" a="1"/>
  <c r="AC56" i="16"/>
  <c r="B57" i="16" a="1"/>
  <c r="B57" i="16"/>
  <c r="C57" i="16" a="1"/>
  <c r="C57" i="16"/>
  <c r="D57" i="16" a="1"/>
  <c r="D57" i="16"/>
  <c r="E57" i="16" a="1"/>
  <c r="E57" i="16"/>
  <c r="F57" i="16" a="1"/>
  <c r="F57" i="16"/>
  <c r="G57" i="16" a="1"/>
  <c r="G57" i="16"/>
  <c r="H57" i="16" a="1"/>
  <c r="H57" i="16"/>
  <c r="I57" i="16" a="1"/>
  <c r="I57" i="16"/>
  <c r="J57" i="16" a="1"/>
  <c r="J57" i="16"/>
  <c r="K57" i="16" a="1"/>
  <c r="K57" i="16"/>
  <c r="L57" i="16" a="1"/>
  <c r="L57" i="16"/>
  <c r="M57" i="16" a="1"/>
  <c r="M57" i="16"/>
  <c r="N57" i="16" a="1"/>
  <c r="N57" i="16"/>
  <c r="O57" i="16" a="1"/>
  <c r="O57" i="16"/>
  <c r="P57" i="16" a="1"/>
  <c r="P57" i="16"/>
  <c r="Q57" i="16" a="1"/>
  <c r="Q57" i="16"/>
  <c r="R57" i="16" a="1"/>
  <c r="R57" i="16"/>
  <c r="S57" i="16" a="1"/>
  <c r="S57" i="16"/>
  <c r="T57" i="16" a="1"/>
  <c r="T57" i="16"/>
  <c r="U57" i="16" a="1"/>
  <c r="U57" i="16"/>
  <c r="V57" i="16" a="1"/>
  <c r="V57" i="16"/>
  <c r="W57" i="16" a="1"/>
  <c r="W57" i="16"/>
  <c r="X57" i="16" a="1"/>
  <c r="X57" i="16"/>
  <c r="Y57" i="16" a="1"/>
  <c r="Y57" i="16"/>
  <c r="Z57" i="16" a="1"/>
  <c r="Z57" i="16"/>
  <c r="AA57" i="16" a="1"/>
  <c r="AA57" i="16"/>
  <c r="AB57" i="16" a="1"/>
  <c r="AB57" i="16"/>
  <c r="AC57" i="16" a="1"/>
  <c r="AC57" i="16"/>
  <c r="B58" i="16" a="1"/>
  <c r="B58" i="16"/>
  <c r="C58" i="16" a="1"/>
  <c r="C58" i="16"/>
  <c r="D58" i="16" a="1"/>
  <c r="D58" i="16"/>
  <c r="E58" i="16" a="1"/>
  <c r="E58" i="16"/>
  <c r="F58" i="16" a="1"/>
  <c r="F58" i="16"/>
  <c r="G58" i="16" a="1"/>
  <c r="G58" i="16"/>
  <c r="H58" i="16" a="1"/>
  <c r="H58" i="16"/>
  <c r="I58" i="16" a="1"/>
  <c r="I58" i="16"/>
  <c r="J58" i="16" a="1"/>
  <c r="J58" i="16"/>
  <c r="K58" i="16" a="1"/>
  <c r="K58" i="16"/>
  <c r="L58" i="16" a="1"/>
  <c r="L58" i="16"/>
  <c r="M58" i="16" a="1"/>
  <c r="M58" i="16"/>
  <c r="N58" i="16" a="1"/>
  <c r="N58" i="16"/>
  <c r="O58" i="16" a="1"/>
  <c r="O58" i="16"/>
  <c r="P58" i="16" a="1"/>
  <c r="P58" i="16"/>
  <c r="Q58" i="16" a="1"/>
  <c r="Q58" i="16"/>
  <c r="R58" i="16" a="1"/>
  <c r="R58" i="16"/>
  <c r="S58" i="16" a="1"/>
  <c r="S58" i="16"/>
  <c r="T58" i="16" a="1"/>
  <c r="T58" i="16"/>
  <c r="U58" i="16" a="1"/>
  <c r="U58" i="16"/>
  <c r="V58" i="16" a="1"/>
  <c r="V58" i="16"/>
  <c r="W58" i="16" a="1"/>
  <c r="W58" i="16"/>
  <c r="X58" i="16" a="1"/>
  <c r="X58" i="16"/>
  <c r="Y58" i="16" a="1"/>
  <c r="Y58" i="16"/>
  <c r="Z58" i="16" a="1"/>
  <c r="Z58" i="16"/>
  <c r="AA58" i="16" a="1"/>
  <c r="AA58" i="16"/>
  <c r="AB58" i="16" a="1"/>
  <c r="AB58" i="16"/>
  <c r="AC58" i="16" a="1"/>
  <c r="AC58" i="16"/>
  <c r="B59" i="16" a="1"/>
  <c r="B59" i="16"/>
  <c r="C59" i="16" a="1"/>
  <c r="C59" i="16"/>
  <c r="D59" i="16" a="1"/>
  <c r="D59" i="16"/>
  <c r="E59" i="16" a="1"/>
  <c r="E59" i="16"/>
  <c r="F59" i="16" a="1"/>
  <c r="F59" i="16"/>
  <c r="G59" i="16" a="1"/>
  <c r="G59" i="16"/>
  <c r="H59" i="16" a="1"/>
  <c r="H59" i="16"/>
  <c r="I59" i="16" a="1"/>
  <c r="I59" i="16"/>
  <c r="J59" i="16" a="1"/>
  <c r="J59" i="16"/>
  <c r="K59" i="16" a="1"/>
  <c r="K59" i="16"/>
  <c r="L59" i="16" a="1"/>
  <c r="L59" i="16"/>
  <c r="M59" i="16" a="1"/>
  <c r="M59" i="16"/>
  <c r="N59" i="16" a="1"/>
  <c r="N59" i="16"/>
  <c r="O59" i="16" a="1"/>
  <c r="O59" i="16"/>
  <c r="P59" i="16" a="1"/>
  <c r="P59" i="16"/>
  <c r="Q59" i="16" a="1"/>
  <c r="Q59" i="16"/>
  <c r="R59" i="16" a="1"/>
  <c r="R59" i="16"/>
  <c r="S59" i="16" a="1"/>
  <c r="S59" i="16"/>
  <c r="T59" i="16" a="1"/>
  <c r="T59" i="16"/>
  <c r="U59" i="16" a="1"/>
  <c r="U59" i="16"/>
  <c r="V59" i="16" a="1"/>
  <c r="V59" i="16"/>
  <c r="W59" i="16" a="1"/>
  <c r="W59" i="16"/>
  <c r="X59" i="16" a="1"/>
  <c r="X59" i="16"/>
  <c r="Y59" i="16" a="1"/>
  <c r="Y59" i="16"/>
  <c r="Z59" i="16" a="1"/>
  <c r="Z59" i="16"/>
  <c r="AA59" i="16" a="1"/>
  <c r="AA59" i="16"/>
  <c r="AB59" i="16" a="1"/>
  <c r="AB59" i="16"/>
  <c r="AC59" i="16" a="1"/>
  <c r="AC59" i="16"/>
  <c r="B60" i="16" a="1"/>
  <c r="B60" i="16"/>
  <c r="C60" i="16" a="1"/>
  <c r="C60" i="16"/>
  <c r="D60" i="16" a="1"/>
  <c r="D60" i="16"/>
  <c r="E60" i="16" a="1"/>
  <c r="E60" i="16"/>
  <c r="F60" i="16" a="1"/>
  <c r="F60" i="16"/>
  <c r="G60" i="16" a="1"/>
  <c r="G60" i="16"/>
  <c r="H60" i="16" a="1"/>
  <c r="H60" i="16"/>
  <c r="I60" i="16" a="1"/>
  <c r="I60" i="16"/>
  <c r="J60" i="16" a="1"/>
  <c r="J60" i="16"/>
  <c r="K60" i="16" a="1"/>
  <c r="K60" i="16"/>
  <c r="L60" i="16" a="1"/>
  <c r="L60" i="16"/>
  <c r="M60" i="16" a="1"/>
  <c r="M60" i="16"/>
  <c r="N60" i="16" a="1"/>
  <c r="N60" i="16"/>
  <c r="O60" i="16" a="1"/>
  <c r="O60" i="16"/>
  <c r="P60" i="16" a="1"/>
  <c r="P60" i="16"/>
  <c r="Q60" i="16" a="1"/>
  <c r="Q60" i="16"/>
  <c r="R60" i="16" a="1"/>
  <c r="R60" i="16"/>
  <c r="S60" i="16" a="1"/>
  <c r="S60" i="16"/>
  <c r="T60" i="16" a="1"/>
  <c r="T60" i="16"/>
  <c r="U60" i="16" a="1"/>
  <c r="U60" i="16"/>
  <c r="V60" i="16" a="1"/>
  <c r="V60" i="16"/>
  <c r="W60" i="16" a="1"/>
  <c r="W60" i="16"/>
  <c r="X60" i="16" a="1"/>
  <c r="X60" i="16"/>
  <c r="Y60" i="16" a="1"/>
  <c r="Y60" i="16"/>
  <c r="Z60" i="16" a="1"/>
  <c r="Z60" i="16"/>
  <c r="AA60" i="16" a="1"/>
  <c r="AA60" i="16"/>
  <c r="AB60" i="16" a="1"/>
  <c r="AB60" i="16"/>
  <c r="AC60" i="16" a="1"/>
  <c r="AC60" i="16"/>
  <c r="B61" i="16" a="1"/>
  <c r="B61" i="16"/>
  <c r="C61" i="16" a="1"/>
  <c r="C61" i="16"/>
  <c r="D61" i="16" a="1"/>
  <c r="D61" i="16"/>
  <c r="E61" i="16" a="1"/>
  <c r="E61" i="16"/>
  <c r="F61" i="16" a="1"/>
  <c r="F61" i="16"/>
  <c r="G61" i="16" a="1"/>
  <c r="G61" i="16"/>
  <c r="H61" i="16" a="1"/>
  <c r="H61" i="16"/>
  <c r="I61" i="16" a="1"/>
  <c r="I61" i="16"/>
  <c r="J61" i="16" a="1"/>
  <c r="J61" i="16"/>
  <c r="K61" i="16" a="1"/>
  <c r="K61" i="16"/>
  <c r="L61" i="16" a="1"/>
  <c r="L61" i="16"/>
  <c r="M61" i="16" a="1"/>
  <c r="M61" i="16"/>
  <c r="N61" i="16" a="1"/>
  <c r="N61" i="16"/>
  <c r="O61" i="16" a="1"/>
  <c r="O61" i="16"/>
  <c r="P61" i="16" a="1"/>
  <c r="P61" i="16"/>
  <c r="Q61" i="16" a="1"/>
  <c r="Q61" i="16"/>
  <c r="R61" i="16" a="1"/>
  <c r="R61" i="16"/>
  <c r="S61" i="16" a="1"/>
  <c r="S61" i="16"/>
  <c r="T61" i="16" a="1"/>
  <c r="T61" i="16"/>
  <c r="U61" i="16" a="1"/>
  <c r="U61" i="16"/>
  <c r="V61" i="16" a="1"/>
  <c r="V61" i="16"/>
  <c r="W61" i="16" a="1"/>
  <c r="W61" i="16"/>
  <c r="X61" i="16" a="1"/>
  <c r="X61" i="16"/>
  <c r="Y61" i="16" a="1"/>
  <c r="Y61" i="16"/>
  <c r="Z61" i="16" a="1"/>
  <c r="Z61" i="16"/>
  <c r="AA61" i="16" a="1"/>
  <c r="AA61" i="16"/>
  <c r="AB61" i="16" a="1"/>
  <c r="AB61" i="16"/>
  <c r="AC61" i="16" a="1"/>
  <c r="AC61" i="16"/>
  <c r="B62" i="16" a="1"/>
  <c r="B62" i="16"/>
  <c r="C62" i="16" a="1"/>
  <c r="C62" i="16"/>
  <c r="D62" i="16" a="1"/>
  <c r="D62" i="16"/>
  <c r="E62" i="16" a="1"/>
  <c r="E62" i="16"/>
  <c r="F62" i="16" a="1"/>
  <c r="F62" i="16"/>
  <c r="G62" i="16" a="1"/>
  <c r="G62" i="16"/>
  <c r="H62" i="16" a="1"/>
  <c r="H62" i="16"/>
  <c r="I62" i="16" a="1"/>
  <c r="I62" i="16"/>
  <c r="J62" i="16" a="1"/>
  <c r="J62" i="16"/>
  <c r="K62" i="16" a="1"/>
  <c r="K62" i="16"/>
  <c r="L62" i="16" a="1"/>
  <c r="L62" i="16"/>
  <c r="M62" i="16" a="1"/>
  <c r="M62" i="16"/>
  <c r="N62" i="16" a="1"/>
  <c r="N62" i="16"/>
  <c r="O62" i="16" a="1"/>
  <c r="O62" i="16"/>
  <c r="P62" i="16" a="1"/>
  <c r="P62" i="16"/>
  <c r="Q62" i="16" a="1"/>
  <c r="Q62" i="16"/>
  <c r="R62" i="16" a="1"/>
  <c r="R62" i="16"/>
  <c r="S62" i="16" a="1"/>
  <c r="S62" i="16"/>
  <c r="T62" i="16" a="1"/>
  <c r="T62" i="16"/>
  <c r="U62" i="16" a="1"/>
  <c r="U62" i="16"/>
  <c r="V62" i="16" a="1"/>
  <c r="V62" i="16"/>
  <c r="W62" i="16" a="1"/>
  <c r="W62" i="16"/>
  <c r="X62" i="16" a="1"/>
  <c r="X62" i="16"/>
  <c r="Y62" i="16" a="1"/>
  <c r="Y62" i="16"/>
  <c r="Z62" i="16" a="1"/>
  <c r="Z62" i="16"/>
  <c r="AA62" i="16" a="1"/>
  <c r="AA62" i="16"/>
  <c r="AB62" i="16" a="1"/>
  <c r="AB62" i="16"/>
  <c r="AC62" i="16" a="1"/>
  <c r="AC62" i="16"/>
  <c r="B63" i="16" a="1"/>
  <c r="B63" i="16"/>
  <c r="C63" i="16" a="1"/>
  <c r="C63" i="16"/>
  <c r="D63" i="16" a="1"/>
  <c r="D63" i="16"/>
  <c r="E63" i="16" a="1"/>
  <c r="E63" i="16"/>
  <c r="F63" i="16" a="1"/>
  <c r="F63" i="16"/>
  <c r="G63" i="16" a="1"/>
  <c r="G63" i="16"/>
  <c r="H63" i="16" a="1"/>
  <c r="H63" i="16"/>
  <c r="I63" i="16" a="1"/>
  <c r="I63" i="16"/>
  <c r="J63" i="16" a="1"/>
  <c r="J63" i="16"/>
  <c r="K63" i="16" a="1"/>
  <c r="K63" i="16"/>
  <c r="L63" i="16" a="1"/>
  <c r="L63" i="16"/>
  <c r="M63" i="16" a="1"/>
  <c r="M63" i="16"/>
  <c r="N63" i="16" a="1"/>
  <c r="N63" i="16"/>
  <c r="O63" i="16" a="1"/>
  <c r="O63" i="16"/>
  <c r="P63" i="16" a="1"/>
  <c r="P63" i="16"/>
  <c r="Q63" i="16" a="1"/>
  <c r="Q63" i="16"/>
  <c r="R63" i="16" a="1"/>
  <c r="R63" i="16"/>
  <c r="S63" i="16" a="1"/>
  <c r="S63" i="16"/>
  <c r="T63" i="16" a="1"/>
  <c r="T63" i="16"/>
  <c r="U63" i="16" a="1"/>
  <c r="U63" i="16"/>
  <c r="V63" i="16" a="1"/>
  <c r="V63" i="16"/>
  <c r="W63" i="16" a="1"/>
  <c r="W63" i="16"/>
  <c r="X63" i="16" a="1"/>
  <c r="X63" i="16"/>
  <c r="Y63" i="16" a="1"/>
  <c r="Y63" i="16"/>
  <c r="Z63" i="16" a="1"/>
  <c r="Z63" i="16"/>
  <c r="AA63" i="16" a="1"/>
  <c r="AA63" i="16"/>
  <c r="AB63" i="16" a="1"/>
  <c r="AB63" i="16"/>
  <c r="AC63" i="16" a="1"/>
  <c r="AC63" i="16"/>
  <c r="B64" i="16" a="1"/>
  <c r="B64" i="16"/>
  <c r="C64" i="16" a="1"/>
  <c r="C64" i="16"/>
  <c r="D64" i="16" a="1"/>
  <c r="D64" i="16"/>
  <c r="E64" i="16" a="1"/>
  <c r="E64" i="16"/>
  <c r="F64" i="16" a="1"/>
  <c r="F64" i="16"/>
  <c r="G64" i="16" a="1"/>
  <c r="G64" i="16"/>
  <c r="H64" i="16" a="1"/>
  <c r="H64" i="16"/>
  <c r="I64" i="16" a="1"/>
  <c r="I64" i="16"/>
  <c r="J64" i="16" a="1"/>
  <c r="J64" i="16"/>
  <c r="K64" i="16" a="1"/>
  <c r="K64" i="16"/>
  <c r="L64" i="16" a="1"/>
  <c r="L64" i="16"/>
  <c r="M64" i="16" a="1"/>
  <c r="M64" i="16"/>
  <c r="N64" i="16" a="1"/>
  <c r="N64" i="16"/>
  <c r="O64" i="16" a="1"/>
  <c r="O64" i="16"/>
  <c r="P64" i="16" a="1"/>
  <c r="P64" i="16"/>
  <c r="Q64" i="16" a="1"/>
  <c r="Q64" i="16"/>
  <c r="R64" i="16" a="1"/>
  <c r="R64" i="16"/>
  <c r="S64" i="16" a="1"/>
  <c r="S64" i="16"/>
  <c r="T64" i="16" a="1"/>
  <c r="T64" i="16"/>
  <c r="U64" i="16" a="1"/>
  <c r="U64" i="16"/>
  <c r="V64" i="16" a="1"/>
  <c r="V64" i="16"/>
  <c r="W64" i="16" a="1"/>
  <c r="W64" i="16"/>
  <c r="X64" i="16" a="1"/>
  <c r="X64" i="16"/>
  <c r="Y64" i="16" a="1"/>
  <c r="Y64" i="16"/>
  <c r="Z64" i="16" a="1"/>
  <c r="Z64" i="16"/>
  <c r="AA64" i="16" a="1"/>
  <c r="AA64" i="16"/>
  <c r="AB64" i="16" a="1"/>
  <c r="AB64" i="16"/>
  <c r="AC64" i="16" a="1"/>
  <c r="AC64" i="16"/>
  <c r="B65" i="16" a="1"/>
  <c r="B65" i="16"/>
  <c r="C65" i="16" a="1"/>
  <c r="C65" i="16"/>
  <c r="D65" i="16" a="1"/>
  <c r="D65" i="16"/>
  <c r="E65" i="16" a="1"/>
  <c r="E65" i="16"/>
  <c r="F65" i="16" a="1"/>
  <c r="F65" i="16"/>
  <c r="G65" i="16" a="1"/>
  <c r="G65" i="16"/>
  <c r="H65" i="16" a="1"/>
  <c r="H65" i="16"/>
  <c r="I65" i="16" a="1"/>
  <c r="I65" i="16"/>
  <c r="J65" i="16" a="1"/>
  <c r="J65" i="16"/>
  <c r="K65" i="16" a="1"/>
  <c r="K65" i="16"/>
  <c r="L65" i="16" a="1"/>
  <c r="L65" i="16"/>
  <c r="M65" i="16" a="1"/>
  <c r="M65" i="16"/>
  <c r="N65" i="16" a="1"/>
  <c r="N65" i="16"/>
  <c r="O65" i="16" a="1"/>
  <c r="O65" i="16"/>
  <c r="P65" i="16" a="1"/>
  <c r="P65" i="16"/>
  <c r="Q65" i="16" a="1"/>
  <c r="Q65" i="16"/>
  <c r="R65" i="16" a="1"/>
  <c r="R65" i="16"/>
  <c r="S65" i="16" a="1"/>
  <c r="S65" i="16"/>
  <c r="T65" i="16" a="1"/>
  <c r="T65" i="16"/>
  <c r="U65" i="16" a="1"/>
  <c r="U65" i="16"/>
  <c r="V65" i="16" a="1"/>
  <c r="V65" i="16"/>
  <c r="W65" i="16" a="1"/>
  <c r="W65" i="16"/>
  <c r="X65" i="16" a="1"/>
  <c r="X65" i="16"/>
  <c r="Y65" i="16" a="1"/>
  <c r="Y65" i="16"/>
  <c r="Z65" i="16" a="1"/>
  <c r="Z65" i="16"/>
  <c r="AA65" i="16" a="1"/>
  <c r="AA65" i="16"/>
  <c r="AB65" i="16" a="1"/>
  <c r="AB65" i="16"/>
  <c r="AC65" i="16" a="1"/>
  <c r="AC65" i="16"/>
  <c r="B66" i="16" a="1"/>
  <c r="B66" i="16"/>
  <c r="C66" i="16" a="1"/>
  <c r="C66" i="16"/>
  <c r="D66" i="16" a="1"/>
  <c r="D66" i="16"/>
  <c r="E66" i="16" a="1"/>
  <c r="E66" i="16"/>
  <c r="F66" i="16" a="1"/>
  <c r="F66" i="16"/>
  <c r="G66" i="16" a="1"/>
  <c r="G66" i="16"/>
  <c r="H66" i="16" a="1"/>
  <c r="H66" i="16"/>
  <c r="I66" i="16" a="1"/>
  <c r="I66" i="16"/>
  <c r="J66" i="16" a="1"/>
  <c r="J66" i="16"/>
  <c r="K66" i="16" a="1"/>
  <c r="K66" i="16"/>
  <c r="L66" i="16" a="1"/>
  <c r="L66" i="16"/>
  <c r="M66" i="16" a="1"/>
  <c r="M66" i="16"/>
  <c r="N66" i="16" a="1"/>
  <c r="N66" i="16"/>
  <c r="O66" i="16" a="1"/>
  <c r="O66" i="16"/>
  <c r="P66" i="16" a="1"/>
  <c r="P66" i="16"/>
  <c r="Q66" i="16" a="1"/>
  <c r="Q66" i="16"/>
  <c r="R66" i="16" a="1"/>
  <c r="R66" i="16"/>
  <c r="S66" i="16" a="1"/>
  <c r="S66" i="16"/>
  <c r="T66" i="16" a="1"/>
  <c r="T66" i="16"/>
  <c r="U66" i="16" a="1"/>
  <c r="U66" i="16"/>
  <c r="V66" i="16" a="1"/>
  <c r="V66" i="16"/>
  <c r="W66" i="16" a="1"/>
  <c r="W66" i="16"/>
  <c r="X66" i="16" a="1"/>
  <c r="X66" i="16"/>
  <c r="Y66" i="16" a="1"/>
  <c r="Y66" i="16"/>
  <c r="Z66" i="16" a="1"/>
  <c r="Z66" i="16"/>
  <c r="AA66" i="16" a="1"/>
  <c r="AA66" i="16"/>
  <c r="AB66" i="16" a="1"/>
  <c r="AB66" i="16"/>
  <c r="AC66" i="16" a="1"/>
  <c r="AC66" i="16"/>
  <c r="B67" i="16" a="1"/>
  <c r="B67" i="16"/>
  <c r="C67" i="16" a="1"/>
  <c r="C67" i="16"/>
  <c r="D67" i="16" a="1"/>
  <c r="D67" i="16"/>
  <c r="E67" i="16" a="1"/>
  <c r="E67" i="16"/>
  <c r="F67" i="16" a="1"/>
  <c r="F67" i="16"/>
  <c r="G67" i="16" a="1"/>
  <c r="G67" i="16"/>
  <c r="H67" i="16" a="1"/>
  <c r="H67" i="16"/>
  <c r="I67" i="16" a="1"/>
  <c r="I67" i="16"/>
  <c r="J67" i="16" a="1"/>
  <c r="J67" i="16"/>
  <c r="K67" i="16" a="1"/>
  <c r="K67" i="16"/>
  <c r="L67" i="16" a="1"/>
  <c r="L67" i="16"/>
  <c r="M67" i="16" a="1"/>
  <c r="M67" i="16"/>
  <c r="N67" i="16" a="1"/>
  <c r="N67" i="16"/>
  <c r="O67" i="16" a="1"/>
  <c r="O67" i="16"/>
  <c r="P67" i="16" a="1"/>
  <c r="P67" i="16"/>
  <c r="Q67" i="16" a="1"/>
  <c r="Q67" i="16"/>
  <c r="R67" i="16" a="1"/>
  <c r="R67" i="16"/>
  <c r="S67" i="16" a="1"/>
  <c r="S67" i="16"/>
  <c r="T67" i="16" a="1"/>
  <c r="T67" i="16"/>
  <c r="U67" i="16" a="1"/>
  <c r="U67" i="16"/>
  <c r="V67" i="16" a="1"/>
  <c r="V67" i="16"/>
  <c r="W67" i="16" a="1"/>
  <c r="W67" i="16"/>
  <c r="X67" i="16" a="1"/>
  <c r="X67" i="16"/>
  <c r="Y67" i="16" a="1"/>
  <c r="Y67" i="16"/>
  <c r="Z67" i="16" a="1"/>
  <c r="Z67" i="16"/>
  <c r="AA67" i="16" a="1"/>
  <c r="AA67" i="16"/>
  <c r="AB67" i="16" a="1"/>
  <c r="AB67" i="16"/>
  <c r="AC67" i="16" a="1"/>
  <c r="AC67" i="16"/>
  <c r="C32" i="9"/>
  <c r="C33" i="9"/>
  <c r="AD310" i="21"/>
  <c r="AC310" i="21"/>
  <c r="AB310" i="21"/>
  <c r="AA310" i="21"/>
  <c r="Z310" i="21"/>
  <c r="Y310" i="21"/>
  <c r="X310" i="21"/>
  <c r="W310" i="21"/>
  <c r="V310" i="21"/>
  <c r="U310" i="21"/>
  <c r="T310" i="21"/>
  <c r="S310" i="21"/>
  <c r="R310" i="21"/>
  <c r="Q310" i="21"/>
  <c r="P310" i="21"/>
  <c r="O310" i="21"/>
  <c r="N310" i="21"/>
  <c r="M310" i="21"/>
  <c r="L310" i="21"/>
  <c r="K310" i="21"/>
  <c r="J310" i="21"/>
  <c r="I310" i="21"/>
  <c r="H310" i="21"/>
  <c r="G310" i="21"/>
  <c r="F310" i="21"/>
  <c r="E310" i="21"/>
  <c r="D310" i="21"/>
  <c r="C310" i="21"/>
  <c r="AD309" i="21"/>
  <c r="AC309" i="21"/>
  <c r="AB309" i="21"/>
  <c r="AA309" i="21"/>
  <c r="Z309" i="21"/>
  <c r="Y309" i="21"/>
  <c r="X309" i="21"/>
  <c r="W309" i="21"/>
  <c r="V309" i="21"/>
  <c r="U309" i="21"/>
  <c r="T309" i="21"/>
  <c r="S309" i="21"/>
  <c r="R309" i="21"/>
  <c r="Q309" i="21"/>
  <c r="P309" i="21"/>
  <c r="O309" i="21"/>
  <c r="N309" i="21"/>
  <c r="M309" i="21"/>
  <c r="L309" i="21"/>
  <c r="K309" i="21"/>
  <c r="J309" i="21"/>
  <c r="I309" i="21"/>
  <c r="H309" i="21"/>
  <c r="G309" i="21"/>
  <c r="F309" i="21"/>
  <c r="E309" i="21"/>
  <c r="D309" i="21"/>
  <c r="C309" i="21"/>
  <c r="AD308" i="21"/>
  <c r="AC308" i="21"/>
  <c r="AB308" i="21"/>
  <c r="AA308" i="21"/>
  <c r="Z308" i="21"/>
  <c r="Y308" i="21"/>
  <c r="X308" i="21"/>
  <c r="W308" i="21"/>
  <c r="V308" i="21"/>
  <c r="U308" i="21"/>
  <c r="T308" i="21"/>
  <c r="S308" i="21"/>
  <c r="R308" i="21"/>
  <c r="Q308" i="21"/>
  <c r="P308" i="21"/>
  <c r="O308" i="21"/>
  <c r="N308" i="21"/>
  <c r="M308" i="21"/>
  <c r="L308" i="21"/>
  <c r="K308" i="21"/>
  <c r="J308" i="21"/>
  <c r="I308" i="21"/>
  <c r="H308" i="21"/>
  <c r="G308" i="21"/>
  <c r="F308" i="21"/>
  <c r="E308" i="21"/>
  <c r="D308" i="21"/>
  <c r="C308" i="21"/>
  <c r="AD307" i="21"/>
  <c r="AC307" i="21"/>
  <c r="AB307" i="21"/>
  <c r="AA307" i="21"/>
  <c r="Z307" i="21"/>
  <c r="Y307" i="21"/>
  <c r="X307" i="21"/>
  <c r="W307" i="21"/>
  <c r="V307" i="21"/>
  <c r="U307" i="21"/>
  <c r="T307" i="21"/>
  <c r="S307" i="21"/>
  <c r="R307" i="21"/>
  <c r="Q307" i="21"/>
  <c r="P307" i="21"/>
  <c r="O307" i="21"/>
  <c r="N307" i="21"/>
  <c r="M307" i="21"/>
  <c r="L307" i="21"/>
  <c r="K307" i="21"/>
  <c r="J307" i="21"/>
  <c r="I307" i="21"/>
  <c r="H307" i="21"/>
  <c r="G307" i="21"/>
  <c r="F307" i="21"/>
  <c r="E307" i="21"/>
  <c r="D307" i="21"/>
  <c r="C307" i="21"/>
  <c r="AD306" i="21"/>
  <c r="AC306" i="21"/>
  <c r="AB306" i="21"/>
  <c r="AA306" i="21"/>
  <c r="Z306" i="21"/>
  <c r="Y306" i="21"/>
  <c r="X306" i="21"/>
  <c r="W306" i="21"/>
  <c r="V306" i="21"/>
  <c r="U306" i="21"/>
  <c r="T306" i="21"/>
  <c r="S306" i="21"/>
  <c r="R306" i="21"/>
  <c r="Q306" i="21"/>
  <c r="P306" i="21"/>
  <c r="O306" i="21"/>
  <c r="N306" i="21"/>
  <c r="M306" i="21"/>
  <c r="L306" i="21"/>
  <c r="K306" i="21"/>
  <c r="J306" i="21"/>
  <c r="I306" i="21"/>
  <c r="H306" i="21"/>
  <c r="G306" i="21"/>
  <c r="F306" i="21"/>
  <c r="E306" i="21"/>
  <c r="D306" i="21"/>
  <c r="C306" i="21"/>
  <c r="AD305" i="21"/>
  <c r="AC305" i="21"/>
  <c r="AB305" i="21"/>
  <c r="AA305" i="21"/>
  <c r="Z305" i="21"/>
  <c r="Y305" i="21"/>
  <c r="X305" i="21"/>
  <c r="W305" i="21"/>
  <c r="V305" i="21"/>
  <c r="U305" i="21"/>
  <c r="T305" i="21"/>
  <c r="S305" i="21"/>
  <c r="R305" i="21"/>
  <c r="Q305" i="21"/>
  <c r="P305" i="21"/>
  <c r="O305" i="21"/>
  <c r="N305" i="21"/>
  <c r="M305" i="21"/>
  <c r="L305" i="21"/>
  <c r="K305" i="21"/>
  <c r="J305" i="21"/>
  <c r="I305" i="21"/>
  <c r="H305" i="21"/>
  <c r="G305" i="21"/>
  <c r="F305" i="21"/>
  <c r="E305" i="21"/>
  <c r="D305" i="21"/>
  <c r="C305" i="21"/>
  <c r="AD304" i="21"/>
  <c r="AC304" i="21"/>
  <c r="AB304" i="21"/>
  <c r="AA304" i="21"/>
  <c r="Z304" i="21"/>
  <c r="Y304" i="21"/>
  <c r="X304" i="21"/>
  <c r="W304" i="21"/>
  <c r="V304" i="21"/>
  <c r="U304" i="21"/>
  <c r="T304" i="21"/>
  <c r="S304" i="21"/>
  <c r="R304" i="21"/>
  <c r="Q304" i="21"/>
  <c r="P304" i="21"/>
  <c r="O304" i="21"/>
  <c r="N304" i="21"/>
  <c r="M304" i="21"/>
  <c r="L304" i="21"/>
  <c r="K304" i="21"/>
  <c r="J304" i="21"/>
  <c r="I304" i="21"/>
  <c r="H304" i="21"/>
  <c r="G304" i="21"/>
  <c r="F304" i="21"/>
  <c r="E304" i="21"/>
  <c r="D304" i="21"/>
  <c r="C304" i="21"/>
  <c r="AD303" i="21"/>
  <c r="AC303" i="21"/>
  <c r="AB303" i="21"/>
  <c r="AA303" i="21"/>
  <c r="Z303" i="21"/>
  <c r="Y303" i="21"/>
  <c r="X303" i="21"/>
  <c r="W303" i="21"/>
  <c r="V303" i="21"/>
  <c r="U303" i="21"/>
  <c r="T303" i="21"/>
  <c r="S303" i="21"/>
  <c r="R303" i="21"/>
  <c r="Q303" i="21"/>
  <c r="P303" i="21"/>
  <c r="O303" i="21"/>
  <c r="N303" i="21"/>
  <c r="M303" i="21"/>
  <c r="L303" i="21"/>
  <c r="K303" i="21"/>
  <c r="J303" i="21"/>
  <c r="I303" i="21"/>
  <c r="H303" i="21"/>
  <c r="G303" i="21"/>
  <c r="F303" i="21"/>
  <c r="E303" i="21"/>
  <c r="D303" i="21"/>
  <c r="C303" i="21"/>
  <c r="AD302" i="21"/>
  <c r="AC302" i="21"/>
  <c r="AB302" i="21"/>
  <c r="AA302" i="21"/>
  <c r="Z302" i="21"/>
  <c r="Y302" i="21"/>
  <c r="X302" i="21"/>
  <c r="W302" i="21"/>
  <c r="V302" i="21"/>
  <c r="U302" i="21"/>
  <c r="T302" i="21"/>
  <c r="S302" i="21"/>
  <c r="R302" i="21"/>
  <c r="Q302" i="21"/>
  <c r="P302" i="21"/>
  <c r="O302" i="21"/>
  <c r="N302" i="21"/>
  <c r="M302" i="21"/>
  <c r="L302" i="21"/>
  <c r="K302" i="21"/>
  <c r="J302" i="21"/>
  <c r="I302" i="21"/>
  <c r="H302" i="21"/>
  <c r="G302" i="21"/>
  <c r="F302" i="21"/>
  <c r="E302" i="21"/>
  <c r="D302" i="21"/>
  <c r="C302" i="21"/>
  <c r="AD301" i="21"/>
  <c r="AC301" i="21"/>
  <c r="AB301" i="21"/>
  <c r="AA301" i="21"/>
  <c r="Z301" i="21"/>
  <c r="Y301" i="21"/>
  <c r="X301" i="21"/>
  <c r="W301" i="21"/>
  <c r="V301" i="21"/>
  <c r="U301" i="21"/>
  <c r="T301" i="21"/>
  <c r="S301" i="21"/>
  <c r="R301" i="21"/>
  <c r="Q301" i="21"/>
  <c r="P301" i="21"/>
  <c r="O301" i="21"/>
  <c r="N301" i="21"/>
  <c r="M301" i="21"/>
  <c r="L301" i="21"/>
  <c r="K301" i="21"/>
  <c r="J301" i="21"/>
  <c r="I301" i="21"/>
  <c r="H301" i="21"/>
  <c r="G301" i="21"/>
  <c r="F301" i="21"/>
  <c r="E301" i="21"/>
  <c r="D301" i="21"/>
  <c r="C301" i="21"/>
  <c r="AD300" i="21"/>
  <c r="AC300" i="21"/>
  <c r="AB300" i="21"/>
  <c r="AA300" i="21"/>
  <c r="Z300" i="21"/>
  <c r="Y300" i="21"/>
  <c r="X300" i="21"/>
  <c r="W300" i="21"/>
  <c r="V300" i="21"/>
  <c r="U300" i="21"/>
  <c r="T300" i="21"/>
  <c r="S300" i="21"/>
  <c r="R300" i="21"/>
  <c r="Q300" i="21"/>
  <c r="P300" i="21"/>
  <c r="O300" i="21"/>
  <c r="N300" i="21"/>
  <c r="M300" i="21"/>
  <c r="L300" i="21"/>
  <c r="K300" i="21"/>
  <c r="J300" i="21"/>
  <c r="I300" i="21"/>
  <c r="H300" i="21"/>
  <c r="G300" i="21"/>
  <c r="F300" i="21"/>
  <c r="E300" i="21"/>
  <c r="D300" i="21"/>
  <c r="C300" i="21"/>
  <c r="AD299" i="21"/>
  <c r="AC299" i="21"/>
  <c r="AB299" i="21"/>
  <c r="AA299" i="21"/>
  <c r="Z299" i="21"/>
  <c r="Y299" i="21"/>
  <c r="X299" i="21"/>
  <c r="W299" i="21"/>
  <c r="V299" i="21"/>
  <c r="U299" i="21"/>
  <c r="T299" i="21"/>
  <c r="S299" i="21"/>
  <c r="R299" i="21"/>
  <c r="Q299" i="21"/>
  <c r="P299" i="21"/>
  <c r="O299" i="21"/>
  <c r="N299" i="21"/>
  <c r="M299" i="21"/>
  <c r="L299" i="21"/>
  <c r="K299" i="21"/>
  <c r="J299" i="21"/>
  <c r="I299" i="21"/>
  <c r="H299" i="21"/>
  <c r="G299" i="21"/>
  <c r="F299" i="21"/>
  <c r="E299" i="21"/>
  <c r="D299" i="21"/>
  <c r="C299" i="21"/>
  <c r="AD298" i="21"/>
  <c r="AC298" i="21"/>
  <c r="AB298" i="21"/>
  <c r="AA298" i="21"/>
  <c r="Z298" i="21"/>
  <c r="Y298" i="21"/>
  <c r="X298" i="21"/>
  <c r="W298" i="21"/>
  <c r="V298" i="21"/>
  <c r="U298" i="21"/>
  <c r="T298" i="21"/>
  <c r="S298" i="21"/>
  <c r="R298" i="21"/>
  <c r="Q298" i="21"/>
  <c r="P298" i="21"/>
  <c r="O298" i="21"/>
  <c r="N298" i="21"/>
  <c r="M298" i="21"/>
  <c r="L298" i="21"/>
  <c r="K298" i="21"/>
  <c r="J298" i="21"/>
  <c r="I298" i="21"/>
  <c r="H298" i="21"/>
  <c r="G298" i="21"/>
  <c r="F298" i="21"/>
  <c r="E298" i="21"/>
  <c r="D298" i="21"/>
  <c r="C298" i="21"/>
  <c r="AD297" i="21"/>
  <c r="AC297" i="21"/>
  <c r="AB297" i="21"/>
  <c r="AA297" i="21"/>
  <c r="Z297" i="21"/>
  <c r="Y297" i="21"/>
  <c r="X297" i="21"/>
  <c r="W297" i="21"/>
  <c r="V297" i="21"/>
  <c r="U297" i="21"/>
  <c r="T297" i="21"/>
  <c r="S297" i="21"/>
  <c r="R297" i="21"/>
  <c r="Q297" i="21"/>
  <c r="P297" i="21"/>
  <c r="O297" i="21"/>
  <c r="N297" i="21"/>
  <c r="M297" i="21"/>
  <c r="L297" i="21"/>
  <c r="K297" i="21"/>
  <c r="J297" i="21"/>
  <c r="I297" i="21"/>
  <c r="H297" i="21"/>
  <c r="G297" i="21"/>
  <c r="F297" i="21"/>
  <c r="E297" i="21"/>
  <c r="D297" i="21"/>
  <c r="C297" i="21"/>
  <c r="AD296" i="21"/>
  <c r="AC296" i="21"/>
  <c r="AB296" i="21"/>
  <c r="AA296" i="21"/>
  <c r="Z296" i="21"/>
  <c r="Y296" i="21"/>
  <c r="X296" i="21"/>
  <c r="W296" i="21"/>
  <c r="V296" i="21"/>
  <c r="U296" i="21"/>
  <c r="T296" i="21"/>
  <c r="S296" i="21"/>
  <c r="R296" i="21"/>
  <c r="Q296" i="21"/>
  <c r="P296" i="21"/>
  <c r="O296" i="21"/>
  <c r="N296" i="21"/>
  <c r="M296" i="21"/>
  <c r="L296" i="21"/>
  <c r="K296" i="21"/>
  <c r="J296" i="21"/>
  <c r="I296" i="21"/>
  <c r="H296" i="21"/>
  <c r="G296" i="21"/>
  <c r="F296" i="21"/>
  <c r="E296" i="21"/>
  <c r="D296" i="21"/>
  <c r="C296" i="21"/>
  <c r="AD295" i="21"/>
  <c r="AC295" i="21"/>
  <c r="AB295" i="21"/>
  <c r="AA295" i="21"/>
  <c r="Z295" i="21"/>
  <c r="Y295" i="21"/>
  <c r="X295" i="21"/>
  <c r="W295" i="21"/>
  <c r="V295" i="21"/>
  <c r="U295" i="21"/>
  <c r="T295" i="21"/>
  <c r="S295" i="21"/>
  <c r="R295" i="21"/>
  <c r="Q295" i="21"/>
  <c r="P295" i="21"/>
  <c r="O295" i="21"/>
  <c r="N295" i="21"/>
  <c r="M295" i="21"/>
  <c r="L295" i="21"/>
  <c r="K295" i="21"/>
  <c r="J295" i="21"/>
  <c r="I295" i="21"/>
  <c r="H295" i="21"/>
  <c r="G295" i="21"/>
  <c r="F295" i="21"/>
  <c r="E295" i="21"/>
  <c r="D295" i="21"/>
  <c r="C295" i="21"/>
  <c r="AD294" i="21"/>
  <c r="AC294" i="21"/>
  <c r="AB294" i="21"/>
  <c r="AA294" i="21"/>
  <c r="Z294" i="21"/>
  <c r="Y294" i="21"/>
  <c r="X294" i="21"/>
  <c r="W294" i="21"/>
  <c r="V294" i="21"/>
  <c r="U294" i="21"/>
  <c r="T294" i="21"/>
  <c r="S294" i="21"/>
  <c r="R294" i="21"/>
  <c r="Q294" i="21"/>
  <c r="P294" i="21"/>
  <c r="O294" i="21"/>
  <c r="N294" i="21"/>
  <c r="M294" i="21"/>
  <c r="L294" i="21"/>
  <c r="K294" i="21"/>
  <c r="J294" i="21"/>
  <c r="I294" i="21"/>
  <c r="H294" i="21"/>
  <c r="G294" i="21"/>
  <c r="F294" i="21"/>
  <c r="E294" i="21"/>
  <c r="D294" i="21"/>
  <c r="C294" i="21"/>
  <c r="AD293" i="21"/>
  <c r="AC293" i="21"/>
  <c r="AB293" i="21"/>
  <c r="AA293" i="21"/>
  <c r="Z293" i="21"/>
  <c r="Y293" i="21"/>
  <c r="X293" i="21"/>
  <c r="W293" i="21"/>
  <c r="V293" i="21"/>
  <c r="U293" i="21"/>
  <c r="T293" i="21"/>
  <c r="S293" i="21"/>
  <c r="R293" i="21"/>
  <c r="Q293" i="21"/>
  <c r="P293" i="21"/>
  <c r="O293" i="21"/>
  <c r="N293" i="21"/>
  <c r="M293" i="21"/>
  <c r="L293" i="21"/>
  <c r="K293" i="21"/>
  <c r="J293" i="21"/>
  <c r="I293" i="21"/>
  <c r="H293" i="21"/>
  <c r="G293" i="21"/>
  <c r="F293" i="21"/>
  <c r="E293" i="21"/>
  <c r="D293" i="21"/>
  <c r="C293" i="21"/>
  <c r="AD292" i="21"/>
  <c r="AC292" i="21"/>
  <c r="AB292" i="21"/>
  <c r="AA292" i="21"/>
  <c r="Z292" i="21"/>
  <c r="Y292" i="21"/>
  <c r="X292" i="21"/>
  <c r="W292" i="21"/>
  <c r="V292" i="21"/>
  <c r="U292" i="21"/>
  <c r="T292" i="21"/>
  <c r="S292" i="21"/>
  <c r="R292" i="21"/>
  <c r="Q292" i="21"/>
  <c r="P292" i="21"/>
  <c r="O292" i="21"/>
  <c r="N292" i="21"/>
  <c r="M292" i="21"/>
  <c r="L292" i="21"/>
  <c r="K292" i="21"/>
  <c r="J292" i="21"/>
  <c r="I292" i="21"/>
  <c r="H292" i="21"/>
  <c r="G292" i="21"/>
  <c r="F292" i="21"/>
  <c r="E292" i="21"/>
  <c r="D292" i="21"/>
  <c r="C292" i="21"/>
  <c r="AD291" i="21"/>
  <c r="AC291" i="21"/>
  <c r="AB291" i="21"/>
  <c r="AA291" i="21"/>
  <c r="Z291" i="21"/>
  <c r="Y291" i="21"/>
  <c r="X291" i="21"/>
  <c r="W291" i="21"/>
  <c r="V291" i="21"/>
  <c r="U291" i="21"/>
  <c r="T291" i="21"/>
  <c r="S291" i="21"/>
  <c r="R291" i="21"/>
  <c r="Q291" i="21"/>
  <c r="P291" i="21"/>
  <c r="O291" i="21"/>
  <c r="N291" i="21"/>
  <c r="M291" i="21"/>
  <c r="L291" i="21"/>
  <c r="K291" i="21"/>
  <c r="J291" i="21"/>
  <c r="I291" i="21"/>
  <c r="H291" i="21"/>
  <c r="G291" i="21"/>
  <c r="F291" i="21"/>
  <c r="E291" i="21"/>
  <c r="D291" i="21"/>
  <c r="C291" i="21"/>
  <c r="AD290" i="21"/>
  <c r="AC290" i="21"/>
  <c r="AB290" i="21"/>
  <c r="AA290" i="21"/>
  <c r="Z290" i="21"/>
  <c r="Y290" i="21"/>
  <c r="X290" i="21"/>
  <c r="W290" i="21"/>
  <c r="V290" i="21"/>
  <c r="U290" i="21"/>
  <c r="T290" i="21"/>
  <c r="S290" i="21"/>
  <c r="R290" i="21"/>
  <c r="Q290" i="21"/>
  <c r="P290" i="21"/>
  <c r="O290" i="21"/>
  <c r="N290" i="21"/>
  <c r="M290" i="21"/>
  <c r="L290" i="21"/>
  <c r="K290" i="21"/>
  <c r="J290" i="21"/>
  <c r="I290" i="21"/>
  <c r="H290" i="21"/>
  <c r="G290" i="21"/>
  <c r="F290" i="21"/>
  <c r="E290" i="21"/>
  <c r="D290" i="21"/>
  <c r="C290" i="21"/>
  <c r="AD289" i="21"/>
  <c r="AC289" i="21"/>
  <c r="AB289" i="21"/>
  <c r="AA289" i="21"/>
  <c r="Z289" i="21"/>
  <c r="Y289" i="21"/>
  <c r="X289" i="21"/>
  <c r="W289" i="21"/>
  <c r="V289" i="21"/>
  <c r="U289" i="21"/>
  <c r="T289" i="21"/>
  <c r="S289" i="21"/>
  <c r="R289" i="21"/>
  <c r="Q289" i="21"/>
  <c r="P289" i="21"/>
  <c r="O289" i="21"/>
  <c r="N289" i="21"/>
  <c r="M289" i="21"/>
  <c r="L289" i="21"/>
  <c r="K289" i="21"/>
  <c r="J289" i="21"/>
  <c r="I289" i="21"/>
  <c r="H289" i="21"/>
  <c r="G289" i="21"/>
  <c r="F289" i="21"/>
  <c r="E289" i="21"/>
  <c r="D289" i="21"/>
  <c r="C289" i="21"/>
  <c r="AD288" i="21"/>
  <c r="AC288" i="21"/>
  <c r="AB288" i="21"/>
  <c r="AA288" i="21"/>
  <c r="Z288" i="21"/>
  <c r="Y288" i="21"/>
  <c r="X288" i="21"/>
  <c r="W288" i="21"/>
  <c r="V288" i="21"/>
  <c r="U288" i="21"/>
  <c r="T288" i="21"/>
  <c r="S288" i="21"/>
  <c r="R288" i="21"/>
  <c r="Q288" i="21"/>
  <c r="P288" i="21"/>
  <c r="O288" i="21"/>
  <c r="N288" i="21"/>
  <c r="M288" i="21"/>
  <c r="L288" i="21"/>
  <c r="K288" i="21"/>
  <c r="J288" i="21"/>
  <c r="I288" i="21"/>
  <c r="H288" i="21"/>
  <c r="G288" i="21"/>
  <c r="F288" i="21"/>
  <c r="E288" i="21"/>
  <c r="D288" i="21"/>
  <c r="C288" i="21"/>
  <c r="AD287" i="21"/>
  <c r="AC287" i="21"/>
  <c r="AB287" i="21"/>
  <c r="AA287" i="21"/>
  <c r="Z287" i="21"/>
  <c r="Y287" i="21"/>
  <c r="X287" i="21"/>
  <c r="W287" i="21"/>
  <c r="V287" i="21"/>
  <c r="U287" i="21"/>
  <c r="T287" i="21"/>
  <c r="S287" i="21"/>
  <c r="R287" i="21"/>
  <c r="Q287" i="21"/>
  <c r="P287" i="21"/>
  <c r="O287" i="21"/>
  <c r="N287" i="21"/>
  <c r="M287" i="21"/>
  <c r="L287" i="21"/>
  <c r="K287" i="21"/>
  <c r="J287" i="21"/>
  <c r="I287" i="21"/>
  <c r="H287" i="21"/>
  <c r="G287" i="21"/>
  <c r="F287" i="21"/>
  <c r="E287" i="21"/>
  <c r="D287" i="21"/>
  <c r="C287" i="21"/>
  <c r="AD286" i="21"/>
  <c r="AC286" i="21"/>
  <c r="AB286" i="21"/>
  <c r="AA286" i="21"/>
  <c r="Z286" i="21"/>
  <c r="Y286" i="21"/>
  <c r="X286" i="21"/>
  <c r="W286" i="21"/>
  <c r="V286" i="21"/>
  <c r="U286" i="21"/>
  <c r="T286" i="21"/>
  <c r="S286" i="21"/>
  <c r="R286" i="21"/>
  <c r="Q286" i="21"/>
  <c r="P286" i="21"/>
  <c r="O286" i="21"/>
  <c r="N286" i="21"/>
  <c r="M286" i="21"/>
  <c r="L286" i="21"/>
  <c r="K286" i="21"/>
  <c r="J286" i="21"/>
  <c r="I286" i="21"/>
  <c r="H286" i="21"/>
  <c r="G286" i="21"/>
  <c r="F286" i="21"/>
  <c r="E286" i="21"/>
  <c r="D286" i="21"/>
  <c r="C286" i="21"/>
  <c r="AD285" i="21"/>
  <c r="AC285" i="21"/>
  <c r="AB285" i="21"/>
  <c r="AA285" i="21"/>
  <c r="Z285" i="21"/>
  <c r="Y285" i="21"/>
  <c r="X285" i="21"/>
  <c r="W285" i="21"/>
  <c r="V285" i="21"/>
  <c r="U285" i="21"/>
  <c r="T285" i="21"/>
  <c r="S285" i="21"/>
  <c r="R285" i="21"/>
  <c r="Q285" i="21"/>
  <c r="P285" i="21"/>
  <c r="O285" i="21"/>
  <c r="N285" i="21"/>
  <c r="M285" i="21"/>
  <c r="L285" i="21"/>
  <c r="K285" i="21"/>
  <c r="J285" i="21"/>
  <c r="I285" i="21"/>
  <c r="H285" i="21"/>
  <c r="G285" i="21"/>
  <c r="F285" i="21"/>
  <c r="E285" i="21"/>
  <c r="D285" i="21"/>
  <c r="C285" i="21"/>
  <c r="AD284" i="21"/>
  <c r="AC284" i="21"/>
  <c r="AB284" i="21"/>
  <c r="AA284" i="21"/>
  <c r="Z284" i="21"/>
  <c r="Y284" i="21"/>
  <c r="X284" i="21"/>
  <c r="W284" i="21"/>
  <c r="V284" i="21"/>
  <c r="U284" i="21"/>
  <c r="T284" i="21"/>
  <c r="S284" i="21"/>
  <c r="R284" i="21"/>
  <c r="Q284" i="21"/>
  <c r="P284" i="21"/>
  <c r="O284" i="21"/>
  <c r="N284" i="21"/>
  <c r="M284" i="21"/>
  <c r="L284" i="21"/>
  <c r="K284" i="21"/>
  <c r="J284" i="21"/>
  <c r="I284" i="21"/>
  <c r="H284" i="21"/>
  <c r="G284" i="21"/>
  <c r="F284" i="21"/>
  <c r="E284" i="21"/>
  <c r="D284" i="21"/>
  <c r="C284" i="21"/>
  <c r="AD283" i="21"/>
  <c r="AC283" i="21"/>
  <c r="AB283" i="21"/>
  <c r="AA283" i="21"/>
  <c r="Z283" i="21"/>
  <c r="Y283" i="21"/>
  <c r="X283" i="21"/>
  <c r="W283" i="21"/>
  <c r="V283" i="21"/>
  <c r="U283" i="21"/>
  <c r="T283" i="21"/>
  <c r="S283" i="21"/>
  <c r="R283" i="21"/>
  <c r="Q283" i="21"/>
  <c r="P283" i="21"/>
  <c r="O283" i="21"/>
  <c r="N283" i="21"/>
  <c r="M283" i="21"/>
  <c r="L283" i="21"/>
  <c r="K283" i="21"/>
  <c r="J283" i="21"/>
  <c r="I283" i="21"/>
  <c r="H283" i="21"/>
  <c r="G283" i="21"/>
  <c r="F283" i="21"/>
  <c r="E283" i="21"/>
  <c r="D283" i="21"/>
  <c r="C283" i="21"/>
  <c r="AD279" i="21"/>
  <c r="AC279" i="21"/>
  <c r="AB279" i="21"/>
  <c r="AA279" i="21"/>
  <c r="Z279" i="21"/>
  <c r="Y279" i="21"/>
  <c r="X279" i="21"/>
  <c r="W279" i="21"/>
  <c r="V279" i="21"/>
  <c r="U279" i="21"/>
  <c r="T279" i="21"/>
  <c r="S279" i="21"/>
  <c r="R279" i="21"/>
  <c r="Q279" i="21"/>
  <c r="P279" i="21"/>
  <c r="O279" i="21"/>
  <c r="N279" i="21"/>
  <c r="M279" i="21"/>
  <c r="L279" i="21"/>
  <c r="K279" i="21"/>
  <c r="J279" i="21"/>
  <c r="I279" i="21"/>
  <c r="H279" i="21"/>
  <c r="G279" i="21"/>
  <c r="F279" i="21"/>
  <c r="E279" i="21"/>
  <c r="D279" i="21"/>
  <c r="C279" i="21"/>
  <c r="AD278" i="21"/>
  <c r="AC278" i="21"/>
  <c r="AB278" i="21"/>
  <c r="AA278" i="21"/>
  <c r="Z278" i="21"/>
  <c r="Y278" i="21"/>
  <c r="X278" i="21"/>
  <c r="W278" i="21"/>
  <c r="V278" i="21"/>
  <c r="U278" i="21"/>
  <c r="T278" i="21"/>
  <c r="S278" i="21"/>
  <c r="R278" i="21"/>
  <c r="Q278" i="21"/>
  <c r="P278" i="21"/>
  <c r="O278" i="21"/>
  <c r="N278" i="21"/>
  <c r="M278" i="21"/>
  <c r="L278" i="21"/>
  <c r="K278" i="21"/>
  <c r="J278" i="21"/>
  <c r="I278" i="21"/>
  <c r="H278" i="21"/>
  <c r="G278" i="21"/>
  <c r="F278" i="21"/>
  <c r="E278" i="21"/>
  <c r="D278" i="21"/>
  <c r="C278" i="21"/>
  <c r="AD277" i="21"/>
  <c r="AC277" i="21"/>
  <c r="AB277" i="21"/>
  <c r="AA277" i="21"/>
  <c r="Z277" i="21"/>
  <c r="Y277" i="21"/>
  <c r="X277" i="21"/>
  <c r="W277" i="21"/>
  <c r="V277" i="21"/>
  <c r="U277" i="21"/>
  <c r="T277" i="21"/>
  <c r="S277" i="21"/>
  <c r="R277" i="21"/>
  <c r="Q277" i="21"/>
  <c r="P277" i="21"/>
  <c r="O277" i="21"/>
  <c r="N277" i="21"/>
  <c r="M277" i="21"/>
  <c r="L277" i="21"/>
  <c r="K277" i="21"/>
  <c r="J277" i="21"/>
  <c r="I277" i="21"/>
  <c r="H277" i="21"/>
  <c r="G277" i="21"/>
  <c r="F277" i="21"/>
  <c r="E277" i="21"/>
  <c r="D277" i="21"/>
  <c r="C277" i="21"/>
  <c r="AD276" i="21"/>
  <c r="AC276" i="21"/>
  <c r="AB276" i="21"/>
  <c r="AA276" i="21"/>
  <c r="Z276" i="21"/>
  <c r="Y276" i="21"/>
  <c r="X276" i="21"/>
  <c r="W276" i="21"/>
  <c r="V276" i="21"/>
  <c r="U276" i="21"/>
  <c r="T276" i="21"/>
  <c r="S276" i="21"/>
  <c r="R276" i="21"/>
  <c r="Q276" i="21"/>
  <c r="P276" i="21"/>
  <c r="O276" i="21"/>
  <c r="N276" i="21"/>
  <c r="M276" i="21"/>
  <c r="L276" i="21"/>
  <c r="K276" i="21"/>
  <c r="J276" i="21"/>
  <c r="I276" i="21"/>
  <c r="H276" i="21"/>
  <c r="G276" i="21"/>
  <c r="F276" i="21"/>
  <c r="E276" i="21"/>
  <c r="D276" i="21"/>
  <c r="C276" i="21"/>
  <c r="AD275" i="21"/>
  <c r="AC275" i="21"/>
  <c r="AB275" i="21"/>
  <c r="AA275" i="21"/>
  <c r="Z275" i="21"/>
  <c r="Y275" i="21"/>
  <c r="X275" i="21"/>
  <c r="W275" i="21"/>
  <c r="V275" i="21"/>
  <c r="U275" i="21"/>
  <c r="T275" i="21"/>
  <c r="S275" i="21"/>
  <c r="R275" i="21"/>
  <c r="Q275" i="21"/>
  <c r="P275" i="21"/>
  <c r="O275" i="21"/>
  <c r="N275" i="21"/>
  <c r="M275" i="21"/>
  <c r="L275" i="21"/>
  <c r="K275" i="21"/>
  <c r="J275" i="21"/>
  <c r="I275" i="21"/>
  <c r="H275" i="21"/>
  <c r="G275" i="21"/>
  <c r="F275" i="21"/>
  <c r="E275" i="21"/>
  <c r="D275" i="21"/>
  <c r="C275" i="21"/>
  <c r="AD274" i="21"/>
  <c r="AC274" i="21"/>
  <c r="AB274" i="21"/>
  <c r="AA274" i="21"/>
  <c r="Z274" i="21"/>
  <c r="Y274" i="21"/>
  <c r="X274" i="21"/>
  <c r="W274" i="21"/>
  <c r="V274" i="21"/>
  <c r="U274" i="21"/>
  <c r="T274" i="21"/>
  <c r="S274" i="21"/>
  <c r="R274" i="21"/>
  <c r="Q274" i="21"/>
  <c r="P274" i="21"/>
  <c r="O274" i="21"/>
  <c r="N274" i="21"/>
  <c r="M274" i="21"/>
  <c r="L274" i="21"/>
  <c r="K274" i="21"/>
  <c r="J274" i="21"/>
  <c r="I274" i="21"/>
  <c r="H274" i="21"/>
  <c r="G274" i="21"/>
  <c r="F274" i="21"/>
  <c r="E274" i="21"/>
  <c r="D274" i="21"/>
  <c r="C274" i="21"/>
  <c r="AD273" i="21"/>
  <c r="AC273" i="21"/>
  <c r="AB273" i="21"/>
  <c r="AA273" i="21"/>
  <c r="Z273" i="21"/>
  <c r="Y273" i="21"/>
  <c r="X273" i="21"/>
  <c r="W273" i="21"/>
  <c r="V273" i="21"/>
  <c r="U273" i="21"/>
  <c r="T273" i="21"/>
  <c r="S273" i="21"/>
  <c r="R273" i="21"/>
  <c r="Q273" i="21"/>
  <c r="P273" i="21"/>
  <c r="O273" i="21"/>
  <c r="N273" i="21"/>
  <c r="M273" i="21"/>
  <c r="L273" i="21"/>
  <c r="K273" i="21"/>
  <c r="J273" i="21"/>
  <c r="I273" i="21"/>
  <c r="H273" i="21"/>
  <c r="G273" i="21"/>
  <c r="F273" i="21"/>
  <c r="E273" i="21"/>
  <c r="D273" i="21"/>
  <c r="C273" i="21"/>
  <c r="AD272" i="21"/>
  <c r="AC272" i="21"/>
  <c r="AB272" i="21"/>
  <c r="AA272" i="21"/>
  <c r="Z272" i="21"/>
  <c r="Y272" i="21"/>
  <c r="X272" i="21"/>
  <c r="W272" i="21"/>
  <c r="V272" i="21"/>
  <c r="U272" i="21"/>
  <c r="T272" i="21"/>
  <c r="S272" i="21"/>
  <c r="R272" i="21"/>
  <c r="Q272" i="21"/>
  <c r="P272" i="21"/>
  <c r="O272" i="21"/>
  <c r="N272" i="21"/>
  <c r="M272" i="21"/>
  <c r="L272" i="21"/>
  <c r="K272" i="21"/>
  <c r="J272" i="21"/>
  <c r="I272" i="21"/>
  <c r="H272" i="21"/>
  <c r="G272" i="21"/>
  <c r="F272" i="21"/>
  <c r="E272" i="21"/>
  <c r="D272" i="21"/>
  <c r="C272" i="21"/>
  <c r="AD271" i="21"/>
  <c r="AC271" i="21"/>
  <c r="AB271" i="21"/>
  <c r="AA271" i="21"/>
  <c r="Z271" i="21"/>
  <c r="Y271" i="21"/>
  <c r="X271" i="21"/>
  <c r="W271" i="21"/>
  <c r="V271" i="21"/>
  <c r="U271" i="21"/>
  <c r="T271" i="21"/>
  <c r="S271" i="21"/>
  <c r="R271" i="21"/>
  <c r="Q271" i="21"/>
  <c r="P271" i="21"/>
  <c r="O271" i="21"/>
  <c r="N271" i="21"/>
  <c r="M271" i="21"/>
  <c r="L271" i="21"/>
  <c r="K271" i="21"/>
  <c r="J271" i="21"/>
  <c r="I271" i="21"/>
  <c r="H271" i="21"/>
  <c r="G271" i="21"/>
  <c r="F271" i="21"/>
  <c r="E271" i="21"/>
  <c r="D271" i="21"/>
  <c r="C271" i="21"/>
  <c r="AD270" i="21"/>
  <c r="AC270" i="21"/>
  <c r="AB270" i="21"/>
  <c r="AA270" i="21"/>
  <c r="Z270" i="21"/>
  <c r="Y270" i="21"/>
  <c r="X270" i="21"/>
  <c r="W270" i="21"/>
  <c r="V270" i="21"/>
  <c r="U270" i="21"/>
  <c r="T270" i="21"/>
  <c r="S270" i="21"/>
  <c r="R270" i="21"/>
  <c r="Q270" i="21"/>
  <c r="P270" i="21"/>
  <c r="O270" i="21"/>
  <c r="N270" i="21"/>
  <c r="M270" i="21"/>
  <c r="L270" i="21"/>
  <c r="K270" i="21"/>
  <c r="J270" i="21"/>
  <c r="I270" i="21"/>
  <c r="H270" i="21"/>
  <c r="G270" i="21"/>
  <c r="F270" i="21"/>
  <c r="E270" i="21"/>
  <c r="D270" i="21"/>
  <c r="C270" i="21"/>
  <c r="AD269" i="21"/>
  <c r="AC269" i="21"/>
  <c r="AB269" i="21"/>
  <c r="AA269" i="21"/>
  <c r="Z269" i="21"/>
  <c r="Y269" i="21"/>
  <c r="X269" i="21"/>
  <c r="W269" i="21"/>
  <c r="V269" i="21"/>
  <c r="U269" i="21"/>
  <c r="T269" i="21"/>
  <c r="S269" i="21"/>
  <c r="R269" i="21"/>
  <c r="Q269" i="21"/>
  <c r="P269" i="21"/>
  <c r="O269" i="21"/>
  <c r="N269" i="21"/>
  <c r="M269" i="21"/>
  <c r="L269" i="21"/>
  <c r="K269" i="21"/>
  <c r="J269" i="21"/>
  <c r="I269" i="21"/>
  <c r="H269" i="21"/>
  <c r="G269" i="21"/>
  <c r="F269" i="21"/>
  <c r="E269" i="21"/>
  <c r="D269" i="21"/>
  <c r="C269" i="21"/>
  <c r="AD268" i="21"/>
  <c r="AC268" i="21"/>
  <c r="AB268" i="21"/>
  <c r="AA268" i="21"/>
  <c r="Z268" i="21"/>
  <c r="Y268" i="21"/>
  <c r="X268" i="21"/>
  <c r="W268" i="21"/>
  <c r="V268" i="21"/>
  <c r="U268" i="21"/>
  <c r="T268" i="21"/>
  <c r="S268" i="21"/>
  <c r="R268" i="21"/>
  <c r="Q268" i="21"/>
  <c r="P268" i="21"/>
  <c r="O268" i="21"/>
  <c r="N268" i="21"/>
  <c r="M268" i="21"/>
  <c r="L268" i="21"/>
  <c r="K268" i="21"/>
  <c r="J268" i="21"/>
  <c r="I268" i="21"/>
  <c r="H268" i="21"/>
  <c r="G268" i="21"/>
  <c r="F268" i="21"/>
  <c r="E268" i="21"/>
  <c r="D268" i="21"/>
  <c r="C268" i="21"/>
  <c r="AD267" i="21"/>
  <c r="AC267" i="21"/>
  <c r="AB267" i="21"/>
  <c r="AA267" i="21"/>
  <c r="Z267" i="21"/>
  <c r="Y267" i="21"/>
  <c r="X267" i="21"/>
  <c r="W267" i="21"/>
  <c r="V267" i="21"/>
  <c r="U267" i="21"/>
  <c r="T267" i="21"/>
  <c r="S267" i="21"/>
  <c r="R267" i="21"/>
  <c r="Q267" i="21"/>
  <c r="P267" i="21"/>
  <c r="O267" i="21"/>
  <c r="N267" i="21"/>
  <c r="M267" i="21"/>
  <c r="L267" i="21"/>
  <c r="K267" i="21"/>
  <c r="J267" i="21"/>
  <c r="I267" i="21"/>
  <c r="H267" i="21"/>
  <c r="G267" i="21"/>
  <c r="F267" i="21"/>
  <c r="E267" i="21"/>
  <c r="D267" i="21"/>
  <c r="C267" i="21"/>
  <c r="AD266" i="21"/>
  <c r="AC266" i="21"/>
  <c r="AB266" i="21"/>
  <c r="AA266" i="21"/>
  <c r="Z266" i="21"/>
  <c r="Y266" i="21"/>
  <c r="X266" i="21"/>
  <c r="W266" i="21"/>
  <c r="V266" i="21"/>
  <c r="U266" i="21"/>
  <c r="T266" i="21"/>
  <c r="S266" i="21"/>
  <c r="R266" i="21"/>
  <c r="Q266" i="21"/>
  <c r="P266" i="21"/>
  <c r="O266" i="21"/>
  <c r="N266" i="21"/>
  <c r="M266" i="21"/>
  <c r="L266" i="21"/>
  <c r="K266" i="21"/>
  <c r="J266" i="21"/>
  <c r="I266" i="21"/>
  <c r="H266" i="21"/>
  <c r="G266" i="21"/>
  <c r="F266" i="21"/>
  <c r="E266" i="21"/>
  <c r="D266" i="21"/>
  <c r="C266" i="21"/>
  <c r="AD265" i="21"/>
  <c r="AC265" i="21"/>
  <c r="AB265" i="21"/>
  <c r="AA265" i="21"/>
  <c r="Z265" i="21"/>
  <c r="Y265" i="21"/>
  <c r="X265" i="21"/>
  <c r="W265" i="21"/>
  <c r="V265" i="21"/>
  <c r="U265" i="21"/>
  <c r="T265" i="21"/>
  <c r="S265" i="21"/>
  <c r="R265" i="21"/>
  <c r="Q265" i="21"/>
  <c r="P265" i="21"/>
  <c r="O265" i="21"/>
  <c r="N265" i="21"/>
  <c r="M265" i="21"/>
  <c r="L265" i="21"/>
  <c r="K265" i="21"/>
  <c r="J265" i="21"/>
  <c r="I265" i="21"/>
  <c r="H265" i="21"/>
  <c r="G265" i="21"/>
  <c r="F265" i="21"/>
  <c r="E265" i="21"/>
  <c r="D265" i="21"/>
  <c r="C265" i="21"/>
  <c r="AD264" i="21"/>
  <c r="AC264" i="21"/>
  <c r="AB264" i="21"/>
  <c r="AA264" i="21"/>
  <c r="Z264" i="21"/>
  <c r="Y264" i="21"/>
  <c r="X264" i="21"/>
  <c r="W264" i="21"/>
  <c r="V264" i="21"/>
  <c r="U264" i="21"/>
  <c r="T264" i="21"/>
  <c r="S264" i="21"/>
  <c r="R264" i="21"/>
  <c r="Q264" i="21"/>
  <c r="P264" i="21"/>
  <c r="O264" i="21"/>
  <c r="N264" i="21"/>
  <c r="M264" i="21"/>
  <c r="L264" i="21"/>
  <c r="K264" i="21"/>
  <c r="J264" i="21"/>
  <c r="I264" i="21"/>
  <c r="H264" i="21"/>
  <c r="G264" i="21"/>
  <c r="F264" i="21"/>
  <c r="E264" i="21"/>
  <c r="D264" i="21"/>
  <c r="C264" i="21"/>
  <c r="AD263" i="21"/>
  <c r="AC263" i="21"/>
  <c r="AB263" i="21"/>
  <c r="AA263" i="21"/>
  <c r="Z263" i="21"/>
  <c r="Y263" i="21"/>
  <c r="X263" i="21"/>
  <c r="W263" i="21"/>
  <c r="V263" i="21"/>
  <c r="U263" i="21"/>
  <c r="T263" i="21"/>
  <c r="S263" i="21"/>
  <c r="R263" i="21"/>
  <c r="Q263" i="21"/>
  <c r="P263" i="21"/>
  <c r="O263" i="21"/>
  <c r="N263" i="21"/>
  <c r="M263" i="21"/>
  <c r="L263" i="21"/>
  <c r="K263" i="21"/>
  <c r="J263" i="21"/>
  <c r="I263" i="21"/>
  <c r="H263" i="21"/>
  <c r="G263" i="21"/>
  <c r="F263" i="21"/>
  <c r="E263" i="21"/>
  <c r="D263" i="21"/>
  <c r="C263" i="21"/>
  <c r="AD262" i="21"/>
  <c r="AC262" i="21"/>
  <c r="AB262" i="21"/>
  <c r="AA262" i="21"/>
  <c r="Z262" i="21"/>
  <c r="Y262" i="21"/>
  <c r="X262" i="21"/>
  <c r="W262" i="21"/>
  <c r="V262" i="21"/>
  <c r="U262" i="21"/>
  <c r="T262" i="21"/>
  <c r="S262" i="21"/>
  <c r="R262" i="21"/>
  <c r="Q262" i="21"/>
  <c r="P262" i="21"/>
  <c r="O262" i="21"/>
  <c r="N262" i="21"/>
  <c r="M262" i="21"/>
  <c r="L262" i="21"/>
  <c r="K262" i="21"/>
  <c r="J262" i="21"/>
  <c r="I262" i="21"/>
  <c r="H262" i="21"/>
  <c r="G262" i="21"/>
  <c r="F262" i="21"/>
  <c r="E262" i="21"/>
  <c r="D262" i="21"/>
  <c r="C262" i="21"/>
  <c r="AD261" i="21"/>
  <c r="AC261" i="21"/>
  <c r="AB261" i="21"/>
  <c r="AA261" i="21"/>
  <c r="Z261" i="21"/>
  <c r="Y261" i="21"/>
  <c r="X261" i="21"/>
  <c r="W261" i="21"/>
  <c r="V261" i="21"/>
  <c r="U261" i="21"/>
  <c r="T261" i="21"/>
  <c r="S261" i="21"/>
  <c r="R261" i="21"/>
  <c r="Q261" i="21"/>
  <c r="P261" i="21"/>
  <c r="O261" i="21"/>
  <c r="N261" i="21"/>
  <c r="M261" i="21"/>
  <c r="L261" i="21"/>
  <c r="K261" i="21"/>
  <c r="J261" i="21"/>
  <c r="I261" i="21"/>
  <c r="H261" i="21"/>
  <c r="G261" i="21"/>
  <c r="F261" i="21"/>
  <c r="E261" i="21"/>
  <c r="D261" i="21"/>
  <c r="C261" i="21"/>
  <c r="AD260" i="21"/>
  <c r="AC260" i="21"/>
  <c r="AB260" i="21"/>
  <c r="AA260" i="21"/>
  <c r="Z260" i="21"/>
  <c r="Y260" i="21"/>
  <c r="X260" i="21"/>
  <c r="W260" i="21"/>
  <c r="V260" i="21"/>
  <c r="U260" i="21"/>
  <c r="T260" i="21"/>
  <c r="S260" i="21"/>
  <c r="R260" i="21"/>
  <c r="Q260" i="21"/>
  <c r="P260" i="21"/>
  <c r="O260" i="21"/>
  <c r="N260" i="21"/>
  <c r="M260" i="21"/>
  <c r="L260" i="21"/>
  <c r="K260" i="21"/>
  <c r="J260" i="21"/>
  <c r="I260" i="21"/>
  <c r="H260" i="21"/>
  <c r="G260" i="21"/>
  <c r="F260" i="21"/>
  <c r="E260" i="21"/>
  <c r="D260" i="21"/>
  <c r="C260" i="21"/>
  <c r="AD259" i="21"/>
  <c r="AC259" i="21"/>
  <c r="AB259" i="21"/>
  <c r="AA259" i="21"/>
  <c r="Z259" i="21"/>
  <c r="Y259" i="21"/>
  <c r="X259" i="21"/>
  <c r="W259" i="21"/>
  <c r="V259" i="21"/>
  <c r="U259" i="21"/>
  <c r="T259" i="21"/>
  <c r="S259" i="21"/>
  <c r="R259" i="21"/>
  <c r="Q259" i="21"/>
  <c r="P259" i="21"/>
  <c r="O259" i="21"/>
  <c r="N259" i="21"/>
  <c r="M259" i="21"/>
  <c r="L259" i="21"/>
  <c r="K259" i="21"/>
  <c r="J259" i="21"/>
  <c r="I259" i="21"/>
  <c r="H259" i="21"/>
  <c r="G259" i="21"/>
  <c r="F259" i="21"/>
  <c r="E259" i="21"/>
  <c r="D259" i="21"/>
  <c r="C259" i="21"/>
  <c r="AD258" i="21"/>
  <c r="AC258" i="21"/>
  <c r="AB258" i="21"/>
  <c r="AA258" i="21"/>
  <c r="Z258" i="21"/>
  <c r="Y258" i="21"/>
  <c r="X258" i="21"/>
  <c r="W258" i="21"/>
  <c r="V258" i="21"/>
  <c r="U258" i="21"/>
  <c r="T258" i="21"/>
  <c r="S258" i="21"/>
  <c r="R258" i="21"/>
  <c r="Q258" i="21"/>
  <c r="P258" i="21"/>
  <c r="O258" i="21"/>
  <c r="N258" i="21"/>
  <c r="M258" i="21"/>
  <c r="L258" i="21"/>
  <c r="K258" i="21"/>
  <c r="J258" i="21"/>
  <c r="I258" i="21"/>
  <c r="H258" i="21"/>
  <c r="G258" i="21"/>
  <c r="F258" i="21"/>
  <c r="E258" i="21"/>
  <c r="D258" i="21"/>
  <c r="C258" i="21"/>
  <c r="AD257" i="21"/>
  <c r="AC257" i="21"/>
  <c r="AB257" i="21"/>
  <c r="AA257" i="21"/>
  <c r="Z257" i="21"/>
  <c r="Y257" i="21"/>
  <c r="X257" i="21"/>
  <c r="W257" i="21"/>
  <c r="V257" i="21"/>
  <c r="U257" i="21"/>
  <c r="T257" i="21"/>
  <c r="S257" i="21"/>
  <c r="R257" i="21"/>
  <c r="Q257" i="21"/>
  <c r="P257" i="21"/>
  <c r="O257" i="21"/>
  <c r="N257" i="21"/>
  <c r="M257" i="21"/>
  <c r="L257" i="21"/>
  <c r="K257" i="21"/>
  <c r="J257" i="21"/>
  <c r="I257" i="21"/>
  <c r="H257" i="21"/>
  <c r="G257" i="21"/>
  <c r="F257" i="21"/>
  <c r="E257" i="21"/>
  <c r="D257" i="21"/>
  <c r="C257" i="21"/>
  <c r="AD256" i="21"/>
  <c r="AC256" i="21"/>
  <c r="AB256" i="21"/>
  <c r="AA256" i="21"/>
  <c r="Z256" i="21"/>
  <c r="Y256" i="21"/>
  <c r="X256" i="21"/>
  <c r="W256" i="21"/>
  <c r="V256" i="21"/>
  <c r="U256" i="21"/>
  <c r="T256" i="21"/>
  <c r="S256" i="21"/>
  <c r="R256" i="21"/>
  <c r="Q256" i="21"/>
  <c r="P256" i="21"/>
  <c r="O256" i="21"/>
  <c r="N256" i="21"/>
  <c r="M256" i="21"/>
  <c r="L256" i="21"/>
  <c r="K256" i="21"/>
  <c r="J256" i="21"/>
  <c r="I256" i="21"/>
  <c r="H256" i="21"/>
  <c r="G256" i="21"/>
  <c r="F256" i="21"/>
  <c r="E256" i="21"/>
  <c r="D256" i="21"/>
  <c r="C256" i="21"/>
  <c r="AD255" i="21"/>
  <c r="AC255" i="21"/>
  <c r="AB255" i="21"/>
  <c r="AA255" i="21"/>
  <c r="Z255" i="21"/>
  <c r="Y255" i="21"/>
  <c r="X255" i="21"/>
  <c r="W255" i="21"/>
  <c r="V255" i="21"/>
  <c r="U255" i="21"/>
  <c r="T255" i="21"/>
  <c r="S255" i="21"/>
  <c r="R255" i="21"/>
  <c r="Q255" i="21"/>
  <c r="P255" i="21"/>
  <c r="O255" i="21"/>
  <c r="N255" i="21"/>
  <c r="M255" i="21"/>
  <c r="L255" i="21"/>
  <c r="K255" i="21"/>
  <c r="J255" i="21"/>
  <c r="I255" i="21"/>
  <c r="H255" i="21"/>
  <c r="G255" i="21"/>
  <c r="F255" i="21"/>
  <c r="E255" i="21"/>
  <c r="D255" i="21"/>
  <c r="C255" i="21"/>
  <c r="AD254" i="21"/>
  <c r="AC254" i="21"/>
  <c r="AB254" i="21"/>
  <c r="AA254" i="21"/>
  <c r="Z254" i="21"/>
  <c r="Y254" i="21"/>
  <c r="X254" i="21"/>
  <c r="W254" i="21"/>
  <c r="V254" i="21"/>
  <c r="U254" i="21"/>
  <c r="T254" i="21"/>
  <c r="S254" i="21"/>
  <c r="R254" i="21"/>
  <c r="Q254" i="21"/>
  <c r="P254" i="21"/>
  <c r="O254" i="21"/>
  <c r="N254" i="21"/>
  <c r="M254" i="21"/>
  <c r="L254" i="21"/>
  <c r="K254" i="21"/>
  <c r="J254" i="21"/>
  <c r="I254" i="21"/>
  <c r="H254" i="21"/>
  <c r="G254" i="21"/>
  <c r="F254" i="21"/>
  <c r="E254" i="21"/>
  <c r="D254" i="21"/>
  <c r="C254" i="21"/>
  <c r="AD253" i="21"/>
  <c r="AC253" i="21"/>
  <c r="AB253" i="21"/>
  <c r="AA253" i="21"/>
  <c r="Z253" i="21"/>
  <c r="Y253" i="21"/>
  <c r="X253" i="21"/>
  <c r="W253" i="21"/>
  <c r="V253" i="21"/>
  <c r="U253" i="21"/>
  <c r="T253" i="21"/>
  <c r="S253" i="21"/>
  <c r="R253" i="21"/>
  <c r="Q253" i="21"/>
  <c r="P253" i="21"/>
  <c r="O253" i="21"/>
  <c r="N253" i="21"/>
  <c r="M253" i="21"/>
  <c r="L253" i="21"/>
  <c r="K253" i="21"/>
  <c r="J253" i="21"/>
  <c r="I253" i="21"/>
  <c r="H253" i="21"/>
  <c r="G253" i="21"/>
  <c r="F253" i="21"/>
  <c r="E253" i="21"/>
  <c r="D253" i="21"/>
  <c r="C253" i="21"/>
  <c r="AD252" i="21"/>
  <c r="AC252" i="21"/>
  <c r="AB252" i="21"/>
  <c r="AA252" i="21"/>
  <c r="Z252" i="21"/>
  <c r="Y252" i="21"/>
  <c r="X252" i="21"/>
  <c r="W252" i="21"/>
  <c r="V252" i="21"/>
  <c r="U252" i="21"/>
  <c r="T252" i="21"/>
  <c r="S252" i="21"/>
  <c r="R252" i="21"/>
  <c r="Q252" i="21"/>
  <c r="P252" i="21"/>
  <c r="O252" i="21"/>
  <c r="N252" i="21"/>
  <c r="M252" i="21"/>
  <c r="L252" i="21"/>
  <c r="K252" i="21"/>
  <c r="J252" i="21"/>
  <c r="I252" i="21"/>
  <c r="H252" i="21"/>
  <c r="G252" i="21"/>
  <c r="F252" i="21"/>
  <c r="E252" i="21"/>
  <c r="D252" i="21"/>
  <c r="C252" i="21"/>
  <c r="AD217" i="21"/>
  <c r="AC217" i="21"/>
  <c r="AB217" i="21"/>
  <c r="AA217" i="21"/>
  <c r="Z217" i="21"/>
  <c r="Y217" i="21"/>
  <c r="X217" i="21"/>
  <c r="W217" i="21"/>
  <c r="V217" i="21"/>
  <c r="U217" i="21"/>
  <c r="T217" i="21"/>
  <c r="S217" i="21"/>
  <c r="R217" i="21"/>
  <c r="Q217" i="21"/>
  <c r="P217" i="21"/>
  <c r="O217" i="21"/>
  <c r="N217" i="21"/>
  <c r="M217" i="21"/>
  <c r="L217" i="21"/>
  <c r="K217" i="21"/>
  <c r="J217" i="21"/>
  <c r="I217" i="21"/>
  <c r="H217" i="21"/>
  <c r="G217" i="21"/>
  <c r="F217" i="21"/>
  <c r="E217" i="21"/>
  <c r="D217" i="21"/>
  <c r="C217" i="21"/>
  <c r="AD216" i="21"/>
  <c r="AC216" i="21"/>
  <c r="AB216" i="21"/>
  <c r="AA216" i="21"/>
  <c r="Z216" i="21"/>
  <c r="Y216" i="21"/>
  <c r="X216" i="21"/>
  <c r="W216" i="21"/>
  <c r="V216" i="21"/>
  <c r="U216" i="21"/>
  <c r="T216" i="21"/>
  <c r="S216" i="21"/>
  <c r="R216" i="21"/>
  <c r="Q216" i="21"/>
  <c r="P216" i="21"/>
  <c r="O216" i="21"/>
  <c r="N216" i="21"/>
  <c r="M216" i="21"/>
  <c r="L216" i="21"/>
  <c r="K216" i="21"/>
  <c r="J216" i="21"/>
  <c r="I216" i="21"/>
  <c r="H216" i="21"/>
  <c r="G216" i="21"/>
  <c r="F216" i="21"/>
  <c r="E216" i="21"/>
  <c r="D216" i="21"/>
  <c r="C216" i="21"/>
  <c r="AD215" i="21"/>
  <c r="AC215" i="21"/>
  <c r="AB215" i="21"/>
  <c r="AA215" i="21"/>
  <c r="Z215" i="21"/>
  <c r="Y215" i="21"/>
  <c r="X215" i="21"/>
  <c r="W215" i="21"/>
  <c r="V215" i="21"/>
  <c r="U215" i="21"/>
  <c r="T215" i="21"/>
  <c r="S215" i="21"/>
  <c r="R215" i="21"/>
  <c r="Q215" i="21"/>
  <c r="P215" i="21"/>
  <c r="O215" i="21"/>
  <c r="N215" i="21"/>
  <c r="M215" i="21"/>
  <c r="L215" i="21"/>
  <c r="K215" i="21"/>
  <c r="J215" i="21"/>
  <c r="I215" i="21"/>
  <c r="H215" i="21"/>
  <c r="G215" i="21"/>
  <c r="F215" i="21"/>
  <c r="E215" i="21"/>
  <c r="D215" i="21"/>
  <c r="C215" i="21"/>
  <c r="AD214" i="21"/>
  <c r="AC214" i="21"/>
  <c r="AB214" i="21"/>
  <c r="AA214" i="21"/>
  <c r="Z214" i="21"/>
  <c r="Y214" i="21"/>
  <c r="X214" i="21"/>
  <c r="W214" i="21"/>
  <c r="V214" i="21"/>
  <c r="U214" i="21"/>
  <c r="T214" i="21"/>
  <c r="S214" i="21"/>
  <c r="R214" i="21"/>
  <c r="Q214" i="21"/>
  <c r="P214" i="21"/>
  <c r="O214" i="21"/>
  <c r="N214" i="21"/>
  <c r="M214" i="21"/>
  <c r="L214" i="21"/>
  <c r="K214" i="21"/>
  <c r="J214" i="21"/>
  <c r="I214" i="21"/>
  <c r="H214" i="21"/>
  <c r="G214" i="21"/>
  <c r="F214" i="21"/>
  <c r="E214" i="21"/>
  <c r="D214" i="21"/>
  <c r="C214" i="21"/>
  <c r="AD213" i="21"/>
  <c r="AC213" i="21"/>
  <c r="AB213" i="21"/>
  <c r="AA213" i="21"/>
  <c r="Z213" i="21"/>
  <c r="Y213" i="21"/>
  <c r="X213" i="21"/>
  <c r="W213" i="21"/>
  <c r="V213" i="21"/>
  <c r="U213" i="21"/>
  <c r="T213" i="21"/>
  <c r="S213" i="21"/>
  <c r="R213" i="21"/>
  <c r="Q213" i="21"/>
  <c r="P213" i="21"/>
  <c r="O213" i="21"/>
  <c r="N213" i="21"/>
  <c r="M213" i="21"/>
  <c r="L213" i="21"/>
  <c r="K213" i="21"/>
  <c r="J213" i="21"/>
  <c r="I213" i="21"/>
  <c r="H213" i="21"/>
  <c r="G213" i="21"/>
  <c r="F213" i="21"/>
  <c r="E213" i="21"/>
  <c r="D213" i="21"/>
  <c r="C213" i="21"/>
  <c r="AD212" i="21"/>
  <c r="AC212" i="21"/>
  <c r="AB212" i="21"/>
  <c r="AA212" i="21"/>
  <c r="Z212" i="21"/>
  <c r="Y212" i="21"/>
  <c r="X212" i="21"/>
  <c r="W212" i="21"/>
  <c r="V212" i="21"/>
  <c r="U212" i="21"/>
  <c r="T212" i="21"/>
  <c r="S212" i="21"/>
  <c r="R212" i="21"/>
  <c r="Q212" i="21"/>
  <c r="P212" i="21"/>
  <c r="O212" i="21"/>
  <c r="N212" i="21"/>
  <c r="M212" i="21"/>
  <c r="L212" i="21"/>
  <c r="K212" i="21"/>
  <c r="J212" i="21"/>
  <c r="I212" i="21"/>
  <c r="H212" i="21"/>
  <c r="G212" i="21"/>
  <c r="F212" i="21"/>
  <c r="E212" i="21"/>
  <c r="D212" i="21"/>
  <c r="C212" i="21"/>
  <c r="AD211" i="21"/>
  <c r="AC211" i="21"/>
  <c r="AB211" i="21"/>
  <c r="AA211" i="21"/>
  <c r="Z211" i="21"/>
  <c r="Y211" i="21"/>
  <c r="X211" i="21"/>
  <c r="W211" i="21"/>
  <c r="V211" i="21"/>
  <c r="U211" i="21"/>
  <c r="T211" i="21"/>
  <c r="S211" i="21"/>
  <c r="R211" i="21"/>
  <c r="Q211" i="21"/>
  <c r="P211" i="21"/>
  <c r="O211" i="21"/>
  <c r="N211" i="21"/>
  <c r="M211" i="21"/>
  <c r="L211" i="21"/>
  <c r="K211" i="21"/>
  <c r="J211" i="21"/>
  <c r="I211" i="21"/>
  <c r="H211" i="21"/>
  <c r="G211" i="21"/>
  <c r="F211" i="21"/>
  <c r="E211" i="21"/>
  <c r="D211" i="21"/>
  <c r="C211" i="21"/>
  <c r="AD210" i="21"/>
  <c r="AC210" i="21"/>
  <c r="AB210" i="21"/>
  <c r="AA210" i="21"/>
  <c r="Z210" i="21"/>
  <c r="Y210" i="21"/>
  <c r="X210" i="21"/>
  <c r="W210" i="21"/>
  <c r="V210" i="21"/>
  <c r="U210" i="21"/>
  <c r="T210" i="21"/>
  <c r="S210" i="21"/>
  <c r="R210" i="21"/>
  <c r="Q210" i="21"/>
  <c r="P210" i="21"/>
  <c r="O210" i="21"/>
  <c r="N210" i="21"/>
  <c r="M210" i="21"/>
  <c r="L210" i="21"/>
  <c r="K210" i="21"/>
  <c r="J210" i="21"/>
  <c r="I210" i="21"/>
  <c r="H210" i="21"/>
  <c r="G210" i="21"/>
  <c r="F210" i="21"/>
  <c r="E210" i="21"/>
  <c r="D210" i="21"/>
  <c r="C210" i="21"/>
  <c r="AD209" i="21"/>
  <c r="AC209" i="21"/>
  <c r="AB209" i="21"/>
  <c r="AA209" i="21"/>
  <c r="Z209" i="21"/>
  <c r="Y209" i="21"/>
  <c r="X209" i="21"/>
  <c r="W209" i="21"/>
  <c r="V209" i="21"/>
  <c r="U209" i="21"/>
  <c r="T209" i="21"/>
  <c r="S209" i="21"/>
  <c r="R209" i="21"/>
  <c r="Q209" i="21"/>
  <c r="P209" i="21"/>
  <c r="O209" i="21"/>
  <c r="N209" i="21"/>
  <c r="M209" i="21"/>
  <c r="L209" i="21"/>
  <c r="K209" i="21"/>
  <c r="J209" i="21"/>
  <c r="I209" i="21"/>
  <c r="H209" i="21"/>
  <c r="G209" i="21"/>
  <c r="F209" i="21"/>
  <c r="E209" i="21"/>
  <c r="D209" i="21"/>
  <c r="C209" i="21"/>
  <c r="AD208" i="21"/>
  <c r="AC208" i="21"/>
  <c r="AB208" i="21"/>
  <c r="AA208" i="21"/>
  <c r="Z208" i="21"/>
  <c r="Y208" i="21"/>
  <c r="X208" i="21"/>
  <c r="W208" i="21"/>
  <c r="V208" i="21"/>
  <c r="U208" i="21"/>
  <c r="T208" i="21"/>
  <c r="S208" i="21"/>
  <c r="R208" i="21"/>
  <c r="Q208" i="21"/>
  <c r="P208" i="21"/>
  <c r="O208" i="21"/>
  <c r="N208" i="21"/>
  <c r="M208" i="21"/>
  <c r="L208" i="21"/>
  <c r="K208" i="21"/>
  <c r="J208" i="21"/>
  <c r="I208" i="21"/>
  <c r="H208" i="21"/>
  <c r="G208" i="21"/>
  <c r="F208" i="21"/>
  <c r="E208" i="21"/>
  <c r="D208" i="21"/>
  <c r="C208" i="21"/>
  <c r="AD207" i="21"/>
  <c r="AC207" i="21"/>
  <c r="AB207" i="21"/>
  <c r="AA207" i="21"/>
  <c r="Z207" i="21"/>
  <c r="Y207" i="21"/>
  <c r="X207" i="21"/>
  <c r="W207" i="21"/>
  <c r="V207" i="21"/>
  <c r="U207" i="21"/>
  <c r="T207" i="21"/>
  <c r="S207" i="21"/>
  <c r="R207" i="21"/>
  <c r="Q207" i="21"/>
  <c r="P207" i="21"/>
  <c r="O207" i="21"/>
  <c r="N207" i="21"/>
  <c r="M207" i="21"/>
  <c r="L207" i="21"/>
  <c r="K207" i="21"/>
  <c r="J207" i="21"/>
  <c r="I207" i="21"/>
  <c r="H207" i="21"/>
  <c r="G207" i="21"/>
  <c r="F207" i="21"/>
  <c r="E207" i="21"/>
  <c r="D207" i="21"/>
  <c r="C207" i="21"/>
  <c r="AD206" i="21"/>
  <c r="AC206" i="21"/>
  <c r="AB206" i="21"/>
  <c r="AA206" i="21"/>
  <c r="Z206" i="21"/>
  <c r="Y206" i="21"/>
  <c r="X206" i="21"/>
  <c r="W206" i="21"/>
  <c r="V206" i="21"/>
  <c r="U206" i="21"/>
  <c r="T206" i="21"/>
  <c r="S206" i="21"/>
  <c r="R206" i="21"/>
  <c r="Q206" i="21"/>
  <c r="P206" i="21"/>
  <c r="O206" i="21"/>
  <c r="N206" i="21"/>
  <c r="M206" i="21"/>
  <c r="L206" i="21"/>
  <c r="K206" i="21"/>
  <c r="J206" i="21"/>
  <c r="I206" i="21"/>
  <c r="H206" i="21"/>
  <c r="G206" i="21"/>
  <c r="F206" i="21"/>
  <c r="E206" i="21"/>
  <c r="D206" i="21"/>
  <c r="C206" i="21"/>
  <c r="AD205" i="21"/>
  <c r="AC205" i="21"/>
  <c r="AB205" i="21"/>
  <c r="AA205" i="21"/>
  <c r="Z205" i="21"/>
  <c r="Y205" i="21"/>
  <c r="X205" i="21"/>
  <c r="W205" i="21"/>
  <c r="V205" i="21"/>
  <c r="U205" i="21"/>
  <c r="T205" i="21"/>
  <c r="S205" i="21"/>
  <c r="R205" i="21"/>
  <c r="Q205" i="21"/>
  <c r="P205" i="21"/>
  <c r="O205" i="21"/>
  <c r="N205" i="21"/>
  <c r="M205" i="21"/>
  <c r="L205" i="21"/>
  <c r="K205" i="21"/>
  <c r="J205" i="21"/>
  <c r="I205" i="21"/>
  <c r="H205" i="21"/>
  <c r="G205" i="21"/>
  <c r="F205" i="21"/>
  <c r="E205" i="21"/>
  <c r="D205" i="21"/>
  <c r="C205" i="21"/>
  <c r="AD204" i="21"/>
  <c r="AC204" i="21"/>
  <c r="AB204" i="21"/>
  <c r="AA204" i="21"/>
  <c r="Z204" i="21"/>
  <c r="Y204" i="21"/>
  <c r="X204" i="21"/>
  <c r="W204" i="21"/>
  <c r="V204" i="21"/>
  <c r="U204" i="21"/>
  <c r="T204" i="21"/>
  <c r="S204" i="21"/>
  <c r="R204" i="21"/>
  <c r="Q204" i="21"/>
  <c r="P204" i="21"/>
  <c r="O204" i="21"/>
  <c r="N204" i="21"/>
  <c r="M204" i="21"/>
  <c r="L204" i="21"/>
  <c r="K204" i="21"/>
  <c r="J204" i="21"/>
  <c r="I204" i="21"/>
  <c r="H204" i="21"/>
  <c r="G204" i="21"/>
  <c r="F204" i="21"/>
  <c r="E204" i="21"/>
  <c r="D204" i="21"/>
  <c r="C204" i="21"/>
  <c r="AD203" i="21"/>
  <c r="AC203" i="21"/>
  <c r="AB203" i="21"/>
  <c r="AA203" i="21"/>
  <c r="Z203" i="21"/>
  <c r="Y203" i="21"/>
  <c r="X203" i="21"/>
  <c r="W203" i="21"/>
  <c r="V203" i="21"/>
  <c r="U203" i="21"/>
  <c r="T203" i="21"/>
  <c r="S203" i="21"/>
  <c r="R203" i="21"/>
  <c r="Q203" i="21"/>
  <c r="P203" i="21"/>
  <c r="O203" i="21"/>
  <c r="N203" i="21"/>
  <c r="M203" i="21"/>
  <c r="L203" i="21"/>
  <c r="K203" i="21"/>
  <c r="J203" i="21"/>
  <c r="I203" i="21"/>
  <c r="H203" i="21"/>
  <c r="G203" i="21"/>
  <c r="F203" i="21"/>
  <c r="E203" i="21"/>
  <c r="D203" i="21"/>
  <c r="C203" i="21"/>
  <c r="AD202" i="21"/>
  <c r="AC202" i="21"/>
  <c r="AB202" i="21"/>
  <c r="AA202" i="21"/>
  <c r="Z202" i="21"/>
  <c r="Y202" i="21"/>
  <c r="X202" i="21"/>
  <c r="W202" i="21"/>
  <c r="V202" i="21"/>
  <c r="U202" i="21"/>
  <c r="T202" i="21"/>
  <c r="S202" i="21"/>
  <c r="R202" i="21"/>
  <c r="Q202" i="21"/>
  <c r="P202" i="21"/>
  <c r="O202" i="21"/>
  <c r="N202" i="21"/>
  <c r="M202" i="21"/>
  <c r="L202" i="21"/>
  <c r="K202" i="21"/>
  <c r="J202" i="21"/>
  <c r="I202" i="21"/>
  <c r="H202" i="21"/>
  <c r="G202" i="21"/>
  <c r="F202" i="21"/>
  <c r="E202" i="21"/>
  <c r="D202" i="21"/>
  <c r="C202" i="21"/>
  <c r="AD201" i="21"/>
  <c r="AC201" i="21"/>
  <c r="AB201" i="21"/>
  <c r="AA201" i="21"/>
  <c r="Z201" i="21"/>
  <c r="Y201" i="21"/>
  <c r="X201" i="21"/>
  <c r="W201" i="21"/>
  <c r="V201" i="21"/>
  <c r="U201" i="21"/>
  <c r="T201" i="21"/>
  <c r="S201" i="21"/>
  <c r="R201" i="21"/>
  <c r="Q201" i="21"/>
  <c r="P201" i="21"/>
  <c r="O201" i="21"/>
  <c r="N201" i="21"/>
  <c r="M201" i="21"/>
  <c r="L201" i="21"/>
  <c r="K201" i="21"/>
  <c r="J201" i="21"/>
  <c r="I201" i="21"/>
  <c r="H201" i="21"/>
  <c r="G201" i="21"/>
  <c r="F201" i="21"/>
  <c r="E201" i="21"/>
  <c r="D201" i="21"/>
  <c r="C201" i="21"/>
  <c r="AD200" i="21"/>
  <c r="AC200" i="21"/>
  <c r="AB200" i="21"/>
  <c r="AA200" i="21"/>
  <c r="Z200" i="21"/>
  <c r="Y200" i="21"/>
  <c r="X200" i="21"/>
  <c r="W200" i="21"/>
  <c r="V200" i="21"/>
  <c r="U200" i="21"/>
  <c r="T200" i="21"/>
  <c r="S200" i="21"/>
  <c r="R200" i="21"/>
  <c r="Q200" i="21"/>
  <c r="P200" i="21"/>
  <c r="O200" i="21"/>
  <c r="N200" i="21"/>
  <c r="M200" i="21"/>
  <c r="L200" i="21"/>
  <c r="K200" i="21"/>
  <c r="J200" i="21"/>
  <c r="I200" i="21"/>
  <c r="H200" i="21"/>
  <c r="G200" i="21"/>
  <c r="F200" i="21"/>
  <c r="E200" i="21"/>
  <c r="D200" i="21"/>
  <c r="C200" i="21"/>
  <c r="AD199" i="21"/>
  <c r="AC199" i="21"/>
  <c r="AB199" i="21"/>
  <c r="AA199" i="21"/>
  <c r="Z199" i="21"/>
  <c r="Y199" i="21"/>
  <c r="X199" i="21"/>
  <c r="W199" i="21"/>
  <c r="V199" i="21"/>
  <c r="U199" i="21"/>
  <c r="T199" i="21"/>
  <c r="S199" i="21"/>
  <c r="R199" i="21"/>
  <c r="Q199" i="21"/>
  <c r="P199" i="21"/>
  <c r="O199" i="21"/>
  <c r="N199" i="21"/>
  <c r="M199" i="21"/>
  <c r="L199" i="21"/>
  <c r="K199" i="21"/>
  <c r="J199" i="21"/>
  <c r="I199" i="21"/>
  <c r="H199" i="21"/>
  <c r="G199" i="21"/>
  <c r="F199" i="21"/>
  <c r="E199" i="21"/>
  <c r="D199" i="21"/>
  <c r="C199" i="21"/>
  <c r="AD198" i="21"/>
  <c r="AC198" i="21"/>
  <c r="AB198" i="21"/>
  <c r="AA198" i="21"/>
  <c r="Z198" i="21"/>
  <c r="Y198" i="21"/>
  <c r="X198" i="21"/>
  <c r="W198" i="21"/>
  <c r="V198" i="21"/>
  <c r="U198" i="21"/>
  <c r="T198" i="21"/>
  <c r="S198" i="21"/>
  <c r="R198" i="21"/>
  <c r="Q198" i="21"/>
  <c r="P198" i="21"/>
  <c r="O198" i="21"/>
  <c r="N198" i="21"/>
  <c r="M198" i="21"/>
  <c r="L198" i="21"/>
  <c r="K198" i="21"/>
  <c r="J198" i="21"/>
  <c r="I198" i="21"/>
  <c r="H198" i="21"/>
  <c r="G198" i="21"/>
  <c r="F198" i="21"/>
  <c r="E198" i="21"/>
  <c r="D198" i="21"/>
  <c r="C198" i="21"/>
  <c r="AD197" i="21"/>
  <c r="AC197" i="21"/>
  <c r="AB197" i="21"/>
  <c r="AA197" i="21"/>
  <c r="Z197" i="21"/>
  <c r="Y197" i="21"/>
  <c r="X197" i="21"/>
  <c r="W197" i="21"/>
  <c r="V197" i="21"/>
  <c r="U197" i="21"/>
  <c r="T197" i="21"/>
  <c r="S197" i="21"/>
  <c r="R197" i="21"/>
  <c r="Q197" i="21"/>
  <c r="P197" i="21"/>
  <c r="O197" i="21"/>
  <c r="N197" i="21"/>
  <c r="M197" i="21"/>
  <c r="L197" i="21"/>
  <c r="K197" i="21"/>
  <c r="J197" i="21"/>
  <c r="I197" i="21"/>
  <c r="H197" i="21"/>
  <c r="G197" i="21"/>
  <c r="F197" i="21"/>
  <c r="E197" i="21"/>
  <c r="D197" i="21"/>
  <c r="C197" i="21"/>
  <c r="AD196" i="21"/>
  <c r="AC196" i="21"/>
  <c r="AB196" i="21"/>
  <c r="AA196" i="21"/>
  <c r="Z196" i="21"/>
  <c r="Y196" i="21"/>
  <c r="X196" i="21"/>
  <c r="W196" i="21"/>
  <c r="V196" i="21"/>
  <c r="U196" i="21"/>
  <c r="T196" i="21"/>
  <c r="S196" i="21"/>
  <c r="R196" i="21"/>
  <c r="Q196" i="21"/>
  <c r="P196" i="21"/>
  <c r="O196" i="21"/>
  <c r="N196" i="21"/>
  <c r="M196" i="21"/>
  <c r="L196" i="21"/>
  <c r="K196" i="21"/>
  <c r="J196" i="21"/>
  <c r="I196" i="21"/>
  <c r="H196" i="21"/>
  <c r="G196" i="21"/>
  <c r="F196" i="21"/>
  <c r="E196" i="21"/>
  <c r="D196" i="21"/>
  <c r="C196" i="21"/>
  <c r="AD195" i="21"/>
  <c r="AC195" i="21"/>
  <c r="AB195" i="21"/>
  <c r="AA195" i="21"/>
  <c r="Z195" i="21"/>
  <c r="Y195" i="21"/>
  <c r="X195" i="21"/>
  <c r="W195" i="21"/>
  <c r="V195" i="21"/>
  <c r="U195" i="21"/>
  <c r="T195" i="21"/>
  <c r="S195" i="21"/>
  <c r="R195" i="21"/>
  <c r="Q195" i="21"/>
  <c r="P195" i="21"/>
  <c r="O195" i="21"/>
  <c r="N195" i="21"/>
  <c r="M195" i="21"/>
  <c r="L195" i="21"/>
  <c r="K195" i="21"/>
  <c r="J195" i="21"/>
  <c r="I195" i="21"/>
  <c r="H195" i="21"/>
  <c r="G195" i="21"/>
  <c r="F195" i="21"/>
  <c r="E195" i="21"/>
  <c r="D195" i="21"/>
  <c r="C195" i="21"/>
  <c r="AD194" i="21"/>
  <c r="AC194" i="21"/>
  <c r="AB194" i="21"/>
  <c r="AA194" i="21"/>
  <c r="Z194" i="21"/>
  <c r="Y194" i="21"/>
  <c r="X194" i="21"/>
  <c r="W194" i="21"/>
  <c r="V194" i="21"/>
  <c r="U194" i="21"/>
  <c r="T194" i="21"/>
  <c r="S194" i="21"/>
  <c r="R194" i="21"/>
  <c r="Q194" i="21"/>
  <c r="P194" i="21"/>
  <c r="O194" i="21"/>
  <c r="N194" i="21"/>
  <c r="M194" i="21"/>
  <c r="L194" i="21"/>
  <c r="K194" i="21"/>
  <c r="J194" i="21"/>
  <c r="I194" i="21"/>
  <c r="H194" i="21"/>
  <c r="G194" i="21"/>
  <c r="F194" i="21"/>
  <c r="E194" i="21"/>
  <c r="D194" i="21"/>
  <c r="C194" i="21"/>
  <c r="AD193" i="21"/>
  <c r="AC193" i="21"/>
  <c r="AB193" i="21"/>
  <c r="AA193" i="21"/>
  <c r="Z193" i="21"/>
  <c r="Y193" i="21"/>
  <c r="X193" i="21"/>
  <c r="W193" i="21"/>
  <c r="V193" i="21"/>
  <c r="U193" i="21"/>
  <c r="T193" i="21"/>
  <c r="S193" i="21"/>
  <c r="R193" i="21"/>
  <c r="Q193" i="21"/>
  <c r="P193" i="21"/>
  <c r="O193" i="21"/>
  <c r="N193" i="21"/>
  <c r="M193" i="21"/>
  <c r="L193" i="21"/>
  <c r="K193" i="21"/>
  <c r="J193" i="21"/>
  <c r="I193" i="21"/>
  <c r="H193" i="21"/>
  <c r="G193" i="21"/>
  <c r="F193" i="21"/>
  <c r="E193" i="21"/>
  <c r="D193" i="21"/>
  <c r="C193" i="21"/>
  <c r="AD192" i="21"/>
  <c r="AC192" i="21"/>
  <c r="AB192" i="21"/>
  <c r="AA192" i="21"/>
  <c r="Z192" i="21"/>
  <c r="Y192" i="21"/>
  <c r="X192" i="21"/>
  <c r="W192" i="21"/>
  <c r="V192" i="21"/>
  <c r="U192" i="21"/>
  <c r="T192" i="21"/>
  <c r="S192" i="21"/>
  <c r="R192" i="21"/>
  <c r="Q192" i="21"/>
  <c r="P192" i="21"/>
  <c r="O192" i="21"/>
  <c r="N192" i="21"/>
  <c r="M192" i="21"/>
  <c r="L192" i="21"/>
  <c r="K192" i="21"/>
  <c r="J192" i="21"/>
  <c r="I192" i="21"/>
  <c r="H192" i="21"/>
  <c r="G192" i="21"/>
  <c r="F192" i="21"/>
  <c r="E192" i="21"/>
  <c r="D192" i="21"/>
  <c r="C192" i="21"/>
  <c r="AD191" i="21"/>
  <c r="AC191" i="21"/>
  <c r="AB191" i="21"/>
  <c r="AA191" i="21"/>
  <c r="Z191" i="21"/>
  <c r="Y191" i="21"/>
  <c r="X191" i="21"/>
  <c r="W191" i="21"/>
  <c r="V191" i="21"/>
  <c r="U191" i="21"/>
  <c r="T191" i="21"/>
  <c r="S191" i="21"/>
  <c r="R191" i="21"/>
  <c r="Q191" i="21"/>
  <c r="P191" i="21"/>
  <c r="O191" i="21"/>
  <c r="N191" i="21"/>
  <c r="M191" i="21"/>
  <c r="L191" i="21"/>
  <c r="K191" i="21"/>
  <c r="J191" i="21"/>
  <c r="I191" i="21"/>
  <c r="H191" i="21"/>
  <c r="G191" i="21"/>
  <c r="F191" i="21"/>
  <c r="E191" i="21"/>
  <c r="D191" i="21"/>
  <c r="C191" i="21"/>
  <c r="AD190" i="21"/>
  <c r="AC190" i="21"/>
  <c r="AB190" i="21"/>
  <c r="AA190" i="21"/>
  <c r="Z190" i="21"/>
  <c r="Y190" i="21"/>
  <c r="X190" i="21"/>
  <c r="W190" i="21"/>
  <c r="V190" i="21"/>
  <c r="U190" i="21"/>
  <c r="T190" i="21"/>
  <c r="S190" i="21"/>
  <c r="R190" i="21"/>
  <c r="Q190" i="21"/>
  <c r="P190" i="21"/>
  <c r="O190" i="21"/>
  <c r="N190" i="21"/>
  <c r="M190" i="21"/>
  <c r="L190" i="21"/>
  <c r="K190" i="21"/>
  <c r="J190" i="21"/>
  <c r="I190" i="21"/>
  <c r="H190" i="21"/>
  <c r="G190" i="21"/>
  <c r="F190" i="21"/>
  <c r="E190" i="21"/>
  <c r="D190" i="21"/>
  <c r="C190" i="21"/>
  <c r="AD186" i="21"/>
  <c r="AC186" i="21"/>
  <c r="AB186" i="21"/>
  <c r="AA186" i="21"/>
  <c r="Z186" i="21"/>
  <c r="Y186" i="21"/>
  <c r="X186" i="21"/>
  <c r="W186" i="21"/>
  <c r="V186" i="21"/>
  <c r="U186" i="21"/>
  <c r="T186" i="21"/>
  <c r="S186" i="21"/>
  <c r="R186" i="21"/>
  <c r="Q186" i="21"/>
  <c r="P186" i="21"/>
  <c r="O186" i="21"/>
  <c r="N186" i="21"/>
  <c r="M186" i="21"/>
  <c r="L186" i="21"/>
  <c r="K186" i="21"/>
  <c r="J186" i="21"/>
  <c r="I186" i="21"/>
  <c r="H186" i="21"/>
  <c r="G186" i="21"/>
  <c r="F186" i="21"/>
  <c r="E186" i="21"/>
  <c r="D186" i="21"/>
  <c r="C186" i="21"/>
  <c r="AD185" i="21"/>
  <c r="AC185" i="21"/>
  <c r="AB185" i="21"/>
  <c r="AA185" i="21"/>
  <c r="Z185" i="21"/>
  <c r="Y185" i="21"/>
  <c r="X185" i="21"/>
  <c r="W185" i="21"/>
  <c r="V185" i="21"/>
  <c r="U185" i="21"/>
  <c r="T185" i="21"/>
  <c r="S185" i="21"/>
  <c r="R185" i="21"/>
  <c r="Q185" i="21"/>
  <c r="P185" i="21"/>
  <c r="O185" i="21"/>
  <c r="N185" i="21"/>
  <c r="M185" i="21"/>
  <c r="L185" i="21"/>
  <c r="K185" i="21"/>
  <c r="J185" i="21"/>
  <c r="I185" i="21"/>
  <c r="H185" i="21"/>
  <c r="G185" i="21"/>
  <c r="F185" i="21"/>
  <c r="E185" i="21"/>
  <c r="D185" i="21"/>
  <c r="C185" i="21"/>
  <c r="AD184" i="21"/>
  <c r="AC184" i="21"/>
  <c r="AB184" i="21"/>
  <c r="AA184" i="21"/>
  <c r="Z184" i="21"/>
  <c r="Y184" i="21"/>
  <c r="X184" i="21"/>
  <c r="W184" i="21"/>
  <c r="V184" i="21"/>
  <c r="U184" i="21"/>
  <c r="T184" i="21"/>
  <c r="S184" i="21"/>
  <c r="R184" i="21"/>
  <c r="Q184" i="21"/>
  <c r="P184" i="21"/>
  <c r="O184" i="21"/>
  <c r="N184" i="21"/>
  <c r="M184" i="21"/>
  <c r="L184" i="21"/>
  <c r="K184" i="21"/>
  <c r="J184" i="21"/>
  <c r="I184" i="21"/>
  <c r="H184" i="21"/>
  <c r="G184" i="21"/>
  <c r="F184" i="21"/>
  <c r="E184" i="21"/>
  <c r="D184" i="21"/>
  <c r="C184" i="21"/>
  <c r="AD183" i="21"/>
  <c r="AC183" i="21"/>
  <c r="AB183" i="21"/>
  <c r="AA183" i="21"/>
  <c r="Z183" i="21"/>
  <c r="Y183" i="21"/>
  <c r="X183" i="21"/>
  <c r="W183" i="21"/>
  <c r="V183" i="21"/>
  <c r="U183" i="21"/>
  <c r="T183" i="21"/>
  <c r="S183" i="21"/>
  <c r="R183" i="21"/>
  <c r="Q183" i="21"/>
  <c r="P183" i="21"/>
  <c r="O183" i="21"/>
  <c r="N183" i="21"/>
  <c r="M183" i="21"/>
  <c r="L183" i="21"/>
  <c r="K183" i="21"/>
  <c r="J183" i="21"/>
  <c r="I183" i="21"/>
  <c r="H183" i="21"/>
  <c r="G183" i="21"/>
  <c r="F183" i="21"/>
  <c r="E183" i="21"/>
  <c r="D183" i="21"/>
  <c r="C183" i="21"/>
  <c r="AD182" i="21"/>
  <c r="AC182" i="21"/>
  <c r="AB182" i="21"/>
  <c r="AA182" i="21"/>
  <c r="Z182" i="21"/>
  <c r="Y182" i="21"/>
  <c r="X182" i="21"/>
  <c r="W182" i="21"/>
  <c r="V182" i="21"/>
  <c r="U182" i="21"/>
  <c r="T182" i="21"/>
  <c r="S182" i="21"/>
  <c r="R182" i="21"/>
  <c r="Q182" i="21"/>
  <c r="P182" i="21"/>
  <c r="O182" i="21"/>
  <c r="N182" i="21"/>
  <c r="M182" i="21"/>
  <c r="L182" i="21"/>
  <c r="K182" i="21"/>
  <c r="J182" i="21"/>
  <c r="I182" i="21"/>
  <c r="H182" i="21"/>
  <c r="G182" i="21"/>
  <c r="F182" i="21"/>
  <c r="E182" i="21"/>
  <c r="D182" i="21"/>
  <c r="C182" i="21"/>
  <c r="AD181" i="21"/>
  <c r="AC181" i="21"/>
  <c r="AB181" i="21"/>
  <c r="AA181" i="21"/>
  <c r="Z181" i="21"/>
  <c r="Y181" i="21"/>
  <c r="X181" i="21"/>
  <c r="W181" i="21"/>
  <c r="V181" i="21"/>
  <c r="U181" i="21"/>
  <c r="T181" i="21"/>
  <c r="S181" i="21"/>
  <c r="R181" i="21"/>
  <c r="Q181" i="21"/>
  <c r="P181" i="21"/>
  <c r="O181" i="21"/>
  <c r="N181" i="21"/>
  <c r="M181" i="21"/>
  <c r="L181" i="21"/>
  <c r="K181" i="21"/>
  <c r="J181" i="21"/>
  <c r="I181" i="21"/>
  <c r="H181" i="21"/>
  <c r="G181" i="21"/>
  <c r="F181" i="21"/>
  <c r="E181" i="21"/>
  <c r="D181" i="21"/>
  <c r="C181" i="21"/>
  <c r="AD180" i="21"/>
  <c r="AC180" i="21"/>
  <c r="AB180" i="21"/>
  <c r="AA180" i="21"/>
  <c r="Z180" i="21"/>
  <c r="Y180" i="21"/>
  <c r="X180" i="21"/>
  <c r="W180" i="21"/>
  <c r="V180" i="21"/>
  <c r="U180" i="21"/>
  <c r="T180" i="21"/>
  <c r="S180" i="21"/>
  <c r="R180" i="21"/>
  <c r="Q180" i="21"/>
  <c r="P180" i="21"/>
  <c r="O180" i="21"/>
  <c r="N180" i="21"/>
  <c r="M180" i="21"/>
  <c r="L180" i="21"/>
  <c r="K180" i="21"/>
  <c r="J180" i="21"/>
  <c r="I180" i="21"/>
  <c r="H180" i="21"/>
  <c r="G180" i="21"/>
  <c r="F180" i="21"/>
  <c r="E180" i="21"/>
  <c r="D180" i="21"/>
  <c r="C180" i="21"/>
  <c r="AD179" i="21"/>
  <c r="AC179" i="21"/>
  <c r="AB179" i="21"/>
  <c r="AA179" i="21"/>
  <c r="Z179" i="21"/>
  <c r="Y179" i="21"/>
  <c r="X179" i="21"/>
  <c r="W179" i="21"/>
  <c r="V179" i="21"/>
  <c r="U179" i="21"/>
  <c r="T179" i="21"/>
  <c r="S179" i="21"/>
  <c r="R179" i="21"/>
  <c r="Q179" i="21"/>
  <c r="P179" i="21"/>
  <c r="O179" i="21"/>
  <c r="N179" i="21"/>
  <c r="M179" i="21"/>
  <c r="L179" i="21"/>
  <c r="K179" i="21"/>
  <c r="J179" i="21"/>
  <c r="I179" i="21"/>
  <c r="H179" i="21"/>
  <c r="G179" i="21"/>
  <c r="F179" i="21"/>
  <c r="E179" i="21"/>
  <c r="D179" i="21"/>
  <c r="C179" i="21"/>
  <c r="AD178" i="21"/>
  <c r="AC178" i="21"/>
  <c r="AB178" i="21"/>
  <c r="AA178" i="21"/>
  <c r="Z178" i="21"/>
  <c r="Y178" i="21"/>
  <c r="X178" i="21"/>
  <c r="W178" i="21"/>
  <c r="V178" i="21"/>
  <c r="U178" i="21"/>
  <c r="T178" i="21"/>
  <c r="S178" i="21"/>
  <c r="R178" i="21"/>
  <c r="Q178" i="21"/>
  <c r="P178" i="21"/>
  <c r="O178" i="21"/>
  <c r="N178" i="21"/>
  <c r="M178" i="21"/>
  <c r="L178" i="21"/>
  <c r="K178" i="21"/>
  <c r="J178" i="21"/>
  <c r="I178" i="21"/>
  <c r="H178" i="21"/>
  <c r="G178" i="21"/>
  <c r="F178" i="21"/>
  <c r="E178" i="21"/>
  <c r="D178" i="21"/>
  <c r="C178" i="21"/>
  <c r="AD177" i="21"/>
  <c r="AC177" i="21"/>
  <c r="AB177" i="21"/>
  <c r="AA177" i="21"/>
  <c r="Z177" i="21"/>
  <c r="Y177" i="21"/>
  <c r="X177" i="21"/>
  <c r="W177" i="21"/>
  <c r="V177" i="21"/>
  <c r="U177" i="21"/>
  <c r="T177" i="21"/>
  <c r="S177" i="21"/>
  <c r="R177" i="21"/>
  <c r="Q177" i="21"/>
  <c r="P177" i="21"/>
  <c r="O177" i="21"/>
  <c r="N177" i="21"/>
  <c r="M177" i="21"/>
  <c r="L177" i="21"/>
  <c r="K177" i="21"/>
  <c r="J177" i="21"/>
  <c r="I177" i="21"/>
  <c r="H177" i="21"/>
  <c r="G177" i="21"/>
  <c r="F177" i="21"/>
  <c r="E177" i="21"/>
  <c r="D177" i="21"/>
  <c r="C177" i="21"/>
  <c r="AD176" i="21"/>
  <c r="AC176" i="21"/>
  <c r="AB176" i="21"/>
  <c r="AA176" i="21"/>
  <c r="Z176" i="21"/>
  <c r="Y176" i="21"/>
  <c r="X176" i="21"/>
  <c r="W176" i="21"/>
  <c r="V176" i="21"/>
  <c r="U176" i="21"/>
  <c r="T176" i="21"/>
  <c r="S176" i="21"/>
  <c r="R176" i="21"/>
  <c r="Q176" i="21"/>
  <c r="P176" i="21"/>
  <c r="O176" i="21"/>
  <c r="N176" i="21"/>
  <c r="M176" i="21"/>
  <c r="L176" i="21"/>
  <c r="K176" i="21"/>
  <c r="J176" i="21"/>
  <c r="I176" i="21"/>
  <c r="H176" i="21"/>
  <c r="G176" i="21"/>
  <c r="F176" i="21"/>
  <c r="E176" i="21"/>
  <c r="D176" i="21"/>
  <c r="C176" i="21"/>
  <c r="AD175" i="21"/>
  <c r="AC175" i="21"/>
  <c r="AB175" i="21"/>
  <c r="AA175" i="21"/>
  <c r="Z175" i="21"/>
  <c r="Y175" i="21"/>
  <c r="X175" i="21"/>
  <c r="W175" i="21"/>
  <c r="V175" i="21"/>
  <c r="U175" i="21"/>
  <c r="T175" i="21"/>
  <c r="S175" i="21"/>
  <c r="R175" i="21"/>
  <c r="Q175" i="21"/>
  <c r="P175" i="21"/>
  <c r="O175" i="21"/>
  <c r="N175" i="21"/>
  <c r="M175" i="21"/>
  <c r="L175" i="21"/>
  <c r="K175" i="21"/>
  <c r="J175" i="21"/>
  <c r="I175" i="21"/>
  <c r="H175" i="21"/>
  <c r="G175" i="21"/>
  <c r="F175" i="21"/>
  <c r="E175" i="21"/>
  <c r="D175" i="21"/>
  <c r="C175" i="21"/>
  <c r="AD174" i="21"/>
  <c r="AC174" i="21"/>
  <c r="AB174" i="21"/>
  <c r="AA174" i="21"/>
  <c r="Z174" i="21"/>
  <c r="Y174" i="21"/>
  <c r="X174" i="21"/>
  <c r="W174" i="21"/>
  <c r="V174" i="21"/>
  <c r="U174" i="21"/>
  <c r="T174" i="21"/>
  <c r="S174" i="21"/>
  <c r="R174" i="21"/>
  <c r="Q174" i="21"/>
  <c r="P174" i="21"/>
  <c r="O174" i="21"/>
  <c r="N174" i="21"/>
  <c r="M174" i="21"/>
  <c r="L174" i="21"/>
  <c r="K174" i="21"/>
  <c r="J174" i="21"/>
  <c r="I174" i="21"/>
  <c r="H174" i="21"/>
  <c r="G174" i="21"/>
  <c r="F174" i="21"/>
  <c r="E174" i="21"/>
  <c r="D174" i="21"/>
  <c r="C174" i="21"/>
  <c r="AD173" i="21"/>
  <c r="AC173" i="21"/>
  <c r="AB173" i="21"/>
  <c r="AA173" i="21"/>
  <c r="Z173" i="21"/>
  <c r="Y173" i="21"/>
  <c r="X173" i="21"/>
  <c r="W173" i="21"/>
  <c r="V173" i="21"/>
  <c r="U173" i="21"/>
  <c r="T173" i="21"/>
  <c r="S173" i="21"/>
  <c r="R173" i="21"/>
  <c r="Q173" i="21"/>
  <c r="P173" i="21"/>
  <c r="O173" i="21"/>
  <c r="N173" i="21"/>
  <c r="M173" i="21"/>
  <c r="L173" i="21"/>
  <c r="K173" i="21"/>
  <c r="J173" i="21"/>
  <c r="I173" i="21"/>
  <c r="H173" i="21"/>
  <c r="G173" i="21"/>
  <c r="F173" i="21"/>
  <c r="E173" i="21"/>
  <c r="D173" i="21"/>
  <c r="C173" i="21"/>
  <c r="AD172" i="21"/>
  <c r="AC172" i="21"/>
  <c r="AB172" i="21"/>
  <c r="AA172" i="21"/>
  <c r="Z172" i="21"/>
  <c r="Y172" i="21"/>
  <c r="X172" i="21"/>
  <c r="W172" i="21"/>
  <c r="V172" i="21"/>
  <c r="U172" i="21"/>
  <c r="T172" i="21"/>
  <c r="S172" i="21"/>
  <c r="R172" i="21"/>
  <c r="Q172" i="21"/>
  <c r="P172" i="21"/>
  <c r="O172" i="21"/>
  <c r="N172" i="21"/>
  <c r="M172" i="21"/>
  <c r="L172" i="21"/>
  <c r="K172" i="21"/>
  <c r="J172" i="21"/>
  <c r="I172" i="21"/>
  <c r="H172" i="21"/>
  <c r="G172" i="21"/>
  <c r="F172" i="21"/>
  <c r="E172" i="21"/>
  <c r="D172" i="21"/>
  <c r="C172" i="21"/>
  <c r="AD171" i="21"/>
  <c r="AC171" i="21"/>
  <c r="AB171" i="21"/>
  <c r="AA171" i="21"/>
  <c r="Z171" i="21"/>
  <c r="Y171" i="21"/>
  <c r="X171" i="21"/>
  <c r="W171" i="21"/>
  <c r="V171" i="21"/>
  <c r="U171" i="21"/>
  <c r="T171" i="21"/>
  <c r="S171" i="21"/>
  <c r="R171" i="21"/>
  <c r="Q171" i="21"/>
  <c r="P171" i="21"/>
  <c r="O171" i="21"/>
  <c r="N171" i="21"/>
  <c r="M171" i="21"/>
  <c r="L171" i="21"/>
  <c r="K171" i="21"/>
  <c r="J171" i="21"/>
  <c r="I171" i="21"/>
  <c r="H171" i="21"/>
  <c r="G171" i="21"/>
  <c r="F171" i="21"/>
  <c r="E171" i="21"/>
  <c r="D171" i="21"/>
  <c r="C171" i="21"/>
  <c r="AD170" i="21"/>
  <c r="AC170" i="21"/>
  <c r="AB170" i="21"/>
  <c r="AA170" i="21"/>
  <c r="Z170" i="21"/>
  <c r="Y170" i="21"/>
  <c r="X170" i="21"/>
  <c r="W170" i="21"/>
  <c r="V170" i="21"/>
  <c r="U170" i="21"/>
  <c r="T170" i="21"/>
  <c r="S170" i="21"/>
  <c r="R170" i="21"/>
  <c r="Q170" i="21"/>
  <c r="P170" i="21"/>
  <c r="O170" i="21"/>
  <c r="N170" i="21"/>
  <c r="M170" i="21"/>
  <c r="L170" i="21"/>
  <c r="K170" i="21"/>
  <c r="J170" i="21"/>
  <c r="I170" i="21"/>
  <c r="H170" i="21"/>
  <c r="G170" i="21"/>
  <c r="F170" i="21"/>
  <c r="E170" i="21"/>
  <c r="D170" i="21"/>
  <c r="C170" i="21"/>
  <c r="AD169" i="21"/>
  <c r="AC169" i="21"/>
  <c r="AB169" i="21"/>
  <c r="AA169" i="21"/>
  <c r="Z169" i="21"/>
  <c r="Y169" i="21"/>
  <c r="X169" i="21"/>
  <c r="W169" i="21"/>
  <c r="V169" i="21"/>
  <c r="U169" i="21"/>
  <c r="T169" i="21"/>
  <c r="S169" i="21"/>
  <c r="R169" i="21"/>
  <c r="Q169" i="21"/>
  <c r="P169" i="21"/>
  <c r="O169" i="21"/>
  <c r="N169" i="21"/>
  <c r="M169" i="21"/>
  <c r="L169" i="21"/>
  <c r="K169" i="21"/>
  <c r="J169" i="21"/>
  <c r="I169" i="21"/>
  <c r="H169" i="21"/>
  <c r="G169" i="21"/>
  <c r="F169" i="21"/>
  <c r="E169" i="21"/>
  <c r="D169" i="21"/>
  <c r="C169" i="21"/>
  <c r="AD168" i="21"/>
  <c r="AC168" i="21"/>
  <c r="AB168" i="21"/>
  <c r="AA168" i="21"/>
  <c r="Z168" i="21"/>
  <c r="Y168" i="21"/>
  <c r="X168" i="21"/>
  <c r="W168" i="21"/>
  <c r="V168" i="21"/>
  <c r="U168" i="21"/>
  <c r="T168" i="21"/>
  <c r="S168" i="21"/>
  <c r="R168" i="21"/>
  <c r="Q168" i="21"/>
  <c r="P168" i="21"/>
  <c r="O168" i="21"/>
  <c r="N168" i="21"/>
  <c r="M168" i="21"/>
  <c r="L168" i="21"/>
  <c r="K168" i="21"/>
  <c r="J168" i="21"/>
  <c r="I168" i="21"/>
  <c r="H168" i="21"/>
  <c r="G168" i="21"/>
  <c r="F168" i="21"/>
  <c r="E168" i="21"/>
  <c r="D168" i="21"/>
  <c r="C168" i="21"/>
  <c r="AD167" i="21"/>
  <c r="AC167" i="21"/>
  <c r="AB167" i="21"/>
  <c r="AA167" i="21"/>
  <c r="Z167" i="21"/>
  <c r="Y167" i="21"/>
  <c r="X167" i="21"/>
  <c r="W167" i="21"/>
  <c r="V167" i="21"/>
  <c r="U167" i="21"/>
  <c r="T167" i="21"/>
  <c r="S167" i="21"/>
  <c r="R167" i="21"/>
  <c r="Q167" i="21"/>
  <c r="P167" i="21"/>
  <c r="O167" i="21"/>
  <c r="N167" i="21"/>
  <c r="M167" i="21"/>
  <c r="L167" i="21"/>
  <c r="K167" i="21"/>
  <c r="J167" i="21"/>
  <c r="I167" i="21"/>
  <c r="H167" i="21"/>
  <c r="G167" i="21"/>
  <c r="F167" i="21"/>
  <c r="E167" i="21"/>
  <c r="D167" i="21"/>
  <c r="C167" i="21"/>
  <c r="AD166" i="21"/>
  <c r="AC166" i="21"/>
  <c r="AB166" i="21"/>
  <c r="AA166" i="21"/>
  <c r="Z166" i="21"/>
  <c r="Y166" i="21"/>
  <c r="X166" i="21"/>
  <c r="W166" i="21"/>
  <c r="V166" i="21"/>
  <c r="U166" i="21"/>
  <c r="T166" i="21"/>
  <c r="S166" i="21"/>
  <c r="R166" i="21"/>
  <c r="Q166" i="21"/>
  <c r="P166" i="21"/>
  <c r="O166" i="21"/>
  <c r="N166" i="21"/>
  <c r="M166" i="21"/>
  <c r="L166" i="21"/>
  <c r="K166" i="21"/>
  <c r="J166" i="21"/>
  <c r="I166" i="21"/>
  <c r="H166" i="21"/>
  <c r="G166" i="21"/>
  <c r="F166" i="21"/>
  <c r="E166" i="21"/>
  <c r="D166" i="21"/>
  <c r="C166" i="21"/>
  <c r="AD165" i="21"/>
  <c r="AC165" i="21"/>
  <c r="AB165" i="21"/>
  <c r="AA165" i="21"/>
  <c r="Z165" i="21"/>
  <c r="Y165" i="21"/>
  <c r="X165" i="21"/>
  <c r="W165" i="21"/>
  <c r="V165" i="21"/>
  <c r="U165" i="21"/>
  <c r="T165" i="21"/>
  <c r="S165" i="21"/>
  <c r="R165" i="21"/>
  <c r="Q165" i="21"/>
  <c r="P165" i="21"/>
  <c r="O165" i="21"/>
  <c r="N165" i="21"/>
  <c r="M165" i="21"/>
  <c r="L165" i="21"/>
  <c r="K165" i="21"/>
  <c r="J165" i="21"/>
  <c r="I165" i="21"/>
  <c r="H165" i="21"/>
  <c r="G165" i="21"/>
  <c r="F165" i="21"/>
  <c r="E165" i="21"/>
  <c r="D165" i="21"/>
  <c r="C165" i="21"/>
  <c r="AD164" i="21"/>
  <c r="AC164" i="21"/>
  <c r="AB164" i="21"/>
  <c r="AA164" i="21"/>
  <c r="Z164" i="21"/>
  <c r="Y164" i="21"/>
  <c r="X164" i="21"/>
  <c r="W164" i="21"/>
  <c r="V164" i="21"/>
  <c r="U164" i="21"/>
  <c r="T164" i="21"/>
  <c r="S164" i="21"/>
  <c r="R164" i="21"/>
  <c r="Q164" i="21"/>
  <c r="P164" i="21"/>
  <c r="O164" i="21"/>
  <c r="N164" i="21"/>
  <c r="M164" i="21"/>
  <c r="L164" i="21"/>
  <c r="K164" i="21"/>
  <c r="J164" i="21"/>
  <c r="I164" i="21"/>
  <c r="H164" i="21"/>
  <c r="G164" i="21"/>
  <c r="F164" i="21"/>
  <c r="E164" i="21"/>
  <c r="D164" i="21"/>
  <c r="C164" i="21"/>
  <c r="AD163" i="21"/>
  <c r="AC163" i="21"/>
  <c r="AB163" i="21"/>
  <c r="AA163" i="21"/>
  <c r="Z163" i="21"/>
  <c r="Y163" i="21"/>
  <c r="X163" i="21"/>
  <c r="W163" i="21"/>
  <c r="V163" i="21"/>
  <c r="U163" i="21"/>
  <c r="T163" i="21"/>
  <c r="S163" i="21"/>
  <c r="R163" i="21"/>
  <c r="Q163" i="21"/>
  <c r="P163" i="21"/>
  <c r="O163" i="21"/>
  <c r="N163" i="21"/>
  <c r="M163" i="21"/>
  <c r="L163" i="21"/>
  <c r="K163" i="21"/>
  <c r="J163" i="21"/>
  <c r="I163" i="21"/>
  <c r="H163" i="21"/>
  <c r="G163" i="21"/>
  <c r="F163" i="21"/>
  <c r="E163" i="21"/>
  <c r="D163" i="21"/>
  <c r="C163" i="21"/>
  <c r="AD162" i="21"/>
  <c r="AC162" i="21"/>
  <c r="AB162" i="21"/>
  <c r="AA162" i="21"/>
  <c r="Z162" i="21"/>
  <c r="Y162" i="21"/>
  <c r="X162" i="21"/>
  <c r="W162" i="21"/>
  <c r="V162" i="21"/>
  <c r="U162" i="21"/>
  <c r="T162" i="21"/>
  <c r="S162" i="21"/>
  <c r="R162" i="21"/>
  <c r="Q162" i="21"/>
  <c r="P162" i="21"/>
  <c r="O162" i="21"/>
  <c r="N162" i="21"/>
  <c r="M162" i="21"/>
  <c r="L162" i="21"/>
  <c r="K162" i="21"/>
  <c r="J162" i="21"/>
  <c r="I162" i="21"/>
  <c r="H162" i="21"/>
  <c r="G162" i="21"/>
  <c r="F162" i="21"/>
  <c r="E162" i="21"/>
  <c r="D162" i="21"/>
  <c r="C162" i="21"/>
  <c r="AD161" i="21"/>
  <c r="AC161" i="21"/>
  <c r="AB161" i="21"/>
  <c r="AA161" i="21"/>
  <c r="Z161" i="21"/>
  <c r="Y161" i="21"/>
  <c r="X161" i="21"/>
  <c r="W161" i="21"/>
  <c r="V161" i="21"/>
  <c r="U161" i="21"/>
  <c r="T161" i="21"/>
  <c r="S161" i="21"/>
  <c r="R161" i="21"/>
  <c r="Q161" i="21"/>
  <c r="P161" i="21"/>
  <c r="O161" i="21"/>
  <c r="N161" i="21"/>
  <c r="M161" i="21"/>
  <c r="L161" i="21"/>
  <c r="K161" i="21"/>
  <c r="J161" i="21"/>
  <c r="I161" i="21"/>
  <c r="H161" i="21"/>
  <c r="G161" i="21"/>
  <c r="F161" i="21"/>
  <c r="E161" i="21"/>
  <c r="D161" i="21"/>
  <c r="C161" i="21"/>
  <c r="AD160" i="21"/>
  <c r="AC160" i="21"/>
  <c r="AB160" i="21"/>
  <c r="AA160" i="21"/>
  <c r="Z160" i="21"/>
  <c r="Y160" i="21"/>
  <c r="X160" i="21"/>
  <c r="W160" i="21"/>
  <c r="V160" i="21"/>
  <c r="U160" i="21"/>
  <c r="T160" i="21"/>
  <c r="S160" i="21"/>
  <c r="R160" i="21"/>
  <c r="Q160" i="21"/>
  <c r="P160" i="21"/>
  <c r="O160" i="21"/>
  <c r="N160" i="21"/>
  <c r="M160" i="21"/>
  <c r="L160" i="21"/>
  <c r="K160" i="21"/>
  <c r="J160" i="21"/>
  <c r="I160" i="21"/>
  <c r="H160" i="21"/>
  <c r="G160" i="21"/>
  <c r="F160" i="21"/>
  <c r="E160" i="21"/>
  <c r="D160" i="21"/>
  <c r="C160" i="21"/>
  <c r="AD159" i="21"/>
  <c r="AC159" i="21"/>
  <c r="AB159" i="21"/>
  <c r="AA159" i="21"/>
  <c r="Z159" i="21"/>
  <c r="Y159" i="21"/>
  <c r="X159" i="21"/>
  <c r="W159" i="21"/>
  <c r="V159" i="21"/>
  <c r="U159" i="21"/>
  <c r="T159" i="21"/>
  <c r="S159" i="21"/>
  <c r="R159" i="21"/>
  <c r="Q159" i="21"/>
  <c r="P159" i="21"/>
  <c r="O159" i="21"/>
  <c r="N159" i="21"/>
  <c r="M159" i="21"/>
  <c r="L159" i="21"/>
  <c r="K159" i="21"/>
  <c r="J159" i="21"/>
  <c r="I159" i="21"/>
  <c r="H159" i="21"/>
  <c r="G159" i="21"/>
  <c r="F159" i="21"/>
  <c r="E159" i="21"/>
  <c r="D159" i="21"/>
  <c r="C159" i="21"/>
  <c r="AD155" i="21"/>
  <c r="AC155" i="21"/>
  <c r="AB155" i="21"/>
  <c r="AA155" i="21"/>
  <c r="Z155" i="21"/>
  <c r="Y155" i="21"/>
  <c r="X155" i="21"/>
  <c r="W155" i="21"/>
  <c r="V155" i="21"/>
  <c r="U155" i="21"/>
  <c r="T155" i="21"/>
  <c r="S155" i="21"/>
  <c r="R155" i="21"/>
  <c r="Q155" i="21"/>
  <c r="P155" i="21"/>
  <c r="O155" i="21"/>
  <c r="N155" i="21"/>
  <c r="M155" i="21"/>
  <c r="L155" i="21"/>
  <c r="K155" i="21"/>
  <c r="J155" i="21"/>
  <c r="I155" i="21"/>
  <c r="H155" i="21"/>
  <c r="G155" i="21"/>
  <c r="F155" i="21"/>
  <c r="E155" i="21"/>
  <c r="D155" i="21"/>
  <c r="C155" i="21"/>
  <c r="AD154" i="21"/>
  <c r="AC154" i="21"/>
  <c r="AB154" i="21"/>
  <c r="AA154" i="21"/>
  <c r="Z154" i="21"/>
  <c r="Y154" i="21"/>
  <c r="X154" i="21"/>
  <c r="W154" i="21"/>
  <c r="V154" i="21"/>
  <c r="U154" i="21"/>
  <c r="T154" i="21"/>
  <c r="S154" i="21"/>
  <c r="R154" i="21"/>
  <c r="Q154" i="21"/>
  <c r="P154" i="21"/>
  <c r="O154" i="21"/>
  <c r="N154" i="21"/>
  <c r="M154" i="21"/>
  <c r="L154" i="21"/>
  <c r="K154" i="21"/>
  <c r="J154" i="21"/>
  <c r="I154" i="21"/>
  <c r="H154" i="21"/>
  <c r="G154" i="21"/>
  <c r="F154" i="21"/>
  <c r="E154" i="21"/>
  <c r="D154" i="21"/>
  <c r="C154" i="21"/>
  <c r="AD153" i="21"/>
  <c r="AC153" i="21"/>
  <c r="AB153" i="21"/>
  <c r="AA153" i="21"/>
  <c r="Z153" i="21"/>
  <c r="Y153" i="21"/>
  <c r="X153" i="21"/>
  <c r="W153" i="21"/>
  <c r="V153" i="21"/>
  <c r="U153" i="21"/>
  <c r="T153" i="21"/>
  <c r="S153" i="21"/>
  <c r="R153" i="21"/>
  <c r="Q153" i="21"/>
  <c r="P153" i="21"/>
  <c r="O153" i="21"/>
  <c r="N153" i="21"/>
  <c r="M153" i="21"/>
  <c r="L153" i="21"/>
  <c r="K153" i="21"/>
  <c r="J153" i="21"/>
  <c r="I153" i="21"/>
  <c r="H153" i="21"/>
  <c r="G153" i="21"/>
  <c r="F153" i="21"/>
  <c r="E153" i="21"/>
  <c r="D153" i="21"/>
  <c r="C153" i="21"/>
  <c r="AD152" i="21"/>
  <c r="AC152" i="21"/>
  <c r="AB152" i="21"/>
  <c r="AA152" i="21"/>
  <c r="Z152" i="21"/>
  <c r="Y152" i="21"/>
  <c r="X152" i="21"/>
  <c r="W152" i="21"/>
  <c r="V152" i="21"/>
  <c r="U152" i="21"/>
  <c r="T152" i="21"/>
  <c r="S152" i="21"/>
  <c r="R152" i="21"/>
  <c r="Q152" i="21"/>
  <c r="P152" i="21"/>
  <c r="O152" i="21"/>
  <c r="N152" i="21"/>
  <c r="M152" i="21"/>
  <c r="L152" i="21"/>
  <c r="K152" i="21"/>
  <c r="J152" i="21"/>
  <c r="I152" i="21"/>
  <c r="H152" i="21"/>
  <c r="G152" i="21"/>
  <c r="F152" i="21"/>
  <c r="E152" i="21"/>
  <c r="D152" i="21"/>
  <c r="C152" i="21"/>
  <c r="AD151" i="21"/>
  <c r="AC151" i="21"/>
  <c r="AB151" i="21"/>
  <c r="AA151" i="21"/>
  <c r="Z151" i="21"/>
  <c r="Y151" i="21"/>
  <c r="X151" i="21"/>
  <c r="W151" i="21"/>
  <c r="V151" i="21"/>
  <c r="U151" i="21"/>
  <c r="T151" i="21"/>
  <c r="S151" i="21"/>
  <c r="R151" i="21"/>
  <c r="Q151" i="21"/>
  <c r="P151" i="21"/>
  <c r="O151" i="21"/>
  <c r="N151" i="21"/>
  <c r="M151" i="21"/>
  <c r="L151" i="21"/>
  <c r="K151" i="21"/>
  <c r="J151" i="21"/>
  <c r="I151" i="21"/>
  <c r="H151" i="21"/>
  <c r="G151" i="21"/>
  <c r="F151" i="21"/>
  <c r="E151" i="21"/>
  <c r="D151" i="21"/>
  <c r="C151" i="21"/>
  <c r="AD150" i="21"/>
  <c r="AC150" i="21"/>
  <c r="AB150" i="21"/>
  <c r="AA150" i="21"/>
  <c r="Z150" i="21"/>
  <c r="Y150" i="21"/>
  <c r="X150" i="21"/>
  <c r="W150" i="21"/>
  <c r="V150" i="21"/>
  <c r="U150" i="21"/>
  <c r="T150" i="21"/>
  <c r="S150" i="21"/>
  <c r="R150" i="21"/>
  <c r="Q150" i="21"/>
  <c r="P150" i="21"/>
  <c r="O150" i="21"/>
  <c r="N150" i="21"/>
  <c r="M150" i="21"/>
  <c r="L150" i="21"/>
  <c r="K150" i="21"/>
  <c r="J150" i="21"/>
  <c r="I150" i="21"/>
  <c r="H150" i="21"/>
  <c r="G150" i="21"/>
  <c r="F150" i="21"/>
  <c r="E150" i="21"/>
  <c r="D150" i="21"/>
  <c r="C150" i="21"/>
  <c r="AD149" i="21"/>
  <c r="AC149" i="21"/>
  <c r="AB149" i="21"/>
  <c r="AA149" i="21"/>
  <c r="Z149" i="21"/>
  <c r="Y149" i="21"/>
  <c r="X149" i="21"/>
  <c r="W149" i="21"/>
  <c r="V149" i="21"/>
  <c r="U149" i="21"/>
  <c r="T149" i="21"/>
  <c r="S149" i="21"/>
  <c r="R149" i="21"/>
  <c r="Q149" i="21"/>
  <c r="P149" i="21"/>
  <c r="O149" i="21"/>
  <c r="N149" i="21"/>
  <c r="M149" i="21"/>
  <c r="L149" i="21"/>
  <c r="K149" i="21"/>
  <c r="J149" i="21"/>
  <c r="I149" i="21"/>
  <c r="H149" i="21"/>
  <c r="G149" i="21"/>
  <c r="F149" i="21"/>
  <c r="E149" i="21"/>
  <c r="D149" i="21"/>
  <c r="C149" i="21"/>
  <c r="AD148" i="21"/>
  <c r="AC148" i="21"/>
  <c r="AB148" i="21"/>
  <c r="AA148" i="21"/>
  <c r="Z148" i="21"/>
  <c r="Y148" i="21"/>
  <c r="X148" i="21"/>
  <c r="W148" i="21"/>
  <c r="V148" i="21"/>
  <c r="U148" i="21"/>
  <c r="T148" i="21"/>
  <c r="S148" i="21"/>
  <c r="R148" i="21"/>
  <c r="Q148" i="21"/>
  <c r="P148" i="21"/>
  <c r="O148" i="21"/>
  <c r="N148" i="21"/>
  <c r="M148" i="21"/>
  <c r="L148" i="21"/>
  <c r="K148" i="21"/>
  <c r="J148" i="21"/>
  <c r="I148" i="21"/>
  <c r="H148" i="21"/>
  <c r="G148" i="21"/>
  <c r="F148" i="21"/>
  <c r="E148" i="21"/>
  <c r="D148" i="21"/>
  <c r="C148" i="21"/>
  <c r="AD147" i="21"/>
  <c r="AC147" i="21"/>
  <c r="AB147" i="21"/>
  <c r="AA147" i="21"/>
  <c r="Z147" i="21"/>
  <c r="Y147" i="21"/>
  <c r="X147" i="21"/>
  <c r="W147" i="21"/>
  <c r="V147" i="21"/>
  <c r="U147" i="21"/>
  <c r="T147" i="21"/>
  <c r="S147" i="21"/>
  <c r="R147" i="21"/>
  <c r="Q147" i="21"/>
  <c r="P147" i="21"/>
  <c r="O147" i="21"/>
  <c r="N147" i="21"/>
  <c r="M147" i="21"/>
  <c r="L147" i="21"/>
  <c r="K147" i="21"/>
  <c r="J147" i="21"/>
  <c r="I147" i="21"/>
  <c r="H147" i="21"/>
  <c r="G147" i="21"/>
  <c r="F147" i="21"/>
  <c r="E147" i="21"/>
  <c r="D147" i="21"/>
  <c r="C147" i="21"/>
  <c r="AD146" i="21"/>
  <c r="AC146" i="21"/>
  <c r="AB146" i="21"/>
  <c r="AA146" i="21"/>
  <c r="Z146" i="21"/>
  <c r="Y146" i="21"/>
  <c r="X146" i="21"/>
  <c r="W146" i="21"/>
  <c r="V146" i="21"/>
  <c r="U146" i="21"/>
  <c r="T146" i="21"/>
  <c r="S146" i="21"/>
  <c r="R146" i="21"/>
  <c r="Q146" i="21"/>
  <c r="P146" i="21"/>
  <c r="O146" i="21"/>
  <c r="N146" i="21"/>
  <c r="M146" i="21"/>
  <c r="L146" i="21"/>
  <c r="K146" i="21"/>
  <c r="J146" i="21"/>
  <c r="I146" i="21"/>
  <c r="H146" i="21"/>
  <c r="G146" i="21"/>
  <c r="F146" i="21"/>
  <c r="E146" i="21"/>
  <c r="D146" i="21"/>
  <c r="C146" i="21"/>
  <c r="AD145" i="21"/>
  <c r="AC145" i="21"/>
  <c r="AB145" i="21"/>
  <c r="AA145" i="21"/>
  <c r="Z145" i="21"/>
  <c r="Y145" i="21"/>
  <c r="X145" i="21"/>
  <c r="W145" i="21"/>
  <c r="V145" i="21"/>
  <c r="U145" i="21"/>
  <c r="T145" i="21"/>
  <c r="S145" i="21"/>
  <c r="R145" i="21"/>
  <c r="Q145" i="21"/>
  <c r="P145" i="21"/>
  <c r="O145" i="21"/>
  <c r="N145" i="21"/>
  <c r="M145" i="21"/>
  <c r="L145" i="21"/>
  <c r="K145" i="21"/>
  <c r="J145" i="21"/>
  <c r="I145" i="21"/>
  <c r="H145" i="21"/>
  <c r="G145" i="21"/>
  <c r="F145" i="21"/>
  <c r="E145" i="21"/>
  <c r="D145" i="21"/>
  <c r="C145" i="21"/>
  <c r="AD144" i="21"/>
  <c r="AC144" i="21"/>
  <c r="AB144" i="21"/>
  <c r="AA144" i="21"/>
  <c r="Z144" i="21"/>
  <c r="Y144" i="21"/>
  <c r="X144" i="21"/>
  <c r="W144" i="21"/>
  <c r="V144" i="21"/>
  <c r="U144" i="21"/>
  <c r="T144" i="21"/>
  <c r="S144" i="21"/>
  <c r="R144" i="21"/>
  <c r="Q144" i="21"/>
  <c r="P144" i="21"/>
  <c r="O144" i="21"/>
  <c r="N144" i="21"/>
  <c r="M144" i="21"/>
  <c r="L144" i="21"/>
  <c r="K144" i="21"/>
  <c r="J144" i="21"/>
  <c r="I144" i="21"/>
  <c r="H144" i="21"/>
  <c r="G144" i="21"/>
  <c r="F144" i="21"/>
  <c r="E144" i="21"/>
  <c r="D144" i="21"/>
  <c r="C144" i="21"/>
  <c r="AD143" i="21"/>
  <c r="AC143" i="21"/>
  <c r="AB143" i="21"/>
  <c r="AA143" i="21"/>
  <c r="Z143" i="21"/>
  <c r="Y143" i="21"/>
  <c r="X143" i="21"/>
  <c r="W143" i="21"/>
  <c r="V143" i="21"/>
  <c r="U143" i="21"/>
  <c r="T143" i="21"/>
  <c r="S143" i="21"/>
  <c r="R143" i="21"/>
  <c r="Q143" i="21"/>
  <c r="P143" i="21"/>
  <c r="O143" i="21"/>
  <c r="N143" i="21"/>
  <c r="M143" i="21"/>
  <c r="L143" i="21"/>
  <c r="K143" i="21"/>
  <c r="J143" i="21"/>
  <c r="I143" i="21"/>
  <c r="H143" i="21"/>
  <c r="G143" i="21"/>
  <c r="F143" i="21"/>
  <c r="E143" i="21"/>
  <c r="D143" i="21"/>
  <c r="C143" i="21"/>
  <c r="AD142" i="21"/>
  <c r="AC142" i="21"/>
  <c r="AB142" i="21"/>
  <c r="AA142" i="21"/>
  <c r="Z142" i="21"/>
  <c r="Y142" i="21"/>
  <c r="X142" i="21"/>
  <c r="W142" i="21"/>
  <c r="V142" i="21"/>
  <c r="U142" i="21"/>
  <c r="T142" i="21"/>
  <c r="S142" i="21"/>
  <c r="R142" i="21"/>
  <c r="Q142" i="21"/>
  <c r="P142" i="21"/>
  <c r="O142" i="21"/>
  <c r="N142" i="21"/>
  <c r="M142" i="21"/>
  <c r="L142" i="21"/>
  <c r="K142" i="21"/>
  <c r="J142" i="21"/>
  <c r="I142" i="21"/>
  <c r="H142" i="21"/>
  <c r="G142" i="21"/>
  <c r="F142" i="21"/>
  <c r="E142" i="21"/>
  <c r="D142" i="21"/>
  <c r="C142" i="21"/>
  <c r="AD141" i="21"/>
  <c r="AC141" i="21"/>
  <c r="AB141" i="21"/>
  <c r="AA141" i="21"/>
  <c r="Z141" i="21"/>
  <c r="Y141" i="21"/>
  <c r="X141" i="21"/>
  <c r="W141" i="21"/>
  <c r="V141" i="21"/>
  <c r="U141" i="21"/>
  <c r="T141" i="21"/>
  <c r="S141" i="21"/>
  <c r="R141" i="21"/>
  <c r="Q141" i="21"/>
  <c r="P141" i="21"/>
  <c r="O141" i="21"/>
  <c r="N141" i="21"/>
  <c r="M141" i="21"/>
  <c r="L141" i="21"/>
  <c r="K141" i="21"/>
  <c r="J141" i="21"/>
  <c r="I141" i="21"/>
  <c r="H141" i="21"/>
  <c r="G141" i="21"/>
  <c r="F141" i="21"/>
  <c r="E141" i="21"/>
  <c r="D141" i="21"/>
  <c r="C141" i="21"/>
  <c r="AD140" i="21"/>
  <c r="AC140" i="21"/>
  <c r="AB140" i="21"/>
  <c r="AA140" i="21"/>
  <c r="Z140" i="21"/>
  <c r="Y140" i="21"/>
  <c r="X140" i="21"/>
  <c r="W140" i="21"/>
  <c r="V140" i="21"/>
  <c r="U140" i="21"/>
  <c r="T140" i="21"/>
  <c r="S140" i="21"/>
  <c r="R140" i="21"/>
  <c r="Q140" i="21"/>
  <c r="P140" i="21"/>
  <c r="O140" i="21"/>
  <c r="N140" i="21"/>
  <c r="M140" i="21"/>
  <c r="L140" i="21"/>
  <c r="K140" i="21"/>
  <c r="J140" i="21"/>
  <c r="I140" i="21"/>
  <c r="H140" i="21"/>
  <c r="G140" i="21"/>
  <c r="F140" i="21"/>
  <c r="E140" i="21"/>
  <c r="D140" i="21"/>
  <c r="C140" i="21"/>
  <c r="AD139" i="21"/>
  <c r="AC139" i="21"/>
  <c r="AB139" i="21"/>
  <c r="AA139" i="21"/>
  <c r="Z139" i="21"/>
  <c r="Y139" i="21"/>
  <c r="X139" i="21"/>
  <c r="W139" i="21"/>
  <c r="V139" i="21"/>
  <c r="U139" i="21"/>
  <c r="T139" i="21"/>
  <c r="S139" i="21"/>
  <c r="R139" i="21"/>
  <c r="Q139" i="21"/>
  <c r="P139" i="21"/>
  <c r="O139" i="21"/>
  <c r="N139" i="21"/>
  <c r="M139" i="21"/>
  <c r="L139" i="21"/>
  <c r="K139" i="21"/>
  <c r="J139" i="21"/>
  <c r="I139" i="21"/>
  <c r="H139" i="21"/>
  <c r="G139" i="21"/>
  <c r="F139" i="21"/>
  <c r="E139" i="21"/>
  <c r="D139" i="21"/>
  <c r="C139" i="21"/>
  <c r="AD138" i="21"/>
  <c r="AC138" i="21"/>
  <c r="AB138" i="21"/>
  <c r="AA138" i="21"/>
  <c r="Z138" i="21"/>
  <c r="Y138" i="21"/>
  <c r="X138" i="21"/>
  <c r="W138" i="21"/>
  <c r="V138" i="21"/>
  <c r="U138" i="21"/>
  <c r="T138" i="21"/>
  <c r="S138" i="21"/>
  <c r="R138" i="21"/>
  <c r="Q138" i="21"/>
  <c r="P138" i="21"/>
  <c r="O138" i="21"/>
  <c r="N138" i="21"/>
  <c r="M138" i="21"/>
  <c r="L138" i="21"/>
  <c r="K138" i="21"/>
  <c r="J138" i="21"/>
  <c r="I138" i="21"/>
  <c r="H138" i="21"/>
  <c r="G138" i="21"/>
  <c r="F138" i="21"/>
  <c r="E138" i="21"/>
  <c r="D138" i="21"/>
  <c r="C138" i="21"/>
  <c r="AD137" i="21"/>
  <c r="AC137" i="21"/>
  <c r="AB137" i="21"/>
  <c r="AA137" i="21"/>
  <c r="Z137" i="21"/>
  <c r="Y137" i="21"/>
  <c r="X137" i="21"/>
  <c r="W137" i="21"/>
  <c r="V137" i="21"/>
  <c r="U137" i="21"/>
  <c r="T137" i="21"/>
  <c r="S137" i="21"/>
  <c r="R137" i="21"/>
  <c r="Q137" i="21"/>
  <c r="P137" i="21"/>
  <c r="O137" i="21"/>
  <c r="N137" i="21"/>
  <c r="M137" i="21"/>
  <c r="L137" i="21"/>
  <c r="K137" i="21"/>
  <c r="J137" i="21"/>
  <c r="I137" i="21"/>
  <c r="H137" i="21"/>
  <c r="G137" i="21"/>
  <c r="F137" i="21"/>
  <c r="E137" i="21"/>
  <c r="D137" i="21"/>
  <c r="C137" i="21"/>
  <c r="AD136" i="21"/>
  <c r="AC136" i="21"/>
  <c r="AB136" i="21"/>
  <c r="AA136" i="21"/>
  <c r="Z136" i="21"/>
  <c r="Y136" i="21"/>
  <c r="X136" i="21"/>
  <c r="W136" i="21"/>
  <c r="V136" i="21"/>
  <c r="U136" i="21"/>
  <c r="T136" i="21"/>
  <c r="S136" i="21"/>
  <c r="R136" i="21"/>
  <c r="Q136" i="21"/>
  <c r="P136" i="21"/>
  <c r="O136" i="21"/>
  <c r="N136" i="21"/>
  <c r="M136" i="21"/>
  <c r="L136" i="21"/>
  <c r="K136" i="21"/>
  <c r="J136" i="21"/>
  <c r="I136" i="21"/>
  <c r="H136" i="21"/>
  <c r="G136" i="21"/>
  <c r="F136" i="21"/>
  <c r="E136" i="21"/>
  <c r="D136" i="21"/>
  <c r="C136" i="21"/>
  <c r="AD135" i="21"/>
  <c r="AC135" i="21"/>
  <c r="AB135" i="21"/>
  <c r="AA135" i="21"/>
  <c r="Z135" i="21"/>
  <c r="Y135" i="21"/>
  <c r="X135" i="21"/>
  <c r="W135" i="21"/>
  <c r="V135" i="21"/>
  <c r="U135" i="21"/>
  <c r="T135" i="21"/>
  <c r="S135" i="21"/>
  <c r="R135" i="21"/>
  <c r="Q135" i="21"/>
  <c r="P135" i="21"/>
  <c r="O135" i="21"/>
  <c r="N135" i="21"/>
  <c r="M135" i="21"/>
  <c r="L135" i="21"/>
  <c r="K135" i="21"/>
  <c r="J135" i="21"/>
  <c r="I135" i="21"/>
  <c r="H135" i="21"/>
  <c r="G135" i="21"/>
  <c r="F135" i="21"/>
  <c r="E135" i="21"/>
  <c r="D135" i="21"/>
  <c r="C135" i="21"/>
  <c r="AD134" i="21"/>
  <c r="AC134" i="21"/>
  <c r="AB134" i="21"/>
  <c r="AA134" i="21"/>
  <c r="Z134" i="21"/>
  <c r="Y134" i="21"/>
  <c r="X134" i="21"/>
  <c r="W134" i="21"/>
  <c r="V134" i="21"/>
  <c r="U134" i="21"/>
  <c r="T134" i="21"/>
  <c r="S134" i="21"/>
  <c r="R134" i="21"/>
  <c r="Q134" i="21"/>
  <c r="P134" i="21"/>
  <c r="O134" i="21"/>
  <c r="N134" i="21"/>
  <c r="M134" i="21"/>
  <c r="L134" i="21"/>
  <c r="K134" i="21"/>
  <c r="J134" i="21"/>
  <c r="I134" i="21"/>
  <c r="H134" i="21"/>
  <c r="G134" i="21"/>
  <c r="F134" i="21"/>
  <c r="E134" i="21"/>
  <c r="D134" i="21"/>
  <c r="C134" i="21"/>
  <c r="AD133" i="21"/>
  <c r="AC133" i="21"/>
  <c r="AB133" i="21"/>
  <c r="AA133" i="21"/>
  <c r="Z133" i="21"/>
  <c r="Y133" i="21"/>
  <c r="X133" i="21"/>
  <c r="W133" i="21"/>
  <c r="V133" i="21"/>
  <c r="U133" i="21"/>
  <c r="T133" i="21"/>
  <c r="S133" i="21"/>
  <c r="R133" i="21"/>
  <c r="Q133" i="21"/>
  <c r="P133" i="21"/>
  <c r="O133" i="21"/>
  <c r="N133" i="21"/>
  <c r="M133" i="21"/>
  <c r="L133" i="21"/>
  <c r="K133" i="21"/>
  <c r="J133" i="21"/>
  <c r="I133" i="21"/>
  <c r="H133" i="21"/>
  <c r="G133" i="21"/>
  <c r="F133" i="21"/>
  <c r="E133" i="21"/>
  <c r="D133" i="21"/>
  <c r="C133" i="21"/>
  <c r="AD132" i="21"/>
  <c r="AC132" i="21"/>
  <c r="AB132" i="21"/>
  <c r="AA132" i="21"/>
  <c r="Z132" i="21"/>
  <c r="Y132" i="21"/>
  <c r="X132" i="21"/>
  <c r="W132" i="21"/>
  <c r="V132" i="21"/>
  <c r="U132" i="21"/>
  <c r="T132" i="21"/>
  <c r="S132" i="21"/>
  <c r="R132" i="21"/>
  <c r="Q132" i="21"/>
  <c r="P132" i="21"/>
  <c r="O132" i="21"/>
  <c r="N132" i="21"/>
  <c r="M132" i="21"/>
  <c r="L132" i="21"/>
  <c r="K132" i="21"/>
  <c r="J132" i="21"/>
  <c r="I132" i="21"/>
  <c r="H132" i="21"/>
  <c r="G132" i="21"/>
  <c r="F132" i="21"/>
  <c r="E132" i="21"/>
  <c r="D132" i="21"/>
  <c r="C132" i="21"/>
  <c r="AD131" i="21"/>
  <c r="AC131" i="21"/>
  <c r="AB131" i="21"/>
  <c r="AA131" i="21"/>
  <c r="Z131" i="21"/>
  <c r="Y131" i="21"/>
  <c r="X131" i="21"/>
  <c r="W131" i="21"/>
  <c r="V131" i="21"/>
  <c r="U131" i="21"/>
  <c r="T131" i="21"/>
  <c r="S131" i="21"/>
  <c r="R131" i="21"/>
  <c r="Q131" i="21"/>
  <c r="P131" i="21"/>
  <c r="O131" i="21"/>
  <c r="N131" i="21"/>
  <c r="M131" i="21"/>
  <c r="L131" i="21"/>
  <c r="K131" i="21"/>
  <c r="J131" i="21"/>
  <c r="I131" i="21"/>
  <c r="H131" i="21"/>
  <c r="G131" i="21"/>
  <c r="F131" i="21"/>
  <c r="E131" i="21"/>
  <c r="D131" i="21"/>
  <c r="C131" i="21"/>
  <c r="AD130" i="21"/>
  <c r="AC130" i="21"/>
  <c r="AB130" i="21"/>
  <c r="AA130" i="21"/>
  <c r="Z130" i="21"/>
  <c r="Y130" i="21"/>
  <c r="X130" i="21"/>
  <c r="W130" i="21"/>
  <c r="V130" i="21"/>
  <c r="U130" i="21"/>
  <c r="T130" i="21"/>
  <c r="S130" i="21"/>
  <c r="R130" i="21"/>
  <c r="Q130" i="21"/>
  <c r="P130" i="21"/>
  <c r="O130" i="21"/>
  <c r="N130" i="21"/>
  <c r="M130" i="21"/>
  <c r="L130" i="21"/>
  <c r="K130" i="21"/>
  <c r="J130" i="21"/>
  <c r="I130" i="21"/>
  <c r="H130" i="21"/>
  <c r="G130" i="21"/>
  <c r="F130" i="21"/>
  <c r="E130" i="21"/>
  <c r="D130" i="21"/>
  <c r="C130" i="21"/>
  <c r="AD129" i="21"/>
  <c r="AC129" i="21"/>
  <c r="AB129" i="21"/>
  <c r="AA129" i="21"/>
  <c r="Z129" i="21"/>
  <c r="Y129" i="21"/>
  <c r="X129" i="21"/>
  <c r="W129" i="21"/>
  <c r="V129" i="21"/>
  <c r="U129" i="21"/>
  <c r="T129" i="21"/>
  <c r="S129" i="21"/>
  <c r="R129" i="21"/>
  <c r="Q129" i="21"/>
  <c r="P129" i="21"/>
  <c r="O129" i="21"/>
  <c r="N129" i="21"/>
  <c r="M129" i="21"/>
  <c r="L129" i="21"/>
  <c r="K129" i="21"/>
  <c r="J129" i="21"/>
  <c r="I129" i="21"/>
  <c r="H129" i="21"/>
  <c r="G129" i="21"/>
  <c r="F129" i="21"/>
  <c r="E129" i="21"/>
  <c r="D129" i="21"/>
  <c r="C129" i="21"/>
  <c r="AD128" i="21"/>
  <c r="AC128" i="21"/>
  <c r="AB128" i="21"/>
  <c r="AA128" i="21"/>
  <c r="Z128" i="21"/>
  <c r="Y128" i="21"/>
  <c r="X128" i="21"/>
  <c r="W128" i="21"/>
  <c r="V128" i="21"/>
  <c r="U128" i="21"/>
  <c r="T128" i="21"/>
  <c r="S128" i="21"/>
  <c r="R128" i="21"/>
  <c r="Q128" i="21"/>
  <c r="P128" i="21"/>
  <c r="O128" i="21"/>
  <c r="N128" i="21"/>
  <c r="M128" i="21"/>
  <c r="L128" i="21"/>
  <c r="K128" i="21"/>
  <c r="J128" i="21"/>
  <c r="I128" i="21"/>
  <c r="H128" i="21"/>
  <c r="G128" i="21"/>
  <c r="F128" i="21"/>
  <c r="E128" i="21"/>
  <c r="D128" i="21"/>
  <c r="C128" i="21"/>
  <c r="AD124" i="21"/>
  <c r="AC124" i="21"/>
  <c r="AB124" i="21"/>
  <c r="AA124" i="21"/>
  <c r="Z124" i="21"/>
  <c r="Y124" i="21"/>
  <c r="X124" i="21"/>
  <c r="W124" i="21"/>
  <c r="V124" i="21"/>
  <c r="U124" i="21"/>
  <c r="T124" i="21"/>
  <c r="S124" i="21"/>
  <c r="R124" i="21"/>
  <c r="Q124" i="21"/>
  <c r="P124" i="21"/>
  <c r="O124" i="21"/>
  <c r="N124" i="21"/>
  <c r="M124" i="21"/>
  <c r="L124" i="21"/>
  <c r="K124" i="21"/>
  <c r="J124" i="21"/>
  <c r="I124" i="21"/>
  <c r="H124" i="21"/>
  <c r="G124" i="21"/>
  <c r="F124" i="21"/>
  <c r="E124" i="21"/>
  <c r="D124" i="21"/>
  <c r="C124" i="21"/>
  <c r="AD123" i="21"/>
  <c r="AC123" i="21"/>
  <c r="AB123" i="21"/>
  <c r="AA123" i="21"/>
  <c r="Z123" i="21"/>
  <c r="Y123" i="21"/>
  <c r="X123" i="21"/>
  <c r="W123" i="21"/>
  <c r="V123" i="21"/>
  <c r="U123" i="21"/>
  <c r="T123" i="21"/>
  <c r="S123" i="21"/>
  <c r="R123" i="21"/>
  <c r="Q123" i="21"/>
  <c r="P123" i="21"/>
  <c r="O123" i="21"/>
  <c r="N123" i="21"/>
  <c r="M123" i="21"/>
  <c r="L123" i="21"/>
  <c r="K123" i="21"/>
  <c r="J123" i="21"/>
  <c r="I123" i="21"/>
  <c r="H123" i="21"/>
  <c r="G123" i="21"/>
  <c r="F123" i="21"/>
  <c r="E123" i="21"/>
  <c r="D123" i="21"/>
  <c r="C123" i="21"/>
  <c r="AD122" i="21"/>
  <c r="AC122" i="21"/>
  <c r="AB122" i="21"/>
  <c r="AA122" i="21"/>
  <c r="Z122" i="21"/>
  <c r="Y122" i="21"/>
  <c r="X122" i="21"/>
  <c r="W122" i="21"/>
  <c r="V122" i="21"/>
  <c r="U122" i="21"/>
  <c r="T122" i="21"/>
  <c r="S122" i="21"/>
  <c r="R122" i="21"/>
  <c r="Q122" i="21"/>
  <c r="P122" i="21"/>
  <c r="O122" i="21"/>
  <c r="N122" i="21"/>
  <c r="M122" i="21"/>
  <c r="L122" i="21"/>
  <c r="K122" i="21"/>
  <c r="J122" i="21"/>
  <c r="I122" i="21"/>
  <c r="H122" i="21"/>
  <c r="G122" i="21"/>
  <c r="F122" i="21"/>
  <c r="E122" i="21"/>
  <c r="D122" i="21"/>
  <c r="C122" i="21"/>
  <c r="AD121" i="21"/>
  <c r="AC121" i="21"/>
  <c r="AB121" i="21"/>
  <c r="AA121" i="21"/>
  <c r="Z121" i="21"/>
  <c r="Y121" i="21"/>
  <c r="X121" i="21"/>
  <c r="W121" i="21"/>
  <c r="V121" i="21"/>
  <c r="U121" i="21"/>
  <c r="T121" i="21"/>
  <c r="S121" i="21"/>
  <c r="R121" i="21"/>
  <c r="Q121" i="21"/>
  <c r="P121" i="21"/>
  <c r="O121" i="21"/>
  <c r="N121" i="21"/>
  <c r="M121" i="21"/>
  <c r="L121" i="21"/>
  <c r="K121" i="21"/>
  <c r="J121" i="21"/>
  <c r="I121" i="21"/>
  <c r="H121" i="21"/>
  <c r="G121" i="21"/>
  <c r="F121" i="21"/>
  <c r="E121" i="21"/>
  <c r="D121" i="21"/>
  <c r="C121" i="21"/>
  <c r="AD120" i="21"/>
  <c r="AC120" i="21"/>
  <c r="AB120" i="21"/>
  <c r="AA120" i="21"/>
  <c r="Z120" i="21"/>
  <c r="Y120" i="21"/>
  <c r="X120" i="21"/>
  <c r="W120" i="21"/>
  <c r="V120" i="21"/>
  <c r="U120" i="21"/>
  <c r="T120" i="21"/>
  <c r="S120" i="21"/>
  <c r="R120" i="21"/>
  <c r="Q120" i="21"/>
  <c r="P120" i="21"/>
  <c r="O120" i="21"/>
  <c r="N120" i="21"/>
  <c r="M120" i="21"/>
  <c r="L120" i="21"/>
  <c r="K120" i="21"/>
  <c r="J120" i="21"/>
  <c r="I120" i="21"/>
  <c r="H120" i="21"/>
  <c r="G120" i="21"/>
  <c r="F120" i="21"/>
  <c r="E120" i="21"/>
  <c r="D120" i="21"/>
  <c r="C120" i="21"/>
  <c r="AD119" i="21"/>
  <c r="AC119" i="21"/>
  <c r="AB119" i="21"/>
  <c r="AA119" i="21"/>
  <c r="Z119" i="21"/>
  <c r="Y119" i="21"/>
  <c r="X119" i="21"/>
  <c r="W119" i="21"/>
  <c r="V119" i="21"/>
  <c r="U119" i="21"/>
  <c r="T119" i="21"/>
  <c r="S119" i="21"/>
  <c r="R119" i="21"/>
  <c r="Q119" i="21"/>
  <c r="P119" i="21"/>
  <c r="O119" i="21"/>
  <c r="N119" i="21"/>
  <c r="M119" i="21"/>
  <c r="L119" i="21"/>
  <c r="K119" i="21"/>
  <c r="J119" i="21"/>
  <c r="I119" i="21"/>
  <c r="H119" i="21"/>
  <c r="G119" i="21"/>
  <c r="F119" i="21"/>
  <c r="E119" i="21"/>
  <c r="D119" i="21"/>
  <c r="C119" i="21"/>
  <c r="AD118" i="21"/>
  <c r="AC118" i="21"/>
  <c r="AB118" i="21"/>
  <c r="AA118" i="21"/>
  <c r="Z118" i="21"/>
  <c r="Y118" i="21"/>
  <c r="X118" i="21"/>
  <c r="W118" i="21"/>
  <c r="V118" i="21"/>
  <c r="U118" i="21"/>
  <c r="T118" i="21"/>
  <c r="S118" i="21"/>
  <c r="R118" i="21"/>
  <c r="Q118" i="21"/>
  <c r="P118" i="21"/>
  <c r="O118" i="21"/>
  <c r="N118" i="21"/>
  <c r="M118" i="21"/>
  <c r="L118" i="21"/>
  <c r="K118" i="21"/>
  <c r="J118" i="21"/>
  <c r="I118" i="21"/>
  <c r="H118" i="21"/>
  <c r="G118" i="21"/>
  <c r="F118" i="21"/>
  <c r="E118" i="21"/>
  <c r="D118" i="21"/>
  <c r="C118" i="21"/>
  <c r="AD117" i="21"/>
  <c r="AC117" i="21"/>
  <c r="AB117" i="21"/>
  <c r="AA117" i="21"/>
  <c r="Z117" i="21"/>
  <c r="Y117" i="21"/>
  <c r="X117" i="21"/>
  <c r="W117" i="21"/>
  <c r="V117" i="21"/>
  <c r="U117" i="21"/>
  <c r="T117" i="21"/>
  <c r="S117" i="21"/>
  <c r="R117" i="21"/>
  <c r="Q117" i="21"/>
  <c r="P117" i="21"/>
  <c r="O117" i="21"/>
  <c r="N117" i="21"/>
  <c r="M117" i="21"/>
  <c r="L117" i="21"/>
  <c r="K117" i="21"/>
  <c r="J117" i="21"/>
  <c r="I117" i="21"/>
  <c r="H117" i="21"/>
  <c r="G117" i="21"/>
  <c r="F117" i="21"/>
  <c r="E117" i="21"/>
  <c r="D117" i="21"/>
  <c r="C117" i="21"/>
  <c r="AD116" i="21"/>
  <c r="AC116" i="21"/>
  <c r="AB116" i="21"/>
  <c r="AA116" i="21"/>
  <c r="Z116" i="21"/>
  <c r="Y116" i="21"/>
  <c r="X116" i="21"/>
  <c r="W116" i="21"/>
  <c r="V116" i="21"/>
  <c r="U116" i="21"/>
  <c r="T116" i="21"/>
  <c r="S116" i="21"/>
  <c r="R116" i="21"/>
  <c r="Q116" i="21"/>
  <c r="P116" i="21"/>
  <c r="O116" i="21"/>
  <c r="N116" i="21"/>
  <c r="M116" i="21"/>
  <c r="L116" i="21"/>
  <c r="K116" i="21"/>
  <c r="J116" i="21"/>
  <c r="I116" i="21"/>
  <c r="H116" i="21"/>
  <c r="G116" i="21"/>
  <c r="F116" i="21"/>
  <c r="E116" i="21"/>
  <c r="D116" i="21"/>
  <c r="C116" i="21"/>
  <c r="AD115" i="21"/>
  <c r="AC115" i="21"/>
  <c r="AB115" i="21"/>
  <c r="AA115" i="21"/>
  <c r="Z115" i="21"/>
  <c r="Y115" i="21"/>
  <c r="X115" i="21"/>
  <c r="W115" i="21"/>
  <c r="V115" i="21"/>
  <c r="U115" i="21"/>
  <c r="T115" i="21"/>
  <c r="S115" i="21"/>
  <c r="R115" i="21"/>
  <c r="Q115" i="21"/>
  <c r="P115" i="21"/>
  <c r="O115" i="21"/>
  <c r="N115" i="21"/>
  <c r="M115" i="21"/>
  <c r="L115" i="21"/>
  <c r="K115" i="21"/>
  <c r="J115" i="21"/>
  <c r="I115" i="21"/>
  <c r="H115" i="21"/>
  <c r="G115" i="21"/>
  <c r="F115" i="21"/>
  <c r="E115" i="21"/>
  <c r="D115" i="21"/>
  <c r="C115" i="21"/>
  <c r="AD114" i="21"/>
  <c r="AC114" i="21"/>
  <c r="AB114" i="21"/>
  <c r="AA114" i="21"/>
  <c r="Z114" i="21"/>
  <c r="Y114" i="21"/>
  <c r="X114" i="21"/>
  <c r="W114" i="21"/>
  <c r="V114" i="21"/>
  <c r="U114" i="21"/>
  <c r="T114" i="21"/>
  <c r="S114" i="21"/>
  <c r="R114" i="21"/>
  <c r="Q114" i="21"/>
  <c r="P114" i="21"/>
  <c r="O114" i="21"/>
  <c r="N114" i="21"/>
  <c r="M114" i="21"/>
  <c r="L114" i="21"/>
  <c r="K114" i="21"/>
  <c r="J114" i="21"/>
  <c r="I114" i="21"/>
  <c r="H114" i="21"/>
  <c r="G114" i="21"/>
  <c r="F114" i="21"/>
  <c r="E114" i="21"/>
  <c r="D114" i="21"/>
  <c r="C114" i="21"/>
  <c r="AD113" i="21"/>
  <c r="AC113" i="21"/>
  <c r="AB113" i="21"/>
  <c r="AA113" i="21"/>
  <c r="Z113" i="21"/>
  <c r="Y113" i="21"/>
  <c r="X113" i="21"/>
  <c r="W113" i="21"/>
  <c r="V113" i="21"/>
  <c r="U113" i="21"/>
  <c r="T113" i="21"/>
  <c r="S113" i="21"/>
  <c r="R113" i="21"/>
  <c r="Q113" i="21"/>
  <c r="P113" i="21"/>
  <c r="O113" i="21"/>
  <c r="N113" i="21"/>
  <c r="M113" i="21"/>
  <c r="L113" i="21"/>
  <c r="K113" i="21"/>
  <c r="J113" i="21"/>
  <c r="I113" i="21"/>
  <c r="H113" i="21"/>
  <c r="G113" i="21"/>
  <c r="F113" i="21"/>
  <c r="E113" i="21"/>
  <c r="D113" i="21"/>
  <c r="C113" i="21"/>
  <c r="AD112" i="21"/>
  <c r="AC112" i="21"/>
  <c r="AB112" i="21"/>
  <c r="AA112" i="21"/>
  <c r="Z112" i="21"/>
  <c r="Y112" i="21"/>
  <c r="X112" i="21"/>
  <c r="W112" i="21"/>
  <c r="V112" i="21"/>
  <c r="U112" i="21"/>
  <c r="T112" i="21"/>
  <c r="S112" i="21"/>
  <c r="R112" i="21"/>
  <c r="Q112" i="21"/>
  <c r="P112" i="21"/>
  <c r="O112" i="21"/>
  <c r="N112" i="21"/>
  <c r="M112" i="21"/>
  <c r="L112" i="21"/>
  <c r="K112" i="21"/>
  <c r="J112" i="21"/>
  <c r="I112" i="21"/>
  <c r="H112" i="21"/>
  <c r="G112" i="21"/>
  <c r="F112" i="21"/>
  <c r="E112" i="21"/>
  <c r="D112" i="21"/>
  <c r="C112" i="21"/>
  <c r="AD111" i="21"/>
  <c r="AC111" i="21"/>
  <c r="AB111" i="21"/>
  <c r="AA111" i="21"/>
  <c r="Z111" i="21"/>
  <c r="Y111" i="21"/>
  <c r="X111" i="21"/>
  <c r="W111" i="21"/>
  <c r="V111" i="21"/>
  <c r="U111" i="21"/>
  <c r="T111" i="21"/>
  <c r="S111" i="21"/>
  <c r="R111" i="21"/>
  <c r="Q111" i="21"/>
  <c r="P111" i="21"/>
  <c r="O111" i="21"/>
  <c r="N111" i="21"/>
  <c r="M111" i="21"/>
  <c r="L111" i="21"/>
  <c r="K111" i="21"/>
  <c r="J111" i="21"/>
  <c r="I111" i="21"/>
  <c r="H111" i="21"/>
  <c r="G111" i="21"/>
  <c r="F111" i="21"/>
  <c r="E111" i="21"/>
  <c r="D111" i="21"/>
  <c r="C111" i="21"/>
  <c r="AD110" i="21"/>
  <c r="AC110" i="21"/>
  <c r="AB110" i="21"/>
  <c r="AA110" i="21"/>
  <c r="Z110" i="21"/>
  <c r="Y110" i="21"/>
  <c r="X110" i="21"/>
  <c r="W110" i="21"/>
  <c r="V110" i="21"/>
  <c r="U110" i="21"/>
  <c r="T110" i="21"/>
  <c r="S110" i="21"/>
  <c r="R110" i="21"/>
  <c r="Q110" i="21"/>
  <c r="P110" i="21"/>
  <c r="O110" i="21"/>
  <c r="N110" i="21"/>
  <c r="M110" i="21"/>
  <c r="L110" i="21"/>
  <c r="K110" i="21"/>
  <c r="J110" i="21"/>
  <c r="I110" i="21"/>
  <c r="H110" i="21"/>
  <c r="G110" i="21"/>
  <c r="F110" i="21"/>
  <c r="E110" i="21"/>
  <c r="D110" i="21"/>
  <c r="C110" i="21"/>
  <c r="AD109" i="21"/>
  <c r="AC109" i="21"/>
  <c r="AB109" i="21"/>
  <c r="AA109" i="21"/>
  <c r="Z109" i="21"/>
  <c r="Y109" i="21"/>
  <c r="X109" i="21"/>
  <c r="W109" i="21"/>
  <c r="V109" i="21"/>
  <c r="U109" i="21"/>
  <c r="T109" i="21"/>
  <c r="S109" i="21"/>
  <c r="R109" i="21"/>
  <c r="Q109" i="21"/>
  <c r="P109" i="21"/>
  <c r="O109" i="21"/>
  <c r="N109" i="21"/>
  <c r="M109" i="21"/>
  <c r="L109" i="21"/>
  <c r="K109" i="21"/>
  <c r="J109" i="21"/>
  <c r="I109" i="21"/>
  <c r="H109" i="21"/>
  <c r="G109" i="21"/>
  <c r="F109" i="21"/>
  <c r="E109" i="21"/>
  <c r="D109" i="21"/>
  <c r="C109" i="21"/>
  <c r="AD108" i="21"/>
  <c r="AC108" i="21"/>
  <c r="AB108" i="21"/>
  <c r="AA108" i="21"/>
  <c r="Z108" i="21"/>
  <c r="Y108" i="21"/>
  <c r="X108" i="21"/>
  <c r="W108" i="21"/>
  <c r="V108" i="21"/>
  <c r="U108" i="21"/>
  <c r="T108" i="21"/>
  <c r="S108" i="21"/>
  <c r="R108" i="21"/>
  <c r="Q108" i="21"/>
  <c r="P108" i="21"/>
  <c r="O108" i="21"/>
  <c r="N108" i="21"/>
  <c r="M108" i="21"/>
  <c r="L108" i="21"/>
  <c r="K108" i="21"/>
  <c r="J108" i="21"/>
  <c r="I108" i="21"/>
  <c r="H108" i="21"/>
  <c r="G108" i="21"/>
  <c r="F108" i="21"/>
  <c r="E108" i="21"/>
  <c r="D108" i="21"/>
  <c r="C108" i="21"/>
  <c r="AD107" i="21"/>
  <c r="AC107" i="21"/>
  <c r="AB107" i="21"/>
  <c r="AA107" i="21"/>
  <c r="Z107" i="21"/>
  <c r="Y107" i="21"/>
  <c r="X107" i="21"/>
  <c r="W107" i="21"/>
  <c r="V107" i="21"/>
  <c r="U107" i="21"/>
  <c r="T107" i="21"/>
  <c r="S107" i="21"/>
  <c r="R107" i="21"/>
  <c r="Q107" i="21"/>
  <c r="P107" i="21"/>
  <c r="O107" i="21"/>
  <c r="N107" i="21"/>
  <c r="M107" i="21"/>
  <c r="L107" i="21"/>
  <c r="K107" i="21"/>
  <c r="J107" i="21"/>
  <c r="I107" i="21"/>
  <c r="H107" i="21"/>
  <c r="G107" i="21"/>
  <c r="F107" i="21"/>
  <c r="E107" i="21"/>
  <c r="D107" i="21"/>
  <c r="C107" i="21"/>
  <c r="AD106" i="21"/>
  <c r="AC106" i="21"/>
  <c r="AB106" i="21"/>
  <c r="AA106" i="21"/>
  <c r="Z106" i="21"/>
  <c r="Y106" i="21"/>
  <c r="X106" i="21"/>
  <c r="W106" i="21"/>
  <c r="V106" i="21"/>
  <c r="U106" i="21"/>
  <c r="T106" i="21"/>
  <c r="S106" i="21"/>
  <c r="R106" i="21"/>
  <c r="Q106" i="21"/>
  <c r="P106" i="21"/>
  <c r="O106" i="21"/>
  <c r="N106" i="21"/>
  <c r="M106" i="21"/>
  <c r="L106" i="21"/>
  <c r="K106" i="21"/>
  <c r="J106" i="21"/>
  <c r="I106" i="21"/>
  <c r="H106" i="21"/>
  <c r="G106" i="21"/>
  <c r="F106" i="21"/>
  <c r="E106" i="21"/>
  <c r="D106" i="21"/>
  <c r="C106" i="21"/>
  <c r="AD105" i="21"/>
  <c r="AC105" i="21"/>
  <c r="AB105" i="21"/>
  <c r="AA105" i="21"/>
  <c r="Z105" i="21"/>
  <c r="Y105" i="21"/>
  <c r="X105" i="21"/>
  <c r="W105" i="21"/>
  <c r="V105" i="21"/>
  <c r="U105" i="21"/>
  <c r="T105" i="21"/>
  <c r="S105" i="21"/>
  <c r="R105" i="21"/>
  <c r="Q105" i="21"/>
  <c r="P105" i="21"/>
  <c r="O105" i="21"/>
  <c r="N105" i="21"/>
  <c r="M105" i="21"/>
  <c r="L105" i="21"/>
  <c r="K105" i="21"/>
  <c r="J105" i="21"/>
  <c r="I105" i="21"/>
  <c r="H105" i="21"/>
  <c r="G105" i="21"/>
  <c r="F105" i="21"/>
  <c r="E105" i="21"/>
  <c r="D105" i="21"/>
  <c r="C105" i="21"/>
  <c r="AD104" i="21"/>
  <c r="AC104" i="21"/>
  <c r="AB104" i="21"/>
  <c r="AA104" i="21"/>
  <c r="Z104" i="21"/>
  <c r="Y104" i="21"/>
  <c r="X104" i="21"/>
  <c r="W104" i="21"/>
  <c r="V104" i="21"/>
  <c r="U104" i="21"/>
  <c r="T104" i="21"/>
  <c r="S104" i="21"/>
  <c r="R104" i="21"/>
  <c r="Q104" i="21"/>
  <c r="P104" i="21"/>
  <c r="O104" i="21"/>
  <c r="N104" i="21"/>
  <c r="M104" i="21"/>
  <c r="L104" i="21"/>
  <c r="K104" i="21"/>
  <c r="J104" i="21"/>
  <c r="I104" i="21"/>
  <c r="H104" i="21"/>
  <c r="G104" i="21"/>
  <c r="F104" i="21"/>
  <c r="E104" i="21"/>
  <c r="D104" i="21"/>
  <c r="C104" i="21"/>
  <c r="AD103" i="21"/>
  <c r="AC103" i="21"/>
  <c r="AB103" i="21"/>
  <c r="AA103" i="21"/>
  <c r="Z103" i="21"/>
  <c r="Y103" i="21"/>
  <c r="X103" i="21"/>
  <c r="W103" i="21"/>
  <c r="V103" i="21"/>
  <c r="U103" i="21"/>
  <c r="T103" i="21"/>
  <c r="S103" i="21"/>
  <c r="R103" i="21"/>
  <c r="Q103" i="21"/>
  <c r="P103" i="21"/>
  <c r="O103" i="21"/>
  <c r="N103" i="21"/>
  <c r="M103" i="21"/>
  <c r="L103" i="21"/>
  <c r="K103" i="21"/>
  <c r="J103" i="21"/>
  <c r="I103" i="21"/>
  <c r="H103" i="21"/>
  <c r="G103" i="21"/>
  <c r="F103" i="21"/>
  <c r="E103" i="21"/>
  <c r="D103" i="21"/>
  <c r="C103" i="21"/>
  <c r="AD102" i="21"/>
  <c r="AC102" i="21"/>
  <c r="AB102" i="21"/>
  <c r="AA102" i="21"/>
  <c r="Z102" i="21"/>
  <c r="Y102" i="21"/>
  <c r="X102" i="21"/>
  <c r="W102" i="21"/>
  <c r="V102" i="21"/>
  <c r="U102" i="21"/>
  <c r="T102" i="21"/>
  <c r="S102" i="21"/>
  <c r="R102" i="21"/>
  <c r="Q102" i="21"/>
  <c r="P102" i="21"/>
  <c r="O102" i="21"/>
  <c r="N102" i="21"/>
  <c r="M102" i="21"/>
  <c r="L102" i="21"/>
  <c r="K102" i="21"/>
  <c r="J102" i="21"/>
  <c r="I102" i="21"/>
  <c r="H102" i="21"/>
  <c r="G102" i="21"/>
  <c r="F102" i="21"/>
  <c r="E102" i="21"/>
  <c r="D102" i="21"/>
  <c r="C102" i="21"/>
  <c r="AD101" i="21"/>
  <c r="AC101" i="21"/>
  <c r="AB101" i="21"/>
  <c r="AA101" i="21"/>
  <c r="Z101" i="21"/>
  <c r="Y101" i="21"/>
  <c r="X101" i="21"/>
  <c r="W101" i="21"/>
  <c r="V101" i="21"/>
  <c r="U101" i="21"/>
  <c r="T101" i="21"/>
  <c r="S101" i="21"/>
  <c r="R101" i="21"/>
  <c r="Q101" i="21"/>
  <c r="P101" i="21"/>
  <c r="O101" i="21"/>
  <c r="N101" i="21"/>
  <c r="M101" i="21"/>
  <c r="L101" i="21"/>
  <c r="K101" i="21"/>
  <c r="J101" i="21"/>
  <c r="I101" i="21"/>
  <c r="H101" i="21"/>
  <c r="G101" i="21"/>
  <c r="F101" i="21"/>
  <c r="E101" i="21"/>
  <c r="D101" i="21"/>
  <c r="C101" i="21"/>
  <c r="AD100" i="21"/>
  <c r="AC100" i="21"/>
  <c r="AB100" i="21"/>
  <c r="AA100" i="21"/>
  <c r="Z100" i="21"/>
  <c r="Y100" i="21"/>
  <c r="X100" i="21"/>
  <c r="W100" i="21"/>
  <c r="V100" i="21"/>
  <c r="U100" i="21"/>
  <c r="T100" i="21"/>
  <c r="S100" i="21"/>
  <c r="R100" i="21"/>
  <c r="Q100" i="21"/>
  <c r="P100" i="21"/>
  <c r="O100" i="21"/>
  <c r="N100" i="21"/>
  <c r="M100" i="21"/>
  <c r="L100" i="21"/>
  <c r="K100" i="21"/>
  <c r="J100" i="21"/>
  <c r="I100" i="21"/>
  <c r="H100" i="21"/>
  <c r="G100" i="21"/>
  <c r="F100" i="21"/>
  <c r="E100" i="21"/>
  <c r="D100" i="21"/>
  <c r="C100" i="21"/>
  <c r="AD99" i="21"/>
  <c r="AC99" i="21"/>
  <c r="AB99" i="21"/>
  <c r="AA99" i="21"/>
  <c r="Z99" i="21"/>
  <c r="Y99" i="21"/>
  <c r="X99" i="21"/>
  <c r="W99" i="21"/>
  <c r="V99" i="21"/>
  <c r="U99" i="21"/>
  <c r="T99" i="21"/>
  <c r="S99" i="21"/>
  <c r="R99" i="21"/>
  <c r="Q99" i="21"/>
  <c r="P99" i="21"/>
  <c r="O99" i="21"/>
  <c r="N99" i="21"/>
  <c r="M99" i="21"/>
  <c r="L99" i="21"/>
  <c r="K99" i="21"/>
  <c r="J99" i="21"/>
  <c r="I99" i="21"/>
  <c r="H99" i="21"/>
  <c r="G99" i="21"/>
  <c r="F99" i="21"/>
  <c r="E99" i="21"/>
  <c r="D99" i="21"/>
  <c r="C99" i="21"/>
  <c r="AD98" i="21"/>
  <c r="AC98" i="21"/>
  <c r="AB98" i="21"/>
  <c r="AA98" i="21"/>
  <c r="Z98" i="21"/>
  <c r="Y98" i="21"/>
  <c r="X98" i="21"/>
  <c r="W98" i="21"/>
  <c r="V98" i="21"/>
  <c r="U98" i="21"/>
  <c r="T98" i="21"/>
  <c r="S98" i="21"/>
  <c r="R98" i="21"/>
  <c r="Q98" i="21"/>
  <c r="P98" i="21"/>
  <c r="O98" i="21"/>
  <c r="N98" i="21"/>
  <c r="M98" i="21"/>
  <c r="L98" i="21"/>
  <c r="K98" i="21"/>
  <c r="J98" i="21"/>
  <c r="I98" i="21"/>
  <c r="H98" i="21"/>
  <c r="G98" i="21"/>
  <c r="F98" i="21"/>
  <c r="E98" i="21"/>
  <c r="D98" i="21"/>
  <c r="C98" i="21"/>
  <c r="AD97" i="21"/>
  <c r="AC97" i="21"/>
  <c r="AB97" i="21"/>
  <c r="AA97" i="21"/>
  <c r="Z97" i="21"/>
  <c r="Y97" i="21"/>
  <c r="X97" i="21"/>
  <c r="W97" i="21"/>
  <c r="V97" i="21"/>
  <c r="U97" i="21"/>
  <c r="T97" i="21"/>
  <c r="S97" i="21"/>
  <c r="R97" i="21"/>
  <c r="Q97" i="21"/>
  <c r="P97" i="21"/>
  <c r="O97" i="21"/>
  <c r="N97" i="21"/>
  <c r="M97" i="21"/>
  <c r="L97" i="21"/>
  <c r="K97" i="21"/>
  <c r="J97" i="21"/>
  <c r="I97" i="21"/>
  <c r="H97" i="21"/>
  <c r="G97" i="21"/>
  <c r="F97" i="21"/>
  <c r="E97" i="21"/>
  <c r="D97" i="21"/>
  <c r="C97" i="21"/>
  <c r="AD93" i="21"/>
  <c r="AC93" i="21"/>
  <c r="AB93" i="21"/>
  <c r="AA93" i="21"/>
  <c r="Z93" i="21"/>
  <c r="Y93" i="21"/>
  <c r="X93" i="21"/>
  <c r="W93" i="21"/>
  <c r="V93" i="21"/>
  <c r="U93" i="21"/>
  <c r="T93" i="21"/>
  <c r="S93" i="21"/>
  <c r="R93" i="21"/>
  <c r="Q93" i="21"/>
  <c r="P93" i="21"/>
  <c r="O93" i="21"/>
  <c r="N93" i="21"/>
  <c r="M93" i="21"/>
  <c r="L93" i="21"/>
  <c r="K93" i="21"/>
  <c r="J93" i="21"/>
  <c r="I93" i="21"/>
  <c r="H93" i="21"/>
  <c r="G93" i="21"/>
  <c r="F93" i="21"/>
  <c r="E93" i="21"/>
  <c r="D93" i="21"/>
  <c r="C93" i="21"/>
  <c r="AD92" i="21"/>
  <c r="AC92" i="21"/>
  <c r="AB92" i="21"/>
  <c r="AA92" i="21"/>
  <c r="Z92" i="21"/>
  <c r="Y92" i="21"/>
  <c r="X92" i="21"/>
  <c r="W92" i="21"/>
  <c r="V92" i="21"/>
  <c r="U92" i="21"/>
  <c r="T92" i="21"/>
  <c r="S92" i="21"/>
  <c r="R92" i="21"/>
  <c r="Q92" i="21"/>
  <c r="P92" i="21"/>
  <c r="O92" i="21"/>
  <c r="N92" i="21"/>
  <c r="M92" i="21"/>
  <c r="L92" i="21"/>
  <c r="K92" i="21"/>
  <c r="J92" i="21"/>
  <c r="I92" i="21"/>
  <c r="H92" i="21"/>
  <c r="G92" i="21"/>
  <c r="F92" i="21"/>
  <c r="E92" i="21"/>
  <c r="D92" i="21"/>
  <c r="C92" i="21"/>
  <c r="AD91" i="21"/>
  <c r="AC91" i="21"/>
  <c r="AB91" i="21"/>
  <c r="AA91" i="21"/>
  <c r="Z91" i="21"/>
  <c r="Y91" i="21"/>
  <c r="X91" i="21"/>
  <c r="W91" i="21"/>
  <c r="V91" i="21"/>
  <c r="U91" i="21"/>
  <c r="T91" i="21"/>
  <c r="S91" i="21"/>
  <c r="R91" i="21"/>
  <c r="Q91" i="21"/>
  <c r="P91" i="21"/>
  <c r="O91" i="21"/>
  <c r="N91" i="21"/>
  <c r="M91" i="21"/>
  <c r="L91" i="21"/>
  <c r="K91" i="21"/>
  <c r="J91" i="21"/>
  <c r="I91" i="21"/>
  <c r="H91" i="21"/>
  <c r="G91" i="21"/>
  <c r="F91" i="21"/>
  <c r="E91" i="21"/>
  <c r="D91" i="21"/>
  <c r="C91" i="21"/>
  <c r="AD90" i="21"/>
  <c r="AC90" i="21"/>
  <c r="AB90" i="21"/>
  <c r="AA90" i="21"/>
  <c r="Z90" i="21"/>
  <c r="Y90" i="21"/>
  <c r="X90" i="21"/>
  <c r="W90" i="21"/>
  <c r="V90" i="21"/>
  <c r="U90" i="21"/>
  <c r="T90" i="21"/>
  <c r="S90" i="21"/>
  <c r="R90" i="21"/>
  <c r="Q90" i="21"/>
  <c r="P90" i="21"/>
  <c r="O90" i="21"/>
  <c r="N90" i="21"/>
  <c r="M90" i="21"/>
  <c r="L90" i="21"/>
  <c r="K90" i="21"/>
  <c r="J90" i="21"/>
  <c r="I90" i="21"/>
  <c r="H90" i="21"/>
  <c r="G90" i="21"/>
  <c r="F90" i="21"/>
  <c r="E90" i="21"/>
  <c r="D90" i="21"/>
  <c r="C90" i="21"/>
  <c r="AD89" i="21"/>
  <c r="AC89" i="21"/>
  <c r="AB89" i="21"/>
  <c r="AA89" i="21"/>
  <c r="Z89" i="21"/>
  <c r="Y89" i="21"/>
  <c r="X89" i="21"/>
  <c r="W89" i="21"/>
  <c r="V89" i="21"/>
  <c r="U89" i="21"/>
  <c r="T89" i="21"/>
  <c r="S89" i="21"/>
  <c r="R89" i="21"/>
  <c r="Q89" i="21"/>
  <c r="P89" i="21"/>
  <c r="O89" i="21"/>
  <c r="N89" i="21"/>
  <c r="M89" i="21"/>
  <c r="L89" i="21"/>
  <c r="K89" i="21"/>
  <c r="J89" i="21"/>
  <c r="I89" i="21"/>
  <c r="H89" i="21"/>
  <c r="G89" i="21"/>
  <c r="F89" i="21"/>
  <c r="E89" i="21"/>
  <c r="D89" i="21"/>
  <c r="C89" i="21"/>
  <c r="AD88" i="21"/>
  <c r="AC88" i="21"/>
  <c r="AB88" i="21"/>
  <c r="AA88" i="21"/>
  <c r="Z88" i="21"/>
  <c r="Y88" i="21"/>
  <c r="X88" i="21"/>
  <c r="W88" i="21"/>
  <c r="V88" i="21"/>
  <c r="U88" i="21"/>
  <c r="T88" i="21"/>
  <c r="S88" i="21"/>
  <c r="R88" i="21"/>
  <c r="Q88" i="21"/>
  <c r="P88" i="21"/>
  <c r="O88" i="21"/>
  <c r="N88" i="21"/>
  <c r="M88" i="21"/>
  <c r="L88" i="21"/>
  <c r="K88" i="21"/>
  <c r="J88" i="21"/>
  <c r="I88" i="21"/>
  <c r="H88" i="21"/>
  <c r="G88" i="21"/>
  <c r="F88" i="21"/>
  <c r="E88" i="21"/>
  <c r="D88" i="21"/>
  <c r="C88" i="21"/>
  <c r="AD87" i="21"/>
  <c r="AC87" i="21"/>
  <c r="AB87" i="21"/>
  <c r="AA87" i="21"/>
  <c r="Z87" i="21"/>
  <c r="Y87" i="21"/>
  <c r="X87" i="21"/>
  <c r="W87" i="21"/>
  <c r="V87" i="21"/>
  <c r="U87" i="21"/>
  <c r="T87" i="21"/>
  <c r="S87" i="21"/>
  <c r="R87" i="21"/>
  <c r="Q87" i="21"/>
  <c r="P87" i="21"/>
  <c r="O87" i="21"/>
  <c r="N87" i="21"/>
  <c r="M87" i="21"/>
  <c r="L87" i="21"/>
  <c r="K87" i="21"/>
  <c r="J87" i="21"/>
  <c r="I87" i="21"/>
  <c r="H87" i="21"/>
  <c r="G87" i="21"/>
  <c r="F87" i="21"/>
  <c r="E87" i="21"/>
  <c r="D87" i="21"/>
  <c r="C87" i="21"/>
  <c r="AD86" i="21"/>
  <c r="AC86" i="21"/>
  <c r="AB86" i="21"/>
  <c r="AA86" i="21"/>
  <c r="Z86" i="21"/>
  <c r="Y86" i="21"/>
  <c r="X86" i="21"/>
  <c r="W86" i="21"/>
  <c r="V86" i="21"/>
  <c r="U86" i="21"/>
  <c r="T86" i="21"/>
  <c r="S86" i="21"/>
  <c r="R86" i="21"/>
  <c r="Q86" i="21"/>
  <c r="P86" i="21"/>
  <c r="O86" i="21"/>
  <c r="N86" i="21"/>
  <c r="M86" i="21"/>
  <c r="L86" i="21"/>
  <c r="K86" i="21"/>
  <c r="J86" i="21"/>
  <c r="I86" i="21"/>
  <c r="H86" i="21"/>
  <c r="G86" i="21"/>
  <c r="F86" i="21"/>
  <c r="E86" i="21"/>
  <c r="D86" i="21"/>
  <c r="C86" i="21"/>
  <c r="AD85" i="21"/>
  <c r="AC85" i="21"/>
  <c r="AB85" i="21"/>
  <c r="AA85" i="21"/>
  <c r="Z85" i="21"/>
  <c r="Y85" i="21"/>
  <c r="X85" i="21"/>
  <c r="W85" i="21"/>
  <c r="V85" i="21"/>
  <c r="U85" i="21"/>
  <c r="T85" i="21"/>
  <c r="S85" i="21"/>
  <c r="R85" i="21"/>
  <c r="Q85" i="21"/>
  <c r="P85" i="21"/>
  <c r="O85" i="21"/>
  <c r="N85" i="21"/>
  <c r="M85" i="21"/>
  <c r="L85" i="21"/>
  <c r="K85" i="21"/>
  <c r="J85" i="21"/>
  <c r="I85" i="21"/>
  <c r="H85" i="21"/>
  <c r="G85" i="21"/>
  <c r="F85" i="21"/>
  <c r="E85" i="21"/>
  <c r="D85" i="21"/>
  <c r="C85" i="21"/>
  <c r="AD84" i="21"/>
  <c r="AC84" i="21"/>
  <c r="AB84" i="21"/>
  <c r="AA84" i="21"/>
  <c r="Z84" i="21"/>
  <c r="Y84" i="21"/>
  <c r="X84" i="21"/>
  <c r="W84" i="21"/>
  <c r="V84" i="21"/>
  <c r="U84" i="21"/>
  <c r="T84" i="21"/>
  <c r="S84" i="21"/>
  <c r="R84" i="21"/>
  <c r="Q84" i="21"/>
  <c r="P84" i="21"/>
  <c r="O84" i="21"/>
  <c r="N84" i="21"/>
  <c r="M84" i="21"/>
  <c r="L84" i="21"/>
  <c r="K84" i="21"/>
  <c r="J84" i="21"/>
  <c r="I84" i="21"/>
  <c r="H84" i="21"/>
  <c r="G84" i="21"/>
  <c r="F84" i="21"/>
  <c r="E84" i="21"/>
  <c r="D84" i="21"/>
  <c r="C84" i="21"/>
  <c r="AD83" i="21"/>
  <c r="AC83" i="21"/>
  <c r="AB83" i="21"/>
  <c r="AA83" i="21"/>
  <c r="Z83" i="21"/>
  <c r="Y83" i="21"/>
  <c r="X83" i="21"/>
  <c r="W83" i="21"/>
  <c r="V83" i="21"/>
  <c r="U83" i="21"/>
  <c r="T83" i="21"/>
  <c r="S83" i="21"/>
  <c r="R83" i="21"/>
  <c r="Q83" i="21"/>
  <c r="P83" i="21"/>
  <c r="O83" i="21"/>
  <c r="N83" i="21"/>
  <c r="M83" i="21"/>
  <c r="L83" i="21"/>
  <c r="K83" i="21"/>
  <c r="J83" i="21"/>
  <c r="I83" i="21"/>
  <c r="H83" i="21"/>
  <c r="G83" i="21"/>
  <c r="F83" i="21"/>
  <c r="E83" i="21"/>
  <c r="D83" i="21"/>
  <c r="C83" i="21"/>
  <c r="AD82" i="21"/>
  <c r="AC82" i="21"/>
  <c r="AB82" i="21"/>
  <c r="AA82" i="21"/>
  <c r="Z82" i="21"/>
  <c r="Y82" i="21"/>
  <c r="X82" i="21"/>
  <c r="W82" i="21"/>
  <c r="V82" i="21"/>
  <c r="U82" i="21"/>
  <c r="T82" i="21"/>
  <c r="S82" i="21"/>
  <c r="R82" i="21"/>
  <c r="Q82" i="21"/>
  <c r="P82" i="21"/>
  <c r="O82" i="21"/>
  <c r="N82" i="21"/>
  <c r="M82" i="21"/>
  <c r="L82" i="21"/>
  <c r="K82" i="21"/>
  <c r="J82" i="21"/>
  <c r="I82" i="21"/>
  <c r="H82" i="21"/>
  <c r="G82" i="21"/>
  <c r="F82" i="21"/>
  <c r="E82" i="21"/>
  <c r="D82" i="21"/>
  <c r="C82"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AD80" i="21"/>
  <c r="AC80" i="21"/>
  <c r="AB80" i="21"/>
  <c r="AA80" i="21"/>
  <c r="Z80" i="21"/>
  <c r="Y80" i="21"/>
  <c r="X80" i="21"/>
  <c r="W80" i="21"/>
  <c r="V80" i="21"/>
  <c r="U80" i="21"/>
  <c r="T80" i="21"/>
  <c r="S80" i="21"/>
  <c r="R80" i="21"/>
  <c r="Q80" i="21"/>
  <c r="P80" i="21"/>
  <c r="O80" i="21"/>
  <c r="N80" i="21"/>
  <c r="M80" i="21"/>
  <c r="L80" i="21"/>
  <c r="K80" i="21"/>
  <c r="J80" i="21"/>
  <c r="I80" i="21"/>
  <c r="H80" i="21"/>
  <c r="G80" i="21"/>
  <c r="F80" i="21"/>
  <c r="E80" i="21"/>
  <c r="D80" i="21"/>
  <c r="C80" i="21"/>
  <c r="AD79" i="21"/>
  <c r="AC79" i="21"/>
  <c r="AB79" i="21"/>
  <c r="AA79" i="21"/>
  <c r="Z79" i="21"/>
  <c r="Y79" i="21"/>
  <c r="X79" i="21"/>
  <c r="W79" i="21"/>
  <c r="V79" i="21"/>
  <c r="U79" i="21"/>
  <c r="T79" i="21"/>
  <c r="S79" i="21"/>
  <c r="R79" i="21"/>
  <c r="Q79" i="21"/>
  <c r="P79" i="21"/>
  <c r="O79" i="21"/>
  <c r="N79" i="21"/>
  <c r="M79" i="21"/>
  <c r="L79" i="21"/>
  <c r="K79" i="21"/>
  <c r="J79" i="21"/>
  <c r="I79" i="21"/>
  <c r="H79" i="21"/>
  <c r="G79" i="21"/>
  <c r="F79" i="21"/>
  <c r="E79" i="21"/>
  <c r="D79" i="21"/>
  <c r="C79"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C78" i="21"/>
  <c r="AD77" i="21"/>
  <c r="AC77" i="21"/>
  <c r="AB77" i="21"/>
  <c r="AA77" i="21"/>
  <c r="Z77" i="21"/>
  <c r="Y77" i="21"/>
  <c r="X77" i="21"/>
  <c r="W77" i="21"/>
  <c r="V77" i="21"/>
  <c r="U77" i="21"/>
  <c r="T77" i="21"/>
  <c r="S77" i="21"/>
  <c r="R77" i="21"/>
  <c r="Q77" i="21"/>
  <c r="P77" i="21"/>
  <c r="O77" i="21"/>
  <c r="N77" i="21"/>
  <c r="M77" i="21"/>
  <c r="L77" i="21"/>
  <c r="K77" i="21"/>
  <c r="J77" i="21"/>
  <c r="I77" i="21"/>
  <c r="H77" i="21"/>
  <c r="G77" i="21"/>
  <c r="F77" i="21"/>
  <c r="E77" i="21"/>
  <c r="D77" i="21"/>
  <c r="C77" i="21"/>
  <c r="AD76" i="21"/>
  <c r="AC76" i="21"/>
  <c r="AB76" i="21"/>
  <c r="AA76" i="21"/>
  <c r="Z76" i="21"/>
  <c r="Y76" i="21"/>
  <c r="X76" i="21"/>
  <c r="W76" i="21"/>
  <c r="V76" i="21"/>
  <c r="U76" i="21"/>
  <c r="T76" i="21"/>
  <c r="S76" i="21"/>
  <c r="R76" i="21"/>
  <c r="Q76" i="21"/>
  <c r="P76" i="21"/>
  <c r="O76" i="21"/>
  <c r="N76" i="21"/>
  <c r="M76" i="21"/>
  <c r="L76" i="21"/>
  <c r="K76" i="21"/>
  <c r="J76" i="21"/>
  <c r="I76" i="21"/>
  <c r="H76" i="21"/>
  <c r="G76" i="21"/>
  <c r="F76" i="21"/>
  <c r="E76" i="21"/>
  <c r="D76" i="21"/>
  <c r="C76" i="21"/>
  <c r="AD75" i="21"/>
  <c r="AC75" i="21"/>
  <c r="AB75" i="21"/>
  <c r="AA75" i="21"/>
  <c r="Z75" i="21"/>
  <c r="Y75" i="21"/>
  <c r="X75" i="21"/>
  <c r="W75" i="21"/>
  <c r="V75" i="21"/>
  <c r="U75" i="21"/>
  <c r="T75" i="21"/>
  <c r="S75" i="21"/>
  <c r="R75" i="21"/>
  <c r="Q75" i="21"/>
  <c r="P75" i="21"/>
  <c r="O75" i="21"/>
  <c r="N75" i="21"/>
  <c r="M75" i="21"/>
  <c r="L75" i="21"/>
  <c r="K75" i="21"/>
  <c r="J75" i="21"/>
  <c r="I75" i="21"/>
  <c r="H75" i="21"/>
  <c r="G75" i="21"/>
  <c r="F75" i="21"/>
  <c r="E75" i="21"/>
  <c r="D75" i="21"/>
  <c r="C75" i="21"/>
  <c r="AD74" i="21"/>
  <c r="AC74" i="21"/>
  <c r="AB74" i="21"/>
  <c r="AA74" i="21"/>
  <c r="Z74" i="21"/>
  <c r="Y74" i="21"/>
  <c r="X74" i="21"/>
  <c r="W74" i="21"/>
  <c r="V74" i="21"/>
  <c r="U74" i="21"/>
  <c r="T74" i="21"/>
  <c r="S74" i="21"/>
  <c r="R74" i="21"/>
  <c r="Q74" i="21"/>
  <c r="P74" i="21"/>
  <c r="O74" i="21"/>
  <c r="N74" i="21"/>
  <c r="M74" i="21"/>
  <c r="L74" i="21"/>
  <c r="K74" i="21"/>
  <c r="J74" i="21"/>
  <c r="I74" i="21"/>
  <c r="H74" i="21"/>
  <c r="G74" i="21"/>
  <c r="F74" i="21"/>
  <c r="E74" i="21"/>
  <c r="D74" i="21"/>
  <c r="C74" i="21"/>
  <c r="AD73" i="21"/>
  <c r="AC73" i="21"/>
  <c r="AB73" i="21"/>
  <c r="AA73" i="21"/>
  <c r="Z73" i="21"/>
  <c r="Y73" i="21"/>
  <c r="X73" i="21"/>
  <c r="W73" i="21"/>
  <c r="V73" i="21"/>
  <c r="U73" i="21"/>
  <c r="T73" i="21"/>
  <c r="S73" i="21"/>
  <c r="R73" i="21"/>
  <c r="Q73" i="21"/>
  <c r="P73" i="21"/>
  <c r="O73" i="21"/>
  <c r="N73" i="21"/>
  <c r="M73" i="21"/>
  <c r="L73" i="21"/>
  <c r="K73" i="21"/>
  <c r="J73" i="21"/>
  <c r="I73" i="21"/>
  <c r="H73" i="21"/>
  <c r="G73" i="21"/>
  <c r="F73" i="21"/>
  <c r="E73" i="21"/>
  <c r="D73" i="21"/>
  <c r="C73" i="21"/>
  <c r="AD72" i="21"/>
  <c r="AC72" i="21"/>
  <c r="AB72" i="21"/>
  <c r="AA72" i="21"/>
  <c r="Z72" i="21"/>
  <c r="Y72" i="21"/>
  <c r="X72" i="21"/>
  <c r="W72" i="21"/>
  <c r="V72" i="21"/>
  <c r="U72" i="21"/>
  <c r="T72" i="21"/>
  <c r="S72" i="21"/>
  <c r="R72" i="21"/>
  <c r="Q72" i="21"/>
  <c r="P72" i="21"/>
  <c r="O72" i="21"/>
  <c r="N72" i="21"/>
  <c r="M72" i="21"/>
  <c r="L72" i="21"/>
  <c r="K72" i="21"/>
  <c r="J72" i="21"/>
  <c r="I72" i="21"/>
  <c r="H72" i="21"/>
  <c r="G72" i="21"/>
  <c r="F72" i="21"/>
  <c r="E72" i="21"/>
  <c r="D72" i="21"/>
  <c r="C72" i="21"/>
  <c r="AD71" i="21"/>
  <c r="AC71" i="21"/>
  <c r="AB71" i="21"/>
  <c r="AA71" i="21"/>
  <c r="Z71" i="21"/>
  <c r="Y71" i="21"/>
  <c r="X71" i="21"/>
  <c r="W71" i="21"/>
  <c r="V71" i="21"/>
  <c r="U71" i="21"/>
  <c r="T71" i="21"/>
  <c r="S71" i="21"/>
  <c r="R71" i="21"/>
  <c r="Q71" i="21"/>
  <c r="P71" i="21"/>
  <c r="O71" i="21"/>
  <c r="N71" i="21"/>
  <c r="M71" i="21"/>
  <c r="L71" i="21"/>
  <c r="K71" i="21"/>
  <c r="J71" i="21"/>
  <c r="I71" i="21"/>
  <c r="H71" i="21"/>
  <c r="G71" i="21"/>
  <c r="F71" i="21"/>
  <c r="E71" i="21"/>
  <c r="D71" i="21"/>
  <c r="C71" i="21"/>
  <c r="AD70" i="21"/>
  <c r="AC70" i="21"/>
  <c r="AB70" i="21"/>
  <c r="AA70" i="21"/>
  <c r="Z70" i="21"/>
  <c r="Y70" i="21"/>
  <c r="X70" i="21"/>
  <c r="W70" i="21"/>
  <c r="V70" i="21"/>
  <c r="U70" i="21"/>
  <c r="T70" i="21"/>
  <c r="S70" i="21"/>
  <c r="R70" i="21"/>
  <c r="Q70" i="21"/>
  <c r="P70" i="21"/>
  <c r="O70" i="21"/>
  <c r="N70" i="21"/>
  <c r="M70" i="21"/>
  <c r="L70" i="21"/>
  <c r="K70" i="21"/>
  <c r="J70" i="21"/>
  <c r="I70" i="21"/>
  <c r="H70" i="21"/>
  <c r="G70" i="21"/>
  <c r="F70" i="21"/>
  <c r="E70" i="21"/>
  <c r="D70" i="21"/>
  <c r="C70" i="21"/>
  <c r="AD69" i="21"/>
  <c r="AC69" i="21"/>
  <c r="AB69" i="21"/>
  <c r="AA69" i="21"/>
  <c r="Z69" i="21"/>
  <c r="Y69" i="21"/>
  <c r="X69" i="21"/>
  <c r="W69" i="21"/>
  <c r="V69" i="21"/>
  <c r="U69" i="21"/>
  <c r="T69" i="21"/>
  <c r="S69" i="21"/>
  <c r="R69" i="21"/>
  <c r="Q69" i="21"/>
  <c r="P69" i="21"/>
  <c r="O69" i="21"/>
  <c r="N69" i="21"/>
  <c r="M69" i="21"/>
  <c r="L69" i="21"/>
  <c r="K69" i="21"/>
  <c r="J69" i="21"/>
  <c r="I69" i="21"/>
  <c r="H69" i="21"/>
  <c r="G69" i="21"/>
  <c r="F69" i="21"/>
  <c r="E69" i="21"/>
  <c r="D69" i="21"/>
  <c r="C69" i="21"/>
  <c r="AD68" i="21"/>
  <c r="AC68" i="21"/>
  <c r="AB68" i="21"/>
  <c r="AA68" i="21"/>
  <c r="Z68" i="21"/>
  <c r="Y68" i="21"/>
  <c r="X68" i="21"/>
  <c r="W68" i="21"/>
  <c r="V68" i="21"/>
  <c r="U68" i="21"/>
  <c r="T68" i="21"/>
  <c r="S68" i="21"/>
  <c r="R68" i="21"/>
  <c r="Q68" i="21"/>
  <c r="P68" i="21"/>
  <c r="O68" i="21"/>
  <c r="N68" i="21"/>
  <c r="M68" i="21"/>
  <c r="L68" i="21"/>
  <c r="K68" i="21"/>
  <c r="J68" i="21"/>
  <c r="I68" i="21"/>
  <c r="H68" i="21"/>
  <c r="G68" i="21"/>
  <c r="F68" i="21"/>
  <c r="E68" i="21"/>
  <c r="D68" i="21"/>
  <c r="C68" i="21"/>
  <c r="AD67" i="21"/>
  <c r="AC67" i="21"/>
  <c r="AB67" i="21"/>
  <c r="AA67" i="21"/>
  <c r="Z67" i="21"/>
  <c r="Y67" i="21"/>
  <c r="X67" i="21"/>
  <c r="W67" i="21"/>
  <c r="V67" i="21"/>
  <c r="U67" i="21"/>
  <c r="T67" i="21"/>
  <c r="S67" i="21"/>
  <c r="R67" i="21"/>
  <c r="Q67" i="21"/>
  <c r="P67" i="21"/>
  <c r="O67" i="21"/>
  <c r="N67" i="21"/>
  <c r="M67" i="21"/>
  <c r="L67" i="21"/>
  <c r="K67" i="21"/>
  <c r="J67" i="21"/>
  <c r="I67" i="21"/>
  <c r="H67" i="21"/>
  <c r="G67" i="21"/>
  <c r="F67" i="21"/>
  <c r="E67" i="21"/>
  <c r="D67" i="21"/>
  <c r="C67" i="21"/>
  <c r="AD66" i="21"/>
  <c r="AC66" i="21"/>
  <c r="AB66" i="21"/>
  <c r="AA66" i="21"/>
  <c r="Z66" i="21"/>
  <c r="Y66" i="21"/>
  <c r="X66" i="21"/>
  <c r="W66" i="21"/>
  <c r="V66" i="21"/>
  <c r="U66" i="21"/>
  <c r="T66" i="21"/>
  <c r="S66" i="21"/>
  <c r="R66" i="21"/>
  <c r="Q66" i="21"/>
  <c r="P66" i="21"/>
  <c r="O66" i="21"/>
  <c r="N66" i="21"/>
  <c r="M66" i="21"/>
  <c r="L66" i="21"/>
  <c r="K66" i="21"/>
  <c r="J66" i="21"/>
  <c r="I66" i="21"/>
  <c r="H66" i="21"/>
  <c r="G66" i="21"/>
  <c r="F66" i="21"/>
  <c r="E66" i="21"/>
  <c r="D66" i="21"/>
  <c r="C66" i="21"/>
  <c r="AD62" i="21"/>
  <c r="AC62" i="21"/>
  <c r="AB62" i="21"/>
  <c r="AA62" i="21"/>
  <c r="Z62" i="21"/>
  <c r="Y62" i="21"/>
  <c r="X62" i="21"/>
  <c r="W62" i="21"/>
  <c r="V62" i="21"/>
  <c r="U62" i="21"/>
  <c r="T62" i="21"/>
  <c r="S62" i="21"/>
  <c r="R62" i="21"/>
  <c r="Q62" i="21"/>
  <c r="P62" i="21"/>
  <c r="O62" i="21"/>
  <c r="N62" i="21"/>
  <c r="M62" i="21"/>
  <c r="L62" i="21"/>
  <c r="K62" i="21"/>
  <c r="J62" i="21"/>
  <c r="I62" i="21"/>
  <c r="H62" i="21"/>
  <c r="G62" i="21"/>
  <c r="F62" i="21"/>
  <c r="E62" i="21"/>
  <c r="D62" i="21"/>
  <c r="C62" i="21"/>
  <c r="AD61" i="21"/>
  <c r="AC61" i="21"/>
  <c r="AB61" i="21"/>
  <c r="AA61" i="21"/>
  <c r="Z61" i="21"/>
  <c r="Y61" i="21"/>
  <c r="X61" i="21"/>
  <c r="W61" i="21"/>
  <c r="V61" i="21"/>
  <c r="U61" i="21"/>
  <c r="T61" i="21"/>
  <c r="S61" i="21"/>
  <c r="R61" i="21"/>
  <c r="Q61" i="21"/>
  <c r="P61" i="21"/>
  <c r="O61" i="21"/>
  <c r="N61" i="21"/>
  <c r="M61" i="21"/>
  <c r="L61" i="21"/>
  <c r="K61" i="21"/>
  <c r="J61" i="21"/>
  <c r="I61" i="21"/>
  <c r="H61" i="21"/>
  <c r="G61" i="21"/>
  <c r="F61" i="21"/>
  <c r="E61" i="21"/>
  <c r="D61" i="21"/>
  <c r="C61" i="21"/>
  <c r="AD60" i="21"/>
  <c r="AC60" i="21"/>
  <c r="AB60" i="21"/>
  <c r="AA60" i="21"/>
  <c r="Z60" i="21"/>
  <c r="Y60" i="21"/>
  <c r="X60" i="21"/>
  <c r="W60" i="21"/>
  <c r="V60" i="21"/>
  <c r="U60" i="21"/>
  <c r="T60" i="21"/>
  <c r="S60" i="21"/>
  <c r="R60" i="21"/>
  <c r="Q60" i="21"/>
  <c r="P60" i="21"/>
  <c r="O60" i="21"/>
  <c r="N60" i="21"/>
  <c r="M60" i="21"/>
  <c r="L60" i="21"/>
  <c r="K60" i="21"/>
  <c r="J60" i="21"/>
  <c r="I60" i="21"/>
  <c r="H60" i="21"/>
  <c r="G60" i="21"/>
  <c r="F60" i="21"/>
  <c r="E60" i="21"/>
  <c r="D60" i="21"/>
  <c r="C60" i="21"/>
  <c r="AD59" i="21"/>
  <c r="AC59" i="21"/>
  <c r="AB59" i="21"/>
  <c r="AA59" i="21"/>
  <c r="Z59" i="21"/>
  <c r="Y59" i="21"/>
  <c r="X59" i="21"/>
  <c r="W59" i="21"/>
  <c r="V59" i="21"/>
  <c r="U59" i="21"/>
  <c r="T59" i="21"/>
  <c r="S59" i="21"/>
  <c r="R59" i="21"/>
  <c r="Q59" i="21"/>
  <c r="P59" i="21"/>
  <c r="O59" i="21"/>
  <c r="N59" i="21"/>
  <c r="M59" i="21"/>
  <c r="L59" i="21"/>
  <c r="K59" i="21"/>
  <c r="J59" i="21"/>
  <c r="I59" i="21"/>
  <c r="H59" i="21"/>
  <c r="G59" i="21"/>
  <c r="F59" i="21"/>
  <c r="E59" i="21"/>
  <c r="D59" i="21"/>
  <c r="C59" i="21"/>
  <c r="AD58" i="21"/>
  <c r="AC58" i="21"/>
  <c r="AB58" i="21"/>
  <c r="AA58" i="21"/>
  <c r="Z58" i="21"/>
  <c r="Y58" i="21"/>
  <c r="X58" i="21"/>
  <c r="W58" i="21"/>
  <c r="V58" i="21"/>
  <c r="U58" i="21"/>
  <c r="T58" i="21"/>
  <c r="S58" i="21"/>
  <c r="R58" i="21"/>
  <c r="Q58" i="21"/>
  <c r="P58" i="21"/>
  <c r="O58" i="21"/>
  <c r="N58" i="21"/>
  <c r="M58" i="21"/>
  <c r="L58" i="21"/>
  <c r="K58" i="21"/>
  <c r="J58" i="21"/>
  <c r="I58" i="21"/>
  <c r="H58" i="21"/>
  <c r="G58" i="21"/>
  <c r="F58" i="21"/>
  <c r="E58" i="21"/>
  <c r="D58" i="21"/>
  <c r="C58" i="21"/>
  <c r="AD57" i="21"/>
  <c r="AC57" i="21"/>
  <c r="AB57" i="21"/>
  <c r="AA57" i="21"/>
  <c r="Z57" i="21"/>
  <c r="Y57" i="21"/>
  <c r="X57" i="21"/>
  <c r="W57" i="21"/>
  <c r="V57" i="21"/>
  <c r="U57" i="21"/>
  <c r="T57" i="21"/>
  <c r="S57" i="21"/>
  <c r="R57" i="21"/>
  <c r="Q57" i="21"/>
  <c r="P57" i="21"/>
  <c r="O57" i="21"/>
  <c r="N57" i="21"/>
  <c r="M57" i="21"/>
  <c r="L57" i="21"/>
  <c r="K57" i="21"/>
  <c r="J57" i="21"/>
  <c r="I57" i="21"/>
  <c r="H57" i="21"/>
  <c r="G57" i="21"/>
  <c r="F57" i="21"/>
  <c r="E57" i="21"/>
  <c r="D57" i="21"/>
  <c r="C57" i="21"/>
  <c r="AD56" i="21"/>
  <c r="AC56" i="21"/>
  <c r="AB56" i="21"/>
  <c r="AA56" i="21"/>
  <c r="Z56" i="21"/>
  <c r="Y56" i="21"/>
  <c r="X56" i="21"/>
  <c r="W56" i="21"/>
  <c r="V56" i="21"/>
  <c r="U56" i="21"/>
  <c r="T56" i="21"/>
  <c r="S56" i="21"/>
  <c r="R56" i="21"/>
  <c r="Q56" i="21"/>
  <c r="P56" i="21"/>
  <c r="O56" i="21"/>
  <c r="N56" i="21"/>
  <c r="M56" i="21"/>
  <c r="L56" i="21"/>
  <c r="K56" i="21"/>
  <c r="J56" i="21"/>
  <c r="I56" i="21"/>
  <c r="H56" i="21"/>
  <c r="G56" i="21"/>
  <c r="F56" i="21"/>
  <c r="E56" i="21"/>
  <c r="D56" i="21"/>
  <c r="C56" i="21"/>
  <c r="AD55" i="21"/>
  <c r="AC55" i="21"/>
  <c r="AB55" i="21"/>
  <c r="AA55" i="21"/>
  <c r="Z55" i="21"/>
  <c r="Y55" i="21"/>
  <c r="X55" i="21"/>
  <c r="W55" i="21"/>
  <c r="V55" i="21"/>
  <c r="U55" i="21"/>
  <c r="T55" i="21"/>
  <c r="S55" i="21"/>
  <c r="R55" i="21"/>
  <c r="Q55" i="21"/>
  <c r="P55" i="21"/>
  <c r="O55" i="21"/>
  <c r="N55" i="21"/>
  <c r="M55" i="21"/>
  <c r="L55" i="21"/>
  <c r="K55" i="21"/>
  <c r="J55" i="21"/>
  <c r="I55" i="21"/>
  <c r="H55" i="21"/>
  <c r="G55" i="21"/>
  <c r="F55" i="21"/>
  <c r="E55" i="21"/>
  <c r="D55" i="21"/>
  <c r="C55" i="21"/>
  <c r="AD54" i="21"/>
  <c r="AC54" i="21"/>
  <c r="AB54" i="21"/>
  <c r="AA54" i="21"/>
  <c r="Z54" i="21"/>
  <c r="Y54" i="21"/>
  <c r="X54" i="21"/>
  <c r="W54" i="21"/>
  <c r="V54" i="21"/>
  <c r="U54" i="21"/>
  <c r="T54" i="21"/>
  <c r="S54" i="21"/>
  <c r="R54" i="21"/>
  <c r="Q54" i="21"/>
  <c r="P54" i="21"/>
  <c r="O54" i="21"/>
  <c r="N54" i="21"/>
  <c r="M54" i="21"/>
  <c r="L54" i="21"/>
  <c r="K54" i="21"/>
  <c r="J54" i="21"/>
  <c r="I54" i="21"/>
  <c r="H54" i="21"/>
  <c r="G54" i="21"/>
  <c r="F54" i="21"/>
  <c r="E54" i="21"/>
  <c r="D54" i="21"/>
  <c r="C54" i="21"/>
  <c r="AD53" i="21"/>
  <c r="AC53" i="21"/>
  <c r="AB53" i="21"/>
  <c r="AA53" i="21"/>
  <c r="Z53" i="21"/>
  <c r="Y53" i="21"/>
  <c r="X53" i="21"/>
  <c r="W53" i="21"/>
  <c r="V53" i="21"/>
  <c r="U53" i="21"/>
  <c r="T53" i="21"/>
  <c r="S53" i="21"/>
  <c r="R53" i="21"/>
  <c r="Q53" i="21"/>
  <c r="P53" i="21"/>
  <c r="O53" i="21"/>
  <c r="N53" i="21"/>
  <c r="M53" i="21"/>
  <c r="L53" i="21"/>
  <c r="K53" i="21"/>
  <c r="J53" i="21"/>
  <c r="I53" i="21"/>
  <c r="H53" i="21"/>
  <c r="G53" i="21"/>
  <c r="F53" i="21"/>
  <c r="E53" i="21"/>
  <c r="D53" i="21"/>
  <c r="C53" i="21"/>
  <c r="AD52" i="21"/>
  <c r="AC52" i="21"/>
  <c r="AB52" i="21"/>
  <c r="AA52" i="21"/>
  <c r="Z52" i="21"/>
  <c r="Y52" i="21"/>
  <c r="X52" i="21"/>
  <c r="W52" i="21"/>
  <c r="V52" i="21"/>
  <c r="U52" i="21"/>
  <c r="T52" i="21"/>
  <c r="S52" i="21"/>
  <c r="R52" i="21"/>
  <c r="Q52" i="21"/>
  <c r="P52" i="21"/>
  <c r="O52" i="21"/>
  <c r="N52" i="21"/>
  <c r="M52" i="21"/>
  <c r="L52" i="21"/>
  <c r="K52" i="21"/>
  <c r="J52" i="21"/>
  <c r="I52" i="21"/>
  <c r="H52" i="21"/>
  <c r="G52" i="21"/>
  <c r="F52" i="21"/>
  <c r="E52" i="21"/>
  <c r="D52" i="21"/>
  <c r="C52" i="21"/>
  <c r="AD51" i="21"/>
  <c r="AC51" i="21"/>
  <c r="AB51" i="21"/>
  <c r="AA51" i="21"/>
  <c r="Z51" i="21"/>
  <c r="Y51" i="21"/>
  <c r="X51" i="21"/>
  <c r="W51" i="21"/>
  <c r="V51" i="21"/>
  <c r="U51" i="21"/>
  <c r="T51" i="21"/>
  <c r="S51" i="21"/>
  <c r="R51" i="21"/>
  <c r="Q51" i="21"/>
  <c r="P51" i="21"/>
  <c r="O51" i="21"/>
  <c r="N51" i="21"/>
  <c r="M51" i="21"/>
  <c r="L51" i="21"/>
  <c r="K51" i="21"/>
  <c r="J51" i="21"/>
  <c r="I51" i="21"/>
  <c r="H51" i="21"/>
  <c r="G51" i="21"/>
  <c r="F51" i="21"/>
  <c r="E51" i="21"/>
  <c r="D51" i="21"/>
  <c r="C51" i="21"/>
  <c r="AD50" i="21"/>
  <c r="AC50" i="21"/>
  <c r="AB50" i="21"/>
  <c r="AA50" i="21"/>
  <c r="Z50" i="21"/>
  <c r="Y50" i="21"/>
  <c r="X50" i="21"/>
  <c r="W50" i="21"/>
  <c r="V50" i="21"/>
  <c r="U50" i="21"/>
  <c r="T50" i="21"/>
  <c r="S50" i="21"/>
  <c r="R50" i="21"/>
  <c r="Q50" i="21"/>
  <c r="P50" i="21"/>
  <c r="O50" i="21"/>
  <c r="N50" i="21"/>
  <c r="M50" i="21"/>
  <c r="L50" i="21"/>
  <c r="K50" i="21"/>
  <c r="J50" i="21"/>
  <c r="I50" i="21"/>
  <c r="H50" i="21"/>
  <c r="G50" i="21"/>
  <c r="F50" i="21"/>
  <c r="E50" i="21"/>
  <c r="D50" i="21"/>
  <c r="C50" i="21"/>
  <c r="AD49" i="21"/>
  <c r="AC49" i="21"/>
  <c r="AB49" i="21"/>
  <c r="AA49" i="21"/>
  <c r="Z49" i="21"/>
  <c r="Y49" i="21"/>
  <c r="X49" i="21"/>
  <c r="W49" i="21"/>
  <c r="V49" i="21"/>
  <c r="U49" i="21"/>
  <c r="T49" i="21"/>
  <c r="S49" i="21"/>
  <c r="R49" i="21"/>
  <c r="Q49" i="21"/>
  <c r="P49" i="21"/>
  <c r="O49" i="21"/>
  <c r="N49" i="21"/>
  <c r="M49" i="21"/>
  <c r="L49" i="21"/>
  <c r="K49" i="21"/>
  <c r="J49" i="21"/>
  <c r="I49" i="21"/>
  <c r="H49" i="21"/>
  <c r="G49" i="21"/>
  <c r="F49" i="21"/>
  <c r="E49" i="21"/>
  <c r="D49" i="21"/>
  <c r="C49" i="21"/>
  <c r="AD48" i="21"/>
  <c r="AC48" i="21"/>
  <c r="AB48" i="21"/>
  <c r="AA48" i="21"/>
  <c r="Z48" i="21"/>
  <c r="Y48" i="21"/>
  <c r="X48" i="21"/>
  <c r="W48" i="21"/>
  <c r="V48" i="21"/>
  <c r="U48" i="21"/>
  <c r="T48" i="21"/>
  <c r="S48" i="21"/>
  <c r="R48" i="21"/>
  <c r="Q48" i="21"/>
  <c r="P48" i="21"/>
  <c r="O48" i="21"/>
  <c r="N48" i="21"/>
  <c r="M48" i="21"/>
  <c r="L48" i="21"/>
  <c r="K48" i="21"/>
  <c r="J48" i="21"/>
  <c r="I48" i="21"/>
  <c r="H48" i="21"/>
  <c r="G48" i="21"/>
  <c r="F48" i="21"/>
  <c r="E48" i="21"/>
  <c r="D48" i="21"/>
  <c r="C48" i="21"/>
  <c r="AD47" i="21"/>
  <c r="AC47" i="21"/>
  <c r="AB47" i="21"/>
  <c r="AA47" i="21"/>
  <c r="Z47" i="21"/>
  <c r="Y47" i="21"/>
  <c r="X47" i="21"/>
  <c r="W47" i="21"/>
  <c r="V47" i="21"/>
  <c r="U47" i="21"/>
  <c r="T47" i="21"/>
  <c r="S47" i="21"/>
  <c r="R47" i="21"/>
  <c r="Q47" i="21"/>
  <c r="P47" i="21"/>
  <c r="O47" i="21"/>
  <c r="N47" i="21"/>
  <c r="M47" i="21"/>
  <c r="L47" i="21"/>
  <c r="K47" i="21"/>
  <c r="J47" i="21"/>
  <c r="I47" i="21"/>
  <c r="H47" i="21"/>
  <c r="G47" i="21"/>
  <c r="F47" i="21"/>
  <c r="E47" i="21"/>
  <c r="D47" i="21"/>
  <c r="C47" i="21"/>
  <c r="AD46" i="21"/>
  <c r="AC46" i="21"/>
  <c r="AB46" i="21"/>
  <c r="AA46" i="21"/>
  <c r="Z46" i="21"/>
  <c r="Y46" i="21"/>
  <c r="X46" i="21"/>
  <c r="W46" i="21"/>
  <c r="V46" i="21"/>
  <c r="U46" i="21"/>
  <c r="T46" i="21"/>
  <c r="S46" i="21"/>
  <c r="R46" i="21"/>
  <c r="Q46" i="21"/>
  <c r="P46" i="21"/>
  <c r="O46" i="21"/>
  <c r="N46" i="21"/>
  <c r="M46" i="21"/>
  <c r="L46" i="21"/>
  <c r="K46" i="21"/>
  <c r="J46" i="21"/>
  <c r="I46" i="21"/>
  <c r="H46" i="21"/>
  <c r="G46" i="21"/>
  <c r="F46" i="21"/>
  <c r="E46" i="21"/>
  <c r="D46" i="21"/>
  <c r="C46" i="21"/>
  <c r="AD45" i="21"/>
  <c r="AC45" i="21"/>
  <c r="AB45" i="21"/>
  <c r="AA45" i="21"/>
  <c r="Z45" i="21"/>
  <c r="Y45" i="21"/>
  <c r="X45" i="21"/>
  <c r="W45" i="21"/>
  <c r="V45" i="21"/>
  <c r="U45" i="21"/>
  <c r="T45" i="21"/>
  <c r="S45" i="21"/>
  <c r="R45" i="21"/>
  <c r="Q45" i="21"/>
  <c r="P45" i="21"/>
  <c r="O45" i="21"/>
  <c r="N45" i="21"/>
  <c r="M45" i="21"/>
  <c r="L45" i="21"/>
  <c r="K45" i="21"/>
  <c r="J45" i="21"/>
  <c r="I45" i="21"/>
  <c r="H45" i="21"/>
  <c r="G45" i="21"/>
  <c r="F45" i="21"/>
  <c r="E45" i="21"/>
  <c r="D45" i="21"/>
  <c r="C45" i="21"/>
  <c r="AD44" i="21"/>
  <c r="AC44" i="21"/>
  <c r="AB44" i="21"/>
  <c r="AA44" i="21"/>
  <c r="Z44" i="21"/>
  <c r="Y44" i="21"/>
  <c r="X44" i="21"/>
  <c r="W44" i="21"/>
  <c r="V44" i="21"/>
  <c r="U44" i="21"/>
  <c r="T44" i="21"/>
  <c r="S44" i="21"/>
  <c r="R44" i="21"/>
  <c r="Q44" i="21"/>
  <c r="P44" i="21"/>
  <c r="O44" i="21"/>
  <c r="N44" i="21"/>
  <c r="M44" i="21"/>
  <c r="L44" i="21"/>
  <c r="K44" i="21"/>
  <c r="J44" i="21"/>
  <c r="I44" i="21"/>
  <c r="H44" i="21"/>
  <c r="G44" i="21"/>
  <c r="F44" i="21"/>
  <c r="E44" i="21"/>
  <c r="D44" i="21"/>
  <c r="C44" i="21"/>
  <c r="AD43" i="21"/>
  <c r="AC43" i="21"/>
  <c r="AB43" i="21"/>
  <c r="AA43" i="21"/>
  <c r="Z43" i="21"/>
  <c r="Y43" i="21"/>
  <c r="X43" i="21"/>
  <c r="W43" i="21"/>
  <c r="V43" i="21"/>
  <c r="U43" i="21"/>
  <c r="T43" i="21"/>
  <c r="S43" i="21"/>
  <c r="R43" i="21"/>
  <c r="Q43" i="21"/>
  <c r="P43" i="21"/>
  <c r="O43" i="21"/>
  <c r="N43" i="21"/>
  <c r="M43" i="21"/>
  <c r="L43" i="21"/>
  <c r="K43" i="21"/>
  <c r="J43" i="21"/>
  <c r="I43" i="21"/>
  <c r="H43" i="21"/>
  <c r="G43" i="21"/>
  <c r="F43" i="21"/>
  <c r="E43" i="21"/>
  <c r="D43" i="21"/>
  <c r="C43" i="21"/>
  <c r="AD42" i="21"/>
  <c r="AC42" i="21"/>
  <c r="AB42" i="21"/>
  <c r="AA42" i="21"/>
  <c r="Z42" i="21"/>
  <c r="Y42" i="21"/>
  <c r="X42" i="21"/>
  <c r="W42" i="21"/>
  <c r="V42" i="21"/>
  <c r="U42" i="21"/>
  <c r="T42" i="21"/>
  <c r="S42" i="21"/>
  <c r="R42" i="21"/>
  <c r="Q42" i="21"/>
  <c r="P42" i="21"/>
  <c r="O42" i="21"/>
  <c r="N42" i="21"/>
  <c r="M42" i="21"/>
  <c r="L42" i="21"/>
  <c r="K42" i="21"/>
  <c r="J42" i="21"/>
  <c r="I42" i="21"/>
  <c r="H42" i="21"/>
  <c r="G42" i="21"/>
  <c r="F42" i="21"/>
  <c r="E42" i="21"/>
  <c r="D42" i="21"/>
  <c r="C42" i="21"/>
  <c r="AD41" i="21"/>
  <c r="AC41" i="21"/>
  <c r="AB41" i="21"/>
  <c r="AA41" i="21"/>
  <c r="Z41" i="21"/>
  <c r="Y41" i="21"/>
  <c r="X41" i="21"/>
  <c r="W41" i="21"/>
  <c r="V41" i="21"/>
  <c r="U41" i="21"/>
  <c r="T41" i="21"/>
  <c r="S41" i="21"/>
  <c r="R41" i="21"/>
  <c r="Q41" i="21"/>
  <c r="P41" i="21"/>
  <c r="O41" i="21"/>
  <c r="N41" i="21"/>
  <c r="M41" i="21"/>
  <c r="L41" i="21"/>
  <c r="K41" i="21"/>
  <c r="J41" i="21"/>
  <c r="I41" i="21"/>
  <c r="H41" i="21"/>
  <c r="G41" i="21"/>
  <c r="F41" i="21"/>
  <c r="E41" i="21"/>
  <c r="D41" i="21"/>
  <c r="C41" i="21"/>
  <c r="AD40" i="21"/>
  <c r="AC40" i="21"/>
  <c r="AB40" i="21"/>
  <c r="AA40" i="21"/>
  <c r="Z40" i="21"/>
  <c r="Y40" i="21"/>
  <c r="X40" i="21"/>
  <c r="W40" i="21"/>
  <c r="V40" i="21"/>
  <c r="U40" i="21"/>
  <c r="T40" i="21"/>
  <c r="S40" i="21"/>
  <c r="R40" i="21"/>
  <c r="Q40" i="21"/>
  <c r="P40" i="21"/>
  <c r="O40" i="21"/>
  <c r="N40" i="21"/>
  <c r="M40" i="21"/>
  <c r="L40" i="21"/>
  <c r="K40" i="21"/>
  <c r="J40" i="21"/>
  <c r="I40" i="21"/>
  <c r="H40" i="21"/>
  <c r="G40" i="21"/>
  <c r="F40" i="21"/>
  <c r="E40" i="21"/>
  <c r="D40" i="21"/>
  <c r="C40" i="21"/>
  <c r="AD39" i="21"/>
  <c r="AC39" i="21"/>
  <c r="AB39" i="21"/>
  <c r="AA39" i="21"/>
  <c r="Z39" i="21"/>
  <c r="Y39" i="21"/>
  <c r="X39" i="21"/>
  <c r="W39" i="21"/>
  <c r="V39" i="21"/>
  <c r="U39" i="21"/>
  <c r="T39" i="21"/>
  <c r="S39" i="21"/>
  <c r="R39" i="21"/>
  <c r="Q39" i="21"/>
  <c r="P39" i="21"/>
  <c r="O39" i="21"/>
  <c r="N39" i="21"/>
  <c r="M39" i="21"/>
  <c r="L39" i="21"/>
  <c r="K39" i="21"/>
  <c r="J39" i="21"/>
  <c r="I39" i="21"/>
  <c r="H39" i="21"/>
  <c r="G39" i="21"/>
  <c r="F39" i="21"/>
  <c r="E39" i="21"/>
  <c r="D39" i="21"/>
  <c r="C39" i="21"/>
  <c r="AD38" i="21"/>
  <c r="AC38" i="21"/>
  <c r="AB38" i="21"/>
  <c r="AA38" i="21"/>
  <c r="Z38" i="21"/>
  <c r="Y38" i="21"/>
  <c r="X38" i="21"/>
  <c r="W38" i="21"/>
  <c r="V38" i="21"/>
  <c r="U38" i="21"/>
  <c r="T38" i="21"/>
  <c r="S38" i="21"/>
  <c r="R38" i="21"/>
  <c r="Q38" i="21"/>
  <c r="P38" i="21"/>
  <c r="O38" i="21"/>
  <c r="N38" i="21"/>
  <c r="M38" i="21"/>
  <c r="L38" i="21"/>
  <c r="K38" i="21"/>
  <c r="J38" i="21"/>
  <c r="I38" i="21"/>
  <c r="H38" i="21"/>
  <c r="G38" i="21"/>
  <c r="F38" i="21"/>
  <c r="E38" i="21"/>
  <c r="D38" i="21"/>
  <c r="C38" i="21"/>
  <c r="AD37" i="21"/>
  <c r="AC37" i="21"/>
  <c r="AB37" i="21"/>
  <c r="AA37" i="21"/>
  <c r="Z37" i="21"/>
  <c r="Y37" i="21"/>
  <c r="X37" i="21"/>
  <c r="W37" i="21"/>
  <c r="V37" i="21"/>
  <c r="U37" i="21"/>
  <c r="T37" i="21"/>
  <c r="S37" i="21"/>
  <c r="R37" i="21"/>
  <c r="Q37" i="21"/>
  <c r="P37" i="21"/>
  <c r="O37" i="21"/>
  <c r="N37" i="21"/>
  <c r="M37" i="21"/>
  <c r="L37" i="21"/>
  <c r="K37" i="21"/>
  <c r="J37" i="21"/>
  <c r="I37" i="21"/>
  <c r="H37" i="21"/>
  <c r="G37" i="21"/>
  <c r="F37" i="21"/>
  <c r="E37" i="21"/>
  <c r="D37" i="21"/>
  <c r="C37" i="21"/>
  <c r="AD36" i="21"/>
  <c r="AC36" i="21"/>
  <c r="AB36" i="21"/>
  <c r="AA36" i="21"/>
  <c r="Z36" i="21"/>
  <c r="Y36" i="21"/>
  <c r="X36" i="21"/>
  <c r="W36" i="21"/>
  <c r="V36" i="21"/>
  <c r="U36" i="21"/>
  <c r="T36" i="21"/>
  <c r="S36" i="21"/>
  <c r="R36" i="21"/>
  <c r="Q36" i="21"/>
  <c r="P36" i="21"/>
  <c r="O36" i="21"/>
  <c r="N36" i="21"/>
  <c r="M36" i="21"/>
  <c r="L36" i="21"/>
  <c r="K36" i="21"/>
  <c r="J36" i="21"/>
  <c r="I36" i="21"/>
  <c r="H36" i="21"/>
  <c r="G36" i="21"/>
  <c r="F36" i="21"/>
  <c r="E36" i="21"/>
  <c r="D36" i="21"/>
  <c r="C36" i="21"/>
  <c r="AD35" i="21"/>
  <c r="AC35" i="21"/>
  <c r="AB35" i="21"/>
  <c r="AA35" i="21"/>
  <c r="Z35" i="21"/>
  <c r="Y35" i="21"/>
  <c r="X35" i="21"/>
  <c r="W35" i="21"/>
  <c r="V35" i="21"/>
  <c r="U35" i="21"/>
  <c r="T35" i="21"/>
  <c r="S35" i="21"/>
  <c r="R35" i="21"/>
  <c r="Q35" i="21"/>
  <c r="P35" i="21"/>
  <c r="O35" i="21"/>
  <c r="N35" i="21"/>
  <c r="M35" i="21"/>
  <c r="L35" i="21"/>
  <c r="K35" i="21"/>
  <c r="J35" i="21"/>
  <c r="I35" i="21"/>
  <c r="H35" i="21"/>
  <c r="G35" i="21"/>
  <c r="F35" i="21"/>
  <c r="E35" i="21"/>
  <c r="D35" i="21"/>
  <c r="C35" i="21"/>
  <c r="AD217" i="20"/>
  <c r="AC217" i="20"/>
  <c r="AB217" i="20"/>
  <c r="AA217" i="20"/>
  <c r="Z217" i="20"/>
  <c r="Y217" i="20"/>
  <c r="X217" i="20"/>
  <c r="W217" i="20"/>
  <c r="V217" i="20"/>
  <c r="U217" i="20"/>
  <c r="T217" i="20"/>
  <c r="S217" i="20"/>
  <c r="R217" i="20"/>
  <c r="Q217" i="20"/>
  <c r="P217" i="20"/>
  <c r="O217" i="20"/>
  <c r="N217" i="20"/>
  <c r="M217" i="20"/>
  <c r="L217" i="20"/>
  <c r="K217" i="20"/>
  <c r="J217" i="20"/>
  <c r="I217" i="20"/>
  <c r="H217" i="20"/>
  <c r="G217" i="20"/>
  <c r="F217" i="20"/>
  <c r="E217" i="20"/>
  <c r="D217" i="20"/>
  <c r="C217" i="20"/>
  <c r="AD216" i="20"/>
  <c r="AC216" i="20"/>
  <c r="AB216" i="20"/>
  <c r="AA216" i="20"/>
  <c r="Z216" i="20"/>
  <c r="Y216" i="20"/>
  <c r="X216" i="20"/>
  <c r="W216" i="20"/>
  <c r="V216" i="20"/>
  <c r="U216" i="20"/>
  <c r="T216" i="20"/>
  <c r="S216" i="20"/>
  <c r="R216" i="20"/>
  <c r="Q216" i="20"/>
  <c r="P216" i="20"/>
  <c r="O216" i="20"/>
  <c r="N216" i="20"/>
  <c r="M216" i="20"/>
  <c r="L216" i="20"/>
  <c r="K216" i="20"/>
  <c r="J216" i="20"/>
  <c r="I216" i="20"/>
  <c r="H216" i="20"/>
  <c r="G216" i="20"/>
  <c r="F216" i="20"/>
  <c r="E216" i="20"/>
  <c r="D216" i="20"/>
  <c r="C216" i="20"/>
  <c r="AD215" i="20"/>
  <c r="AC215" i="20"/>
  <c r="AB215" i="20"/>
  <c r="AA215" i="20"/>
  <c r="Z215" i="20"/>
  <c r="Y215" i="20"/>
  <c r="X215" i="20"/>
  <c r="W215" i="20"/>
  <c r="V215" i="20"/>
  <c r="U215" i="20"/>
  <c r="T215" i="20"/>
  <c r="S215" i="20"/>
  <c r="R215" i="20"/>
  <c r="Q215" i="20"/>
  <c r="P215" i="20"/>
  <c r="O215" i="20"/>
  <c r="N215" i="20"/>
  <c r="M215" i="20"/>
  <c r="L215" i="20"/>
  <c r="K215" i="20"/>
  <c r="J215" i="20"/>
  <c r="I215" i="20"/>
  <c r="H215" i="20"/>
  <c r="G215" i="20"/>
  <c r="F215" i="20"/>
  <c r="E215" i="20"/>
  <c r="D215" i="20"/>
  <c r="C215" i="20"/>
  <c r="AD214" i="20"/>
  <c r="AC214" i="20"/>
  <c r="AB214" i="20"/>
  <c r="AA214" i="20"/>
  <c r="Z214" i="20"/>
  <c r="Y214" i="20"/>
  <c r="X214" i="20"/>
  <c r="W214" i="20"/>
  <c r="V214" i="20"/>
  <c r="U214" i="20"/>
  <c r="T214" i="20"/>
  <c r="S214" i="20"/>
  <c r="R214" i="20"/>
  <c r="Q214" i="20"/>
  <c r="P214" i="20"/>
  <c r="O214" i="20"/>
  <c r="N214" i="20"/>
  <c r="M214" i="20"/>
  <c r="L214" i="20"/>
  <c r="K214" i="20"/>
  <c r="J214" i="20"/>
  <c r="I214" i="20"/>
  <c r="H214" i="20"/>
  <c r="G214" i="20"/>
  <c r="F214" i="20"/>
  <c r="E214" i="20"/>
  <c r="D214" i="20"/>
  <c r="C214" i="20"/>
  <c r="AD213" i="20"/>
  <c r="AC213" i="20"/>
  <c r="AB213" i="20"/>
  <c r="AA213" i="20"/>
  <c r="Z213" i="20"/>
  <c r="Y213" i="20"/>
  <c r="X213" i="20"/>
  <c r="W213" i="20"/>
  <c r="V213" i="20"/>
  <c r="U213" i="20"/>
  <c r="T213" i="20"/>
  <c r="S213" i="20"/>
  <c r="R213" i="20"/>
  <c r="Q213" i="20"/>
  <c r="P213" i="20"/>
  <c r="O213" i="20"/>
  <c r="N213" i="20"/>
  <c r="M213" i="20"/>
  <c r="L213" i="20"/>
  <c r="K213" i="20"/>
  <c r="J213" i="20"/>
  <c r="I213" i="20"/>
  <c r="H213" i="20"/>
  <c r="G213" i="20"/>
  <c r="F213" i="20"/>
  <c r="E213" i="20"/>
  <c r="D213" i="20"/>
  <c r="C213" i="20"/>
  <c r="AD212" i="20"/>
  <c r="AC212" i="20"/>
  <c r="AB212" i="20"/>
  <c r="AA212" i="20"/>
  <c r="Z212" i="20"/>
  <c r="Y212" i="20"/>
  <c r="X212" i="20"/>
  <c r="W212" i="20"/>
  <c r="V212" i="20"/>
  <c r="U212" i="20"/>
  <c r="T212" i="20"/>
  <c r="S212" i="20"/>
  <c r="R212" i="20"/>
  <c r="Q212" i="20"/>
  <c r="P212" i="20"/>
  <c r="O212" i="20"/>
  <c r="N212" i="20"/>
  <c r="M212" i="20"/>
  <c r="L212" i="20"/>
  <c r="K212" i="20"/>
  <c r="J212" i="20"/>
  <c r="I212" i="20"/>
  <c r="H212" i="20"/>
  <c r="G212" i="20"/>
  <c r="F212" i="20"/>
  <c r="E212" i="20"/>
  <c r="D212" i="20"/>
  <c r="C212" i="20"/>
  <c r="AD211" i="20"/>
  <c r="AC211" i="20"/>
  <c r="AB211" i="20"/>
  <c r="AA211" i="20"/>
  <c r="Z211" i="20"/>
  <c r="Y211" i="20"/>
  <c r="X211" i="20"/>
  <c r="W211" i="20"/>
  <c r="V211" i="20"/>
  <c r="U211" i="20"/>
  <c r="T211" i="20"/>
  <c r="S211" i="20"/>
  <c r="R211" i="20"/>
  <c r="Q211" i="20"/>
  <c r="P211" i="20"/>
  <c r="O211" i="20"/>
  <c r="N211" i="20"/>
  <c r="M211" i="20"/>
  <c r="L211" i="20"/>
  <c r="K211" i="20"/>
  <c r="J211" i="20"/>
  <c r="I211" i="20"/>
  <c r="H211" i="20"/>
  <c r="G211" i="20"/>
  <c r="F211" i="20"/>
  <c r="E211" i="20"/>
  <c r="D211" i="20"/>
  <c r="C211" i="20"/>
  <c r="AD210" i="20"/>
  <c r="AC210" i="20"/>
  <c r="AB210" i="20"/>
  <c r="AA210" i="20"/>
  <c r="Z210" i="20"/>
  <c r="Y210" i="20"/>
  <c r="X210" i="20"/>
  <c r="W210" i="20"/>
  <c r="V210" i="20"/>
  <c r="U210" i="20"/>
  <c r="T210" i="20"/>
  <c r="S210" i="20"/>
  <c r="R210" i="20"/>
  <c r="Q210" i="20"/>
  <c r="P210" i="20"/>
  <c r="O210" i="20"/>
  <c r="N210" i="20"/>
  <c r="M210" i="20"/>
  <c r="L210" i="20"/>
  <c r="K210" i="20"/>
  <c r="J210" i="20"/>
  <c r="I210" i="20"/>
  <c r="H210" i="20"/>
  <c r="G210" i="20"/>
  <c r="F210" i="20"/>
  <c r="E210" i="20"/>
  <c r="D210" i="20"/>
  <c r="C210" i="20"/>
  <c r="AD209" i="20"/>
  <c r="AC209" i="20"/>
  <c r="AB209" i="20"/>
  <c r="AA209" i="20"/>
  <c r="Z209" i="20"/>
  <c r="Y209" i="20"/>
  <c r="X209" i="20"/>
  <c r="W209" i="20"/>
  <c r="V209" i="20"/>
  <c r="U209" i="20"/>
  <c r="T209" i="20"/>
  <c r="S209" i="20"/>
  <c r="R209" i="20"/>
  <c r="Q209" i="20"/>
  <c r="P209" i="20"/>
  <c r="O209" i="20"/>
  <c r="N209" i="20"/>
  <c r="M209" i="20"/>
  <c r="L209" i="20"/>
  <c r="K209" i="20"/>
  <c r="J209" i="20"/>
  <c r="I209" i="20"/>
  <c r="H209" i="20"/>
  <c r="G209" i="20"/>
  <c r="F209" i="20"/>
  <c r="E209" i="20"/>
  <c r="D209" i="20"/>
  <c r="C209" i="20"/>
  <c r="AD208" i="20"/>
  <c r="AC208" i="20"/>
  <c r="AB208" i="20"/>
  <c r="AA208" i="20"/>
  <c r="Z208" i="20"/>
  <c r="Y208" i="20"/>
  <c r="X208" i="20"/>
  <c r="W208" i="20"/>
  <c r="V208" i="20"/>
  <c r="U208" i="20"/>
  <c r="T208" i="20"/>
  <c r="S208" i="20"/>
  <c r="R208" i="20"/>
  <c r="Q208" i="20"/>
  <c r="P208" i="20"/>
  <c r="O208" i="20"/>
  <c r="N208" i="20"/>
  <c r="M208" i="20"/>
  <c r="L208" i="20"/>
  <c r="K208" i="20"/>
  <c r="J208" i="20"/>
  <c r="I208" i="20"/>
  <c r="H208" i="20"/>
  <c r="G208" i="20"/>
  <c r="F208" i="20"/>
  <c r="E208" i="20"/>
  <c r="D208" i="20"/>
  <c r="C208" i="20"/>
  <c r="AD207" i="20"/>
  <c r="AC207" i="20"/>
  <c r="AB207" i="20"/>
  <c r="AA207" i="20"/>
  <c r="Z207" i="20"/>
  <c r="Y207" i="20"/>
  <c r="X207" i="20"/>
  <c r="W207" i="20"/>
  <c r="V207" i="20"/>
  <c r="U207" i="20"/>
  <c r="T207" i="20"/>
  <c r="S207" i="20"/>
  <c r="R207" i="20"/>
  <c r="Q207" i="20"/>
  <c r="P207" i="20"/>
  <c r="O207" i="20"/>
  <c r="N207" i="20"/>
  <c r="M207" i="20"/>
  <c r="L207" i="20"/>
  <c r="K207" i="20"/>
  <c r="J207" i="20"/>
  <c r="I207" i="20"/>
  <c r="H207" i="20"/>
  <c r="G207" i="20"/>
  <c r="F207" i="20"/>
  <c r="E207" i="20"/>
  <c r="D207" i="20"/>
  <c r="C207" i="20"/>
  <c r="AD206" i="20"/>
  <c r="AC206" i="20"/>
  <c r="AB206" i="20"/>
  <c r="AA206" i="20"/>
  <c r="Z206" i="20"/>
  <c r="Y206" i="20"/>
  <c r="X206" i="20"/>
  <c r="W206" i="20"/>
  <c r="V206" i="20"/>
  <c r="U206" i="20"/>
  <c r="T206" i="20"/>
  <c r="S206" i="20"/>
  <c r="R206" i="20"/>
  <c r="Q206" i="20"/>
  <c r="P206" i="20"/>
  <c r="O206" i="20"/>
  <c r="N206" i="20"/>
  <c r="M206" i="20"/>
  <c r="L206" i="20"/>
  <c r="K206" i="20"/>
  <c r="J206" i="20"/>
  <c r="I206" i="20"/>
  <c r="H206" i="20"/>
  <c r="G206" i="20"/>
  <c r="F206" i="20"/>
  <c r="E206" i="20"/>
  <c r="D206" i="20"/>
  <c r="C206" i="20"/>
  <c r="AD205" i="20"/>
  <c r="AC205" i="20"/>
  <c r="AB205" i="20"/>
  <c r="AA205" i="20"/>
  <c r="Z205" i="20"/>
  <c r="Y205" i="20"/>
  <c r="X205" i="20"/>
  <c r="W205" i="20"/>
  <c r="V205" i="20"/>
  <c r="U205" i="20"/>
  <c r="T205" i="20"/>
  <c r="S205" i="20"/>
  <c r="R205" i="20"/>
  <c r="Q205" i="20"/>
  <c r="P205" i="20"/>
  <c r="O205" i="20"/>
  <c r="N205" i="20"/>
  <c r="M205" i="20"/>
  <c r="L205" i="20"/>
  <c r="K205" i="20"/>
  <c r="J205" i="20"/>
  <c r="I205" i="20"/>
  <c r="H205" i="20"/>
  <c r="G205" i="20"/>
  <c r="F205" i="20"/>
  <c r="E205" i="20"/>
  <c r="D205" i="20"/>
  <c r="C205" i="20"/>
  <c r="AD204" i="20"/>
  <c r="AC204" i="20"/>
  <c r="AB204" i="20"/>
  <c r="AA204" i="20"/>
  <c r="Z204" i="20"/>
  <c r="Y204" i="20"/>
  <c r="X204" i="20"/>
  <c r="W204" i="20"/>
  <c r="V204" i="20"/>
  <c r="U204" i="20"/>
  <c r="T204" i="20"/>
  <c r="S204" i="20"/>
  <c r="R204" i="20"/>
  <c r="Q204" i="20"/>
  <c r="P204" i="20"/>
  <c r="O204" i="20"/>
  <c r="N204" i="20"/>
  <c r="M204" i="20"/>
  <c r="L204" i="20"/>
  <c r="K204" i="20"/>
  <c r="J204" i="20"/>
  <c r="I204" i="20"/>
  <c r="H204" i="20"/>
  <c r="G204" i="20"/>
  <c r="F204" i="20"/>
  <c r="E204" i="20"/>
  <c r="D204" i="20"/>
  <c r="C204" i="20"/>
  <c r="AD203" i="20"/>
  <c r="AC203" i="20"/>
  <c r="AB203" i="20"/>
  <c r="AA203" i="20"/>
  <c r="Z203" i="20"/>
  <c r="Y203" i="20"/>
  <c r="X203" i="20"/>
  <c r="W203" i="20"/>
  <c r="V203" i="20"/>
  <c r="U203" i="20"/>
  <c r="T203" i="20"/>
  <c r="S203" i="20"/>
  <c r="R203" i="20"/>
  <c r="Q203" i="20"/>
  <c r="P203" i="20"/>
  <c r="O203" i="20"/>
  <c r="N203" i="20"/>
  <c r="M203" i="20"/>
  <c r="L203" i="20"/>
  <c r="K203" i="20"/>
  <c r="J203" i="20"/>
  <c r="I203" i="20"/>
  <c r="H203" i="20"/>
  <c r="G203" i="20"/>
  <c r="F203" i="20"/>
  <c r="E203" i="20"/>
  <c r="D203" i="20"/>
  <c r="C203" i="20"/>
  <c r="AD202" i="20"/>
  <c r="AC202" i="20"/>
  <c r="AB202" i="20"/>
  <c r="AA202" i="20"/>
  <c r="Z202" i="20"/>
  <c r="Y202" i="20"/>
  <c r="X202" i="20"/>
  <c r="W202" i="20"/>
  <c r="V202" i="20"/>
  <c r="U202" i="20"/>
  <c r="T202" i="20"/>
  <c r="S202" i="20"/>
  <c r="R202" i="20"/>
  <c r="Q202" i="20"/>
  <c r="P202" i="20"/>
  <c r="O202" i="20"/>
  <c r="N202" i="20"/>
  <c r="M202" i="20"/>
  <c r="L202" i="20"/>
  <c r="K202" i="20"/>
  <c r="J202" i="20"/>
  <c r="I202" i="20"/>
  <c r="H202" i="20"/>
  <c r="G202" i="20"/>
  <c r="F202" i="20"/>
  <c r="E202" i="20"/>
  <c r="D202" i="20"/>
  <c r="C202" i="20"/>
  <c r="AD201" i="20"/>
  <c r="AC201" i="20"/>
  <c r="AB201" i="20"/>
  <c r="AA201" i="20"/>
  <c r="Z201" i="20"/>
  <c r="Y201" i="20"/>
  <c r="X201" i="20"/>
  <c r="W201" i="20"/>
  <c r="V201" i="20"/>
  <c r="U201" i="20"/>
  <c r="T201" i="20"/>
  <c r="S201" i="20"/>
  <c r="R201" i="20"/>
  <c r="Q201" i="20"/>
  <c r="P201" i="20"/>
  <c r="O201" i="20"/>
  <c r="N201" i="20"/>
  <c r="M201" i="20"/>
  <c r="L201" i="20"/>
  <c r="K201" i="20"/>
  <c r="J201" i="20"/>
  <c r="I201" i="20"/>
  <c r="H201" i="20"/>
  <c r="G201" i="20"/>
  <c r="F201" i="20"/>
  <c r="E201" i="20"/>
  <c r="D201" i="20"/>
  <c r="C201" i="20"/>
  <c r="AD200" i="20"/>
  <c r="AC200" i="20"/>
  <c r="AB200" i="20"/>
  <c r="AA200" i="20"/>
  <c r="Z200" i="20"/>
  <c r="Y200" i="20"/>
  <c r="X200" i="20"/>
  <c r="W200" i="20"/>
  <c r="V200" i="20"/>
  <c r="U200" i="20"/>
  <c r="T200" i="20"/>
  <c r="S200" i="20"/>
  <c r="R200" i="20"/>
  <c r="Q200" i="20"/>
  <c r="P200" i="20"/>
  <c r="O200" i="20"/>
  <c r="N200" i="20"/>
  <c r="M200" i="20"/>
  <c r="L200" i="20"/>
  <c r="K200" i="20"/>
  <c r="J200" i="20"/>
  <c r="I200" i="20"/>
  <c r="H200" i="20"/>
  <c r="G200" i="20"/>
  <c r="F200" i="20"/>
  <c r="E200" i="20"/>
  <c r="D200" i="20"/>
  <c r="C200" i="20"/>
  <c r="AD199" i="20"/>
  <c r="AC199" i="20"/>
  <c r="AB199" i="20"/>
  <c r="AA199" i="20"/>
  <c r="Z199" i="20"/>
  <c r="Y199" i="20"/>
  <c r="X199" i="20"/>
  <c r="W199" i="20"/>
  <c r="V199" i="20"/>
  <c r="U199" i="20"/>
  <c r="T199" i="20"/>
  <c r="S199" i="20"/>
  <c r="R199" i="20"/>
  <c r="Q199" i="20"/>
  <c r="P199" i="20"/>
  <c r="O199" i="20"/>
  <c r="N199" i="20"/>
  <c r="M199" i="20"/>
  <c r="L199" i="20"/>
  <c r="K199" i="20"/>
  <c r="J199" i="20"/>
  <c r="I199" i="20"/>
  <c r="H199" i="20"/>
  <c r="G199" i="20"/>
  <c r="F199" i="20"/>
  <c r="E199" i="20"/>
  <c r="D199" i="20"/>
  <c r="C199" i="20"/>
  <c r="AD198" i="20"/>
  <c r="AC198" i="20"/>
  <c r="AB198" i="20"/>
  <c r="AA198" i="20"/>
  <c r="Z198" i="20"/>
  <c r="Y198" i="20"/>
  <c r="X198" i="20"/>
  <c r="W198" i="20"/>
  <c r="V198" i="20"/>
  <c r="U198" i="20"/>
  <c r="T198" i="20"/>
  <c r="S198" i="20"/>
  <c r="R198" i="20"/>
  <c r="Q198" i="20"/>
  <c r="P198" i="20"/>
  <c r="O198" i="20"/>
  <c r="N198" i="20"/>
  <c r="M198" i="20"/>
  <c r="L198" i="20"/>
  <c r="K198" i="20"/>
  <c r="J198" i="20"/>
  <c r="I198" i="20"/>
  <c r="H198" i="20"/>
  <c r="G198" i="20"/>
  <c r="F198" i="20"/>
  <c r="E198" i="20"/>
  <c r="D198" i="20"/>
  <c r="C198" i="20"/>
  <c r="AD197" i="20"/>
  <c r="AC197" i="20"/>
  <c r="AB197" i="20"/>
  <c r="AA197" i="20"/>
  <c r="Z197" i="20"/>
  <c r="Y197" i="20"/>
  <c r="X197" i="20"/>
  <c r="W197" i="20"/>
  <c r="V197" i="20"/>
  <c r="U197" i="20"/>
  <c r="T197" i="20"/>
  <c r="S197" i="20"/>
  <c r="R197" i="20"/>
  <c r="Q197" i="20"/>
  <c r="P197" i="20"/>
  <c r="O197" i="20"/>
  <c r="N197" i="20"/>
  <c r="M197" i="20"/>
  <c r="L197" i="20"/>
  <c r="K197" i="20"/>
  <c r="J197" i="20"/>
  <c r="I197" i="20"/>
  <c r="H197" i="20"/>
  <c r="G197" i="20"/>
  <c r="F197" i="20"/>
  <c r="E197" i="20"/>
  <c r="D197" i="20"/>
  <c r="C197" i="20"/>
  <c r="AD196" i="20"/>
  <c r="AC196" i="20"/>
  <c r="AB196" i="20"/>
  <c r="AA196" i="20"/>
  <c r="Z196" i="20"/>
  <c r="Y196" i="20"/>
  <c r="X196" i="20"/>
  <c r="W196" i="20"/>
  <c r="V196" i="20"/>
  <c r="U196" i="20"/>
  <c r="T196" i="20"/>
  <c r="S196" i="20"/>
  <c r="R196" i="20"/>
  <c r="Q196" i="20"/>
  <c r="P196" i="20"/>
  <c r="O196" i="20"/>
  <c r="N196" i="20"/>
  <c r="M196" i="20"/>
  <c r="L196" i="20"/>
  <c r="K196" i="20"/>
  <c r="J196" i="20"/>
  <c r="I196" i="20"/>
  <c r="H196" i="20"/>
  <c r="G196" i="20"/>
  <c r="F196" i="20"/>
  <c r="E196" i="20"/>
  <c r="D196" i="20"/>
  <c r="C196" i="20"/>
  <c r="AD195" i="20"/>
  <c r="AC195" i="20"/>
  <c r="AB195" i="20"/>
  <c r="AA195" i="20"/>
  <c r="Z195" i="20"/>
  <c r="Y195" i="20"/>
  <c r="X195" i="20"/>
  <c r="W195" i="20"/>
  <c r="V195" i="20"/>
  <c r="U195" i="20"/>
  <c r="T195" i="20"/>
  <c r="S195" i="20"/>
  <c r="R195" i="20"/>
  <c r="Q195" i="20"/>
  <c r="P195" i="20"/>
  <c r="O195" i="20"/>
  <c r="N195" i="20"/>
  <c r="M195" i="20"/>
  <c r="L195" i="20"/>
  <c r="K195" i="20"/>
  <c r="J195" i="20"/>
  <c r="I195" i="20"/>
  <c r="H195" i="20"/>
  <c r="G195" i="20"/>
  <c r="F195" i="20"/>
  <c r="E195" i="20"/>
  <c r="D195" i="20"/>
  <c r="C195" i="20"/>
  <c r="AD194" i="20"/>
  <c r="AC194" i="20"/>
  <c r="AB194" i="20"/>
  <c r="AA194" i="20"/>
  <c r="Z194" i="20"/>
  <c r="Y194" i="20"/>
  <c r="X194" i="20"/>
  <c r="W194" i="20"/>
  <c r="V194" i="20"/>
  <c r="U194" i="20"/>
  <c r="T194" i="20"/>
  <c r="S194" i="20"/>
  <c r="R194" i="20"/>
  <c r="Q194" i="20"/>
  <c r="P194" i="20"/>
  <c r="O194" i="20"/>
  <c r="N194" i="20"/>
  <c r="M194" i="20"/>
  <c r="L194" i="20"/>
  <c r="K194" i="20"/>
  <c r="J194" i="20"/>
  <c r="I194" i="20"/>
  <c r="H194" i="20"/>
  <c r="G194" i="20"/>
  <c r="F194" i="20"/>
  <c r="E194" i="20"/>
  <c r="D194" i="20"/>
  <c r="C194" i="20"/>
  <c r="AD193" i="20"/>
  <c r="AC193" i="20"/>
  <c r="AB193" i="20"/>
  <c r="AA193" i="20"/>
  <c r="Z193" i="20"/>
  <c r="Y193" i="20"/>
  <c r="X193" i="20"/>
  <c r="W193" i="20"/>
  <c r="V193" i="20"/>
  <c r="U193" i="20"/>
  <c r="T193" i="20"/>
  <c r="S193" i="20"/>
  <c r="R193" i="20"/>
  <c r="Q193" i="20"/>
  <c r="P193" i="20"/>
  <c r="O193" i="20"/>
  <c r="N193" i="20"/>
  <c r="M193" i="20"/>
  <c r="L193" i="20"/>
  <c r="K193" i="20"/>
  <c r="J193" i="20"/>
  <c r="I193" i="20"/>
  <c r="H193" i="20"/>
  <c r="G193" i="20"/>
  <c r="F193" i="20"/>
  <c r="E193" i="20"/>
  <c r="D193" i="20"/>
  <c r="C193" i="20"/>
  <c r="AD192" i="20"/>
  <c r="AC192" i="20"/>
  <c r="AB192" i="20"/>
  <c r="AA192" i="20"/>
  <c r="Z192" i="20"/>
  <c r="Y192" i="20"/>
  <c r="X192" i="20"/>
  <c r="W192" i="20"/>
  <c r="V192" i="20"/>
  <c r="U192" i="20"/>
  <c r="T192" i="20"/>
  <c r="S192" i="20"/>
  <c r="R192" i="20"/>
  <c r="Q192" i="20"/>
  <c r="P192" i="20"/>
  <c r="O192" i="20"/>
  <c r="N192" i="20"/>
  <c r="M192" i="20"/>
  <c r="L192" i="20"/>
  <c r="K192" i="20"/>
  <c r="J192" i="20"/>
  <c r="I192" i="20"/>
  <c r="H192" i="20"/>
  <c r="G192" i="20"/>
  <c r="F192" i="20"/>
  <c r="E192" i="20"/>
  <c r="D192" i="20"/>
  <c r="C192" i="20"/>
  <c r="AD191" i="20"/>
  <c r="AC191" i="20"/>
  <c r="AB191" i="20"/>
  <c r="AA191" i="20"/>
  <c r="Z191" i="20"/>
  <c r="Y191" i="20"/>
  <c r="X191" i="20"/>
  <c r="W191" i="20"/>
  <c r="V191" i="20"/>
  <c r="U191" i="20"/>
  <c r="T191" i="20"/>
  <c r="S191" i="20"/>
  <c r="R191" i="20"/>
  <c r="Q191" i="20"/>
  <c r="P191" i="20"/>
  <c r="O191" i="20"/>
  <c r="N191" i="20"/>
  <c r="M191" i="20"/>
  <c r="L191" i="20"/>
  <c r="K191" i="20"/>
  <c r="J191" i="20"/>
  <c r="I191" i="20"/>
  <c r="H191" i="20"/>
  <c r="G191" i="20"/>
  <c r="F191" i="20"/>
  <c r="E191" i="20"/>
  <c r="D191" i="20"/>
  <c r="C191" i="20"/>
  <c r="AD190" i="20"/>
  <c r="AC190" i="20"/>
  <c r="AB190" i="20"/>
  <c r="AA190" i="20"/>
  <c r="Z190" i="20"/>
  <c r="Y190" i="20"/>
  <c r="X190" i="20"/>
  <c r="W190" i="20"/>
  <c r="V190" i="20"/>
  <c r="U190" i="20"/>
  <c r="T190" i="20"/>
  <c r="S190" i="20"/>
  <c r="R190" i="20"/>
  <c r="Q190" i="20"/>
  <c r="P190" i="20"/>
  <c r="O190" i="20"/>
  <c r="N190" i="20"/>
  <c r="M190" i="20"/>
  <c r="L190" i="20"/>
  <c r="K190" i="20"/>
  <c r="J190" i="20"/>
  <c r="I190" i="20"/>
  <c r="H190" i="20"/>
  <c r="G190" i="20"/>
  <c r="F190" i="20"/>
  <c r="E190" i="20"/>
  <c r="D190" i="20"/>
  <c r="C190" i="20"/>
  <c r="AD186" i="20"/>
  <c r="AC186" i="20"/>
  <c r="AB186" i="20"/>
  <c r="AA186" i="20"/>
  <c r="Z186" i="20"/>
  <c r="Y186" i="20"/>
  <c r="X186" i="20"/>
  <c r="W186" i="20"/>
  <c r="V186" i="20"/>
  <c r="U186" i="20"/>
  <c r="T186" i="20"/>
  <c r="S186" i="20"/>
  <c r="R186" i="20"/>
  <c r="Q186" i="20"/>
  <c r="P186" i="20"/>
  <c r="O186" i="20"/>
  <c r="N186" i="20"/>
  <c r="M186" i="20"/>
  <c r="L186" i="20"/>
  <c r="K186" i="20"/>
  <c r="J186" i="20"/>
  <c r="I186" i="20"/>
  <c r="H186" i="20"/>
  <c r="G186" i="20"/>
  <c r="F186" i="20"/>
  <c r="E186" i="20"/>
  <c r="D186" i="20"/>
  <c r="C186" i="20"/>
  <c r="AD185" i="20"/>
  <c r="AC185" i="20"/>
  <c r="AB185" i="20"/>
  <c r="AA185" i="20"/>
  <c r="Z185" i="20"/>
  <c r="Y185" i="20"/>
  <c r="X185" i="20"/>
  <c r="W185" i="20"/>
  <c r="V185" i="20"/>
  <c r="U185" i="20"/>
  <c r="T185" i="20"/>
  <c r="S185" i="20"/>
  <c r="R185" i="20"/>
  <c r="Q185" i="20"/>
  <c r="P185" i="20"/>
  <c r="O185" i="20"/>
  <c r="N185" i="20"/>
  <c r="M185" i="20"/>
  <c r="L185" i="20"/>
  <c r="K185" i="20"/>
  <c r="J185" i="20"/>
  <c r="I185" i="20"/>
  <c r="H185" i="20"/>
  <c r="G185" i="20"/>
  <c r="F185" i="20"/>
  <c r="E185" i="20"/>
  <c r="D185" i="20"/>
  <c r="C185" i="20"/>
  <c r="AD184" i="20"/>
  <c r="AC184" i="20"/>
  <c r="AB184" i="20"/>
  <c r="AA184" i="20"/>
  <c r="Z184" i="20"/>
  <c r="Y184" i="20"/>
  <c r="X184" i="20"/>
  <c r="W184" i="20"/>
  <c r="V184" i="20"/>
  <c r="U184" i="20"/>
  <c r="T184" i="20"/>
  <c r="S184" i="20"/>
  <c r="R184" i="20"/>
  <c r="Q184" i="20"/>
  <c r="P184" i="20"/>
  <c r="O184" i="20"/>
  <c r="N184" i="20"/>
  <c r="M184" i="20"/>
  <c r="L184" i="20"/>
  <c r="K184" i="20"/>
  <c r="J184" i="20"/>
  <c r="I184" i="20"/>
  <c r="H184" i="20"/>
  <c r="G184" i="20"/>
  <c r="F184" i="20"/>
  <c r="E184" i="20"/>
  <c r="D184" i="20"/>
  <c r="C184" i="20"/>
  <c r="AD183" i="20"/>
  <c r="AC183" i="20"/>
  <c r="AB183" i="20"/>
  <c r="AA183" i="20"/>
  <c r="Z183" i="20"/>
  <c r="Y183" i="20"/>
  <c r="X183" i="20"/>
  <c r="W183" i="20"/>
  <c r="V183" i="20"/>
  <c r="U183" i="20"/>
  <c r="T183" i="20"/>
  <c r="S183" i="20"/>
  <c r="R183" i="20"/>
  <c r="Q183" i="20"/>
  <c r="P183" i="20"/>
  <c r="O183" i="20"/>
  <c r="N183" i="20"/>
  <c r="M183" i="20"/>
  <c r="L183" i="20"/>
  <c r="K183" i="20"/>
  <c r="J183" i="20"/>
  <c r="I183" i="20"/>
  <c r="H183" i="20"/>
  <c r="G183" i="20"/>
  <c r="F183" i="20"/>
  <c r="E183" i="20"/>
  <c r="D183" i="20"/>
  <c r="C183" i="20"/>
  <c r="AD182" i="20"/>
  <c r="AC182" i="20"/>
  <c r="AB182" i="20"/>
  <c r="AA182" i="20"/>
  <c r="Z182" i="20"/>
  <c r="Y182" i="20"/>
  <c r="X182" i="20"/>
  <c r="W182" i="20"/>
  <c r="V182" i="20"/>
  <c r="U182" i="20"/>
  <c r="T182" i="20"/>
  <c r="S182" i="20"/>
  <c r="R182" i="20"/>
  <c r="Q182" i="20"/>
  <c r="P182" i="20"/>
  <c r="O182" i="20"/>
  <c r="N182" i="20"/>
  <c r="M182" i="20"/>
  <c r="L182" i="20"/>
  <c r="K182" i="20"/>
  <c r="J182" i="20"/>
  <c r="I182" i="20"/>
  <c r="H182" i="20"/>
  <c r="G182" i="20"/>
  <c r="F182" i="20"/>
  <c r="E182" i="20"/>
  <c r="D182" i="20"/>
  <c r="C182" i="20"/>
  <c r="AD181" i="20"/>
  <c r="AC181" i="20"/>
  <c r="AB181" i="20"/>
  <c r="AA181" i="20"/>
  <c r="Z181" i="20"/>
  <c r="Y181" i="20"/>
  <c r="X181" i="20"/>
  <c r="W181" i="20"/>
  <c r="V181" i="20"/>
  <c r="U181" i="20"/>
  <c r="T181" i="20"/>
  <c r="S181" i="20"/>
  <c r="R181" i="20"/>
  <c r="Q181" i="20"/>
  <c r="P181" i="20"/>
  <c r="O181" i="20"/>
  <c r="N181" i="20"/>
  <c r="M181" i="20"/>
  <c r="L181" i="20"/>
  <c r="K181" i="20"/>
  <c r="J181" i="20"/>
  <c r="I181" i="20"/>
  <c r="H181" i="20"/>
  <c r="G181" i="20"/>
  <c r="F181" i="20"/>
  <c r="E181" i="20"/>
  <c r="D181" i="20"/>
  <c r="C181" i="20"/>
  <c r="AD180" i="20"/>
  <c r="AC180" i="20"/>
  <c r="AB180" i="20"/>
  <c r="AA180" i="20"/>
  <c r="Z180" i="20"/>
  <c r="Y180" i="20"/>
  <c r="X180" i="20"/>
  <c r="W180" i="20"/>
  <c r="V180" i="20"/>
  <c r="U180" i="20"/>
  <c r="T180" i="20"/>
  <c r="S180" i="20"/>
  <c r="R180" i="20"/>
  <c r="Q180" i="20"/>
  <c r="P180" i="20"/>
  <c r="O180" i="20"/>
  <c r="N180" i="20"/>
  <c r="M180" i="20"/>
  <c r="L180" i="20"/>
  <c r="K180" i="20"/>
  <c r="J180" i="20"/>
  <c r="I180" i="20"/>
  <c r="H180" i="20"/>
  <c r="G180" i="20"/>
  <c r="F180" i="20"/>
  <c r="E180" i="20"/>
  <c r="D180" i="20"/>
  <c r="C180" i="20"/>
  <c r="AD179" i="20"/>
  <c r="AC179" i="20"/>
  <c r="AB179" i="20"/>
  <c r="AA179" i="20"/>
  <c r="Z179" i="20"/>
  <c r="Y179" i="20"/>
  <c r="X179" i="20"/>
  <c r="W179" i="20"/>
  <c r="V179" i="20"/>
  <c r="U179" i="20"/>
  <c r="T179" i="20"/>
  <c r="S179" i="20"/>
  <c r="R179" i="20"/>
  <c r="Q179" i="20"/>
  <c r="P179" i="20"/>
  <c r="O179" i="20"/>
  <c r="N179" i="20"/>
  <c r="M179" i="20"/>
  <c r="L179" i="20"/>
  <c r="K179" i="20"/>
  <c r="J179" i="20"/>
  <c r="I179" i="20"/>
  <c r="H179" i="20"/>
  <c r="G179" i="20"/>
  <c r="F179" i="20"/>
  <c r="E179" i="20"/>
  <c r="D179" i="20"/>
  <c r="C179" i="20"/>
  <c r="AD178" i="20"/>
  <c r="AC178" i="20"/>
  <c r="AB178" i="20"/>
  <c r="AA178" i="20"/>
  <c r="Z178" i="20"/>
  <c r="Y178" i="20"/>
  <c r="X178" i="20"/>
  <c r="W178" i="20"/>
  <c r="V178" i="20"/>
  <c r="U178" i="20"/>
  <c r="T178" i="20"/>
  <c r="S178" i="20"/>
  <c r="R178" i="20"/>
  <c r="Q178" i="20"/>
  <c r="P178" i="20"/>
  <c r="O178" i="20"/>
  <c r="N178" i="20"/>
  <c r="M178" i="20"/>
  <c r="L178" i="20"/>
  <c r="K178" i="20"/>
  <c r="J178" i="20"/>
  <c r="I178" i="20"/>
  <c r="H178" i="20"/>
  <c r="G178" i="20"/>
  <c r="F178" i="20"/>
  <c r="E178" i="20"/>
  <c r="D178" i="20"/>
  <c r="C178" i="20"/>
  <c r="AD177" i="20"/>
  <c r="AC177" i="20"/>
  <c r="AB177" i="20"/>
  <c r="AA177" i="20"/>
  <c r="Z177" i="20"/>
  <c r="Y177" i="20"/>
  <c r="X177" i="20"/>
  <c r="W177" i="20"/>
  <c r="V177" i="20"/>
  <c r="U177" i="20"/>
  <c r="T177" i="20"/>
  <c r="S177" i="20"/>
  <c r="R177" i="20"/>
  <c r="Q177" i="20"/>
  <c r="P177" i="20"/>
  <c r="O177" i="20"/>
  <c r="N177" i="20"/>
  <c r="M177" i="20"/>
  <c r="L177" i="20"/>
  <c r="K177" i="20"/>
  <c r="J177" i="20"/>
  <c r="I177" i="20"/>
  <c r="H177" i="20"/>
  <c r="G177" i="20"/>
  <c r="F177" i="20"/>
  <c r="E177" i="20"/>
  <c r="D177" i="20"/>
  <c r="C177" i="20"/>
  <c r="AD176" i="20"/>
  <c r="AC176" i="20"/>
  <c r="AB176" i="20"/>
  <c r="AA176" i="20"/>
  <c r="Z176" i="20"/>
  <c r="Y176" i="20"/>
  <c r="X176" i="20"/>
  <c r="W176" i="20"/>
  <c r="V176" i="20"/>
  <c r="U176" i="20"/>
  <c r="T176" i="20"/>
  <c r="S176" i="20"/>
  <c r="R176" i="20"/>
  <c r="Q176" i="20"/>
  <c r="P176" i="20"/>
  <c r="O176" i="20"/>
  <c r="N176" i="20"/>
  <c r="M176" i="20"/>
  <c r="L176" i="20"/>
  <c r="K176" i="20"/>
  <c r="J176" i="20"/>
  <c r="I176" i="20"/>
  <c r="H176" i="20"/>
  <c r="G176" i="20"/>
  <c r="F176" i="20"/>
  <c r="E176" i="20"/>
  <c r="D176" i="20"/>
  <c r="C176" i="20"/>
  <c r="AD175" i="20"/>
  <c r="AC175" i="20"/>
  <c r="AB175" i="20"/>
  <c r="AA175" i="20"/>
  <c r="Z175" i="20"/>
  <c r="Y175" i="20"/>
  <c r="X175" i="20"/>
  <c r="W175" i="20"/>
  <c r="V175" i="20"/>
  <c r="U175" i="20"/>
  <c r="T175" i="20"/>
  <c r="S175" i="20"/>
  <c r="R175" i="20"/>
  <c r="Q175" i="20"/>
  <c r="P175" i="20"/>
  <c r="O175" i="20"/>
  <c r="N175" i="20"/>
  <c r="M175" i="20"/>
  <c r="L175" i="20"/>
  <c r="K175" i="20"/>
  <c r="J175" i="20"/>
  <c r="I175" i="20"/>
  <c r="H175" i="20"/>
  <c r="G175" i="20"/>
  <c r="F175" i="20"/>
  <c r="E175" i="20"/>
  <c r="D175" i="20"/>
  <c r="C175" i="20"/>
  <c r="AD174" i="20"/>
  <c r="AC174" i="20"/>
  <c r="AB174" i="20"/>
  <c r="AA174" i="20"/>
  <c r="Z174" i="20"/>
  <c r="Y174" i="20"/>
  <c r="X174" i="20"/>
  <c r="W174" i="20"/>
  <c r="V174" i="20"/>
  <c r="U174" i="20"/>
  <c r="T174" i="20"/>
  <c r="S174" i="20"/>
  <c r="R174" i="20"/>
  <c r="Q174" i="20"/>
  <c r="P174" i="20"/>
  <c r="O174" i="20"/>
  <c r="N174" i="20"/>
  <c r="M174" i="20"/>
  <c r="L174" i="20"/>
  <c r="K174" i="20"/>
  <c r="J174" i="20"/>
  <c r="I174" i="20"/>
  <c r="H174" i="20"/>
  <c r="G174" i="20"/>
  <c r="F174" i="20"/>
  <c r="E174" i="20"/>
  <c r="D174" i="20"/>
  <c r="C174" i="20"/>
  <c r="AD173" i="20"/>
  <c r="AC173" i="20"/>
  <c r="AB173" i="20"/>
  <c r="AA173" i="20"/>
  <c r="Z173" i="20"/>
  <c r="Y173" i="20"/>
  <c r="X173" i="20"/>
  <c r="W173" i="20"/>
  <c r="V173" i="20"/>
  <c r="U173" i="20"/>
  <c r="T173" i="20"/>
  <c r="S173" i="20"/>
  <c r="R173" i="20"/>
  <c r="Q173" i="20"/>
  <c r="P173" i="20"/>
  <c r="O173" i="20"/>
  <c r="N173" i="20"/>
  <c r="M173" i="20"/>
  <c r="L173" i="20"/>
  <c r="K173" i="20"/>
  <c r="J173" i="20"/>
  <c r="I173" i="20"/>
  <c r="H173" i="20"/>
  <c r="G173" i="20"/>
  <c r="F173" i="20"/>
  <c r="E173" i="20"/>
  <c r="D173" i="20"/>
  <c r="C173" i="20"/>
  <c r="AD172" i="20"/>
  <c r="AC172" i="20"/>
  <c r="AB172" i="20"/>
  <c r="AA172" i="20"/>
  <c r="Z172" i="20"/>
  <c r="Y172" i="20"/>
  <c r="X172" i="20"/>
  <c r="W172" i="20"/>
  <c r="V172" i="20"/>
  <c r="U172" i="20"/>
  <c r="T172" i="20"/>
  <c r="S172" i="20"/>
  <c r="R172" i="20"/>
  <c r="Q172" i="20"/>
  <c r="P172" i="20"/>
  <c r="O172" i="20"/>
  <c r="N172" i="20"/>
  <c r="M172" i="20"/>
  <c r="L172" i="20"/>
  <c r="K172" i="20"/>
  <c r="J172" i="20"/>
  <c r="I172" i="20"/>
  <c r="H172" i="20"/>
  <c r="G172" i="20"/>
  <c r="F172" i="20"/>
  <c r="E172" i="20"/>
  <c r="D172" i="20"/>
  <c r="C172" i="20"/>
  <c r="AD171" i="20"/>
  <c r="AC171" i="20"/>
  <c r="AB171" i="20"/>
  <c r="AA171" i="20"/>
  <c r="Z171" i="20"/>
  <c r="Y171" i="20"/>
  <c r="X171" i="20"/>
  <c r="W171" i="20"/>
  <c r="V171" i="20"/>
  <c r="U171" i="20"/>
  <c r="T171" i="20"/>
  <c r="S171" i="20"/>
  <c r="R171" i="20"/>
  <c r="Q171" i="20"/>
  <c r="P171" i="20"/>
  <c r="O171" i="20"/>
  <c r="N171" i="20"/>
  <c r="M171" i="20"/>
  <c r="L171" i="20"/>
  <c r="K171" i="20"/>
  <c r="J171" i="20"/>
  <c r="I171" i="20"/>
  <c r="H171" i="20"/>
  <c r="G171" i="20"/>
  <c r="F171" i="20"/>
  <c r="E171" i="20"/>
  <c r="D171" i="20"/>
  <c r="C171" i="20"/>
  <c r="AD170" i="20"/>
  <c r="AC170" i="20"/>
  <c r="AB170" i="20"/>
  <c r="AA170" i="20"/>
  <c r="Z170" i="20"/>
  <c r="Y170" i="20"/>
  <c r="X170" i="20"/>
  <c r="W170" i="20"/>
  <c r="V170" i="20"/>
  <c r="U170" i="20"/>
  <c r="T170" i="20"/>
  <c r="S170" i="20"/>
  <c r="R170" i="20"/>
  <c r="Q170" i="20"/>
  <c r="P170" i="20"/>
  <c r="O170" i="20"/>
  <c r="N170" i="20"/>
  <c r="M170" i="20"/>
  <c r="L170" i="20"/>
  <c r="K170" i="20"/>
  <c r="J170" i="20"/>
  <c r="I170" i="20"/>
  <c r="H170" i="20"/>
  <c r="G170" i="20"/>
  <c r="F170" i="20"/>
  <c r="E170" i="20"/>
  <c r="D170" i="20"/>
  <c r="C170" i="20"/>
  <c r="AD169" i="20"/>
  <c r="AC169" i="20"/>
  <c r="AB169" i="20"/>
  <c r="AA169" i="20"/>
  <c r="Z169" i="20"/>
  <c r="Y169" i="20"/>
  <c r="X169" i="20"/>
  <c r="W169" i="20"/>
  <c r="V169" i="20"/>
  <c r="U169" i="20"/>
  <c r="T169" i="20"/>
  <c r="S169" i="20"/>
  <c r="R169" i="20"/>
  <c r="Q169" i="20"/>
  <c r="P169" i="20"/>
  <c r="O169" i="20"/>
  <c r="N169" i="20"/>
  <c r="M169" i="20"/>
  <c r="L169" i="20"/>
  <c r="K169" i="20"/>
  <c r="J169" i="20"/>
  <c r="I169" i="20"/>
  <c r="H169" i="20"/>
  <c r="G169" i="20"/>
  <c r="F169" i="20"/>
  <c r="E169" i="20"/>
  <c r="D169" i="20"/>
  <c r="C169" i="20"/>
  <c r="AD168" i="20"/>
  <c r="AC168" i="20"/>
  <c r="AB168" i="20"/>
  <c r="AA168" i="20"/>
  <c r="Z168" i="20"/>
  <c r="Y168" i="20"/>
  <c r="X168" i="20"/>
  <c r="W168" i="20"/>
  <c r="V168" i="20"/>
  <c r="U168" i="20"/>
  <c r="T168" i="20"/>
  <c r="S168" i="20"/>
  <c r="R168" i="20"/>
  <c r="Q168" i="20"/>
  <c r="P168" i="20"/>
  <c r="O168" i="20"/>
  <c r="N168" i="20"/>
  <c r="M168" i="20"/>
  <c r="L168" i="20"/>
  <c r="K168" i="20"/>
  <c r="J168" i="20"/>
  <c r="I168" i="20"/>
  <c r="H168" i="20"/>
  <c r="G168" i="20"/>
  <c r="F168" i="20"/>
  <c r="E168" i="20"/>
  <c r="D168" i="20"/>
  <c r="C168" i="20"/>
  <c r="AD167" i="20"/>
  <c r="AC167" i="20"/>
  <c r="AB167" i="20"/>
  <c r="AA167" i="20"/>
  <c r="Z167" i="20"/>
  <c r="Y167" i="20"/>
  <c r="X167" i="20"/>
  <c r="W167" i="20"/>
  <c r="V167" i="20"/>
  <c r="U167" i="20"/>
  <c r="T167" i="20"/>
  <c r="S167" i="20"/>
  <c r="R167" i="20"/>
  <c r="Q167" i="20"/>
  <c r="P167" i="20"/>
  <c r="O167" i="20"/>
  <c r="N167" i="20"/>
  <c r="M167" i="20"/>
  <c r="L167" i="20"/>
  <c r="K167" i="20"/>
  <c r="J167" i="20"/>
  <c r="I167" i="20"/>
  <c r="H167" i="20"/>
  <c r="G167" i="20"/>
  <c r="F167" i="20"/>
  <c r="E167" i="20"/>
  <c r="D167" i="20"/>
  <c r="C167" i="20"/>
  <c r="AD166" i="20"/>
  <c r="AC166" i="20"/>
  <c r="AB166" i="20"/>
  <c r="AA166" i="20"/>
  <c r="Z166" i="20"/>
  <c r="Y166" i="20"/>
  <c r="X166" i="20"/>
  <c r="W166" i="20"/>
  <c r="V166" i="20"/>
  <c r="U166" i="20"/>
  <c r="T166" i="20"/>
  <c r="S166" i="20"/>
  <c r="R166" i="20"/>
  <c r="Q166" i="20"/>
  <c r="P166" i="20"/>
  <c r="O166" i="20"/>
  <c r="N166" i="20"/>
  <c r="M166" i="20"/>
  <c r="L166" i="20"/>
  <c r="K166" i="20"/>
  <c r="J166" i="20"/>
  <c r="I166" i="20"/>
  <c r="H166" i="20"/>
  <c r="G166" i="20"/>
  <c r="F166" i="20"/>
  <c r="E166" i="20"/>
  <c r="D166" i="20"/>
  <c r="C166" i="20"/>
  <c r="AD165" i="20"/>
  <c r="AC165" i="20"/>
  <c r="AB165" i="20"/>
  <c r="AA165" i="20"/>
  <c r="Z165" i="20"/>
  <c r="Y165" i="20"/>
  <c r="X165" i="20"/>
  <c r="W165" i="20"/>
  <c r="V165" i="20"/>
  <c r="U165" i="20"/>
  <c r="T165" i="20"/>
  <c r="S165" i="20"/>
  <c r="R165" i="20"/>
  <c r="Q165" i="20"/>
  <c r="P165" i="20"/>
  <c r="O165" i="20"/>
  <c r="N165" i="20"/>
  <c r="M165" i="20"/>
  <c r="L165" i="20"/>
  <c r="K165" i="20"/>
  <c r="J165" i="20"/>
  <c r="I165" i="20"/>
  <c r="H165" i="20"/>
  <c r="G165" i="20"/>
  <c r="F165" i="20"/>
  <c r="E165" i="20"/>
  <c r="D165" i="20"/>
  <c r="C165" i="20"/>
  <c r="AD164" i="20"/>
  <c r="AC164" i="20"/>
  <c r="AB164" i="20"/>
  <c r="AA164" i="20"/>
  <c r="Z164" i="20"/>
  <c r="Y164" i="20"/>
  <c r="X164" i="20"/>
  <c r="W164" i="20"/>
  <c r="V164" i="20"/>
  <c r="U164" i="20"/>
  <c r="T164" i="20"/>
  <c r="S164" i="20"/>
  <c r="R164" i="20"/>
  <c r="Q164" i="20"/>
  <c r="P164" i="20"/>
  <c r="O164" i="20"/>
  <c r="N164" i="20"/>
  <c r="M164" i="20"/>
  <c r="L164" i="20"/>
  <c r="K164" i="20"/>
  <c r="J164" i="20"/>
  <c r="I164" i="20"/>
  <c r="H164" i="20"/>
  <c r="G164" i="20"/>
  <c r="F164" i="20"/>
  <c r="E164" i="20"/>
  <c r="D164" i="20"/>
  <c r="C164" i="20"/>
  <c r="AD163" i="20"/>
  <c r="AC163" i="20"/>
  <c r="AB163" i="20"/>
  <c r="AA163" i="20"/>
  <c r="Z163" i="20"/>
  <c r="Y163" i="20"/>
  <c r="X163" i="20"/>
  <c r="W163" i="20"/>
  <c r="V163" i="20"/>
  <c r="U163" i="20"/>
  <c r="T163" i="20"/>
  <c r="S163" i="20"/>
  <c r="R163" i="20"/>
  <c r="Q163" i="20"/>
  <c r="P163" i="20"/>
  <c r="O163" i="20"/>
  <c r="N163" i="20"/>
  <c r="M163" i="20"/>
  <c r="L163" i="20"/>
  <c r="K163" i="20"/>
  <c r="J163" i="20"/>
  <c r="I163" i="20"/>
  <c r="H163" i="20"/>
  <c r="G163" i="20"/>
  <c r="F163" i="20"/>
  <c r="E163" i="20"/>
  <c r="D163" i="20"/>
  <c r="C163" i="20"/>
  <c r="AD162" i="20"/>
  <c r="AC162" i="20"/>
  <c r="AB162" i="20"/>
  <c r="AA162" i="20"/>
  <c r="Z162" i="20"/>
  <c r="Y162" i="20"/>
  <c r="X162" i="20"/>
  <c r="W162" i="20"/>
  <c r="V162" i="20"/>
  <c r="U162" i="20"/>
  <c r="T162" i="20"/>
  <c r="S162" i="20"/>
  <c r="R162" i="20"/>
  <c r="Q162" i="20"/>
  <c r="P162" i="20"/>
  <c r="O162" i="20"/>
  <c r="N162" i="20"/>
  <c r="M162" i="20"/>
  <c r="L162" i="20"/>
  <c r="K162" i="20"/>
  <c r="J162" i="20"/>
  <c r="I162" i="20"/>
  <c r="H162" i="20"/>
  <c r="G162" i="20"/>
  <c r="F162" i="20"/>
  <c r="E162" i="20"/>
  <c r="D162" i="20"/>
  <c r="C162" i="20"/>
  <c r="AD161" i="20"/>
  <c r="AC161" i="20"/>
  <c r="AB161" i="20"/>
  <c r="AA161" i="20"/>
  <c r="Z161" i="20"/>
  <c r="Y161" i="20"/>
  <c r="X161" i="20"/>
  <c r="W161" i="20"/>
  <c r="V161" i="20"/>
  <c r="U161" i="20"/>
  <c r="T161" i="20"/>
  <c r="S161" i="20"/>
  <c r="R161" i="20"/>
  <c r="Q161" i="20"/>
  <c r="P161" i="20"/>
  <c r="O161" i="20"/>
  <c r="N161" i="20"/>
  <c r="M161" i="20"/>
  <c r="L161" i="20"/>
  <c r="K161" i="20"/>
  <c r="J161" i="20"/>
  <c r="I161" i="20"/>
  <c r="H161" i="20"/>
  <c r="G161" i="20"/>
  <c r="F161" i="20"/>
  <c r="E161" i="20"/>
  <c r="D161" i="20"/>
  <c r="C161" i="20"/>
  <c r="AD160" i="20"/>
  <c r="AC160" i="20"/>
  <c r="AB160" i="20"/>
  <c r="AA160" i="20"/>
  <c r="Z160" i="20"/>
  <c r="Y160" i="20"/>
  <c r="X160" i="20"/>
  <c r="W160" i="20"/>
  <c r="V160" i="20"/>
  <c r="U160" i="20"/>
  <c r="T160" i="20"/>
  <c r="S160" i="20"/>
  <c r="R160" i="20"/>
  <c r="Q160" i="20"/>
  <c r="P160" i="20"/>
  <c r="O160" i="20"/>
  <c r="N160" i="20"/>
  <c r="M160" i="20"/>
  <c r="L160" i="20"/>
  <c r="K160" i="20"/>
  <c r="J160" i="20"/>
  <c r="I160" i="20"/>
  <c r="H160" i="20"/>
  <c r="G160" i="20"/>
  <c r="F160" i="20"/>
  <c r="E160" i="20"/>
  <c r="D160" i="20"/>
  <c r="C160" i="20"/>
  <c r="AD159" i="20"/>
  <c r="AC159" i="20"/>
  <c r="AB159" i="20"/>
  <c r="AA159" i="20"/>
  <c r="Z159" i="20"/>
  <c r="Y159" i="20"/>
  <c r="X159" i="20"/>
  <c r="W159" i="20"/>
  <c r="V159" i="20"/>
  <c r="U159" i="20"/>
  <c r="T159" i="20"/>
  <c r="S159" i="20"/>
  <c r="R159" i="20"/>
  <c r="Q159" i="20"/>
  <c r="P159" i="20"/>
  <c r="O159" i="20"/>
  <c r="N159" i="20"/>
  <c r="M159" i="20"/>
  <c r="L159" i="20"/>
  <c r="K159" i="20"/>
  <c r="J159" i="20"/>
  <c r="I159" i="20"/>
  <c r="H159" i="20"/>
  <c r="G159" i="20"/>
  <c r="F159" i="20"/>
  <c r="E159" i="20"/>
  <c r="D159" i="20"/>
  <c r="C159" i="20"/>
  <c r="AD155" i="20"/>
  <c r="AC155" i="20"/>
  <c r="AB155" i="20"/>
  <c r="AA155" i="20"/>
  <c r="Z155" i="20"/>
  <c r="Y155" i="20"/>
  <c r="X155" i="20"/>
  <c r="W155" i="20"/>
  <c r="V155" i="20"/>
  <c r="U155" i="20"/>
  <c r="T155" i="20"/>
  <c r="S155" i="20"/>
  <c r="R155" i="20"/>
  <c r="Q155" i="20"/>
  <c r="P155" i="20"/>
  <c r="O155" i="20"/>
  <c r="N155" i="20"/>
  <c r="M155" i="20"/>
  <c r="L155" i="20"/>
  <c r="K155" i="20"/>
  <c r="J155" i="20"/>
  <c r="I155" i="20"/>
  <c r="H155" i="20"/>
  <c r="G155" i="20"/>
  <c r="F155" i="20"/>
  <c r="E155" i="20"/>
  <c r="D155" i="20"/>
  <c r="C155" i="20"/>
  <c r="AD154" i="20"/>
  <c r="AC154" i="20"/>
  <c r="AB154" i="20"/>
  <c r="AA154" i="20"/>
  <c r="Z154" i="20"/>
  <c r="Y154" i="20"/>
  <c r="X154" i="20"/>
  <c r="W154" i="20"/>
  <c r="V154" i="20"/>
  <c r="U154" i="20"/>
  <c r="T154" i="20"/>
  <c r="S154" i="20"/>
  <c r="R154" i="20"/>
  <c r="Q154" i="20"/>
  <c r="P154" i="20"/>
  <c r="O154" i="20"/>
  <c r="N154" i="20"/>
  <c r="M154" i="20"/>
  <c r="L154" i="20"/>
  <c r="K154" i="20"/>
  <c r="J154" i="20"/>
  <c r="I154" i="20"/>
  <c r="H154" i="20"/>
  <c r="G154" i="20"/>
  <c r="F154" i="20"/>
  <c r="E154" i="20"/>
  <c r="D154" i="20"/>
  <c r="C154" i="20"/>
  <c r="AD153" i="20"/>
  <c r="AC153" i="20"/>
  <c r="AB153" i="20"/>
  <c r="AA153" i="20"/>
  <c r="Z153" i="20"/>
  <c r="Y153" i="20"/>
  <c r="X153" i="20"/>
  <c r="W153" i="20"/>
  <c r="V153" i="20"/>
  <c r="U153" i="20"/>
  <c r="T153" i="20"/>
  <c r="S153" i="20"/>
  <c r="R153" i="20"/>
  <c r="Q153" i="20"/>
  <c r="P153" i="20"/>
  <c r="O153" i="20"/>
  <c r="N153" i="20"/>
  <c r="M153" i="20"/>
  <c r="L153" i="20"/>
  <c r="K153" i="20"/>
  <c r="J153" i="20"/>
  <c r="I153" i="20"/>
  <c r="H153" i="20"/>
  <c r="G153" i="20"/>
  <c r="F153" i="20"/>
  <c r="E153" i="20"/>
  <c r="D153" i="20"/>
  <c r="C153" i="20"/>
  <c r="AD152" i="20"/>
  <c r="AC152" i="20"/>
  <c r="AB152" i="20"/>
  <c r="AA152" i="20"/>
  <c r="Z152" i="20"/>
  <c r="Y152" i="20"/>
  <c r="X152" i="20"/>
  <c r="W152" i="20"/>
  <c r="V152" i="20"/>
  <c r="U152" i="20"/>
  <c r="T152" i="20"/>
  <c r="S152" i="20"/>
  <c r="R152" i="20"/>
  <c r="Q152" i="20"/>
  <c r="P152" i="20"/>
  <c r="O152" i="20"/>
  <c r="N152" i="20"/>
  <c r="M152" i="20"/>
  <c r="L152" i="20"/>
  <c r="K152" i="20"/>
  <c r="J152" i="20"/>
  <c r="I152" i="20"/>
  <c r="H152" i="20"/>
  <c r="G152" i="20"/>
  <c r="F152" i="20"/>
  <c r="E152" i="20"/>
  <c r="D152" i="20"/>
  <c r="C152" i="20"/>
  <c r="AD151" i="20"/>
  <c r="AC151" i="20"/>
  <c r="AB151" i="20"/>
  <c r="AA151" i="20"/>
  <c r="Z151" i="20"/>
  <c r="Y151" i="20"/>
  <c r="X151" i="20"/>
  <c r="W151" i="20"/>
  <c r="V151" i="20"/>
  <c r="U151" i="20"/>
  <c r="T151" i="20"/>
  <c r="S151" i="20"/>
  <c r="R151" i="20"/>
  <c r="Q151" i="20"/>
  <c r="P151" i="20"/>
  <c r="O151" i="20"/>
  <c r="N151" i="20"/>
  <c r="M151" i="20"/>
  <c r="L151" i="20"/>
  <c r="K151" i="20"/>
  <c r="J151" i="20"/>
  <c r="I151" i="20"/>
  <c r="H151" i="20"/>
  <c r="G151" i="20"/>
  <c r="F151" i="20"/>
  <c r="E151" i="20"/>
  <c r="D151" i="20"/>
  <c r="C151" i="20"/>
  <c r="AD150" i="20"/>
  <c r="AC150" i="20"/>
  <c r="AB150" i="20"/>
  <c r="AA150" i="20"/>
  <c r="Z150" i="20"/>
  <c r="Y150" i="20"/>
  <c r="X150" i="20"/>
  <c r="W150" i="20"/>
  <c r="V150" i="20"/>
  <c r="U150" i="20"/>
  <c r="T150" i="20"/>
  <c r="S150" i="20"/>
  <c r="R150" i="20"/>
  <c r="Q150" i="20"/>
  <c r="P150" i="20"/>
  <c r="O150" i="20"/>
  <c r="N150" i="20"/>
  <c r="M150" i="20"/>
  <c r="L150" i="20"/>
  <c r="K150" i="20"/>
  <c r="J150" i="20"/>
  <c r="I150" i="20"/>
  <c r="H150" i="20"/>
  <c r="G150" i="20"/>
  <c r="F150" i="20"/>
  <c r="E150" i="20"/>
  <c r="D150" i="20"/>
  <c r="C150" i="20"/>
  <c r="AD149" i="20"/>
  <c r="AC149" i="20"/>
  <c r="AB149" i="20"/>
  <c r="AA149" i="20"/>
  <c r="Z149" i="20"/>
  <c r="Y149" i="20"/>
  <c r="X149" i="20"/>
  <c r="W149" i="20"/>
  <c r="V149" i="20"/>
  <c r="U149" i="20"/>
  <c r="T149" i="20"/>
  <c r="S149" i="20"/>
  <c r="R149" i="20"/>
  <c r="Q149" i="20"/>
  <c r="P149" i="20"/>
  <c r="O149" i="20"/>
  <c r="N149" i="20"/>
  <c r="M149" i="20"/>
  <c r="L149" i="20"/>
  <c r="K149" i="20"/>
  <c r="J149" i="20"/>
  <c r="I149" i="20"/>
  <c r="H149" i="20"/>
  <c r="G149" i="20"/>
  <c r="F149" i="20"/>
  <c r="E149" i="20"/>
  <c r="D149" i="20"/>
  <c r="C149" i="20"/>
  <c r="AD148" i="20"/>
  <c r="AC148" i="20"/>
  <c r="AB148" i="20"/>
  <c r="AA148" i="20"/>
  <c r="Z148" i="20"/>
  <c r="Y148" i="20"/>
  <c r="X148" i="20"/>
  <c r="W148" i="20"/>
  <c r="V148" i="20"/>
  <c r="U148" i="20"/>
  <c r="T148" i="20"/>
  <c r="S148" i="20"/>
  <c r="R148" i="20"/>
  <c r="Q148" i="20"/>
  <c r="P148" i="20"/>
  <c r="O148" i="20"/>
  <c r="N148" i="20"/>
  <c r="M148" i="20"/>
  <c r="L148" i="20"/>
  <c r="K148" i="20"/>
  <c r="J148" i="20"/>
  <c r="I148" i="20"/>
  <c r="H148" i="20"/>
  <c r="G148" i="20"/>
  <c r="F148" i="20"/>
  <c r="E148" i="20"/>
  <c r="D148" i="20"/>
  <c r="C148" i="20"/>
  <c r="AD147" i="20"/>
  <c r="AC147" i="20"/>
  <c r="AB147" i="20"/>
  <c r="AA147" i="20"/>
  <c r="Z147" i="20"/>
  <c r="Y147" i="20"/>
  <c r="X147" i="20"/>
  <c r="W147" i="20"/>
  <c r="V147" i="20"/>
  <c r="U147" i="20"/>
  <c r="T147" i="20"/>
  <c r="S147" i="20"/>
  <c r="R147" i="20"/>
  <c r="Q147" i="20"/>
  <c r="P147" i="20"/>
  <c r="O147" i="20"/>
  <c r="N147" i="20"/>
  <c r="M147" i="20"/>
  <c r="L147" i="20"/>
  <c r="K147" i="20"/>
  <c r="J147" i="20"/>
  <c r="I147" i="20"/>
  <c r="H147" i="20"/>
  <c r="G147" i="20"/>
  <c r="F147" i="20"/>
  <c r="E147" i="20"/>
  <c r="D147" i="20"/>
  <c r="C147" i="20"/>
  <c r="AD146" i="20"/>
  <c r="AC146" i="20"/>
  <c r="AB146" i="20"/>
  <c r="AA146" i="20"/>
  <c r="Z146" i="20"/>
  <c r="Y146" i="20"/>
  <c r="X146" i="20"/>
  <c r="W146" i="20"/>
  <c r="V146" i="20"/>
  <c r="U146" i="20"/>
  <c r="T146" i="20"/>
  <c r="S146" i="20"/>
  <c r="R146" i="20"/>
  <c r="Q146" i="20"/>
  <c r="P146" i="20"/>
  <c r="O146" i="20"/>
  <c r="N146" i="20"/>
  <c r="M146" i="20"/>
  <c r="L146" i="20"/>
  <c r="K146" i="20"/>
  <c r="J146" i="20"/>
  <c r="I146" i="20"/>
  <c r="H146" i="20"/>
  <c r="G146" i="20"/>
  <c r="F146" i="20"/>
  <c r="E146" i="20"/>
  <c r="D146" i="20"/>
  <c r="C146" i="20"/>
  <c r="AD145" i="20"/>
  <c r="AC145" i="20"/>
  <c r="AB145" i="20"/>
  <c r="AA145" i="20"/>
  <c r="Z145" i="20"/>
  <c r="Y145" i="20"/>
  <c r="X145" i="20"/>
  <c r="W145" i="20"/>
  <c r="V145" i="20"/>
  <c r="U145" i="20"/>
  <c r="T145" i="20"/>
  <c r="S145" i="20"/>
  <c r="R145" i="20"/>
  <c r="Q145" i="20"/>
  <c r="P145" i="20"/>
  <c r="O145" i="20"/>
  <c r="N145" i="20"/>
  <c r="M145" i="20"/>
  <c r="L145" i="20"/>
  <c r="K145" i="20"/>
  <c r="J145" i="20"/>
  <c r="I145" i="20"/>
  <c r="H145" i="20"/>
  <c r="G145" i="20"/>
  <c r="F145" i="20"/>
  <c r="E145" i="20"/>
  <c r="D145" i="20"/>
  <c r="C145" i="20"/>
  <c r="AD144" i="20"/>
  <c r="AC144" i="20"/>
  <c r="AB144" i="20"/>
  <c r="AA144" i="20"/>
  <c r="Z144" i="20"/>
  <c r="Y144" i="20"/>
  <c r="X144" i="20"/>
  <c r="W144" i="20"/>
  <c r="V144" i="20"/>
  <c r="U144" i="20"/>
  <c r="T144" i="20"/>
  <c r="S144" i="20"/>
  <c r="R144" i="20"/>
  <c r="Q144" i="20"/>
  <c r="P144" i="20"/>
  <c r="O144" i="20"/>
  <c r="N144" i="20"/>
  <c r="M144" i="20"/>
  <c r="L144" i="20"/>
  <c r="K144" i="20"/>
  <c r="J144" i="20"/>
  <c r="I144" i="20"/>
  <c r="H144" i="20"/>
  <c r="G144" i="20"/>
  <c r="F144" i="20"/>
  <c r="E144" i="20"/>
  <c r="D144" i="20"/>
  <c r="C144" i="20"/>
  <c r="AD143" i="20"/>
  <c r="AC143" i="20"/>
  <c r="AB143" i="20"/>
  <c r="AA143" i="20"/>
  <c r="Z143" i="20"/>
  <c r="Y143" i="20"/>
  <c r="X143" i="20"/>
  <c r="W143" i="20"/>
  <c r="V143" i="20"/>
  <c r="U143" i="20"/>
  <c r="T143" i="20"/>
  <c r="S143" i="20"/>
  <c r="R143" i="20"/>
  <c r="Q143" i="20"/>
  <c r="P143" i="20"/>
  <c r="O143" i="20"/>
  <c r="N143" i="20"/>
  <c r="M143" i="20"/>
  <c r="L143" i="20"/>
  <c r="K143" i="20"/>
  <c r="J143" i="20"/>
  <c r="I143" i="20"/>
  <c r="H143" i="20"/>
  <c r="G143" i="20"/>
  <c r="F143" i="20"/>
  <c r="E143" i="20"/>
  <c r="D143" i="20"/>
  <c r="C143" i="20"/>
  <c r="AD142" i="20"/>
  <c r="AC142" i="20"/>
  <c r="AB142" i="20"/>
  <c r="AA142" i="20"/>
  <c r="Z142" i="20"/>
  <c r="Y142" i="20"/>
  <c r="X142" i="20"/>
  <c r="W142" i="20"/>
  <c r="V142" i="20"/>
  <c r="U142" i="20"/>
  <c r="T142" i="20"/>
  <c r="S142" i="20"/>
  <c r="R142" i="20"/>
  <c r="Q142" i="20"/>
  <c r="P142" i="20"/>
  <c r="O142" i="20"/>
  <c r="N142" i="20"/>
  <c r="M142" i="20"/>
  <c r="L142" i="20"/>
  <c r="K142" i="20"/>
  <c r="J142" i="20"/>
  <c r="I142" i="20"/>
  <c r="H142" i="20"/>
  <c r="G142" i="20"/>
  <c r="F142" i="20"/>
  <c r="E142" i="20"/>
  <c r="D142" i="20"/>
  <c r="C142" i="20"/>
  <c r="AD141" i="20"/>
  <c r="AC141" i="20"/>
  <c r="AB141" i="20"/>
  <c r="AA141" i="20"/>
  <c r="Z141" i="20"/>
  <c r="Y141" i="20"/>
  <c r="X141" i="20"/>
  <c r="W141" i="20"/>
  <c r="V141" i="20"/>
  <c r="U141" i="20"/>
  <c r="T141" i="20"/>
  <c r="S141" i="20"/>
  <c r="R141" i="20"/>
  <c r="Q141" i="20"/>
  <c r="P141" i="20"/>
  <c r="O141" i="20"/>
  <c r="N141" i="20"/>
  <c r="M141" i="20"/>
  <c r="L141" i="20"/>
  <c r="K141" i="20"/>
  <c r="J141" i="20"/>
  <c r="I141" i="20"/>
  <c r="H141" i="20"/>
  <c r="G141" i="20"/>
  <c r="F141" i="20"/>
  <c r="E141" i="20"/>
  <c r="D141" i="20"/>
  <c r="C141" i="20"/>
  <c r="AD140" i="20"/>
  <c r="AC140" i="20"/>
  <c r="AB140" i="20"/>
  <c r="AA140" i="20"/>
  <c r="Z140" i="20"/>
  <c r="Y140" i="20"/>
  <c r="X140" i="20"/>
  <c r="W140" i="20"/>
  <c r="V140" i="20"/>
  <c r="U140" i="20"/>
  <c r="T140" i="20"/>
  <c r="S140" i="20"/>
  <c r="R140" i="20"/>
  <c r="Q140" i="20"/>
  <c r="P140" i="20"/>
  <c r="O140" i="20"/>
  <c r="N140" i="20"/>
  <c r="M140" i="20"/>
  <c r="L140" i="20"/>
  <c r="K140" i="20"/>
  <c r="J140" i="20"/>
  <c r="I140" i="20"/>
  <c r="H140" i="20"/>
  <c r="G140" i="20"/>
  <c r="F140" i="20"/>
  <c r="E140" i="20"/>
  <c r="D140" i="20"/>
  <c r="C140" i="20"/>
  <c r="AD139" i="20"/>
  <c r="AC139" i="20"/>
  <c r="AB139" i="20"/>
  <c r="AA139" i="20"/>
  <c r="Z139" i="20"/>
  <c r="Y139" i="20"/>
  <c r="X139" i="20"/>
  <c r="W139" i="20"/>
  <c r="V139" i="20"/>
  <c r="U139" i="20"/>
  <c r="T139" i="20"/>
  <c r="S139" i="20"/>
  <c r="R139" i="20"/>
  <c r="Q139" i="20"/>
  <c r="P139" i="20"/>
  <c r="O139" i="20"/>
  <c r="N139" i="20"/>
  <c r="M139" i="20"/>
  <c r="L139" i="20"/>
  <c r="K139" i="20"/>
  <c r="J139" i="20"/>
  <c r="I139" i="20"/>
  <c r="H139" i="20"/>
  <c r="G139" i="20"/>
  <c r="F139" i="20"/>
  <c r="E139" i="20"/>
  <c r="D139" i="20"/>
  <c r="C139" i="20"/>
  <c r="AD138" i="20"/>
  <c r="AC138" i="20"/>
  <c r="AB138" i="20"/>
  <c r="AA138" i="20"/>
  <c r="Z138" i="20"/>
  <c r="Y138" i="20"/>
  <c r="X138" i="20"/>
  <c r="W138" i="20"/>
  <c r="V138" i="20"/>
  <c r="U138" i="20"/>
  <c r="T138" i="20"/>
  <c r="S138" i="20"/>
  <c r="R138" i="20"/>
  <c r="Q138" i="20"/>
  <c r="P138" i="20"/>
  <c r="O138" i="20"/>
  <c r="N138" i="20"/>
  <c r="M138" i="20"/>
  <c r="L138" i="20"/>
  <c r="K138" i="20"/>
  <c r="J138" i="20"/>
  <c r="I138" i="20"/>
  <c r="H138" i="20"/>
  <c r="G138" i="20"/>
  <c r="F138" i="20"/>
  <c r="E138" i="20"/>
  <c r="D138" i="20"/>
  <c r="C138" i="20"/>
  <c r="AD137" i="20"/>
  <c r="AC137" i="20"/>
  <c r="AB137" i="20"/>
  <c r="AA137" i="20"/>
  <c r="Z137" i="20"/>
  <c r="Y137" i="20"/>
  <c r="X137" i="20"/>
  <c r="W137" i="20"/>
  <c r="V137" i="20"/>
  <c r="U137" i="20"/>
  <c r="T137" i="20"/>
  <c r="S137" i="20"/>
  <c r="R137" i="20"/>
  <c r="Q137" i="20"/>
  <c r="P137" i="20"/>
  <c r="O137" i="20"/>
  <c r="N137" i="20"/>
  <c r="M137" i="20"/>
  <c r="L137" i="20"/>
  <c r="K137" i="20"/>
  <c r="J137" i="20"/>
  <c r="I137" i="20"/>
  <c r="H137" i="20"/>
  <c r="G137" i="20"/>
  <c r="F137" i="20"/>
  <c r="E137" i="20"/>
  <c r="D137" i="20"/>
  <c r="C137" i="20"/>
  <c r="AD136" i="20"/>
  <c r="AC136" i="20"/>
  <c r="AB136" i="20"/>
  <c r="AA136" i="20"/>
  <c r="Z136" i="20"/>
  <c r="Y136" i="20"/>
  <c r="X136" i="20"/>
  <c r="W136" i="20"/>
  <c r="V136" i="20"/>
  <c r="U136" i="20"/>
  <c r="T136" i="20"/>
  <c r="S136" i="20"/>
  <c r="R136" i="20"/>
  <c r="Q136" i="20"/>
  <c r="P136" i="20"/>
  <c r="O136" i="20"/>
  <c r="N136" i="20"/>
  <c r="M136" i="20"/>
  <c r="L136" i="20"/>
  <c r="K136" i="20"/>
  <c r="J136" i="20"/>
  <c r="I136" i="20"/>
  <c r="H136" i="20"/>
  <c r="G136" i="20"/>
  <c r="F136" i="20"/>
  <c r="E136" i="20"/>
  <c r="D136" i="20"/>
  <c r="C136" i="20"/>
  <c r="AD135" i="20"/>
  <c r="AC135" i="20"/>
  <c r="AB135" i="20"/>
  <c r="AA135" i="20"/>
  <c r="Z135" i="20"/>
  <c r="Y135" i="20"/>
  <c r="X135" i="20"/>
  <c r="W135" i="20"/>
  <c r="V135" i="20"/>
  <c r="U135" i="20"/>
  <c r="T135" i="20"/>
  <c r="S135" i="20"/>
  <c r="R135" i="20"/>
  <c r="Q135" i="20"/>
  <c r="P135" i="20"/>
  <c r="O135" i="20"/>
  <c r="N135" i="20"/>
  <c r="M135" i="20"/>
  <c r="L135" i="20"/>
  <c r="K135" i="20"/>
  <c r="J135" i="20"/>
  <c r="I135" i="20"/>
  <c r="H135" i="20"/>
  <c r="G135" i="20"/>
  <c r="F135" i="20"/>
  <c r="E135" i="20"/>
  <c r="D135" i="20"/>
  <c r="C135" i="20"/>
  <c r="AD134" i="20"/>
  <c r="AC134" i="20"/>
  <c r="AB134" i="20"/>
  <c r="AA134" i="20"/>
  <c r="Z134" i="20"/>
  <c r="Y134" i="20"/>
  <c r="X134" i="20"/>
  <c r="W134" i="20"/>
  <c r="V134" i="20"/>
  <c r="U134" i="20"/>
  <c r="T134" i="20"/>
  <c r="S134" i="20"/>
  <c r="R134" i="20"/>
  <c r="Q134" i="20"/>
  <c r="P134" i="20"/>
  <c r="O134" i="20"/>
  <c r="N134" i="20"/>
  <c r="M134" i="20"/>
  <c r="L134" i="20"/>
  <c r="K134" i="20"/>
  <c r="J134" i="20"/>
  <c r="I134" i="20"/>
  <c r="H134" i="20"/>
  <c r="G134" i="20"/>
  <c r="F134" i="20"/>
  <c r="E134" i="20"/>
  <c r="D134" i="20"/>
  <c r="C134" i="20"/>
  <c r="AD133" i="20"/>
  <c r="AC133" i="20"/>
  <c r="AB133" i="20"/>
  <c r="AA133" i="20"/>
  <c r="Z133" i="20"/>
  <c r="Y133" i="20"/>
  <c r="X133" i="20"/>
  <c r="W133" i="20"/>
  <c r="V133" i="20"/>
  <c r="U133" i="20"/>
  <c r="T133" i="20"/>
  <c r="S133" i="20"/>
  <c r="R133" i="20"/>
  <c r="Q133" i="20"/>
  <c r="P133" i="20"/>
  <c r="O133" i="20"/>
  <c r="N133" i="20"/>
  <c r="M133" i="20"/>
  <c r="L133" i="20"/>
  <c r="K133" i="20"/>
  <c r="J133" i="20"/>
  <c r="I133" i="20"/>
  <c r="H133" i="20"/>
  <c r="G133" i="20"/>
  <c r="F133" i="20"/>
  <c r="E133" i="20"/>
  <c r="D133" i="20"/>
  <c r="C133" i="20"/>
  <c r="AD132" i="20"/>
  <c r="AC132" i="20"/>
  <c r="AB132" i="20"/>
  <c r="AA132" i="20"/>
  <c r="Z132" i="20"/>
  <c r="Y132" i="20"/>
  <c r="X132" i="20"/>
  <c r="W132" i="20"/>
  <c r="V132" i="20"/>
  <c r="U132" i="20"/>
  <c r="T132" i="20"/>
  <c r="S132" i="20"/>
  <c r="R132" i="20"/>
  <c r="Q132" i="20"/>
  <c r="P132" i="20"/>
  <c r="O132" i="20"/>
  <c r="N132" i="20"/>
  <c r="M132" i="20"/>
  <c r="L132" i="20"/>
  <c r="K132" i="20"/>
  <c r="J132" i="20"/>
  <c r="I132" i="20"/>
  <c r="H132" i="20"/>
  <c r="G132" i="20"/>
  <c r="F132" i="20"/>
  <c r="E132" i="20"/>
  <c r="D132" i="20"/>
  <c r="C132" i="20"/>
  <c r="AD131" i="20"/>
  <c r="AC131" i="20"/>
  <c r="AB131" i="20"/>
  <c r="AA131" i="20"/>
  <c r="Z131" i="20"/>
  <c r="Y131" i="20"/>
  <c r="X131" i="20"/>
  <c r="W131" i="20"/>
  <c r="V131" i="20"/>
  <c r="U131" i="20"/>
  <c r="T131" i="20"/>
  <c r="S131" i="20"/>
  <c r="R131" i="20"/>
  <c r="Q131" i="20"/>
  <c r="P131" i="20"/>
  <c r="O131" i="20"/>
  <c r="N131" i="20"/>
  <c r="M131" i="20"/>
  <c r="L131" i="20"/>
  <c r="K131" i="20"/>
  <c r="J131" i="20"/>
  <c r="I131" i="20"/>
  <c r="H131" i="20"/>
  <c r="G131" i="20"/>
  <c r="F131" i="20"/>
  <c r="E131" i="20"/>
  <c r="D131" i="20"/>
  <c r="C131" i="20"/>
  <c r="AD130" i="20"/>
  <c r="AC130" i="20"/>
  <c r="AB130" i="20"/>
  <c r="AA130" i="20"/>
  <c r="Z130" i="20"/>
  <c r="Y130" i="20"/>
  <c r="X130" i="20"/>
  <c r="W130" i="20"/>
  <c r="V130" i="20"/>
  <c r="U130" i="20"/>
  <c r="T130" i="20"/>
  <c r="S130" i="20"/>
  <c r="R130" i="20"/>
  <c r="Q130" i="20"/>
  <c r="P130" i="20"/>
  <c r="O130" i="20"/>
  <c r="N130" i="20"/>
  <c r="M130" i="20"/>
  <c r="L130" i="20"/>
  <c r="K130" i="20"/>
  <c r="J130" i="20"/>
  <c r="I130" i="20"/>
  <c r="H130" i="20"/>
  <c r="G130" i="20"/>
  <c r="F130" i="20"/>
  <c r="E130" i="20"/>
  <c r="D130" i="20"/>
  <c r="C130" i="20"/>
  <c r="AD129" i="20"/>
  <c r="AC129" i="20"/>
  <c r="AB129" i="20"/>
  <c r="AA129" i="20"/>
  <c r="Z129" i="20"/>
  <c r="Y129" i="20"/>
  <c r="X129" i="20"/>
  <c r="W129" i="20"/>
  <c r="V129" i="20"/>
  <c r="U129" i="20"/>
  <c r="T129" i="20"/>
  <c r="S129" i="20"/>
  <c r="R129" i="20"/>
  <c r="Q129" i="20"/>
  <c r="P129" i="20"/>
  <c r="O129" i="20"/>
  <c r="N129" i="20"/>
  <c r="M129" i="20"/>
  <c r="L129" i="20"/>
  <c r="K129" i="20"/>
  <c r="J129" i="20"/>
  <c r="I129" i="20"/>
  <c r="H129" i="20"/>
  <c r="G129" i="20"/>
  <c r="F129" i="20"/>
  <c r="E129" i="20"/>
  <c r="D129" i="20"/>
  <c r="C129" i="20"/>
  <c r="AD128" i="20"/>
  <c r="AC128" i="20"/>
  <c r="AB128" i="20"/>
  <c r="AA128" i="20"/>
  <c r="Z128" i="20"/>
  <c r="Y128" i="20"/>
  <c r="X128" i="20"/>
  <c r="W128" i="20"/>
  <c r="V128" i="20"/>
  <c r="U128" i="20"/>
  <c r="T128" i="20"/>
  <c r="S128" i="20"/>
  <c r="R128" i="20"/>
  <c r="Q128" i="20"/>
  <c r="P128" i="20"/>
  <c r="O128" i="20"/>
  <c r="N128" i="20"/>
  <c r="M128" i="20"/>
  <c r="L128" i="20"/>
  <c r="K128" i="20"/>
  <c r="J128" i="20"/>
  <c r="I128" i="20"/>
  <c r="H128" i="20"/>
  <c r="G128" i="20"/>
  <c r="F128" i="20"/>
  <c r="E128" i="20"/>
  <c r="D128" i="20"/>
  <c r="C128" i="20"/>
  <c r="AD124" i="20"/>
  <c r="AC124" i="20"/>
  <c r="AB124" i="20"/>
  <c r="AA124" i="20"/>
  <c r="Z124" i="20"/>
  <c r="Y124" i="20"/>
  <c r="X124" i="20"/>
  <c r="W124" i="20"/>
  <c r="V124" i="20"/>
  <c r="U124" i="20"/>
  <c r="T124" i="20"/>
  <c r="S124" i="20"/>
  <c r="R124" i="20"/>
  <c r="Q124" i="20"/>
  <c r="P124" i="20"/>
  <c r="O124" i="20"/>
  <c r="N124" i="20"/>
  <c r="M124" i="20"/>
  <c r="L124" i="20"/>
  <c r="K124" i="20"/>
  <c r="J124" i="20"/>
  <c r="I124" i="20"/>
  <c r="H124" i="20"/>
  <c r="G124" i="20"/>
  <c r="F124" i="20"/>
  <c r="E124" i="20"/>
  <c r="D124" i="20"/>
  <c r="C124" i="20"/>
  <c r="AD123" i="20"/>
  <c r="AC123" i="20"/>
  <c r="AB123" i="20"/>
  <c r="AA123" i="20"/>
  <c r="Z123" i="20"/>
  <c r="Y123" i="20"/>
  <c r="X123" i="20"/>
  <c r="W123" i="20"/>
  <c r="V123" i="20"/>
  <c r="U123" i="20"/>
  <c r="T123" i="20"/>
  <c r="S123" i="20"/>
  <c r="R123" i="20"/>
  <c r="Q123" i="20"/>
  <c r="P123" i="20"/>
  <c r="O123" i="20"/>
  <c r="N123" i="20"/>
  <c r="M123" i="20"/>
  <c r="L123" i="20"/>
  <c r="K123" i="20"/>
  <c r="J123" i="20"/>
  <c r="I123" i="20"/>
  <c r="H123" i="20"/>
  <c r="G123" i="20"/>
  <c r="F123" i="20"/>
  <c r="E123" i="20"/>
  <c r="D123" i="20"/>
  <c r="C123" i="20"/>
  <c r="AD122" i="20"/>
  <c r="AC122" i="20"/>
  <c r="AB122" i="20"/>
  <c r="AA122" i="20"/>
  <c r="Z122" i="20"/>
  <c r="Y122" i="20"/>
  <c r="X122" i="20"/>
  <c r="W122" i="20"/>
  <c r="V122" i="20"/>
  <c r="U122" i="20"/>
  <c r="T122" i="20"/>
  <c r="S122" i="20"/>
  <c r="R122" i="20"/>
  <c r="Q122" i="20"/>
  <c r="P122" i="20"/>
  <c r="O122" i="20"/>
  <c r="N122" i="20"/>
  <c r="M122" i="20"/>
  <c r="L122" i="20"/>
  <c r="K122" i="20"/>
  <c r="J122" i="20"/>
  <c r="I122" i="20"/>
  <c r="H122" i="20"/>
  <c r="G122" i="20"/>
  <c r="F122" i="20"/>
  <c r="E122" i="20"/>
  <c r="D122" i="20"/>
  <c r="C122" i="20"/>
  <c r="AD121" i="20"/>
  <c r="AC121" i="20"/>
  <c r="AB121" i="20"/>
  <c r="AA121" i="20"/>
  <c r="Z121" i="20"/>
  <c r="Y121" i="20"/>
  <c r="X121" i="20"/>
  <c r="W121" i="20"/>
  <c r="V121" i="20"/>
  <c r="U121" i="20"/>
  <c r="T121" i="20"/>
  <c r="S121" i="20"/>
  <c r="R121" i="20"/>
  <c r="Q121" i="20"/>
  <c r="P121" i="20"/>
  <c r="O121" i="20"/>
  <c r="N121" i="20"/>
  <c r="M121" i="20"/>
  <c r="L121" i="20"/>
  <c r="K121" i="20"/>
  <c r="J121" i="20"/>
  <c r="I121" i="20"/>
  <c r="H121" i="20"/>
  <c r="G121" i="20"/>
  <c r="F121" i="20"/>
  <c r="E121" i="20"/>
  <c r="D121" i="20"/>
  <c r="C121" i="20"/>
  <c r="AD120" i="20"/>
  <c r="AC120" i="20"/>
  <c r="AB120" i="20"/>
  <c r="AA120" i="20"/>
  <c r="Z120" i="20"/>
  <c r="Y120" i="20"/>
  <c r="X120" i="20"/>
  <c r="W120" i="20"/>
  <c r="V120" i="20"/>
  <c r="U120" i="20"/>
  <c r="T120" i="20"/>
  <c r="S120" i="20"/>
  <c r="R120" i="20"/>
  <c r="Q120" i="20"/>
  <c r="P120" i="20"/>
  <c r="O120" i="20"/>
  <c r="N120" i="20"/>
  <c r="M120" i="20"/>
  <c r="L120" i="20"/>
  <c r="K120" i="20"/>
  <c r="J120" i="20"/>
  <c r="I120" i="20"/>
  <c r="H120" i="20"/>
  <c r="G120" i="20"/>
  <c r="F120" i="20"/>
  <c r="E120" i="20"/>
  <c r="D120" i="20"/>
  <c r="C120" i="20"/>
  <c r="AD119" i="20"/>
  <c r="AC119" i="20"/>
  <c r="AB119" i="20"/>
  <c r="AA119" i="20"/>
  <c r="Z119" i="20"/>
  <c r="Y119" i="20"/>
  <c r="X119" i="20"/>
  <c r="W119" i="20"/>
  <c r="V119" i="20"/>
  <c r="U119" i="20"/>
  <c r="T119" i="20"/>
  <c r="S119" i="20"/>
  <c r="R119" i="20"/>
  <c r="Q119" i="20"/>
  <c r="P119" i="20"/>
  <c r="O119" i="20"/>
  <c r="N119" i="20"/>
  <c r="M119" i="20"/>
  <c r="L119" i="20"/>
  <c r="K119" i="20"/>
  <c r="J119" i="20"/>
  <c r="I119" i="20"/>
  <c r="H119" i="20"/>
  <c r="G119" i="20"/>
  <c r="F119" i="20"/>
  <c r="E119" i="20"/>
  <c r="D119" i="20"/>
  <c r="C119" i="20"/>
  <c r="AD118" i="20"/>
  <c r="AC118" i="20"/>
  <c r="AB118" i="20"/>
  <c r="AA118" i="20"/>
  <c r="Z118" i="20"/>
  <c r="Y118" i="20"/>
  <c r="X118" i="20"/>
  <c r="W118" i="20"/>
  <c r="V118" i="20"/>
  <c r="U118" i="20"/>
  <c r="T118" i="20"/>
  <c r="S118" i="20"/>
  <c r="R118" i="20"/>
  <c r="Q118" i="20"/>
  <c r="P118" i="20"/>
  <c r="O118" i="20"/>
  <c r="N118" i="20"/>
  <c r="M118" i="20"/>
  <c r="L118" i="20"/>
  <c r="K118" i="20"/>
  <c r="J118" i="20"/>
  <c r="I118" i="20"/>
  <c r="H118" i="20"/>
  <c r="G118" i="20"/>
  <c r="F118" i="20"/>
  <c r="E118" i="20"/>
  <c r="D118" i="20"/>
  <c r="C118" i="20"/>
  <c r="AD117" i="20"/>
  <c r="AC117" i="20"/>
  <c r="AB117" i="20"/>
  <c r="AA117" i="20"/>
  <c r="Z117" i="20"/>
  <c r="Y117" i="20"/>
  <c r="X117" i="20"/>
  <c r="W117" i="20"/>
  <c r="V117" i="20"/>
  <c r="U117" i="20"/>
  <c r="T117" i="20"/>
  <c r="S117" i="20"/>
  <c r="R117" i="20"/>
  <c r="Q117" i="20"/>
  <c r="P117" i="20"/>
  <c r="O117" i="20"/>
  <c r="N117" i="20"/>
  <c r="M117" i="20"/>
  <c r="L117" i="20"/>
  <c r="K117" i="20"/>
  <c r="J117" i="20"/>
  <c r="I117" i="20"/>
  <c r="H117" i="20"/>
  <c r="G117" i="20"/>
  <c r="F117" i="20"/>
  <c r="E117" i="20"/>
  <c r="D117" i="20"/>
  <c r="C117" i="20"/>
  <c r="AD116" i="20"/>
  <c r="AC116" i="20"/>
  <c r="AB116" i="20"/>
  <c r="AA116" i="20"/>
  <c r="Z116" i="20"/>
  <c r="Y116" i="20"/>
  <c r="X116" i="20"/>
  <c r="W116" i="20"/>
  <c r="V116" i="20"/>
  <c r="U116" i="20"/>
  <c r="T116" i="20"/>
  <c r="S116" i="20"/>
  <c r="R116" i="20"/>
  <c r="Q116" i="20"/>
  <c r="P116" i="20"/>
  <c r="O116" i="20"/>
  <c r="N116" i="20"/>
  <c r="M116" i="20"/>
  <c r="L116" i="20"/>
  <c r="K116" i="20"/>
  <c r="J116" i="20"/>
  <c r="I116" i="20"/>
  <c r="H116" i="20"/>
  <c r="G116" i="20"/>
  <c r="F116" i="20"/>
  <c r="E116" i="20"/>
  <c r="D116" i="20"/>
  <c r="C116" i="20"/>
  <c r="AD115" i="20"/>
  <c r="AC115" i="20"/>
  <c r="AB115" i="20"/>
  <c r="AA115" i="20"/>
  <c r="Z115" i="20"/>
  <c r="Y115" i="20"/>
  <c r="X115" i="20"/>
  <c r="W115" i="20"/>
  <c r="V115" i="20"/>
  <c r="U115" i="20"/>
  <c r="T115" i="20"/>
  <c r="S115" i="20"/>
  <c r="R115" i="20"/>
  <c r="Q115" i="20"/>
  <c r="P115" i="20"/>
  <c r="O115" i="20"/>
  <c r="N115" i="20"/>
  <c r="M115" i="20"/>
  <c r="L115" i="20"/>
  <c r="K115" i="20"/>
  <c r="J115" i="20"/>
  <c r="I115" i="20"/>
  <c r="H115" i="20"/>
  <c r="G115" i="20"/>
  <c r="F115" i="20"/>
  <c r="E115" i="20"/>
  <c r="D115" i="20"/>
  <c r="C115" i="20"/>
  <c r="AD114" i="20"/>
  <c r="AC114" i="20"/>
  <c r="AB114" i="20"/>
  <c r="AA114" i="20"/>
  <c r="Z114" i="20"/>
  <c r="Y114" i="20"/>
  <c r="X114" i="20"/>
  <c r="W114" i="20"/>
  <c r="V114" i="20"/>
  <c r="U114" i="20"/>
  <c r="T114" i="20"/>
  <c r="S114" i="20"/>
  <c r="R114" i="20"/>
  <c r="Q114" i="20"/>
  <c r="P114" i="20"/>
  <c r="O114" i="20"/>
  <c r="N114" i="20"/>
  <c r="M114" i="20"/>
  <c r="L114" i="20"/>
  <c r="K114" i="20"/>
  <c r="J114" i="20"/>
  <c r="I114" i="20"/>
  <c r="H114" i="20"/>
  <c r="G114" i="20"/>
  <c r="F114" i="20"/>
  <c r="E114" i="20"/>
  <c r="D114" i="20"/>
  <c r="C114" i="20"/>
  <c r="AD113" i="20"/>
  <c r="AC113" i="20"/>
  <c r="AB113" i="20"/>
  <c r="AA113" i="20"/>
  <c r="Z113" i="20"/>
  <c r="Y113" i="20"/>
  <c r="X113" i="20"/>
  <c r="W113" i="20"/>
  <c r="V113" i="20"/>
  <c r="U113" i="20"/>
  <c r="T113" i="20"/>
  <c r="S113" i="20"/>
  <c r="R113" i="20"/>
  <c r="Q113" i="20"/>
  <c r="P113" i="20"/>
  <c r="O113" i="20"/>
  <c r="N113" i="20"/>
  <c r="M113" i="20"/>
  <c r="L113" i="20"/>
  <c r="K113" i="20"/>
  <c r="J113" i="20"/>
  <c r="I113" i="20"/>
  <c r="H113" i="20"/>
  <c r="G113" i="20"/>
  <c r="F113" i="20"/>
  <c r="E113" i="20"/>
  <c r="D113" i="20"/>
  <c r="C113" i="20"/>
  <c r="AD112" i="20"/>
  <c r="AC112" i="20"/>
  <c r="AB112" i="20"/>
  <c r="AA112" i="20"/>
  <c r="Z112" i="20"/>
  <c r="Y112" i="20"/>
  <c r="X112" i="20"/>
  <c r="W112" i="20"/>
  <c r="V112" i="20"/>
  <c r="U112" i="20"/>
  <c r="T112" i="20"/>
  <c r="S112" i="20"/>
  <c r="R112" i="20"/>
  <c r="Q112" i="20"/>
  <c r="P112" i="20"/>
  <c r="O112" i="20"/>
  <c r="N112" i="20"/>
  <c r="M112" i="20"/>
  <c r="L112" i="20"/>
  <c r="K112" i="20"/>
  <c r="J112" i="20"/>
  <c r="I112" i="20"/>
  <c r="H112" i="20"/>
  <c r="G112" i="20"/>
  <c r="F112" i="20"/>
  <c r="E112" i="20"/>
  <c r="D112" i="20"/>
  <c r="C112" i="20"/>
  <c r="AD111" i="20"/>
  <c r="AC111" i="20"/>
  <c r="AB111" i="20"/>
  <c r="AA111" i="20"/>
  <c r="Z111" i="20"/>
  <c r="Y111" i="20"/>
  <c r="X111" i="20"/>
  <c r="W111" i="20"/>
  <c r="V111" i="20"/>
  <c r="U111" i="20"/>
  <c r="T111" i="20"/>
  <c r="S111" i="20"/>
  <c r="R111" i="20"/>
  <c r="Q111" i="20"/>
  <c r="P111" i="20"/>
  <c r="O111" i="20"/>
  <c r="N111" i="20"/>
  <c r="M111" i="20"/>
  <c r="L111" i="20"/>
  <c r="K111" i="20"/>
  <c r="J111" i="20"/>
  <c r="I111" i="20"/>
  <c r="H111" i="20"/>
  <c r="G111" i="20"/>
  <c r="F111" i="20"/>
  <c r="E111" i="20"/>
  <c r="D111" i="20"/>
  <c r="C111" i="20"/>
  <c r="AD110" i="20"/>
  <c r="AC110" i="20"/>
  <c r="AB110" i="20"/>
  <c r="AA110" i="20"/>
  <c r="Z110" i="20"/>
  <c r="Y110" i="20"/>
  <c r="X110" i="20"/>
  <c r="W110" i="20"/>
  <c r="V110" i="20"/>
  <c r="U110" i="20"/>
  <c r="T110" i="20"/>
  <c r="S110" i="20"/>
  <c r="R110" i="20"/>
  <c r="Q110" i="20"/>
  <c r="P110" i="20"/>
  <c r="O110" i="20"/>
  <c r="N110" i="20"/>
  <c r="M110" i="20"/>
  <c r="L110" i="20"/>
  <c r="K110" i="20"/>
  <c r="J110" i="20"/>
  <c r="I110" i="20"/>
  <c r="H110" i="20"/>
  <c r="G110" i="20"/>
  <c r="F110" i="20"/>
  <c r="E110" i="20"/>
  <c r="D110" i="20"/>
  <c r="C110" i="20"/>
  <c r="AD109" i="20"/>
  <c r="AC109" i="20"/>
  <c r="AB109" i="20"/>
  <c r="AA109" i="20"/>
  <c r="Z109" i="20"/>
  <c r="Y109" i="20"/>
  <c r="X109" i="20"/>
  <c r="W109" i="20"/>
  <c r="V109" i="20"/>
  <c r="U109" i="20"/>
  <c r="T109" i="20"/>
  <c r="S109" i="20"/>
  <c r="R109" i="20"/>
  <c r="Q109" i="20"/>
  <c r="P109" i="20"/>
  <c r="O109" i="20"/>
  <c r="N109" i="20"/>
  <c r="M109" i="20"/>
  <c r="L109" i="20"/>
  <c r="K109" i="20"/>
  <c r="J109" i="20"/>
  <c r="I109" i="20"/>
  <c r="H109" i="20"/>
  <c r="G109" i="20"/>
  <c r="F109" i="20"/>
  <c r="E109" i="20"/>
  <c r="D109" i="20"/>
  <c r="C109" i="20"/>
  <c r="AD108" i="20"/>
  <c r="AC108" i="20"/>
  <c r="AB108" i="20"/>
  <c r="AA108" i="20"/>
  <c r="Z108" i="20"/>
  <c r="Y108" i="20"/>
  <c r="X108" i="20"/>
  <c r="W108" i="20"/>
  <c r="V108" i="20"/>
  <c r="U108" i="20"/>
  <c r="T108" i="20"/>
  <c r="S108" i="20"/>
  <c r="R108" i="20"/>
  <c r="Q108" i="20"/>
  <c r="P108" i="20"/>
  <c r="O108" i="20"/>
  <c r="N108" i="20"/>
  <c r="M108" i="20"/>
  <c r="L108" i="20"/>
  <c r="K108" i="20"/>
  <c r="J108" i="20"/>
  <c r="I108" i="20"/>
  <c r="H108" i="20"/>
  <c r="G108" i="20"/>
  <c r="F108" i="20"/>
  <c r="E108" i="20"/>
  <c r="D108" i="20"/>
  <c r="C108" i="20"/>
  <c r="AD107" i="20"/>
  <c r="AC107" i="20"/>
  <c r="AB107" i="20"/>
  <c r="AA107" i="20"/>
  <c r="Z107" i="20"/>
  <c r="Y107" i="20"/>
  <c r="X107" i="20"/>
  <c r="W107" i="20"/>
  <c r="V107" i="20"/>
  <c r="U107" i="20"/>
  <c r="T107" i="20"/>
  <c r="S107" i="20"/>
  <c r="R107" i="20"/>
  <c r="Q107" i="20"/>
  <c r="P107" i="20"/>
  <c r="O107" i="20"/>
  <c r="N107" i="20"/>
  <c r="M107" i="20"/>
  <c r="L107" i="20"/>
  <c r="K107" i="20"/>
  <c r="J107" i="20"/>
  <c r="I107" i="20"/>
  <c r="H107" i="20"/>
  <c r="G107" i="20"/>
  <c r="F107" i="20"/>
  <c r="E107" i="20"/>
  <c r="D107" i="20"/>
  <c r="C107" i="20"/>
  <c r="AD106" i="20"/>
  <c r="AC106" i="20"/>
  <c r="AB106" i="20"/>
  <c r="AA106" i="20"/>
  <c r="Z106" i="20"/>
  <c r="Y106" i="20"/>
  <c r="X106" i="20"/>
  <c r="W106" i="20"/>
  <c r="V106" i="20"/>
  <c r="U106" i="20"/>
  <c r="T106" i="20"/>
  <c r="S106" i="20"/>
  <c r="R106" i="20"/>
  <c r="Q106" i="20"/>
  <c r="P106" i="20"/>
  <c r="O106" i="20"/>
  <c r="N106" i="20"/>
  <c r="M106" i="20"/>
  <c r="L106" i="20"/>
  <c r="K106" i="20"/>
  <c r="J106" i="20"/>
  <c r="I106" i="20"/>
  <c r="H106" i="20"/>
  <c r="G106" i="20"/>
  <c r="F106" i="20"/>
  <c r="E106" i="20"/>
  <c r="D106" i="20"/>
  <c r="C106" i="20"/>
  <c r="AD105" i="20"/>
  <c r="AC105" i="20"/>
  <c r="AB105" i="20"/>
  <c r="AA105" i="20"/>
  <c r="Z105" i="20"/>
  <c r="Y105" i="20"/>
  <c r="X105" i="20"/>
  <c r="W105" i="20"/>
  <c r="V105" i="20"/>
  <c r="U105" i="20"/>
  <c r="T105" i="20"/>
  <c r="S105" i="20"/>
  <c r="R105" i="20"/>
  <c r="Q105" i="20"/>
  <c r="P105" i="20"/>
  <c r="O105" i="20"/>
  <c r="N105" i="20"/>
  <c r="M105" i="20"/>
  <c r="L105" i="20"/>
  <c r="K105" i="20"/>
  <c r="J105" i="20"/>
  <c r="I105" i="20"/>
  <c r="H105" i="20"/>
  <c r="G105" i="20"/>
  <c r="F105" i="20"/>
  <c r="E105" i="20"/>
  <c r="D105" i="20"/>
  <c r="C105" i="20"/>
  <c r="AD104" i="20"/>
  <c r="AC104" i="20"/>
  <c r="AB104" i="20"/>
  <c r="AA104" i="20"/>
  <c r="Z104" i="20"/>
  <c r="Y104" i="20"/>
  <c r="X104" i="20"/>
  <c r="W104" i="20"/>
  <c r="V104" i="20"/>
  <c r="U104" i="20"/>
  <c r="T104" i="20"/>
  <c r="S104" i="20"/>
  <c r="R104" i="20"/>
  <c r="Q104" i="20"/>
  <c r="P104" i="20"/>
  <c r="O104" i="20"/>
  <c r="N104" i="20"/>
  <c r="M104" i="20"/>
  <c r="L104" i="20"/>
  <c r="K104" i="20"/>
  <c r="J104" i="20"/>
  <c r="I104" i="20"/>
  <c r="H104" i="20"/>
  <c r="G104" i="20"/>
  <c r="F104" i="20"/>
  <c r="E104" i="20"/>
  <c r="D104" i="20"/>
  <c r="C104" i="20"/>
  <c r="AD103" i="20"/>
  <c r="AC103" i="20"/>
  <c r="AB103" i="20"/>
  <c r="AA103" i="20"/>
  <c r="Z103" i="20"/>
  <c r="Y103" i="20"/>
  <c r="X103" i="20"/>
  <c r="W103" i="20"/>
  <c r="V103" i="20"/>
  <c r="U103" i="20"/>
  <c r="T103" i="20"/>
  <c r="S103" i="20"/>
  <c r="R103" i="20"/>
  <c r="Q103" i="20"/>
  <c r="P103" i="20"/>
  <c r="O103" i="20"/>
  <c r="N103" i="20"/>
  <c r="M103" i="20"/>
  <c r="L103" i="20"/>
  <c r="K103" i="20"/>
  <c r="J103" i="20"/>
  <c r="I103" i="20"/>
  <c r="H103" i="20"/>
  <c r="G103" i="20"/>
  <c r="F103" i="20"/>
  <c r="E103" i="20"/>
  <c r="D103" i="20"/>
  <c r="C103" i="20"/>
  <c r="AD102" i="20"/>
  <c r="AC102" i="20"/>
  <c r="AB102" i="20"/>
  <c r="AA102" i="20"/>
  <c r="Z102" i="20"/>
  <c r="Y102" i="20"/>
  <c r="X102" i="20"/>
  <c r="W102" i="20"/>
  <c r="V102" i="20"/>
  <c r="U102" i="20"/>
  <c r="T102" i="20"/>
  <c r="S102" i="20"/>
  <c r="R102" i="20"/>
  <c r="Q102" i="20"/>
  <c r="P102" i="20"/>
  <c r="O102" i="20"/>
  <c r="N102" i="20"/>
  <c r="M102" i="20"/>
  <c r="L102" i="20"/>
  <c r="K102" i="20"/>
  <c r="J102" i="20"/>
  <c r="I102" i="20"/>
  <c r="H102" i="20"/>
  <c r="G102" i="20"/>
  <c r="F102" i="20"/>
  <c r="E102" i="20"/>
  <c r="D102" i="20"/>
  <c r="C102" i="20"/>
  <c r="AD101" i="20"/>
  <c r="AC101" i="20"/>
  <c r="AB101" i="20"/>
  <c r="AA101" i="20"/>
  <c r="Z101" i="20"/>
  <c r="Y101" i="20"/>
  <c r="X101" i="20"/>
  <c r="W101" i="20"/>
  <c r="V101" i="20"/>
  <c r="U101" i="20"/>
  <c r="T101" i="20"/>
  <c r="S101" i="20"/>
  <c r="R101" i="20"/>
  <c r="Q101" i="20"/>
  <c r="P101" i="20"/>
  <c r="O101" i="20"/>
  <c r="N101" i="20"/>
  <c r="M101" i="20"/>
  <c r="L101" i="20"/>
  <c r="K101" i="20"/>
  <c r="J101" i="20"/>
  <c r="I101" i="20"/>
  <c r="H101" i="20"/>
  <c r="G101" i="20"/>
  <c r="F101" i="20"/>
  <c r="E101" i="20"/>
  <c r="D101" i="20"/>
  <c r="C101" i="20"/>
  <c r="AD100" i="20"/>
  <c r="AC100" i="20"/>
  <c r="AB100" i="20"/>
  <c r="AA100" i="20"/>
  <c r="Z100" i="20"/>
  <c r="Y100" i="20"/>
  <c r="X100" i="20"/>
  <c r="W100" i="20"/>
  <c r="V100" i="20"/>
  <c r="U100" i="20"/>
  <c r="T100" i="20"/>
  <c r="S100" i="20"/>
  <c r="R100" i="20"/>
  <c r="Q100" i="20"/>
  <c r="P100" i="20"/>
  <c r="O100" i="20"/>
  <c r="N100" i="20"/>
  <c r="M100" i="20"/>
  <c r="L100" i="20"/>
  <c r="K100" i="20"/>
  <c r="J100" i="20"/>
  <c r="I100" i="20"/>
  <c r="H100" i="20"/>
  <c r="G100" i="20"/>
  <c r="F100" i="20"/>
  <c r="E100" i="20"/>
  <c r="D100" i="20"/>
  <c r="C100" i="20"/>
  <c r="AD99" i="20"/>
  <c r="AC99" i="20"/>
  <c r="AB99" i="20"/>
  <c r="AA99" i="20"/>
  <c r="Z99" i="20"/>
  <c r="Y99" i="20"/>
  <c r="X99" i="20"/>
  <c r="W99" i="20"/>
  <c r="V99" i="20"/>
  <c r="U99" i="20"/>
  <c r="T99" i="20"/>
  <c r="S99" i="20"/>
  <c r="R99" i="20"/>
  <c r="Q99" i="20"/>
  <c r="P99" i="20"/>
  <c r="O99" i="20"/>
  <c r="N99" i="20"/>
  <c r="M99" i="20"/>
  <c r="L99" i="20"/>
  <c r="K99" i="20"/>
  <c r="J99" i="20"/>
  <c r="I99" i="20"/>
  <c r="H99" i="20"/>
  <c r="G99" i="20"/>
  <c r="F99" i="20"/>
  <c r="E99" i="20"/>
  <c r="D99" i="20"/>
  <c r="C99" i="20"/>
  <c r="AD98" i="20"/>
  <c r="AC98" i="20"/>
  <c r="AB98" i="20"/>
  <c r="AA98" i="20"/>
  <c r="Z98" i="20"/>
  <c r="Y98" i="20"/>
  <c r="X98" i="20"/>
  <c r="W98" i="20"/>
  <c r="V98" i="20"/>
  <c r="U98" i="20"/>
  <c r="T98" i="20"/>
  <c r="S98" i="20"/>
  <c r="R98" i="20"/>
  <c r="Q98" i="20"/>
  <c r="P98" i="20"/>
  <c r="O98" i="20"/>
  <c r="N98" i="20"/>
  <c r="M98" i="20"/>
  <c r="L98" i="20"/>
  <c r="K98" i="20"/>
  <c r="J98" i="20"/>
  <c r="I98" i="20"/>
  <c r="H98" i="20"/>
  <c r="G98" i="20"/>
  <c r="F98" i="20"/>
  <c r="E98" i="20"/>
  <c r="D98" i="20"/>
  <c r="C98" i="20"/>
  <c r="AD97" i="20"/>
  <c r="AC97" i="20"/>
  <c r="AB97" i="20"/>
  <c r="AA97" i="20"/>
  <c r="Z97" i="20"/>
  <c r="Y97" i="20"/>
  <c r="X97" i="20"/>
  <c r="W97" i="20"/>
  <c r="V97" i="20"/>
  <c r="U97" i="20"/>
  <c r="T97" i="20"/>
  <c r="S97" i="20"/>
  <c r="R97" i="20"/>
  <c r="Q97" i="20"/>
  <c r="P97" i="20"/>
  <c r="O97" i="20"/>
  <c r="N97" i="20"/>
  <c r="M97" i="20"/>
  <c r="L97" i="20"/>
  <c r="K97" i="20"/>
  <c r="J97" i="20"/>
  <c r="I97" i="20"/>
  <c r="H97" i="20"/>
  <c r="G97" i="20"/>
  <c r="F97" i="20"/>
  <c r="E97" i="20"/>
  <c r="D97" i="20"/>
  <c r="C97" i="20"/>
  <c r="AD93" i="20"/>
  <c r="AC93" i="20"/>
  <c r="AB93" i="20"/>
  <c r="AA93" i="20"/>
  <c r="Z93" i="20"/>
  <c r="Y93" i="20"/>
  <c r="X93" i="20"/>
  <c r="W93" i="20"/>
  <c r="V93" i="20"/>
  <c r="U93" i="20"/>
  <c r="T93" i="20"/>
  <c r="S93" i="20"/>
  <c r="R93" i="20"/>
  <c r="Q93" i="20"/>
  <c r="P93" i="20"/>
  <c r="O93" i="20"/>
  <c r="N93" i="20"/>
  <c r="M93" i="20"/>
  <c r="L93" i="20"/>
  <c r="K93" i="20"/>
  <c r="J93" i="20"/>
  <c r="I93" i="20"/>
  <c r="H93" i="20"/>
  <c r="G93" i="20"/>
  <c r="F93" i="20"/>
  <c r="E93" i="20"/>
  <c r="D93" i="20"/>
  <c r="C93" i="20"/>
  <c r="AD92" i="20"/>
  <c r="AC92" i="20"/>
  <c r="AB92" i="20"/>
  <c r="AA92" i="20"/>
  <c r="Z92" i="20"/>
  <c r="Y92" i="20"/>
  <c r="X92" i="20"/>
  <c r="W92" i="20"/>
  <c r="V92" i="20"/>
  <c r="U92" i="20"/>
  <c r="T92" i="20"/>
  <c r="S92" i="20"/>
  <c r="R92" i="20"/>
  <c r="Q92" i="20"/>
  <c r="P92" i="20"/>
  <c r="O92" i="20"/>
  <c r="N92" i="20"/>
  <c r="M92" i="20"/>
  <c r="L92" i="20"/>
  <c r="K92" i="20"/>
  <c r="J92" i="20"/>
  <c r="I92" i="20"/>
  <c r="H92" i="20"/>
  <c r="G92" i="20"/>
  <c r="F92" i="20"/>
  <c r="E92" i="20"/>
  <c r="D92" i="20"/>
  <c r="C92" i="20"/>
  <c r="AD91" i="20"/>
  <c r="AC91" i="20"/>
  <c r="AB91" i="20"/>
  <c r="AA91" i="20"/>
  <c r="Z91" i="20"/>
  <c r="Y91" i="20"/>
  <c r="X91" i="20"/>
  <c r="W91" i="20"/>
  <c r="V91" i="20"/>
  <c r="U91" i="20"/>
  <c r="T91" i="20"/>
  <c r="S91" i="20"/>
  <c r="R91" i="20"/>
  <c r="Q91" i="20"/>
  <c r="P91" i="20"/>
  <c r="O91" i="20"/>
  <c r="N91" i="20"/>
  <c r="M91" i="20"/>
  <c r="L91" i="20"/>
  <c r="K91" i="20"/>
  <c r="J91" i="20"/>
  <c r="I91" i="20"/>
  <c r="H91" i="20"/>
  <c r="G91" i="20"/>
  <c r="F91" i="20"/>
  <c r="E91" i="20"/>
  <c r="D91" i="20"/>
  <c r="C91" i="20"/>
  <c r="AD90" i="20"/>
  <c r="AC90" i="20"/>
  <c r="AB90" i="20"/>
  <c r="AA90" i="20"/>
  <c r="Z90" i="20"/>
  <c r="Y90" i="20"/>
  <c r="X90" i="20"/>
  <c r="W90" i="20"/>
  <c r="V90" i="20"/>
  <c r="U90" i="20"/>
  <c r="T90" i="20"/>
  <c r="S90" i="20"/>
  <c r="R90" i="20"/>
  <c r="Q90" i="20"/>
  <c r="P90" i="20"/>
  <c r="O90" i="20"/>
  <c r="N90" i="20"/>
  <c r="M90" i="20"/>
  <c r="L90" i="20"/>
  <c r="K90" i="20"/>
  <c r="J90" i="20"/>
  <c r="I90" i="20"/>
  <c r="H90" i="20"/>
  <c r="G90" i="20"/>
  <c r="F90" i="20"/>
  <c r="E90" i="20"/>
  <c r="D90" i="20"/>
  <c r="C90" i="20"/>
  <c r="AD89" i="20"/>
  <c r="AC89" i="20"/>
  <c r="AB89" i="20"/>
  <c r="AA89" i="20"/>
  <c r="Z89" i="20"/>
  <c r="Y89" i="20"/>
  <c r="X89" i="20"/>
  <c r="W89" i="20"/>
  <c r="V89" i="20"/>
  <c r="U89" i="20"/>
  <c r="T89" i="20"/>
  <c r="S89" i="20"/>
  <c r="R89" i="20"/>
  <c r="Q89" i="20"/>
  <c r="P89" i="20"/>
  <c r="O89" i="20"/>
  <c r="N89" i="20"/>
  <c r="M89" i="20"/>
  <c r="L89" i="20"/>
  <c r="K89" i="20"/>
  <c r="J89" i="20"/>
  <c r="I89" i="20"/>
  <c r="H89" i="20"/>
  <c r="G89" i="20"/>
  <c r="F89" i="20"/>
  <c r="E89" i="20"/>
  <c r="D89" i="20"/>
  <c r="C89" i="20"/>
  <c r="AD88" i="20"/>
  <c r="AC88" i="20"/>
  <c r="AB88" i="20"/>
  <c r="AA88" i="20"/>
  <c r="Z88" i="20"/>
  <c r="Y88" i="20"/>
  <c r="X88" i="20"/>
  <c r="W88" i="20"/>
  <c r="V88" i="20"/>
  <c r="U88" i="20"/>
  <c r="T88" i="20"/>
  <c r="S88" i="20"/>
  <c r="R88" i="20"/>
  <c r="Q88" i="20"/>
  <c r="P88" i="20"/>
  <c r="O88" i="20"/>
  <c r="N88" i="20"/>
  <c r="M88" i="20"/>
  <c r="L88" i="20"/>
  <c r="K88" i="20"/>
  <c r="J88" i="20"/>
  <c r="I88" i="20"/>
  <c r="H88" i="20"/>
  <c r="G88" i="20"/>
  <c r="F88" i="20"/>
  <c r="E88" i="20"/>
  <c r="D88" i="20"/>
  <c r="C88" i="20"/>
  <c r="AD87" i="20"/>
  <c r="AC87" i="20"/>
  <c r="AB87" i="20"/>
  <c r="AA87" i="20"/>
  <c r="Z87" i="20"/>
  <c r="Y87" i="20"/>
  <c r="X87" i="20"/>
  <c r="W87" i="20"/>
  <c r="V87" i="20"/>
  <c r="U87" i="20"/>
  <c r="T87" i="20"/>
  <c r="S87" i="20"/>
  <c r="R87" i="20"/>
  <c r="Q87" i="20"/>
  <c r="P87" i="20"/>
  <c r="O87" i="20"/>
  <c r="N87" i="20"/>
  <c r="M87" i="20"/>
  <c r="L87" i="20"/>
  <c r="K87" i="20"/>
  <c r="J87" i="20"/>
  <c r="I87" i="20"/>
  <c r="H87" i="20"/>
  <c r="G87" i="20"/>
  <c r="F87" i="20"/>
  <c r="E87" i="20"/>
  <c r="D87" i="20"/>
  <c r="C87" i="20"/>
  <c r="AD86" i="20"/>
  <c r="AC86" i="20"/>
  <c r="AB86" i="20"/>
  <c r="AA86" i="20"/>
  <c r="Z86" i="20"/>
  <c r="Y86" i="20"/>
  <c r="X86" i="20"/>
  <c r="W86" i="20"/>
  <c r="V86" i="20"/>
  <c r="U86" i="20"/>
  <c r="T86" i="20"/>
  <c r="S86" i="20"/>
  <c r="R86" i="20"/>
  <c r="Q86" i="20"/>
  <c r="P86" i="20"/>
  <c r="O86" i="20"/>
  <c r="N86" i="20"/>
  <c r="M86" i="20"/>
  <c r="L86" i="20"/>
  <c r="K86" i="20"/>
  <c r="J86" i="20"/>
  <c r="I86" i="20"/>
  <c r="H86" i="20"/>
  <c r="G86" i="20"/>
  <c r="F86" i="20"/>
  <c r="E86" i="20"/>
  <c r="D86" i="20"/>
  <c r="C86" i="20"/>
  <c r="AD85" i="20"/>
  <c r="AC85" i="20"/>
  <c r="AB85" i="20"/>
  <c r="AA85" i="20"/>
  <c r="Z85" i="20"/>
  <c r="Y85" i="20"/>
  <c r="X85" i="20"/>
  <c r="W85" i="20"/>
  <c r="V85" i="20"/>
  <c r="U85" i="20"/>
  <c r="T85" i="20"/>
  <c r="S85" i="20"/>
  <c r="R85" i="20"/>
  <c r="Q85" i="20"/>
  <c r="P85" i="20"/>
  <c r="O85" i="20"/>
  <c r="N85" i="20"/>
  <c r="M85" i="20"/>
  <c r="L85" i="20"/>
  <c r="K85" i="20"/>
  <c r="J85" i="20"/>
  <c r="I85" i="20"/>
  <c r="H85" i="20"/>
  <c r="G85" i="20"/>
  <c r="F85" i="20"/>
  <c r="E85" i="20"/>
  <c r="D85" i="20"/>
  <c r="C85" i="20"/>
  <c r="AD84" i="20"/>
  <c r="AC84" i="20"/>
  <c r="AB84" i="20"/>
  <c r="AA84" i="20"/>
  <c r="Z84" i="20"/>
  <c r="Y84" i="20"/>
  <c r="X84" i="20"/>
  <c r="W84" i="20"/>
  <c r="V84" i="20"/>
  <c r="U84" i="20"/>
  <c r="T84" i="20"/>
  <c r="S84" i="20"/>
  <c r="R84" i="20"/>
  <c r="Q84" i="20"/>
  <c r="P84" i="20"/>
  <c r="O84" i="20"/>
  <c r="N84" i="20"/>
  <c r="M84" i="20"/>
  <c r="L84" i="20"/>
  <c r="K84" i="20"/>
  <c r="J84" i="20"/>
  <c r="I84" i="20"/>
  <c r="H84" i="20"/>
  <c r="G84" i="20"/>
  <c r="F84" i="20"/>
  <c r="E84" i="20"/>
  <c r="D84" i="20"/>
  <c r="C84" i="20"/>
  <c r="AD83" i="20"/>
  <c r="AC83" i="20"/>
  <c r="AB83" i="20"/>
  <c r="AA83" i="20"/>
  <c r="Z83" i="20"/>
  <c r="Y83" i="20"/>
  <c r="X83" i="20"/>
  <c r="W83" i="20"/>
  <c r="V83" i="20"/>
  <c r="U83" i="20"/>
  <c r="T83" i="20"/>
  <c r="S83" i="20"/>
  <c r="R83" i="20"/>
  <c r="Q83" i="20"/>
  <c r="P83" i="20"/>
  <c r="O83" i="20"/>
  <c r="N83" i="20"/>
  <c r="M83" i="20"/>
  <c r="L83" i="20"/>
  <c r="K83" i="20"/>
  <c r="J83" i="20"/>
  <c r="I83" i="20"/>
  <c r="H83" i="20"/>
  <c r="G83" i="20"/>
  <c r="F83" i="20"/>
  <c r="E83" i="20"/>
  <c r="D83" i="20"/>
  <c r="C83" i="20"/>
  <c r="AD82" i="20"/>
  <c r="AC82" i="20"/>
  <c r="AB82" i="20"/>
  <c r="AA82" i="20"/>
  <c r="Z82" i="20"/>
  <c r="Y82" i="20"/>
  <c r="X82" i="20"/>
  <c r="W82" i="20"/>
  <c r="V82" i="20"/>
  <c r="U82" i="20"/>
  <c r="T82" i="20"/>
  <c r="S82" i="20"/>
  <c r="R82" i="20"/>
  <c r="Q82" i="20"/>
  <c r="P82" i="20"/>
  <c r="O82" i="20"/>
  <c r="N82" i="20"/>
  <c r="M82" i="20"/>
  <c r="L82" i="20"/>
  <c r="K82" i="20"/>
  <c r="J82" i="20"/>
  <c r="I82" i="20"/>
  <c r="H82" i="20"/>
  <c r="G82" i="20"/>
  <c r="F82" i="20"/>
  <c r="E82" i="20"/>
  <c r="D82" i="20"/>
  <c r="C82" i="20"/>
  <c r="AD81" i="20"/>
  <c r="AC81" i="20"/>
  <c r="AB81" i="20"/>
  <c r="AA81" i="20"/>
  <c r="Z81" i="20"/>
  <c r="Y81" i="20"/>
  <c r="X81" i="20"/>
  <c r="W81" i="20"/>
  <c r="V81" i="20"/>
  <c r="U81" i="20"/>
  <c r="T81" i="20"/>
  <c r="S81" i="20"/>
  <c r="R81" i="20"/>
  <c r="Q81" i="20"/>
  <c r="P81" i="20"/>
  <c r="O81" i="20"/>
  <c r="N81" i="20"/>
  <c r="M81" i="20"/>
  <c r="L81" i="20"/>
  <c r="K81" i="20"/>
  <c r="J81" i="20"/>
  <c r="I81" i="20"/>
  <c r="H81" i="20"/>
  <c r="G81" i="20"/>
  <c r="F81" i="20"/>
  <c r="E81" i="20"/>
  <c r="D81" i="20"/>
  <c r="C81" i="20"/>
  <c r="AD80" i="20"/>
  <c r="AC80" i="20"/>
  <c r="AB80" i="20"/>
  <c r="AA80" i="20"/>
  <c r="Z80" i="20"/>
  <c r="Y80" i="20"/>
  <c r="X80" i="20"/>
  <c r="W80" i="20"/>
  <c r="V80" i="20"/>
  <c r="U80" i="20"/>
  <c r="T80" i="20"/>
  <c r="S80" i="20"/>
  <c r="R80" i="20"/>
  <c r="Q80" i="20"/>
  <c r="P80" i="20"/>
  <c r="O80" i="20"/>
  <c r="N80" i="20"/>
  <c r="M80" i="20"/>
  <c r="L80" i="20"/>
  <c r="K80" i="20"/>
  <c r="J80" i="20"/>
  <c r="I80" i="20"/>
  <c r="H80" i="20"/>
  <c r="G80" i="20"/>
  <c r="F80" i="20"/>
  <c r="E80" i="20"/>
  <c r="D80" i="20"/>
  <c r="C80" i="20"/>
  <c r="AD79" i="20"/>
  <c r="AC79" i="20"/>
  <c r="AB79" i="20"/>
  <c r="AA79" i="20"/>
  <c r="Z79" i="20"/>
  <c r="Y79" i="20"/>
  <c r="X79" i="20"/>
  <c r="W79" i="20"/>
  <c r="V79" i="20"/>
  <c r="U79" i="20"/>
  <c r="T79" i="20"/>
  <c r="S79" i="20"/>
  <c r="R79" i="20"/>
  <c r="Q79" i="20"/>
  <c r="P79" i="20"/>
  <c r="O79" i="20"/>
  <c r="N79" i="20"/>
  <c r="M79" i="20"/>
  <c r="L79" i="20"/>
  <c r="K79" i="20"/>
  <c r="J79" i="20"/>
  <c r="I79" i="20"/>
  <c r="H79" i="20"/>
  <c r="G79" i="20"/>
  <c r="F79" i="20"/>
  <c r="E79" i="20"/>
  <c r="D79" i="20"/>
  <c r="C79" i="20"/>
  <c r="AD78" i="20"/>
  <c r="AC78" i="20"/>
  <c r="AB78" i="20"/>
  <c r="AA78" i="20"/>
  <c r="Z78" i="20"/>
  <c r="Y78" i="20"/>
  <c r="X78" i="20"/>
  <c r="W78" i="20"/>
  <c r="V78" i="20"/>
  <c r="U78" i="20"/>
  <c r="T78" i="20"/>
  <c r="S78" i="20"/>
  <c r="R78" i="20"/>
  <c r="Q78" i="20"/>
  <c r="P78" i="20"/>
  <c r="O78" i="20"/>
  <c r="N78" i="20"/>
  <c r="M78" i="20"/>
  <c r="L78" i="20"/>
  <c r="K78" i="20"/>
  <c r="J78" i="20"/>
  <c r="I78" i="20"/>
  <c r="H78" i="20"/>
  <c r="G78" i="20"/>
  <c r="F78" i="20"/>
  <c r="E78" i="20"/>
  <c r="D78" i="20"/>
  <c r="C78" i="20"/>
  <c r="AD77" i="20"/>
  <c r="AC77" i="20"/>
  <c r="AB77" i="20"/>
  <c r="AA77" i="20"/>
  <c r="Z77" i="20"/>
  <c r="Y77" i="20"/>
  <c r="X77" i="20"/>
  <c r="W77" i="20"/>
  <c r="V77" i="20"/>
  <c r="U77" i="20"/>
  <c r="T77" i="20"/>
  <c r="S77" i="20"/>
  <c r="R77" i="20"/>
  <c r="Q77" i="20"/>
  <c r="P77" i="20"/>
  <c r="O77" i="20"/>
  <c r="N77" i="20"/>
  <c r="M77" i="20"/>
  <c r="L77" i="20"/>
  <c r="K77" i="20"/>
  <c r="J77" i="20"/>
  <c r="I77" i="20"/>
  <c r="H77" i="20"/>
  <c r="G77" i="20"/>
  <c r="F77" i="20"/>
  <c r="E77" i="20"/>
  <c r="D77" i="20"/>
  <c r="C77" i="20"/>
  <c r="AD76" i="20"/>
  <c r="AC76" i="20"/>
  <c r="AB76" i="20"/>
  <c r="AA76" i="20"/>
  <c r="Z76" i="20"/>
  <c r="Y76" i="20"/>
  <c r="X76" i="20"/>
  <c r="W76" i="20"/>
  <c r="V76" i="20"/>
  <c r="U76" i="20"/>
  <c r="T76" i="20"/>
  <c r="S76" i="20"/>
  <c r="R76" i="20"/>
  <c r="Q76" i="20"/>
  <c r="P76" i="20"/>
  <c r="O76" i="20"/>
  <c r="N76" i="20"/>
  <c r="M76" i="20"/>
  <c r="L76" i="20"/>
  <c r="K76" i="20"/>
  <c r="J76" i="20"/>
  <c r="I76" i="20"/>
  <c r="H76" i="20"/>
  <c r="G76" i="20"/>
  <c r="F76" i="20"/>
  <c r="E76" i="20"/>
  <c r="D76" i="20"/>
  <c r="C76" i="20"/>
  <c r="AD75" i="20"/>
  <c r="AC75" i="20"/>
  <c r="AB75" i="20"/>
  <c r="AA75" i="20"/>
  <c r="Z75" i="20"/>
  <c r="Y75" i="20"/>
  <c r="X75" i="20"/>
  <c r="W75" i="20"/>
  <c r="V75" i="20"/>
  <c r="U75" i="20"/>
  <c r="T75" i="20"/>
  <c r="S75" i="20"/>
  <c r="R75" i="20"/>
  <c r="Q75" i="20"/>
  <c r="P75" i="20"/>
  <c r="O75" i="20"/>
  <c r="N75" i="20"/>
  <c r="M75" i="20"/>
  <c r="L75" i="20"/>
  <c r="K75" i="20"/>
  <c r="J75" i="20"/>
  <c r="I75" i="20"/>
  <c r="H75" i="20"/>
  <c r="G75" i="20"/>
  <c r="F75" i="20"/>
  <c r="E75" i="20"/>
  <c r="D75" i="20"/>
  <c r="C75" i="20"/>
  <c r="AD74" i="20"/>
  <c r="AC74" i="20"/>
  <c r="AB74" i="20"/>
  <c r="AA74" i="20"/>
  <c r="Z74" i="20"/>
  <c r="Y74" i="20"/>
  <c r="X74" i="20"/>
  <c r="W74" i="20"/>
  <c r="V74" i="20"/>
  <c r="U74" i="20"/>
  <c r="T74" i="20"/>
  <c r="S74" i="20"/>
  <c r="R74" i="20"/>
  <c r="Q74" i="20"/>
  <c r="P74" i="20"/>
  <c r="O74" i="20"/>
  <c r="N74" i="20"/>
  <c r="M74" i="20"/>
  <c r="L74" i="20"/>
  <c r="K74" i="20"/>
  <c r="J74" i="20"/>
  <c r="I74" i="20"/>
  <c r="H74" i="20"/>
  <c r="G74" i="20"/>
  <c r="F74" i="20"/>
  <c r="E74" i="20"/>
  <c r="D74" i="20"/>
  <c r="C74" i="20"/>
  <c r="AD73" i="20"/>
  <c r="AC73" i="20"/>
  <c r="AB73" i="20"/>
  <c r="AA73" i="20"/>
  <c r="Z73" i="20"/>
  <c r="Y73" i="20"/>
  <c r="X73" i="20"/>
  <c r="W73" i="20"/>
  <c r="V73" i="20"/>
  <c r="U73" i="20"/>
  <c r="T73" i="20"/>
  <c r="S73" i="20"/>
  <c r="R73" i="20"/>
  <c r="Q73" i="20"/>
  <c r="P73" i="20"/>
  <c r="O73" i="20"/>
  <c r="N73" i="20"/>
  <c r="M73" i="20"/>
  <c r="L73" i="20"/>
  <c r="K73" i="20"/>
  <c r="J73" i="20"/>
  <c r="I73" i="20"/>
  <c r="H73" i="20"/>
  <c r="G73" i="20"/>
  <c r="F73" i="20"/>
  <c r="E73" i="20"/>
  <c r="D73" i="20"/>
  <c r="C73" i="20"/>
  <c r="AD72" i="20"/>
  <c r="AC72" i="20"/>
  <c r="AB72" i="20"/>
  <c r="AA72" i="20"/>
  <c r="Z72" i="20"/>
  <c r="Y72" i="20"/>
  <c r="X72" i="20"/>
  <c r="W72" i="20"/>
  <c r="V72" i="20"/>
  <c r="U72" i="20"/>
  <c r="T72" i="20"/>
  <c r="S72" i="20"/>
  <c r="R72" i="20"/>
  <c r="Q72" i="20"/>
  <c r="P72" i="20"/>
  <c r="O72" i="20"/>
  <c r="N72" i="20"/>
  <c r="M72" i="20"/>
  <c r="L72" i="20"/>
  <c r="K72" i="20"/>
  <c r="J72" i="20"/>
  <c r="I72" i="20"/>
  <c r="H72" i="20"/>
  <c r="G72" i="20"/>
  <c r="F72" i="20"/>
  <c r="E72" i="20"/>
  <c r="D72" i="20"/>
  <c r="C72" i="20"/>
  <c r="AD71" i="20"/>
  <c r="AC71" i="20"/>
  <c r="AB71" i="20"/>
  <c r="AA71" i="20"/>
  <c r="Z71" i="20"/>
  <c r="Y71" i="20"/>
  <c r="X71" i="20"/>
  <c r="W71" i="20"/>
  <c r="V71" i="20"/>
  <c r="U71" i="20"/>
  <c r="T71" i="20"/>
  <c r="S71" i="20"/>
  <c r="R71" i="20"/>
  <c r="Q71" i="20"/>
  <c r="P71" i="20"/>
  <c r="O71" i="20"/>
  <c r="N71" i="20"/>
  <c r="M71" i="20"/>
  <c r="L71" i="20"/>
  <c r="K71" i="20"/>
  <c r="J71" i="20"/>
  <c r="I71" i="20"/>
  <c r="H71" i="20"/>
  <c r="G71" i="20"/>
  <c r="F71" i="20"/>
  <c r="E71" i="20"/>
  <c r="D71" i="20"/>
  <c r="C71" i="20"/>
  <c r="AD70" i="20"/>
  <c r="AC70" i="20"/>
  <c r="AB70" i="20"/>
  <c r="AA70" i="20"/>
  <c r="Z70" i="20"/>
  <c r="Y70" i="20"/>
  <c r="X70" i="20"/>
  <c r="W70" i="20"/>
  <c r="V70" i="20"/>
  <c r="U70" i="20"/>
  <c r="T70" i="20"/>
  <c r="S70" i="20"/>
  <c r="R70" i="20"/>
  <c r="Q70" i="20"/>
  <c r="P70" i="20"/>
  <c r="O70" i="20"/>
  <c r="N70" i="20"/>
  <c r="M70" i="20"/>
  <c r="L70" i="20"/>
  <c r="K70" i="20"/>
  <c r="J70" i="20"/>
  <c r="I70" i="20"/>
  <c r="H70" i="20"/>
  <c r="G70" i="20"/>
  <c r="F70" i="20"/>
  <c r="E70" i="20"/>
  <c r="D70" i="20"/>
  <c r="C70" i="20"/>
  <c r="AD69" i="20"/>
  <c r="AC69" i="20"/>
  <c r="AB69" i="20"/>
  <c r="AA69" i="20"/>
  <c r="Z69" i="20"/>
  <c r="Y69" i="20"/>
  <c r="X69" i="20"/>
  <c r="W69" i="20"/>
  <c r="V69" i="20"/>
  <c r="U69" i="20"/>
  <c r="T69" i="20"/>
  <c r="S69" i="20"/>
  <c r="R69" i="20"/>
  <c r="Q69" i="20"/>
  <c r="P69" i="20"/>
  <c r="O69" i="20"/>
  <c r="N69" i="20"/>
  <c r="M69" i="20"/>
  <c r="L69" i="20"/>
  <c r="K69" i="20"/>
  <c r="J69" i="20"/>
  <c r="I69" i="20"/>
  <c r="H69" i="20"/>
  <c r="G69" i="20"/>
  <c r="F69" i="20"/>
  <c r="E69" i="20"/>
  <c r="D69" i="20"/>
  <c r="C69" i="20"/>
  <c r="AD68" i="20"/>
  <c r="AC68" i="20"/>
  <c r="AB68" i="20"/>
  <c r="AA68" i="20"/>
  <c r="Z68" i="20"/>
  <c r="Y68" i="20"/>
  <c r="X68" i="20"/>
  <c r="W68" i="20"/>
  <c r="V68" i="20"/>
  <c r="U68" i="20"/>
  <c r="T68" i="20"/>
  <c r="S68" i="20"/>
  <c r="R68" i="20"/>
  <c r="Q68" i="20"/>
  <c r="P68" i="20"/>
  <c r="O68" i="20"/>
  <c r="N68" i="20"/>
  <c r="M68" i="20"/>
  <c r="L68" i="20"/>
  <c r="K68" i="20"/>
  <c r="J68" i="20"/>
  <c r="I68" i="20"/>
  <c r="H68" i="20"/>
  <c r="G68" i="20"/>
  <c r="F68" i="20"/>
  <c r="E68" i="20"/>
  <c r="D68" i="20"/>
  <c r="C68" i="20"/>
  <c r="AD67" i="20"/>
  <c r="AC67" i="20"/>
  <c r="AB67" i="20"/>
  <c r="AA67" i="20"/>
  <c r="Z67" i="20"/>
  <c r="Y67" i="20"/>
  <c r="X67" i="20"/>
  <c r="W67" i="20"/>
  <c r="V67" i="20"/>
  <c r="U67" i="20"/>
  <c r="T67" i="20"/>
  <c r="S67" i="20"/>
  <c r="R67" i="20"/>
  <c r="Q67" i="20"/>
  <c r="P67" i="20"/>
  <c r="O67" i="20"/>
  <c r="N67" i="20"/>
  <c r="M67" i="20"/>
  <c r="L67" i="20"/>
  <c r="K67" i="20"/>
  <c r="J67" i="20"/>
  <c r="I67" i="20"/>
  <c r="H67" i="20"/>
  <c r="G67" i="20"/>
  <c r="F67" i="20"/>
  <c r="E67" i="20"/>
  <c r="D67" i="20"/>
  <c r="C67" i="20"/>
  <c r="AD66" i="20"/>
  <c r="AC66" i="20"/>
  <c r="AB66" i="20"/>
  <c r="AA66" i="20"/>
  <c r="Z66" i="20"/>
  <c r="Y66" i="20"/>
  <c r="X66" i="20"/>
  <c r="W66" i="20"/>
  <c r="V66" i="20"/>
  <c r="U66" i="20"/>
  <c r="T66" i="20"/>
  <c r="S66" i="20"/>
  <c r="R66" i="20"/>
  <c r="Q66" i="20"/>
  <c r="P66" i="20"/>
  <c r="O66" i="20"/>
  <c r="N66" i="20"/>
  <c r="M66" i="20"/>
  <c r="L66" i="20"/>
  <c r="K66" i="20"/>
  <c r="J66" i="20"/>
  <c r="I66" i="20"/>
  <c r="H66" i="20"/>
  <c r="G66" i="20"/>
  <c r="F66" i="20"/>
  <c r="E66" i="20"/>
  <c r="D66" i="20"/>
  <c r="C66" i="20"/>
  <c r="AD62" i="20" l="1"/>
  <c r="AC62" i="20"/>
  <c r="AB62" i="20"/>
  <c r="AA62" i="20"/>
  <c r="Z62" i="20"/>
  <c r="Y62" i="20"/>
  <c r="X62" i="20"/>
  <c r="W62" i="20"/>
  <c r="V62" i="20"/>
  <c r="U62" i="20"/>
  <c r="T62" i="20"/>
  <c r="S62" i="20"/>
  <c r="R62" i="20"/>
  <c r="Q62" i="20"/>
  <c r="P62" i="20"/>
  <c r="O62" i="20"/>
  <c r="N62" i="20"/>
  <c r="M62" i="20"/>
  <c r="L62" i="20"/>
  <c r="K62" i="20"/>
  <c r="J62" i="20"/>
  <c r="I62" i="20"/>
  <c r="H62" i="20"/>
  <c r="G62" i="20"/>
  <c r="F62" i="20"/>
  <c r="E62" i="20"/>
  <c r="D62" i="20"/>
  <c r="C62" i="20"/>
  <c r="AD61" i="20"/>
  <c r="AC61" i="20"/>
  <c r="AB61" i="20"/>
  <c r="AA61" i="20"/>
  <c r="Z61" i="20"/>
  <c r="Y61" i="20"/>
  <c r="X61" i="20"/>
  <c r="W61" i="20"/>
  <c r="V61" i="20"/>
  <c r="U61" i="20"/>
  <c r="T61" i="20"/>
  <c r="S61" i="20"/>
  <c r="R61" i="20"/>
  <c r="Q61" i="20"/>
  <c r="P61" i="20"/>
  <c r="O61" i="20"/>
  <c r="N61" i="20"/>
  <c r="M61" i="20"/>
  <c r="L61" i="20"/>
  <c r="K61" i="20"/>
  <c r="J61" i="20"/>
  <c r="I61" i="20"/>
  <c r="H61" i="20"/>
  <c r="G61" i="20"/>
  <c r="F61" i="20"/>
  <c r="E61" i="20"/>
  <c r="D61" i="20"/>
  <c r="C61" i="20"/>
  <c r="AD60" i="20"/>
  <c r="AC60" i="20"/>
  <c r="AB60" i="20"/>
  <c r="AA60" i="20"/>
  <c r="Z60" i="20"/>
  <c r="Y60" i="20"/>
  <c r="X60" i="20"/>
  <c r="W60" i="20"/>
  <c r="V60" i="20"/>
  <c r="U60" i="20"/>
  <c r="T60" i="20"/>
  <c r="S60" i="20"/>
  <c r="R60" i="20"/>
  <c r="Q60" i="20"/>
  <c r="P60" i="20"/>
  <c r="O60" i="20"/>
  <c r="N60" i="20"/>
  <c r="M60" i="20"/>
  <c r="L60" i="20"/>
  <c r="K60" i="20"/>
  <c r="J60" i="20"/>
  <c r="I60" i="20"/>
  <c r="H60" i="20"/>
  <c r="G60" i="20"/>
  <c r="F60" i="20"/>
  <c r="E60" i="20"/>
  <c r="D60" i="20"/>
  <c r="C60" i="20"/>
  <c r="AD59" i="20"/>
  <c r="AC59" i="20"/>
  <c r="AB59" i="20"/>
  <c r="AA59" i="20"/>
  <c r="Z59" i="20"/>
  <c r="Y59" i="20"/>
  <c r="X59" i="20"/>
  <c r="W59" i="20"/>
  <c r="V59" i="20"/>
  <c r="U59" i="20"/>
  <c r="T59" i="20"/>
  <c r="S59" i="20"/>
  <c r="R59" i="20"/>
  <c r="Q59" i="20"/>
  <c r="P59" i="20"/>
  <c r="O59" i="20"/>
  <c r="N59" i="20"/>
  <c r="M59" i="20"/>
  <c r="L59" i="20"/>
  <c r="K59" i="20"/>
  <c r="J59" i="20"/>
  <c r="I59" i="20"/>
  <c r="H59" i="20"/>
  <c r="G59" i="20"/>
  <c r="F59" i="20"/>
  <c r="E59" i="20"/>
  <c r="D59" i="20"/>
  <c r="C59" i="20"/>
  <c r="AD58" i="20"/>
  <c r="AC58" i="20"/>
  <c r="AB58" i="20"/>
  <c r="AA58" i="20"/>
  <c r="Z58" i="20"/>
  <c r="Y58" i="20"/>
  <c r="X58" i="20"/>
  <c r="W58" i="20"/>
  <c r="V58" i="20"/>
  <c r="U58" i="20"/>
  <c r="T58" i="20"/>
  <c r="S58" i="20"/>
  <c r="R58" i="20"/>
  <c r="Q58" i="20"/>
  <c r="P58" i="20"/>
  <c r="O58" i="20"/>
  <c r="N58" i="20"/>
  <c r="M58" i="20"/>
  <c r="L58" i="20"/>
  <c r="K58" i="20"/>
  <c r="J58" i="20"/>
  <c r="I58" i="20"/>
  <c r="H58" i="20"/>
  <c r="G58" i="20"/>
  <c r="F58" i="20"/>
  <c r="E58" i="20"/>
  <c r="D58" i="20"/>
  <c r="C58" i="20"/>
  <c r="AD57" i="20"/>
  <c r="AC57" i="20"/>
  <c r="AB57" i="20"/>
  <c r="AA57" i="20"/>
  <c r="Z57" i="20"/>
  <c r="Y57" i="20"/>
  <c r="X57" i="20"/>
  <c r="W57" i="20"/>
  <c r="V57" i="20"/>
  <c r="U57" i="20"/>
  <c r="T57" i="20"/>
  <c r="S57" i="20"/>
  <c r="R57" i="20"/>
  <c r="Q57" i="20"/>
  <c r="P57" i="20"/>
  <c r="O57" i="20"/>
  <c r="N57" i="20"/>
  <c r="M57" i="20"/>
  <c r="L57" i="20"/>
  <c r="K57" i="20"/>
  <c r="J57" i="20"/>
  <c r="I57" i="20"/>
  <c r="H57" i="20"/>
  <c r="G57" i="20"/>
  <c r="F57" i="20"/>
  <c r="E57" i="20"/>
  <c r="D57" i="20"/>
  <c r="C57" i="20"/>
  <c r="AD56" i="20"/>
  <c r="AC56" i="20"/>
  <c r="AB56" i="20"/>
  <c r="AA56" i="20"/>
  <c r="Z56" i="20"/>
  <c r="Y56" i="20"/>
  <c r="X56" i="20"/>
  <c r="W56" i="20"/>
  <c r="V56" i="20"/>
  <c r="U56" i="20"/>
  <c r="T56" i="20"/>
  <c r="S56" i="20"/>
  <c r="R56" i="20"/>
  <c r="Q56" i="20"/>
  <c r="P56" i="20"/>
  <c r="O56" i="20"/>
  <c r="N56" i="20"/>
  <c r="M56" i="20"/>
  <c r="L56" i="20"/>
  <c r="K56" i="20"/>
  <c r="J56" i="20"/>
  <c r="I56" i="20"/>
  <c r="H56" i="20"/>
  <c r="G56" i="20"/>
  <c r="F56" i="20"/>
  <c r="E56" i="20"/>
  <c r="D56" i="20"/>
  <c r="C56" i="20"/>
  <c r="AD55" i="20"/>
  <c r="AC55" i="20"/>
  <c r="AB55" i="20"/>
  <c r="AA55" i="20"/>
  <c r="Z55" i="20"/>
  <c r="Y55" i="20"/>
  <c r="X55" i="20"/>
  <c r="W55" i="20"/>
  <c r="V55" i="20"/>
  <c r="U55" i="20"/>
  <c r="T55" i="20"/>
  <c r="S55" i="20"/>
  <c r="R55" i="20"/>
  <c r="Q55" i="20"/>
  <c r="P55" i="20"/>
  <c r="O55" i="20"/>
  <c r="N55" i="20"/>
  <c r="M55" i="20"/>
  <c r="L55" i="20"/>
  <c r="K55" i="20"/>
  <c r="J55" i="20"/>
  <c r="I55" i="20"/>
  <c r="H55" i="20"/>
  <c r="G55" i="20"/>
  <c r="F55" i="20"/>
  <c r="E55" i="20"/>
  <c r="D55" i="20"/>
  <c r="C55" i="20"/>
  <c r="AD54" i="20"/>
  <c r="AC54" i="20"/>
  <c r="AB54" i="20"/>
  <c r="AA54" i="20"/>
  <c r="Z54" i="20"/>
  <c r="Y54" i="20"/>
  <c r="X54" i="20"/>
  <c r="W54" i="20"/>
  <c r="V54" i="20"/>
  <c r="U54" i="20"/>
  <c r="T54" i="20"/>
  <c r="S54" i="20"/>
  <c r="R54" i="20"/>
  <c r="Q54" i="20"/>
  <c r="P54" i="20"/>
  <c r="O54" i="20"/>
  <c r="N54" i="20"/>
  <c r="M54" i="20"/>
  <c r="L54" i="20"/>
  <c r="K54" i="20"/>
  <c r="J54" i="20"/>
  <c r="I54" i="20"/>
  <c r="H54" i="20"/>
  <c r="G54" i="20"/>
  <c r="F54" i="20"/>
  <c r="E54" i="20"/>
  <c r="D54" i="20"/>
  <c r="C54" i="20"/>
  <c r="AD53" i="20"/>
  <c r="AC53" i="20"/>
  <c r="AB53" i="20"/>
  <c r="AA53" i="20"/>
  <c r="Z53" i="20"/>
  <c r="Y53" i="20"/>
  <c r="X53" i="20"/>
  <c r="W53" i="20"/>
  <c r="V53" i="20"/>
  <c r="U53" i="20"/>
  <c r="T53" i="20"/>
  <c r="S53" i="20"/>
  <c r="R53" i="20"/>
  <c r="Q53" i="20"/>
  <c r="P53" i="20"/>
  <c r="O53" i="20"/>
  <c r="N53" i="20"/>
  <c r="M53" i="20"/>
  <c r="L53" i="20"/>
  <c r="K53" i="20"/>
  <c r="J53" i="20"/>
  <c r="I53" i="20"/>
  <c r="H53" i="20"/>
  <c r="G53" i="20"/>
  <c r="F53" i="20"/>
  <c r="E53" i="20"/>
  <c r="D53" i="20"/>
  <c r="C53" i="20"/>
  <c r="AD52" i="20"/>
  <c r="AC52" i="20"/>
  <c r="AB52" i="20"/>
  <c r="AA52" i="20"/>
  <c r="Z52" i="20"/>
  <c r="Y52" i="20"/>
  <c r="X52" i="20"/>
  <c r="W52" i="20"/>
  <c r="V52" i="20"/>
  <c r="U52" i="20"/>
  <c r="T52" i="20"/>
  <c r="S52" i="20"/>
  <c r="R52" i="20"/>
  <c r="Q52" i="20"/>
  <c r="P52" i="20"/>
  <c r="O52" i="20"/>
  <c r="N52" i="20"/>
  <c r="M52" i="20"/>
  <c r="L52" i="20"/>
  <c r="K52" i="20"/>
  <c r="J52" i="20"/>
  <c r="I52" i="20"/>
  <c r="H52" i="20"/>
  <c r="G52" i="20"/>
  <c r="F52" i="20"/>
  <c r="E52" i="20"/>
  <c r="D52" i="20"/>
  <c r="C52" i="20"/>
  <c r="AD51" i="20"/>
  <c r="AC51" i="20"/>
  <c r="AB51" i="20"/>
  <c r="AA51" i="20"/>
  <c r="Z51" i="20"/>
  <c r="Y51" i="20"/>
  <c r="X51" i="20"/>
  <c r="W51" i="20"/>
  <c r="V51" i="20"/>
  <c r="U51" i="20"/>
  <c r="T51" i="20"/>
  <c r="S51" i="20"/>
  <c r="R51" i="20"/>
  <c r="Q51" i="20"/>
  <c r="P51" i="20"/>
  <c r="O51" i="20"/>
  <c r="N51" i="20"/>
  <c r="M51" i="20"/>
  <c r="L51" i="20"/>
  <c r="K51" i="20"/>
  <c r="J51" i="20"/>
  <c r="I51" i="20"/>
  <c r="H51" i="20"/>
  <c r="G51" i="20"/>
  <c r="F51" i="20"/>
  <c r="E51" i="20"/>
  <c r="D51" i="20"/>
  <c r="C51" i="20"/>
  <c r="AD50" i="20"/>
  <c r="AC50" i="20"/>
  <c r="AB50" i="20"/>
  <c r="AA50" i="20"/>
  <c r="Z50" i="20"/>
  <c r="Y50" i="20"/>
  <c r="X50" i="20"/>
  <c r="W50" i="20"/>
  <c r="V50" i="20"/>
  <c r="U50" i="20"/>
  <c r="T50" i="20"/>
  <c r="S50" i="20"/>
  <c r="R50" i="20"/>
  <c r="Q50" i="20"/>
  <c r="P50" i="20"/>
  <c r="O50" i="20"/>
  <c r="N50" i="20"/>
  <c r="M50" i="20"/>
  <c r="L50" i="20"/>
  <c r="K50" i="20"/>
  <c r="J50" i="20"/>
  <c r="I50" i="20"/>
  <c r="H50" i="20"/>
  <c r="G50" i="20"/>
  <c r="F50" i="20"/>
  <c r="E50" i="20"/>
  <c r="D50" i="20"/>
  <c r="C50" i="20"/>
  <c r="AD49" i="20"/>
  <c r="AC49" i="20"/>
  <c r="AB49" i="20"/>
  <c r="AA49" i="20"/>
  <c r="Z49" i="20"/>
  <c r="Y49" i="20"/>
  <c r="X49" i="20"/>
  <c r="W49" i="20"/>
  <c r="V49" i="20"/>
  <c r="U49" i="20"/>
  <c r="T49" i="20"/>
  <c r="S49" i="20"/>
  <c r="R49" i="20"/>
  <c r="Q49" i="20"/>
  <c r="P49" i="20"/>
  <c r="O49" i="20"/>
  <c r="N49" i="20"/>
  <c r="M49" i="20"/>
  <c r="L49" i="20"/>
  <c r="K49" i="20"/>
  <c r="J49" i="20"/>
  <c r="I49" i="20"/>
  <c r="H49" i="20"/>
  <c r="G49" i="20"/>
  <c r="F49" i="20"/>
  <c r="E49" i="20"/>
  <c r="D49" i="20"/>
  <c r="C49" i="20"/>
  <c r="AD48" i="20"/>
  <c r="AC48" i="20"/>
  <c r="AB48" i="20"/>
  <c r="AA48" i="20"/>
  <c r="Z48" i="20"/>
  <c r="Y48" i="20"/>
  <c r="X48" i="20"/>
  <c r="W48" i="20"/>
  <c r="V48" i="20"/>
  <c r="U48" i="20"/>
  <c r="T48" i="20"/>
  <c r="S48" i="20"/>
  <c r="R48" i="20"/>
  <c r="Q48" i="20"/>
  <c r="P48" i="20"/>
  <c r="O48" i="20"/>
  <c r="N48" i="20"/>
  <c r="M48" i="20"/>
  <c r="L48" i="20"/>
  <c r="K48" i="20"/>
  <c r="J48" i="20"/>
  <c r="I48" i="20"/>
  <c r="H48" i="20"/>
  <c r="G48" i="20"/>
  <c r="F48" i="20"/>
  <c r="E48" i="20"/>
  <c r="D48" i="20"/>
  <c r="C48" i="20"/>
  <c r="AD47" i="20"/>
  <c r="AC47" i="20"/>
  <c r="AB47" i="20"/>
  <c r="AA47" i="20"/>
  <c r="Z47" i="20"/>
  <c r="Y47" i="20"/>
  <c r="X47" i="20"/>
  <c r="W47" i="20"/>
  <c r="V47" i="20"/>
  <c r="U47" i="20"/>
  <c r="T47" i="20"/>
  <c r="S47" i="20"/>
  <c r="R47" i="20"/>
  <c r="Q47" i="20"/>
  <c r="P47" i="20"/>
  <c r="O47" i="20"/>
  <c r="N47" i="20"/>
  <c r="M47" i="20"/>
  <c r="L47" i="20"/>
  <c r="K47" i="20"/>
  <c r="J47" i="20"/>
  <c r="I47" i="20"/>
  <c r="H47" i="20"/>
  <c r="G47" i="20"/>
  <c r="F47" i="20"/>
  <c r="E47" i="20"/>
  <c r="D47" i="20"/>
  <c r="C47" i="20"/>
  <c r="AD46" i="20"/>
  <c r="AC46" i="20"/>
  <c r="AB46" i="20"/>
  <c r="AA46" i="20"/>
  <c r="Z46" i="20"/>
  <c r="Y46" i="20"/>
  <c r="X46" i="20"/>
  <c r="W46" i="20"/>
  <c r="V46" i="20"/>
  <c r="U46" i="20"/>
  <c r="T46" i="20"/>
  <c r="S46" i="20"/>
  <c r="R46" i="20"/>
  <c r="Q46" i="20"/>
  <c r="P46" i="20"/>
  <c r="O46" i="20"/>
  <c r="N46" i="20"/>
  <c r="M46" i="20"/>
  <c r="L46" i="20"/>
  <c r="K46" i="20"/>
  <c r="J46" i="20"/>
  <c r="I46" i="20"/>
  <c r="H46" i="20"/>
  <c r="G46" i="20"/>
  <c r="F46" i="20"/>
  <c r="E46" i="20"/>
  <c r="D46" i="20"/>
  <c r="C46" i="20"/>
  <c r="AD45" i="20"/>
  <c r="AC45" i="20"/>
  <c r="AB45" i="20"/>
  <c r="AA45" i="20"/>
  <c r="Z45" i="20"/>
  <c r="Y45" i="20"/>
  <c r="X45" i="20"/>
  <c r="W45" i="20"/>
  <c r="V45" i="20"/>
  <c r="U45" i="20"/>
  <c r="T45" i="20"/>
  <c r="S45" i="20"/>
  <c r="R45" i="20"/>
  <c r="Q45" i="20"/>
  <c r="P45" i="20"/>
  <c r="O45" i="20"/>
  <c r="N45" i="20"/>
  <c r="M45" i="20"/>
  <c r="L45" i="20"/>
  <c r="K45" i="20"/>
  <c r="J45" i="20"/>
  <c r="I45" i="20"/>
  <c r="H45" i="20"/>
  <c r="G45" i="20"/>
  <c r="F45" i="20"/>
  <c r="E45" i="20"/>
  <c r="D45" i="20"/>
  <c r="C45" i="20"/>
  <c r="AD44" i="20"/>
  <c r="AC44" i="20"/>
  <c r="AB44" i="20"/>
  <c r="AA44" i="20"/>
  <c r="Z44" i="20"/>
  <c r="Y44" i="20"/>
  <c r="X44" i="20"/>
  <c r="W44" i="20"/>
  <c r="V44" i="20"/>
  <c r="U44" i="20"/>
  <c r="T44" i="20"/>
  <c r="S44" i="20"/>
  <c r="R44" i="20"/>
  <c r="Q44" i="20"/>
  <c r="P44" i="20"/>
  <c r="O44" i="20"/>
  <c r="N44" i="20"/>
  <c r="M44" i="20"/>
  <c r="L44" i="20"/>
  <c r="K44" i="20"/>
  <c r="J44" i="20"/>
  <c r="I44" i="20"/>
  <c r="H44" i="20"/>
  <c r="G44" i="20"/>
  <c r="F44" i="20"/>
  <c r="E44" i="20"/>
  <c r="D44" i="20"/>
  <c r="C44" i="20"/>
  <c r="AD43" i="20"/>
  <c r="AC43" i="20"/>
  <c r="AB43" i="20"/>
  <c r="AA43" i="20"/>
  <c r="Z43" i="20"/>
  <c r="Y43" i="20"/>
  <c r="X43" i="20"/>
  <c r="W43" i="20"/>
  <c r="V43" i="20"/>
  <c r="U43" i="20"/>
  <c r="T43" i="20"/>
  <c r="S43" i="20"/>
  <c r="R43" i="20"/>
  <c r="Q43" i="20"/>
  <c r="P43" i="20"/>
  <c r="O43" i="20"/>
  <c r="N43" i="20"/>
  <c r="M43" i="20"/>
  <c r="L43" i="20"/>
  <c r="K43" i="20"/>
  <c r="J43" i="20"/>
  <c r="I43" i="20"/>
  <c r="H43" i="20"/>
  <c r="G43" i="20"/>
  <c r="F43" i="20"/>
  <c r="E43" i="20"/>
  <c r="D43" i="20"/>
  <c r="C43" i="20"/>
  <c r="AD42" i="20"/>
  <c r="AC42" i="20"/>
  <c r="AB42" i="20"/>
  <c r="AA42" i="20"/>
  <c r="Z42" i="20"/>
  <c r="Y42" i="20"/>
  <c r="X42" i="20"/>
  <c r="W42" i="20"/>
  <c r="V42" i="20"/>
  <c r="U42" i="20"/>
  <c r="T42" i="20"/>
  <c r="S42" i="20"/>
  <c r="R42" i="20"/>
  <c r="Q42" i="20"/>
  <c r="P42" i="20"/>
  <c r="O42" i="20"/>
  <c r="N42" i="20"/>
  <c r="M42" i="20"/>
  <c r="L42" i="20"/>
  <c r="K42" i="20"/>
  <c r="J42" i="20"/>
  <c r="I42" i="20"/>
  <c r="H42" i="20"/>
  <c r="G42" i="20"/>
  <c r="F42" i="20"/>
  <c r="E42" i="20"/>
  <c r="D42" i="20"/>
  <c r="C42" i="20"/>
  <c r="AD41" i="20"/>
  <c r="AC41" i="20"/>
  <c r="AB41" i="20"/>
  <c r="AA41" i="20"/>
  <c r="Z41" i="20"/>
  <c r="Y41" i="20"/>
  <c r="X41" i="20"/>
  <c r="W41" i="20"/>
  <c r="V41" i="20"/>
  <c r="U41" i="20"/>
  <c r="T41" i="20"/>
  <c r="S41" i="20"/>
  <c r="R41" i="20"/>
  <c r="Q41" i="20"/>
  <c r="P41" i="20"/>
  <c r="O41" i="20"/>
  <c r="N41" i="20"/>
  <c r="M41" i="20"/>
  <c r="L41" i="20"/>
  <c r="K41" i="20"/>
  <c r="J41" i="20"/>
  <c r="I41" i="20"/>
  <c r="H41" i="20"/>
  <c r="G41" i="20"/>
  <c r="F41" i="20"/>
  <c r="E41" i="20"/>
  <c r="D41" i="20"/>
  <c r="C41" i="20"/>
  <c r="AD40" i="20"/>
  <c r="AC40" i="20"/>
  <c r="AB40" i="20"/>
  <c r="AA40" i="20"/>
  <c r="Z40" i="20"/>
  <c r="Y40" i="20"/>
  <c r="X40" i="20"/>
  <c r="W40" i="20"/>
  <c r="V40" i="20"/>
  <c r="U40" i="20"/>
  <c r="T40" i="20"/>
  <c r="S40" i="20"/>
  <c r="R40" i="20"/>
  <c r="Q40" i="20"/>
  <c r="P40" i="20"/>
  <c r="O40" i="20"/>
  <c r="N40" i="20"/>
  <c r="M40" i="20"/>
  <c r="L40" i="20"/>
  <c r="K40" i="20"/>
  <c r="J40" i="20"/>
  <c r="I40" i="20"/>
  <c r="H40" i="20"/>
  <c r="G40" i="20"/>
  <c r="F40" i="20"/>
  <c r="E40" i="20"/>
  <c r="D40" i="20"/>
  <c r="C40" i="20"/>
  <c r="AD39" i="20"/>
  <c r="AC39" i="20"/>
  <c r="AB39" i="20"/>
  <c r="AA39" i="20"/>
  <c r="Z39" i="20"/>
  <c r="Y39" i="20"/>
  <c r="X39" i="20"/>
  <c r="W39" i="20"/>
  <c r="V39" i="20"/>
  <c r="U39" i="20"/>
  <c r="T39" i="20"/>
  <c r="S39" i="20"/>
  <c r="R39" i="20"/>
  <c r="Q39" i="20"/>
  <c r="P39" i="20"/>
  <c r="O39" i="20"/>
  <c r="N39" i="20"/>
  <c r="M39" i="20"/>
  <c r="L39" i="20"/>
  <c r="K39" i="20"/>
  <c r="J39" i="20"/>
  <c r="I39" i="20"/>
  <c r="H39" i="20"/>
  <c r="G39" i="20"/>
  <c r="F39" i="20"/>
  <c r="E39" i="20"/>
  <c r="D39" i="20"/>
  <c r="C39" i="20"/>
  <c r="AD38" i="20"/>
  <c r="AC38" i="20"/>
  <c r="AB38" i="20"/>
  <c r="AA38" i="20"/>
  <c r="Z38" i="20"/>
  <c r="Y38" i="20"/>
  <c r="X38" i="20"/>
  <c r="W38" i="20"/>
  <c r="V38" i="20"/>
  <c r="U38" i="20"/>
  <c r="T38" i="20"/>
  <c r="S38" i="20"/>
  <c r="R38" i="20"/>
  <c r="Q38" i="20"/>
  <c r="P38" i="20"/>
  <c r="O38" i="20"/>
  <c r="N38" i="20"/>
  <c r="M38" i="20"/>
  <c r="L38" i="20"/>
  <c r="K38" i="20"/>
  <c r="J38" i="20"/>
  <c r="I38" i="20"/>
  <c r="H38" i="20"/>
  <c r="G38" i="20"/>
  <c r="F38" i="20"/>
  <c r="E38" i="20"/>
  <c r="D38" i="20"/>
  <c r="C38"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C37" i="20"/>
  <c r="AD36" i="20"/>
  <c r="AC36" i="20"/>
  <c r="AB36" i="20"/>
  <c r="AA36" i="20"/>
  <c r="Z36" i="20"/>
  <c r="Y36" i="20"/>
  <c r="X36" i="20"/>
  <c r="W36" i="20"/>
  <c r="V36" i="20"/>
  <c r="U36" i="20"/>
  <c r="T36" i="20"/>
  <c r="S36" i="20"/>
  <c r="R36" i="20"/>
  <c r="Q36" i="20"/>
  <c r="P36" i="20"/>
  <c r="O36" i="20"/>
  <c r="N36" i="20"/>
  <c r="M36" i="20"/>
  <c r="L36" i="20"/>
  <c r="K36" i="20"/>
  <c r="J36" i="20"/>
  <c r="I36" i="20"/>
  <c r="H36" i="20"/>
  <c r="G36" i="20"/>
  <c r="F36" i="20"/>
  <c r="E36" i="20"/>
  <c r="D36" i="20"/>
  <c r="C36" i="20"/>
  <c r="AD35" i="20"/>
  <c r="AC35" i="20"/>
  <c r="AB35" i="20"/>
  <c r="AA35" i="20"/>
  <c r="Z35" i="20"/>
  <c r="Y35" i="20"/>
  <c r="X35" i="20"/>
  <c r="W35" i="20"/>
  <c r="V35" i="20"/>
  <c r="U35" i="20"/>
  <c r="T35" i="20"/>
  <c r="S35" i="20"/>
  <c r="R35" i="20"/>
  <c r="Q35" i="20"/>
  <c r="P35" i="20"/>
  <c r="O35" i="20"/>
  <c r="N35" i="20"/>
  <c r="M35" i="20"/>
  <c r="L35" i="20"/>
  <c r="K35" i="20"/>
  <c r="J35" i="20"/>
  <c r="I35" i="20"/>
  <c r="H35" i="20"/>
  <c r="G35" i="20"/>
  <c r="F35" i="20"/>
  <c r="E35" i="20"/>
  <c r="D35" i="20"/>
  <c r="C35" i="20"/>
  <c r="C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AC21" i="16" l="1"/>
  <c r="AA21" i="16"/>
  <c r="Z21" i="16"/>
  <c r="Y21" i="16"/>
  <c r="X21" i="16"/>
  <c r="W21" i="16"/>
  <c r="V21" i="16"/>
  <c r="R21" i="16"/>
  <c r="Q21" i="16"/>
  <c r="P21" i="16"/>
  <c r="O21" i="16"/>
  <c r="N21" i="16"/>
  <c r="M21" i="16"/>
  <c r="L21" i="16"/>
  <c r="K21" i="16"/>
  <c r="J21" i="16"/>
  <c r="H21" i="16"/>
  <c r="G21" i="16"/>
  <c r="F21" i="16"/>
  <c r="E21" i="16"/>
  <c r="D21" i="16"/>
  <c r="C21" i="16"/>
  <c r="B21" i="16"/>
  <c r="AC15" i="16"/>
  <c r="AA15" i="16"/>
  <c r="Z15" i="16"/>
  <c r="Y15" i="16"/>
  <c r="X15" i="16"/>
  <c r="W15" i="16"/>
  <c r="V15" i="16"/>
  <c r="R15" i="16"/>
  <c r="Q15" i="16"/>
  <c r="P15" i="16"/>
  <c r="O15" i="16"/>
  <c r="N15" i="16"/>
  <c r="M15" i="16"/>
  <c r="L15" i="16"/>
  <c r="K15" i="16"/>
  <c r="J15" i="16"/>
  <c r="H15" i="16"/>
  <c r="G15" i="16"/>
  <c r="F15" i="16"/>
  <c r="E15" i="16"/>
  <c r="D15" i="16"/>
  <c r="C15" i="16"/>
  <c r="B15" i="16"/>
  <c r="AC10" i="16"/>
  <c r="AA10" i="16"/>
  <c r="Z10" i="16"/>
  <c r="Y10" i="16"/>
  <c r="X10" i="16"/>
  <c r="W10" i="16"/>
  <c r="V10" i="16"/>
  <c r="R10" i="16"/>
  <c r="Q10" i="16"/>
  <c r="P10" i="16"/>
  <c r="O10" i="16"/>
  <c r="N10" i="16"/>
  <c r="M10" i="16"/>
  <c r="L10" i="16"/>
  <c r="K10" i="16"/>
  <c r="J10" i="16"/>
  <c r="H10" i="16"/>
  <c r="G10" i="16"/>
  <c r="F10" i="16"/>
  <c r="E10" i="16"/>
  <c r="D10" i="16"/>
  <c r="C10" i="16"/>
  <c r="AE32" i="16"/>
  <c r="AE31" i="16"/>
  <c r="AE30" i="16"/>
  <c r="AE29" i="16"/>
  <c r="AE28" i="16"/>
  <c r="AE27" i="16"/>
  <c r="AE26" i="16"/>
  <c r="AE25" i="16"/>
  <c r="AE24" i="16"/>
  <c r="AE23" i="16"/>
  <c r="AE22" i="16"/>
  <c r="AE21" i="16"/>
  <c r="AE20" i="16"/>
  <c r="AE19" i="16"/>
  <c r="AE18" i="16"/>
  <c r="AE17" i="16"/>
  <c r="AE15" i="16"/>
  <c r="AE14" i="16"/>
  <c r="AE13" i="16"/>
  <c r="AE12" i="16"/>
  <c r="AE11" i="16"/>
  <c r="AE10" i="16"/>
  <c r="B10" i="16"/>
  <c r="B9" i="16"/>
  <c r="AG40" i="16"/>
  <c r="S71" i="16"/>
  <c r="C68" i="16" l="1"/>
  <c r="D3" i="18"/>
  <c r="E3" i="18"/>
  <c r="F3" i="18"/>
  <c r="G3" i="18"/>
  <c r="H3" i="18"/>
  <c r="I3" i="18"/>
  <c r="J3" i="18"/>
  <c r="K3" i="18"/>
  <c r="L3" i="18"/>
  <c r="M3" i="18"/>
  <c r="N3" i="18"/>
  <c r="O3" i="18"/>
  <c r="P3" i="18"/>
  <c r="Q3" i="18"/>
  <c r="R3" i="18"/>
  <c r="S3" i="18"/>
  <c r="T3" i="18"/>
  <c r="U3" i="18"/>
  <c r="V3" i="18"/>
  <c r="C3"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G41" i="16" l="1"/>
  <c r="AG42" i="16"/>
  <c r="AG43" i="16"/>
  <c r="AG44" i="16"/>
  <c r="AG45" i="16"/>
  <c r="AG46" i="16"/>
  <c r="AG47" i="16"/>
  <c r="AG48" i="16"/>
  <c r="AG49" i="16"/>
  <c r="AG50" i="16"/>
  <c r="AG51" i="16"/>
  <c r="AG52" i="16"/>
  <c r="AG53" i="16"/>
  <c r="AG54" i="16"/>
  <c r="AG55" i="16"/>
  <c r="AG56" i="16"/>
  <c r="AG57" i="16"/>
  <c r="AG58" i="16"/>
  <c r="AG59" i="16"/>
  <c r="AG60" i="16"/>
  <c r="AG61" i="16"/>
  <c r="AG62" i="16"/>
  <c r="AG63" i="16"/>
  <c r="AG64" i="16"/>
  <c r="AG65" i="16"/>
  <c r="AG66" i="16"/>
  <c r="AG67" i="16"/>
  <c r="C71" i="16"/>
  <c r="D71" i="16"/>
  <c r="E71" i="16"/>
  <c r="F71" i="16"/>
  <c r="G71" i="16"/>
  <c r="H71" i="16"/>
  <c r="I71" i="16"/>
  <c r="J71" i="16"/>
  <c r="K71" i="16"/>
  <c r="L71" i="16"/>
  <c r="M71" i="16"/>
  <c r="N71" i="16"/>
  <c r="O71" i="16"/>
  <c r="P71" i="16"/>
  <c r="Q71" i="16"/>
  <c r="R71" i="16"/>
  <c r="T71" i="16"/>
  <c r="U71" i="16"/>
  <c r="V71" i="16"/>
  <c r="W71" i="16"/>
  <c r="X71" i="16"/>
  <c r="Y71" i="16"/>
  <c r="Z71" i="16"/>
  <c r="AA71" i="16"/>
  <c r="AB71" i="16"/>
  <c r="AC71" i="16"/>
  <c r="B71" i="16"/>
  <c r="AG27" i="16"/>
  <c r="AC27" i="16"/>
  <c r="AG7" i="16"/>
  <c r="AC35" i="16"/>
  <c r="AB68" i="16"/>
  <c r="U68" i="16"/>
  <c r="T68" i="16"/>
  <c r="S68" i="16"/>
  <c r="I68" i="16"/>
  <c r="AC30" i="16"/>
  <c r="AA30" i="16"/>
  <c r="Z30" i="16"/>
  <c r="Y30" i="16"/>
  <c r="X30" i="16"/>
  <c r="W30" i="16"/>
  <c r="V30" i="16"/>
  <c r="R30" i="16"/>
  <c r="Q30" i="16"/>
  <c r="P30" i="16"/>
  <c r="O30" i="16"/>
  <c r="N30" i="16"/>
  <c r="M30" i="16"/>
  <c r="L30" i="16"/>
  <c r="K30" i="16"/>
  <c r="J30" i="16"/>
  <c r="H30" i="16"/>
  <c r="G30" i="16"/>
  <c r="F30" i="16"/>
  <c r="E30" i="16"/>
  <c r="D30" i="16"/>
  <c r="C30" i="16"/>
  <c r="B30" i="16"/>
  <c r="AC23" i="16"/>
  <c r="AA23" i="16"/>
  <c r="Z23" i="16"/>
  <c r="Y23" i="16"/>
  <c r="X23" i="16"/>
  <c r="W23" i="16"/>
  <c r="V23" i="16"/>
  <c r="R23" i="16"/>
  <c r="Q23" i="16"/>
  <c r="P23" i="16"/>
  <c r="O23" i="16"/>
  <c r="N23" i="16"/>
  <c r="M23" i="16"/>
  <c r="L23" i="16"/>
  <c r="K23" i="16"/>
  <c r="J23" i="16"/>
  <c r="H23" i="16"/>
  <c r="G23" i="16"/>
  <c r="F23" i="16"/>
  <c r="E23" i="16"/>
  <c r="D23" i="16"/>
  <c r="C23" i="16"/>
  <c r="B23" i="16"/>
  <c r="AC22" i="16"/>
  <c r="AA22" i="16"/>
  <c r="Z22" i="16"/>
  <c r="Y22" i="16"/>
  <c r="X22" i="16"/>
  <c r="W22" i="16"/>
  <c r="V22" i="16"/>
  <c r="R22" i="16"/>
  <c r="Q22" i="16"/>
  <c r="P22" i="16"/>
  <c r="O22" i="16"/>
  <c r="N22" i="16"/>
  <c r="M22" i="16"/>
  <c r="L22" i="16"/>
  <c r="K22" i="16"/>
  <c r="J22" i="16"/>
  <c r="H22" i="16"/>
  <c r="G22" i="16"/>
  <c r="F22" i="16"/>
  <c r="E22" i="16"/>
  <c r="D22" i="16"/>
  <c r="C22" i="16"/>
  <c r="B22" i="16"/>
  <c r="AC11" i="16"/>
  <c r="AA11" i="16"/>
  <c r="Z11" i="16"/>
  <c r="Y11" i="16"/>
  <c r="X11" i="16"/>
  <c r="W11" i="16"/>
  <c r="V11" i="16"/>
  <c r="R11" i="16"/>
  <c r="Q11" i="16"/>
  <c r="P11" i="16"/>
  <c r="O11" i="16"/>
  <c r="N11" i="16"/>
  <c r="M11" i="16"/>
  <c r="L11" i="16"/>
  <c r="K11" i="16"/>
  <c r="J11" i="16"/>
  <c r="H11" i="16"/>
  <c r="G11" i="16"/>
  <c r="F11" i="16"/>
  <c r="E11" i="16"/>
  <c r="D11" i="16"/>
  <c r="C11" i="16"/>
  <c r="B11" i="16"/>
  <c r="AC9" i="16"/>
  <c r="AA9" i="16"/>
  <c r="Z9" i="16"/>
  <c r="Y9" i="16"/>
  <c r="X9" i="16"/>
  <c r="W9" i="16"/>
  <c r="V9" i="16"/>
  <c r="R9" i="16"/>
  <c r="Q9" i="16"/>
  <c r="P9" i="16"/>
  <c r="O9" i="16"/>
  <c r="N9" i="16"/>
  <c r="M9" i="16"/>
  <c r="L9" i="16"/>
  <c r="K9" i="16"/>
  <c r="J9" i="16"/>
  <c r="H9" i="16"/>
  <c r="G9" i="16"/>
  <c r="F9" i="16"/>
  <c r="E9" i="16"/>
  <c r="D9" i="16"/>
  <c r="C9" i="16"/>
  <c r="AE9" i="16"/>
  <c r="H27" i="16"/>
  <c r="H26" i="16"/>
  <c r="H25" i="16"/>
  <c r="H20" i="16"/>
  <c r="H19" i="16"/>
  <c r="H18" i="16"/>
  <c r="H17" i="16"/>
  <c r="H16" i="16"/>
  <c r="H12" i="16"/>
  <c r="H28" i="16"/>
  <c r="H7" i="16"/>
  <c r="H6" i="16"/>
  <c r="H5" i="16"/>
  <c r="H4" i="16"/>
  <c r="J29" i="16"/>
  <c r="R20" i="16"/>
  <c r="Q20" i="16"/>
  <c r="P20" i="16"/>
  <c r="R19" i="16"/>
  <c r="Q19" i="16"/>
  <c r="P19" i="16"/>
  <c r="R18" i="16"/>
  <c r="Q18" i="16"/>
  <c r="P18" i="16"/>
  <c r="R16" i="16"/>
  <c r="Q16" i="16"/>
  <c r="P16" i="16"/>
  <c r="Q17" i="16"/>
  <c r="R17" i="16"/>
  <c r="P17" i="16"/>
  <c r="N17" i="16"/>
  <c r="AE16" i="16"/>
  <c r="N20" i="16"/>
  <c r="O20" i="16"/>
  <c r="O19" i="16"/>
  <c r="N19" i="16"/>
  <c r="O18" i="16"/>
  <c r="N18" i="16"/>
  <c r="O16" i="16"/>
  <c r="N16" i="16"/>
  <c r="B25" i="16"/>
  <c r="M20" i="16"/>
  <c r="L20" i="16"/>
  <c r="K20" i="16"/>
  <c r="J20" i="16"/>
  <c r="G20" i="16"/>
  <c r="F20" i="16"/>
  <c r="B20" i="16"/>
  <c r="AG19" i="16"/>
  <c r="Y19" i="16"/>
  <c r="W19" i="16"/>
  <c r="V19" i="16"/>
  <c r="M19" i="16"/>
  <c r="L19" i="16"/>
  <c r="G19" i="16"/>
  <c r="F19" i="16"/>
  <c r="AA18" i="16"/>
  <c r="Z18" i="16"/>
  <c r="Y18" i="16"/>
  <c r="X18" i="16"/>
  <c r="W18" i="16"/>
  <c r="V18" i="16"/>
  <c r="L18" i="16"/>
  <c r="K18" i="16"/>
  <c r="C18" i="16"/>
  <c r="B18" i="16"/>
  <c r="AC17" i="16"/>
  <c r="AA17" i="16"/>
  <c r="Z17" i="16"/>
  <c r="Y17" i="16"/>
  <c r="X17" i="16"/>
  <c r="W17" i="16"/>
  <c r="O17" i="16"/>
  <c r="G17" i="16"/>
  <c r="F17" i="16"/>
  <c r="E17" i="16"/>
  <c r="D17" i="16"/>
  <c r="C17" i="16"/>
  <c r="B17" i="16"/>
  <c r="AC16" i="16"/>
  <c r="AA16" i="16"/>
  <c r="W16" i="16"/>
  <c r="V16" i="16"/>
  <c r="L16" i="16"/>
  <c r="K16" i="16"/>
  <c r="J16" i="16"/>
  <c r="G16" i="16"/>
  <c r="F16" i="16"/>
  <c r="E16" i="16"/>
  <c r="D16" i="16"/>
  <c r="C16" i="16"/>
  <c r="X28" i="16"/>
  <c r="W28" i="16"/>
  <c r="X7" i="16"/>
  <c r="W7" i="16"/>
  <c r="X6" i="16"/>
  <c r="W6" i="16"/>
  <c r="X5" i="16"/>
  <c r="W5" i="16"/>
  <c r="X4" i="16"/>
  <c r="W4" i="16"/>
  <c r="Q4" i="16"/>
  <c r="R4" i="16"/>
  <c r="P4" i="16"/>
  <c r="O28" i="16"/>
  <c r="N28" i="16"/>
  <c r="O4" i="16"/>
  <c r="O5" i="16"/>
  <c r="O6" i="16"/>
  <c r="O7" i="16"/>
  <c r="N7" i="16"/>
  <c r="N6" i="16"/>
  <c r="N5" i="16"/>
  <c r="N4" i="16"/>
  <c r="R28" i="16"/>
  <c r="Q28" i="16"/>
  <c r="P28" i="16"/>
  <c r="R7" i="16"/>
  <c r="Q7" i="16"/>
  <c r="P7" i="16"/>
  <c r="R6" i="16"/>
  <c r="Q6" i="16"/>
  <c r="P6" i="16"/>
  <c r="Q5" i="16"/>
  <c r="R5" i="16"/>
  <c r="P5" i="16"/>
  <c r="Q31" i="16"/>
  <c r="R31" i="16"/>
  <c r="P31" i="16"/>
  <c r="O31" i="16"/>
  <c r="N31" i="16"/>
  <c r="R29" i="16"/>
  <c r="Q29" i="16"/>
  <c r="P29" i="16"/>
  <c r="O29" i="16"/>
  <c r="N29" i="16"/>
  <c r="Q27" i="16"/>
  <c r="R27" i="16"/>
  <c r="P27" i="16"/>
  <c r="O27" i="16"/>
  <c r="N27" i="16"/>
  <c r="N25" i="16"/>
  <c r="R26" i="16"/>
  <c r="Q26" i="16"/>
  <c r="P26" i="16"/>
  <c r="O26" i="16"/>
  <c r="N26" i="16"/>
  <c r="Q25" i="16"/>
  <c r="R25" i="16"/>
  <c r="P25" i="16"/>
  <c r="O25" i="16"/>
  <c r="Q13" i="16"/>
  <c r="R13" i="16"/>
  <c r="P13" i="16"/>
  <c r="O13" i="16"/>
  <c r="N13" i="16"/>
  <c r="R24" i="16"/>
  <c r="Q24" i="16"/>
  <c r="P24" i="16"/>
  <c r="O24" i="16"/>
  <c r="N24" i="16"/>
  <c r="R14" i="16"/>
  <c r="Q14" i="16"/>
  <c r="P14" i="16"/>
  <c r="O14" i="16"/>
  <c r="N14" i="16"/>
  <c r="Q12" i="16"/>
  <c r="R12" i="16"/>
  <c r="P12" i="16"/>
  <c r="O12" i="16"/>
  <c r="N12" i="16"/>
  <c r="X31" i="16"/>
  <c r="X29" i="16"/>
  <c r="X27" i="16"/>
  <c r="X26" i="16"/>
  <c r="X25" i="16"/>
  <c r="X24" i="16"/>
  <c r="X14" i="16"/>
  <c r="X13" i="16"/>
  <c r="X12" i="16"/>
  <c r="W31" i="16"/>
  <c r="W29" i="16"/>
  <c r="W27" i="16"/>
  <c r="W26" i="16"/>
  <c r="W25" i="16"/>
  <c r="W13" i="16"/>
  <c r="W24" i="16"/>
  <c r="W14" i="16"/>
  <c r="W12" i="16"/>
  <c r="AC26" i="16"/>
  <c r="AA26" i="16"/>
  <c r="Z26" i="16"/>
  <c r="Y26" i="16"/>
  <c r="V26" i="16"/>
  <c r="M26" i="16"/>
  <c r="L26" i="16"/>
  <c r="K26" i="16"/>
  <c r="J26" i="16"/>
  <c r="G26" i="16"/>
  <c r="F26" i="16"/>
  <c r="E26" i="16"/>
  <c r="D26" i="16"/>
  <c r="C26" i="16"/>
  <c r="B26" i="16"/>
  <c r="AC25" i="16"/>
  <c r="AA25" i="16"/>
  <c r="Z25" i="16"/>
  <c r="Y25" i="16"/>
  <c r="V25" i="16"/>
  <c r="M25" i="16"/>
  <c r="L25" i="16"/>
  <c r="K25" i="16"/>
  <c r="J25" i="16"/>
  <c r="G25" i="16"/>
  <c r="F25" i="16"/>
  <c r="E25" i="16"/>
  <c r="D25" i="16"/>
  <c r="C25" i="16"/>
  <c r="B35" i="16"/>
  <c r="B27" i="16" s="1"/>
  <c r="B4" i="16"/>
  <c r="C4" i="16"/>
  <c r="D4" i="16"/>
  <c r="E4" i="16"/>
  <c r="F4" i="16"/>
  <c r="G4" i="16"/>
  <c r="J4" i="16"/>
  <c r="K4" i="16"/>
  <c r="L4" i="16"/>
  <c r="M4" i="16"/>
  <c r="V4" i="16"/>
  <c r="Y4" i="16"/>
  <c r="Z4" i="16"/>
  <c r="AA4" i="16"/>
  <c r="AC4" i="16"/>
  <c r="AE4" i="16"/>
  <c r="AC28" i="16"/>
  <c r="AA28" i="16"/>
  <c r="Z28" i="16"/>
  <c r="Y28" i="16"/>
  <c r="V28" i="16"/>
  <c r="M28" i="16"/>
  <c r="L28" i="16"/>
  <c r="K28" i="16"/>
  <c r="J28" i="16"/>
  <c r="G28" i="16"/>
  <c r="F28" i="16"/>
  <c r="E28" i="16"/>
  <c r="D28" i="16"/>
  <c r="C28" i="16"/>
  <c r="AE7" i="16"/>
  <c r="AC7" i="16"/>
  <c r="AA7" i="16"/>
  <c r="Z7" i="16"/>
  <c r="Y7" i="16"/>
  <c r="V7" i="16"/>
  <c r="M7" i="16"/>
  <c r="L7" i="16"/>
  <c r="K7" i="16"/>
  <c r="J7" i="16"/>
  <c r="G7" i="16"/>
  <c r="F7" i="16"/>
  <c r="E7" i="16"/>
  <c r="D7" i="16"/>
  <c r="C7" i="16"/>
  <c r="B7" i="16"/>
  <c r="AE6" i="16"/>
  <c r="AC6" i="16"/>
  <c r="AA6" i="16"/>
  <c r="Z6" i="16"/>
  <c r="Y6" i="16"/>
  <c r="V6" i="16"/>
  <c r="M6" i="16"/>
  <c r="L6" i="16"/>
  <c r="K6" i="16"/>
  <c r="J6" i="16"/>
  <c r="G6" i="16"/>
  <c r="F6" i="16"/>
  <c r="E6" i="16"/>
  <c r="D6" i="16"/>
  <c r="C6" i="16"/>
  <c r="B6" i="16"/>
  <c r="AE5" i="16"/>
  <c r="AC5" i="16"/>
  <c r="AA5" i="16"/>
  <c r="Z5" i="16"/>
  <c r="Y5" i="16"/>
  <c r="V5" i="16"/>
  <c r="M5" i="16"/>
  <c r="L5" i="16"/>
  <c r="K5" i="16"/>
  <c r="J5" i="16"/>
  <c r="G5" i="16"/>
  <c r="F5" i="16"/>
  <c r="E5" i="16"/>
  <c r="D5" i="16"/>
  <c r="C5" i="16"/>
  <c r="B5" i="16"/>
  <c r="AC24" i="16"/>
  <c r="AA24" i="16"/>
  <c r="Z24" i="16"/>
  <c r="Y24" i="16"/>
  <c r="V24" i="16"/>
  <c r="M24" i="16"/>
  <c r="L24" i="16"/>
  <c r="K24" i="16"/>
  <c r="J24" i="16"/>
  <c r="H24" i="16"/>
  <c r="G24" i="16"/>
  <c r="F24" i="16"/>
  <c r="E24" i="16"/>
  <c r="D24" i="16"/>
  <c r="C24" i="16"/>
  <c r="B24" i="16"/>
  <c r="AC14" i="16"/>
  <c r="AA14" i="16"/>
  <c r="Z14" i="16"/>
  <c r="Y14" i="16"/>
  <c r="V14" i="16"/>
  <c r="M14" i="16"/>
  <c r="L14" i="16"/>
  <c r="K14" i="16"/>
  <c r="J14" i="16"/>
  <c r="H14" i="16"/>
  <c r="G14" i="16"/>
  <c r="F14" i="16"/>
  <c r="E14" i="16"/>
  <c r="D14" i="16"/>
  <c r="C14" i="16"/>
  <c r="B14" i="16"/>
  <c r="AC12" i="16"/>
  <c r="AA12" i="16"/>
  <c r="Z12" i="16"/>
  <c r="Y12" i="16"/>
  <c r="V12" i="16"/>
  <c r="M12" i="16"/>
  <c r="L12" i="16"/>
  <c r="K12" i="16"/>
  <c r="J12" i="16"/>
  <c r="G12" i="16"/>
  <c r="F12" i="16"/>
  <c r="E12" i="16"/>
  <c r="D12" i="16"/>
  <c r="C12" i="16"/>
  <c r="B12" i="16"/>
  <c r="B13" i="16"/>
  <c r="C13" i="16"/>
  <c r="D13" i="16"/>
  <c r="E13" i="16"/>
  <c r="F13" i="16"/>
  <c r="G13" i="16"/>
  <c r="H13" i="16"/>
  <c r="J13" i="16"/>
  <c r="K13" i="16"/>
  <c r="L13" i="16"/>
  <c r="M13" i="16"/>
  <c r="V13" i="16"/>
  <c r="Y13" i="16"/>
  <c r="Z13" i="16"/>
  <c r="AA13" i="16"/>
  <c r="C31" i="16"/>
  <c r="D31" i="16"/>
  <c r="E31" i="16"/>
  <c r="F31" i="16"/>
  <c r="G31" i="16"/>
  <c r="H31" i="16"/>
  <c r="J31" i="16"/>
  <c r="L31" i="16"/>
  <c r="M31" i="16"/>
  <c r="V31" i="16"/>
  <c r="Z31" i="16"/>
  <c r="AA31" i="16"/>
  <c r="AC31" i="16"/>
  <c r="C29" i="16"/>
  <c r="D29" i="16"/>
  <c r="E29" i="16"/>
  <c r="F29" i="16"/>
  <c r="C27" i="16"/>
  <c r="D27" i="16"/>
  <c r="E27" i="16"/>
  <c r="F27" i="16"/>
  <c r="G27" i="16"/>
  <c r="J27" i="16"/>
  <c r="K27" i="16"/>
  <c r="L27" i="16"/>
  <c r="M27" i="16"/>
  <c r="V27" i="16"/>
  <c r="Y27" i="16"/>
  <c r="Z27" i="16"/>
  <c r="AA27" i="16"/>
  <c r="AC13" i="16"/>
  <c r="AC29" i="16"/>
  <c r="AA29" i="16"/>
  <c r="Z29" i="16"/>
  <c r="Y29" i="16"/>
  <c r="V29" i="16"/>
  <c r="M29" i="16"/>
  <c r="L29" i="16"/>
  <c r="K29" i="16"/>
  <c r="H29" i="16"/>
  <c r="G29" i="16"/>
  <c r="Y31" i="16"/>
  <c r="K31" i="16"/>
  <c r="AE27" i="17"/>
  <c r="AC27" i="17"/>
  <c r="AB27" i="17"/>
  <c r="AA27" i="17"/>
  <c r="Z27" i="17"/>
  <c r="Y27" i="17"/>
  <c r="X27" i="17"/>
  <c r="W27" i="17"/>
  <c r="V27" i="17"/>
  <c r="U27" i="17"/>
  <c r="T27" i="17"/>
  <c r="S27" i="17"/>
  <c r="R27" i="17"/>
  <c r="Q27" i="17"/>
  <c r="P27" i="17"/>
  <c r="O27" i="17"/>
  <c r="N27" i="17"/>
  <c r="M27" i="17"/>
  <c r="L27" i="17"/>
  <c r="K27" i="17"/>
  <c r="AD27" i="17" s="1"/>
  <c r="J27" i="17"/>
  <c r="I27" i="17"/>
  <c r="H27" i="17"/>
  <c r="G27" i="17"/>
  <c r="F27" i="17"/>
  <c r="E27" i="17"/>
  <c r="D27" i="17"/>
  <c r="C27" i="17"/>
  <c r="B27" i="17"/>
  <c r="AE26" i="17"/>
  <c r="AC26" i="17"/>
  <c r="AB26" i="17"/>
  <c r="AA26" i="17"/>
  <c r="Z26" i="17"/>
  <c r="Y26" i="17"/>
  <c r="X26" i="17"/>
  <c r="W26" i="17"/>
  <c r="V26" i="17"/>
  <c r="U26" i="17"/>
  <c r="T26" i="17"/>
  <c r="S26" i="17"/>
  <c r="R26" i="17"/>
  <c r="Q26" i="17"/>
  <c r="P26" i="17"/>
  <c r="O26" i="17"/>
  <c r="N26" i="17"/>
  <c r="M26" i="17"/>
  <c r="L26" i="17"/>
  <c r="K26" i="17"/>
  <c r="J26" i="17"/>
  <c r="I26" i="17"/>
  <c r="H26" i="17"/>
  <c r="G26" i="17"/>
  <c r="F26" i="17"/>
  <c r="E26" i="17"/>
  <c r="D26" i="17"/>
  <c r="C26" i="17"/>
  <c r="B26" i="17"/>
  <c r="AD26" i="17" s="1"/>
  <c r="B28" i="17"/>
  <c r="B29" i="17"/>
  <c r="B30" i="17"/>
  <c r="B31" i="17"/>
  <c r="B35" i="17"/>
  <c r="AE25" i="17"/>
  <c r="AC25" i="17"/>
  <c r="AB25" i="17"/>
  <c r="AA25" i="17"/>
  <c r="Z25" i="17"/>
  <c r="Y25" i="17"/>
  <c r="X25" i="17"/>
  <c r="W25" i="17"/>
  <c r="V25" i="17"/>
  <c r="U25" i="17"/>
  <c r="T25" i="17"/>
  <c r="S25" i="17"/>
  <c r="R25" i="17"/>
  <c r="Q25" i="17"/>
  <c r="P25" i="17"/>
  <c r="O25" i="17"/>
  <c r="N25" i="17"/>
  <c r="M25" i="17"/>
  <c r="L25" i="17"/>
  <c r="K25" i="17"/>
  <c r="J25" i="17"/>
  <c r="I25" i="17"/>
  <c r="H25" i="17"/>
  <c r="G25" i="17"/>
  <c r="F25" i="17"/>
  <c r="E25" i="17"/>
  <c r="D25" i="17"/>
  <c r="AD25" i="17" s="1"/>
  <c r="C25" i="17"/>
  <c r="B25" i="17"/>
  <c r="AE14" i="17"/>
  <c r="AC14" i="17"/>
  <c r="AB14" i="17"/>
  <c r="AA14" i="17"/>
  <c r="Z14" i="17"/>
  <c r="Y14" i="17"/>
  <c r="X14" i="17"/>
  <c r="W14" i="17"/>
  <c r="V14" i="17"/>
  <c r="U14" i="17"/>
  <c r="T14" i="17"/>
  <c r="S14" i="17"/>
  <c r="R14" i="17"/>
  <c r="Q14" i="17"/>
  <c r="P14" i="17"/>
  <c r="O14" i="17"/>
  <c r="N14" i="17"/>
  <c r="M14" i="17"/>
  <c r="L14" i="17"/>
  <c r="K14" i="17"/>
  <c r="AD14" i="17" s="1"/>
  <c r="J14" i="17"/>
  <c r="I14" i="17"/>
  <c r="H14" i="17"/>
  <c r="G14" i="17"/>
  <c r="F14" i="17"/>
  <c r="E14" i="17"/>
  <c r="D14" i="17"/>
  <c r="C14" i="17"/>
  <c r="B14" i="17"/>
  <c r="AE12" i="17"/>
  <c r="AF12" i="17"/>
  <c r="AC12" i="17"/>
  <c r="AB12" i="17"/>
  <c r="AA12" i="17"/>
  <c r="Z12" i="17"/>
  <c r="Y12" i="17"/>
  <c r="X12" i="17"/>
  <c r="W12" i="17"/>
  <c r="V12" i="17"/>
  <c r="U12" i="17"/>
  <c r="T12" i="17"/>
  <c r="S12" i="17"/>
  <c r="R12" i="17"/>
  <c r="Q12" i="17"/>
  <c r="P12" i="17"/>
  <c r="O12" i="17"/>
  <c r="N12" i="17"/>
  <c r="M12" i="17"/>
  <c r="L12" i="17"/>
  <c r="K12" i="17"/>
  <c r="J12" i="17"/>
  <c r="I12" i="17"/>
  <c r="H12" i="17"/>
  <c r="G12" i="17"/>
  <c r="F12" i="17"/>
  <c r="E12" i="17"/>
  <c r="D12" i="17"/>
  <c r="C12" i="17"/>
  <c r="B12" i="17"/>
  <c r="AE28" i="17"/>
  <c r="AC28" i="17"/>
  <c r="AB28" i="17"/>
  <c r="AA28" i="17"/>
  <c r="Z28" i="17"/>
  <c r="Y28" i="17"/>
  <c r="X28" i="17"/>
  <c r="W28" i="17"/>
  <c r="V28" i="17"/>
  <c r="U28" i="17"/>
  <c r="T28" i="17"/>
  <c r="S28" i="17"/>
  <c r="R28" i="17"/>
  <c r="Q28" i="17"/>
  <c r="P28" i="17"/>
  <c r="O28" i="17"/>
  <c r="N28" i="17"/>
  <c r="M28" i="17"/>
  <c r="L28" i="17"/>
  <c r="K28" i="17"/>
  <c r="AD28" i="17" s="1"/>
  <c r="J28" i="17"/>
  <c r="I28" i="17"/>
  <c r="H28" i="17"/>
  <c r="G28" i="17"/>
  <c r="F28" i="17"/>
  <c r="E28" i="17"/>
  <c r="D28" i="17"/>
  <c r="C28" i="17"/>
  <c r="AE6" i="17"/>
  <c r="AC6" i="17"/>
  <c r="AB6" i="17"/>
  <c r="AA6" i="17"/>
  <c r="Z6" i="17"/>
  <c r="Y6" i="17"/>
  <c r="X6" i="17"/>
  <c r="W6" i="17"/>
  <c r="V6" i="17"/>
  <c r="U6" i="17"/>
  <c r="T6" i="17"/>
  <c r="S6" i="17"/>
  <c r="R6" i="17"/>
  <c r="Q6" i="17"/>
  <c r="P6" i="17"/>
  <c r="O6" i="17"/>
  <c r="N6" i="17"/>
  <c r="M6" i="17"/>
  <c r="L6" i="17"/>
  <c r="K6" i="17"/>
  <c r="J6" i="17"/>
  <c r="I6" i="17"/>
  <c r="H6" i="17"/>
  <c r="G6" i="17"/>
  <c r="F6" i="17"/>
  <c r="E6" i="17"/>
  <c r="D6" i="17"/>
  <c r="C6" i="17"/>
  <c r="B6" i="17"/>
  <c r="AD6" i="17" s="1"/>
  <c r="AE5" i="17"/>
  <c r="AC5" i="17"/>
  <c r="AB5" i="17"/>
  <c r="AA5" i="17"/>
  <c r="Z5" i="17"/>
  <c r="Y5" i="17"/>
  <c r="X5" i="17"/>
  <c r="W5" i="17"/>
  <c r="V5" i="17"/>
  <c r="U5" i="17"/>
  <c r="T5" i="17"/>
  <c r="S5" i="17"/>
  <c r="R5" i="17"/>
  <c r="Q5" i="17"/>
  <c r="P5" i="17"/>
  <c r="O5" i="17"/>
  <c r="N5" i="17"/>
  <c r="M5" i="17"/>
  <c r="L5" i="17"/>
  <c r="K5" i="17"/>
  <c r="J5" i="17"/>
  <c r="I5" i="17"/>
  <c r="H5" i="17"/>
  <c r="G5" i="17"/>
  <c r="F5" i="17"/>
  <c r="E5" i="17"/>
  <c r="D5" i="17"/>
  <c r="AD5" i="17" s="1"/>
  <c r="C5" i="17"/>
  <c r="B5" i="17"/>
  <c r="AE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D4" i="17" s="1"/>
  <c r="AE7" i="17"/>
  <c r="AB7" i="17"/>
  <c r="AD7" i="17" s="1"/>
  <c r="AC7" i="17"/>
  <c r="AA7" i="17"/>
  <c r="Z7" i="17"/>
  <c r="Y7" i="17"/>
  <c r="X7" i="17"/>
  <c r="W7" i="17"/>
  <c r="V7" i="17"/>
  <c r="U7" i="17"/>
  <c r="T7" i="17"/>
  <c r="S7" i="17"/>
  <c r="R7" i="17"/>
  <c r="Q7" i="17"/>
  <c r="P7" i="17"/>
  <c r="O7" i="17"/>
  <c r="N7" i="17"/>
  <c r="M7" i="17"/>
  <c r="L7" i="17"/>
  <c r="K7" i="17"/>
  <c r="J7" i="17"/>
  <c r="I7" i="17"/>
  <c r="H7" i="17"/>
  <c r="G7" i="17"/>
  <c r="F7" i="17"/>
  <c r="E7" i="17"/>
  <c r="D7" i="17"/>
  <c r="C7" i="17"/>
  <c r="B7" i="17"/>
  <c r="AE30" i="17"/>
  <c r="AC30" i="17"/>
  <c r="AB30" i="17"/>
  <c r="AA30" i="17"/>
  <c r="Z30" i="17"/>
  <c r="Y30" i="17"/>
  <c r="X30" i="17"/>
  <c r="W30" i="17"/>
  <c r="V30" i="17"/>
  <c r="U30" i="17"/>
  <c r="T30" i="17"/>
  <c r="S30" i="17"/>
  <c r="R30" i="17"/>
  <c r="Q30" i="17"/>
  <c r="P30" i="17"/>
  <c r="O30" i="17"/>
  <c r="N30" i="17"/>
  <c r="M30" i="17"/>
  <c r="L30" i="17"/>
  <c r="K30" i="17"/>
  <c r="J30" i="17"/>
  <c r="I30" i="17"/>
  <c r="H30" i="17"/>
  <c r="G30" i="17"/>
  <c r="F30" i="17"/>
  <c r="E30" i="17"/>
  <c r="D30" i="17"/>
  <c r="C30" i="17"/>
  <c r="AD30" i="17"/>
  <c r="AE23" i="17"/>
  <c r="AC23" i="17"/>
  <c r="AB23" i="17"/>
  <c r="AA23" i="17"/>
  <c r="Z23" i="17"/>
  <c r="Y23" i="17"/>
  <c r="X23" i="17"/>
  <c r="W23" i="17"/>
  <c r="V23" i="17"/>
  <c r="U23" i="17"/>
  <c r="T23" i="17"/>
  <c r="S23" i="17"/>
  <c r="R23" i="17"/>
  <c r="Q23" i="17"/>
  <c r="P23" i="17"/>
  <c r="O23" i="17"/>
  <c r="N23" i="17"/>
  <c r="M23" i="17"/>
  <c r="L23" i="17"/>
  <c r="K23" i="17"/>
  <c r="J23" i="17"/>
  <c r="I23" i="17"/>
  <c r="H23" i="17"/>
  <c r="G23" i="17"/>
  <c r="F23" i="17"/>
  <c r="E23" i="17"/>
  <c r="D23" i="17"/>
  <c r="C23" i="17"/>
  <c r="B23" i="17"/>
  <c r="AD23" i="17" s="1"/>
  <c r="AE22" i="17"/>
  <c r="AC22" i="17"/>
  <c r="AB22" i="17"/>
  <c r="AA22" i="17"/>
  <c r="Z22" i="17"/>
  <c r="Y22" i="17"/>
  <c r="X22" i="17"/>
  <c r="W22" i="17"/>
  <c r="V22" i="17"/>
  <c r="U22" i="17"/>
  <c r="T22" i="17"/>
  <c r="S22" i="17"/>
  <c r="R22" i="17"/>
  <c r="Q22" i="17"/>
  <c r="P22" i="17"/>
  <c r="O22" i="17"/>
  <c r="N22" i="17"/>
  <c r="M22" i="17"/>
  <c r="L22" i="17"/>
  <c r="K22" i="17"/>
  <c r="J22" i="17"/>
  <c r="I22" i="17"/>
  <c r="H22" i="17"/>
  <c r="G22" i="17"/>
  <c r="F22" i="17"/>
  <c r="E22" i="17"/>
  <c r="D22" i="17"/>
  <c r="C22" i="17"/>
  <c r="B22" i="17"/>
  <c r="AD22" i="17" s="1"/>
  <c r="AE21" i="17"/>
  <c r="AC21" i="17"/>
  <c r="AB21" i="17"/>
  <c r="AA21" i="17"/>
  <c r="Z21" i="17"/>
  <c r="Y21" i="17"/>
  <c r="X21" i="17"/>
  <c r="W21" i="17"/>
  <c r="V21" i="17"/>
  <c r="U21" i="17"/>
  <c r="T21" i="17"/>
  <c r="S21" i="17"/>
  <c r="R21" i="17"/>
  <c r="Q21" i="17"/>
  <c r="P21" i="17"/>
  <c r="O21" i="17"/>
  <c r="N21" i="17"/>
  <c r="M21" i="17"/>
  <c r="L21" i="17"/>
  <c r="K21" i="17"/>
  <c r="J21" i="17"/>
  <c r="I21" i="17"/>
  <c r="H21" i="17"/>
  <c r="G21" i="17"/>
  <c r="F21" i="17"/>
  <c r="E21" i="17"/>
  <c r="D21" i="17"/>
  <c r="C21" i="17"/>
  <c r="B21" i="17"/>
  <c r="AD21" i="17" s="1"/>
  <c r="AE11" i="17"/>
  <c r="AC11" i="17"/>
  <c r="AB11" i="17"/>
  <c r="AA11" i="17"/>
  <c r="Z11" i="17"/>
  <c r="Y11" i="17"/>
  <c r="X11" i="17"/>
  <c r="W11" i="17"/>
  <c r="V11" i="17"/>
  <c r="U11" i="17"/>
  <c r="T11" i="17"/>
  <c r="S11" i="17"/>
  <c r="R11" i="17"/>
  <c r="Q11" i="17"/>
  <c r="P11" i="17"/>
  <c r="O11" i="17"/>
  <c r="N11" i="17"/>
  <c r="M11" i="17"/>
  <c r="L11" i="17"/>
  <c r="K11" i="17"/>
  <c r="J11" i="17"/>
  <c r="I11" i="17"/>
  <c r="H11" i="17"/>
  <c r="G11" i="17"/>
  <c r="F11" i="17"/>
  <c r="E11" i="17"/>
  <c r="D11" i="17"/>
  <c r="AD11" i="17" s="1"/>
  <c r="C11" i="17"/>
  <c r="B11" i="17"/>
  <c r="AE10" i="17"/>
  <c r="X10" i="17"/>
  <c r="B10" i="17"/>
  <c r="AC10" i="17"/>
  <c r="AB10" i="17"/>
  <c r="AA10" i="17"/>
  <c r="Z10" i="17"/>
  <c r="Y10" i="17"/>
  <c r="W10" i="17"/>
  <c r="V10" i="17"/>
  <c r="U10" i="17"/>
  <c r="T10" i="17"/>
  <c r="S10" i="17"/>
  <c r="R10" i="17"/>
  <c r="Q10" i="17"/>
  <c r="P10" i="17"/>
  <c r="O10" i="17"/>
  <c r="N10" i="17"/>
  <c r="M10" i="17"/>
  <c r="L10" i="17"/>
  <c r="K10" i="17"/>
  <c r="J10" i="17"/>
  <c r="I10" i="17"/>
  <c r="H10" i="17"/>
  <c r="G10" i="17"/>
  <c r="F10" i="17"/>
  <c r="E10" i="17"/>
  <c r="D10" i="17"/>
  <c r="C10" i="17"/>
  <c r="R9" i="17"/>
  <c r="N9" i="17"/>
  <c r="O9" i="17"/>
  <c r="P9" i="17"/>
  <c r="Q9" i="17"/>
  <c r="S10" i="14"/>
  <c r="S16" i="14"/>
  <c r="C9" i="17"/>
  <c r="B9" i="17"/>
  <c r="E9" i="17"/>
  <c r="AE9" i="17"/>
  <c r="AC9" i="17"/>
  <c r="AB9" i="17"/>
  <c r="Z9" i="17"/>
  <c r="Y9" i="17"/>
  <c r="X9" i="17"/>
  <c r="W9" i="17"/>
  <c r="V9" i="17"/>
  <c r="U9" i="17"/>
  <c r="T9" i="17"/>
  <c r="S9" i="17"/>
  <c r="M9" i="17"/>
  <c r="L9" i="17"/>
  <c r="K9" i="17"/>
  <c r="J9" i="17"/>
  <c r="I9" i="17"/>
  <c r="H9" i="17"/>
  <c r="G9" i="17"/>
  <c r="F9" i="17"/>
  <c r="D9" i="17"/>
  <c r="AE20" i="17"/>
  <c r="AC20" i="17"/>
  <c r="AB20" i="17"/>
  <c r="AA20" i="17"/>
  <c r="Z20" i="17"/>
  <c r="Y20" i="17"/>
  <c r="X20" i="17"/>
  <c r="W20" i="17"/>
  <c r="V20" i="17"/>
  <c r="U20" i="17"/>
  <c r="T20" i="17"/>
  <c r="S20" i="17"/>
  <c r="R20" i="17"/>
  <c r="Q20" i="17"/>
  <c r="P20" i="17"/>
  <c r="O20" i="17"/>
  <c r="N20" i="17"/>
  <c r="M20" i="17"/>
  <c r="L20" i="17"/>
  <c r="K20" i="17"/>
  <c r="J20" i="17"/>
  <c r="I20" i="17"/>
  <c r="H20" i="17"/>
  <c r="G20" i="17"/>
  <c r="F20" i="17"/>
  <c r="E20" i="17"/>
  <c r="D20" i="17"/>
  <c r="AD20" i="17" s="1"/>
  <c r="C20" i="17"/>
  <c r="B20" i="17"/>
  <c r="AE19" i="17"/>
  <c r="AC19" i="17"/>
  <c r="AB19" i="17"/>
  <c r="AA19" i="17"/>
  <c r="Z19" i="17"/>
  <c r="Y19" i="17"/>
  <c r="X19" i="17"/>
  <c r="W19" i="17"/>
  <c r="V19" i="17"/>
  <c r="U19" i="17"/>
  <c r="T19" i="17"/>
  <c r="S19" i="17"/>
  <c r="R19" i="17"/>
  <c r="Q19" i="17"/>
  <c r="P19" i="17"/>
  <c r="O19" i="17"/>
  <c r="N19" i="17"/>
  <c r="M19" i="17"/>
  <c r="L19" i="17"/>
  <c r="K19" i="17"/>
  <c r="J19" i="17"/>
  <c r="I19" i="17"/>
  <c r="H19" i="17"/>
  <c r="G19" i="17"/>
  <c r="F19" i="17"/>
  <c r="E19" i="17"/>
  <c r="D19" i="17"/>
  <c r="C19" i="17"/>
  <c r="B19" i="17"/>
  <c r="AD19" i="17" s="1"/>
  <c r="AE18" i="17"/>
  <c r="AC18" i="17"/>
  <c r="AB18" i="17"/>
  <c r="AA18" i="17"/>
  <c r="Z18" i="17"/>
  <c r="Y18" i="17"/>
  <c r="X18" i="17"/>
  <c r="W18" i="17"/>
  <c r="V18" i="17"/>
  <c r="U18" i="17"/>
  <c r="T18" i="17"/>
  <c r="S18" i="17"/>
  <c r="R18" i="17"/>
  <c r="Q18" i="17"/>
  <c r="P18" i="17"/>
  <c r="O18" i="17"/>
  <c r="N18" i="17"/>
  <c r="M18" i="17"/>
  <c r="L18" i="17"/>
  <c r="K18" i="17"/>
  <c r="J18" i="17"/>
  <c r="I18" i="17"/>
  <c r="H18" i="17"/>
  <c r="G18" i="17"/>
  <c r="F18" i="17"/>
  <c r="E18" i="17"/>
  <c r="D18" i="17"/>
  <c r="C18" i="17"/>
  <c r="AD18" i="17" s="1"/>
  <c r="B18" i="17"/>
  <c r="AE17" i="17"/>
  <c r="AC17" i="17"/>
  <c r="AB17" i="17"/>
  <c r="AA17" i="17"/>
  <c r="Z17" i="17"/>
  <c r="Y17" i="17"/>
  <c r="X17" i="17"/>
  <c r="W17" i="17"/>
  <c r="V17" i="17"/>
  <c r="U17" i="17"/>
  <c r="T17" i="17"/>
  <c r="S17" i="17"/>
  <c r="R17" i="17"/>
  <c r="Q17" i="17"/>
  <c r="P17" i="17"/>
  <c r="O17" i="17"/>
  <c r="N17" i="17"/>
  <c r="M17" i="17"/>
  <c r="L17" i="17"/>
  <c r="K17" i="17"/>
  <c r="J17" i="17"/>
  <c r="I17" i="17"/>
  <c r="H17" i="17"/>
  <c r="G17" i="17"/>
  <c r="F17" i="17"/>
  <c r="E17" i="17"/>
  <c r="D17" i="17"/>
  <c r="C17" i="17"/>
  <c r="B17" i="17"/>
  <c r="H16" i="17"/>
  <c r="AD16" i="17"/>
  <c r="AE16" i="17"/>
  <c r="AC16" i="17"/>
  <c r="AB16" i="17"/>
  <c r="AA16" i="17"/>
  <c r="Z16" i="17"/>
  <c r="Y16" i="17"/>
  <c r="X16" i="17"/>
  <c r="W16" i="17"/>
  <c r="V16" i="17"/>
  <c r="U16" i="17"/>
  <c r="T16" i="17"/>
  <c r="S16" i="17"/>
  <c r="R16" i="17"/>
  <c r="Q16" i="17"/>
  <c r="P16" i="17"/>
  <c r="O16" i="17"/>
  <c r="N16" i="17"/>
  <c r="M16" i="17"/>
  <c r="L16" i="17"/>
  <c r="K16" i="17"/>
  <c r="J16" i="17"/>
  <c r="I16" i="17"/>
  <c r="G16" i="17"/>
  <c r="F16" i="17"/>
  <c r="E16" i="17"/>
  <c r="D16" i="17"/>
  <c r="C16" i="17"/>
  <c r="B16" i="17"/>
  <c r="AE24" i="17"/>
  <c r="AC24" i="17"/>
  <c r="AB24" i="17"/>
  <c r="AA24" i="17"/>
  <c r="Z24" i="17"/>
  <c r="Y24" i="17"/>
  <c r="X24" i="17"/>
  <c r="W24" i="17"/>
  <c r="V24" i="17"/>
  <c r="U24" i="17"/>
  <c r="T24" i="17"/>
  <c r="S24" i="17"/>
  <c r="R24" i="17"/>
  <c r="Q24" i="17"/>
  <c r="P24" i="17"/>
  <c r="O24" i="17"/>
  <c r="N24" i="17"/>
  <c r="M24" i="17"/>
  <c r="L24" i="17"/>
  <c r="K24" i="17"/>
  <c r="J24" i="17"/>
  <c r="I24" i="17"/>
  <c r="H24" i="17"/>
  <c r="G24" i="17"/>
  <c r="F24" i="17"/>
  <c r="E24" i="17"/>
  <c r="AD24" i="17" s="1"/>
  <c r="D24" i="17"/>
  <c r="C24" i="17"/>
  <c r="B24" i="17"/>
  <c r="AE32" i="17"/>
  <c r="AD33" i="17"/>
  <c r="AE31" i="17"/>
  <c r="AE29" i="17"/>
  <c r="AE15" i="17"/>
  <c r="AE13" i="17"/>
  <c r="AE8" i="17"/>
  <c r="AC15" i="17"/>
  <c r="AB15" i="17"/>
  <c r="AA15" i="17"/>
  <c r="Z15" i="17"/>
  <c r="Y15" i="17"/>
  <c r="X15" i="17"/>
  <c r="W15" i="17"/>
  <c r="V15" i="17"/>
  <c r="U15" i="17"/>
  <c r="T15" i="17"/>
  <c r="S15" i="17"/>
  <c r="R15" i="17"/>
  <c r="Q15" i="17"/>
  <c r="P15" i="17"/>
  <c r="O15" i="17"/>
  <c r="N15" i="17"/>
  <c r="M15" i="17"/>
  <c r="L15" i="17"/>
  <c r="K15" i="17"/>
  <c r="J15" i="17"/>
  <c r="I15" i="17"/>
  <c r="H15" i="17"/>
  <c r="G15" i="17"/>
  <c r="E15" i="17"/>
  <c r="D15" i="17"/>
  <c r="C15" i="17"/>
  <c r="B15" i="17"/>
  <c r="AD15" i="17" s="1"/>
  <c r="AC8" i="17"/>
  <c r="AB8" i="17"/>
  <c r="AA8" i="17"/>
  <c r="Z8" i="17"/>
  <c r="Y8" i="17"/>
  <c r="X8" i="17"/>
  <c r="W8" i="17"/>
  <c r="V8" i="17"/>
  <c r="U8" i="17"/>
  <c r="T8" i="17"/>
  <c r="S8" i="17"/>
  <c r="R8" i="17"/>
  <c r="Q8" i="17"/>
  <c r="P8" i="17"/>
  <c r="O8" i="17"/>
  <c r="N8" i="17"/>
  <c r="M8" i="17"/>
  <c r="L8" i="17"/>
  <c r="K8" i="17"/>
  <c r="J8" i="17"/>
  <c r="I8" i="17"/>
  <c r="H8" i="17"/>
  <c r="G8" i="17"/>
  <c r="F8" i="17"/>
  <c r="E8" i="17"/>
  <c r="D8" i="17"/>
  <c r="C8" i="17"/>
  <c r="B8" i="17"/>
  <c r="AD8" i="17" s="1"/>
  <c r="AC29" i="17"/>
  <c r="AB29" i="17"/>
  <c r="AA29" i="17"/>
  <c r="Z29" i="17"/>
  <c r="Y29" i="17"/>
  <c r="X29" i="17"/>
  <c r="W29" i="17"/>
  <c r="V29" i="17"/>
  <c r="U29" i="17"/>
  <c r="T29" i="17"/>
  <c r="S29" i="17"/>
  <c r="R29" i="17"/>
  <c r="Q29" i="17"/>
  <c r="P29" i="17"/>
  <c r="O29" i="17"/>
  <c r="N29" i="17"/>
  <c r="M29" i="17"/>
  <c r="L29" i="17"/>
  <c r="K29" i="17"/>
  <c r="J29" i="17"/>
  <c r="I29" i="17"/>
  <c r="H29" i="17"/>
  <c r="G29" i="17"/>
  <c r="F29" i="17"/>
  <c r="E29" i="17"/>
  <c r="D29" i="17"/>
  <c r="C29" i="17"/>
  <c r="AD29" i="17"/>
  <c r="AC31" i="17"/>
  <c r="AB31" i="17"/>
  <c r="AA31" i="17"/>
  <c r="Z31" i="17"/>
  <c r="Y31" i="17"/>
  <c r="X31" i="17"/>
  <c r="W31" i="17"/>
  <c r="V31" i="17"/>
  <c r="U31" i="17"/>
  <c r="T31" i="17"/>
  <c r="S31" i="17"/>
  <c r="R31" i="17"/>
  <c r="Q31" i="17"/>
  <c r="P31" i="17"/>
  <c r="O31" i="17"/>
  <c r="N31" i="17"/>
  <c r="M31" i="17"/>
  <c r="L31" i="17"/>
  <c r="K31" i="17"/>
  <c r="J31" i="17"/>
  <c r="I31" i="17"/>
  <c r="H31" i="17"/>
  <c r="G31" i="17"/>
  <c r="F31" i="17"/>
  <c r="E31" i="17"/>
  <c r="D31" i="17"/>
  <c r="C31" i="17"/>
  <c r="AD31" i="17"/>
  <c r="AC13" i="17"/>
  <c r="AB13" i="17"/>
  <c r="AA13" i="17"/>
  <c r="Z13" i="17"/>
  <c r="Y13" i="17"/>
  <c r="X13" i="17"/>
  <c r="W13" i="17"/>
  <c r="V13" i="17"/>
  <c r="U13" i="17"/>
  <c r="T13" i="17"/>
  <c r="S13" i="17"/>
  <c r="R13" i="17"/>
  <c r="Q13" i="17"/>
  <c r="P13" i="17"/>
  <c r="O13" i="17"/>
  <c r="N13" i="17"/>
  <c r="M13" i="17"/>
  <c r="L13" i="17"/>
  <c r="K13" i="17"/>
  <c r="J13" i="17"/>
  <c r="I13" i="17"/>
  <c r="H13" i="17"/>
  <c r="G13" i="17"/>
  <c r="F13" i="17"/>
  <c r="E13" i="17"/>
  <c r="D13" i="17"/>
  <c r="C13" i="17"/>
  <c r="B13" i="17"/>
  <c r="AG31" i="16"/>
  <c r="AG30" i="16"/>
  <c r="AG29" i="16"/>
  <c r="AG28" i="16"/>
  <c r="AG26" i="16"/>
  <c r="AG25" i="16"/>
  <c r="AG24" i="16"/>
  <c r="AG23" i="16"/>
  <c r="AG22" i="16"/>
  <c r="AG21" i="16"/>
  <c r="AG20" i="16"/>
  <c r="AG18" i="16"/>
  <c r="AG17" i="16"/>
  <c r="AG16" i="16"/>
  <c r="AG15" i="16"/>
  <c r="AG14" i="16"/>
  <c r="AG13" i="16"/>
  <c r="AG12" i="16"/>
  <c r="AG11" i="16"/>
  <c r="AG10" i="16"/>
  <c r="AG9" i="16"/>
  <c r="AG8" i="16"/>
  <c r="AG6" i="16"/>
  <c r="AG5" i="16"/>
  <c r="AG4" i="16"/>
  <c r="AG31" i="9"/>
  <c r="AG30" i="9"/>
  <c r="AG29" i="9"/>
  <c r="AG28" i="9"/>
  <c r="AG27" i="9"/>
  <c r="AG26" i="9"/>
  <c r="AG25" i="9"/>
  <c r="AG24" i="9"/>
  <c r="AG23" i="9"/>
  <c r="AG22" i="9"/>
  <c r="AG21" i="9"/>
  <c r="F10" i="9" s="1"/>
  <c r="AG20" i="9"/>
  <c r="AG19" i="9"/>
  <c r="AG18" i="9"/>
  <c r="AG17" i="9"/>
  <c r="AG16" i="9"/>
  <c r="I17" i="9" s="1"/>
  <c r="AG15" i="9"/>
  <c r="AG14" i="9"/>
  <c r="L14" i="9" s="1"/>
  <c r="AG13" i="9"/>
  <c r="AG12" i="9"/>
  <c r="L24" i="9" s="1"/>
  <c r="AG11" i="9"/>
  <c r="AG10" i="9"/>
  <c r="AG9" i="9"/>
  <c r="AG8" i="9"/>
  <c r="AG7" i="9"/>
  <c r="AG6" i="9"/>
  <c r="AG5" i="9"/>
  <c r="AG4" i="9"/>
  <c r="N4" i="9" s="1"/>
  <c r="B4" i="9"/>
  <c r="C4" i="9"/>
  <c r="D4" i="9"/>
  <c r="E4" i="9"/>
  <c r="F4" i="9"/>
  <c r="G4" i="9"/>
  <c r="H4" i="9"/>
  <c r="I4" i="9"/>
  <c r="J4" i="9"/>
  <c r="K4" i="9"/>
  <c r="L4" i="9"/>
  <c r="M4" i="9"/>
  <c r="V4" i="9"/>
  <c r="W4" i="9"/>
  <c r="X4" i="9"/>
  <c r="Y4" i="9"/>
  <c r="Z4" i="9"/>
  <c r="AA4" i="9"/>
  <c r="AB4" i="9"/>
  <c r="AC4" i="9"/>
  <c r="B5" i="9"/>
  <c r="C5" i="9"/>
  <c r="D5" i="9"/>
  <c r="E5" i="9"/>
  <c r="F5" i="9"/>
  <c r="G5" i="9"/>
  <c r="H5" i="9"/>
  <c r="I5" i="9"/>
  <c r="J5" i="9"/>
  <c r="K5" i="9"/>
  <c r="L5" i="9"/>
  <c r="M5" i="9"/>
  <c r="N5" i="9"/>
  <c r="O5" i="9"/>
  <c r="P5" i="9"/>
  <c r="Q5" i="9"/>
  <c r="R5" i="9"/>
  <c r="S5" i="9"/>
  <c r="T5" i="9"/>
  <c r="U5" i="9"/>
  <c r="V5" i="9"/>
  <c r="W5" i="9"/>
  <c r="X5" i="9"/>
  <c r="Y5" i="9"/>
  <c r="Z5" i="9"/>
  <c r="AA5" i="9"/>
  <c r="AB5" i="9"/>
  <c r="AC5" i="9"/>
  <c r="B6" i="9"/>
  <c r="C6" i="9"/>
  <c r="D6" i="9"/>
  <c r="E6" i="9"/>
  <c r="F6" i="9"/>
  <c r="G6" i="9"/>
  <c r="H6" i="9"/>
  <c r="I6" i="9"/>
  <c r="J6" i="9"/>
  <c r="K6" i="9"/>
  <c r="L6" i="9"/>
  <c r="M6" i="9"/>
  <c r="N6" i="9"/>
  <c r="O6" i="9"/>
  <c r="P6" i="9"/>
  <c r="Q6" i="9"/>
  <c r="R6" i="9"/>
  <c r="S6" i="9"/>
  <c r="T6" i="9"/>
  <c r="U6" i="9"/>
  <c r="V6" i="9"/>
  <c r="W6" i="9"/>
  <c r="X6" i="9"/>
  <c r="Y6" i="9"/>
  <c r="Z6" i="9"/>
  <c r="AA6" i="9"/>
  <c r="AB6" i="9"/>
  <c r="AC6" i="9"/>
  <c r="B7" i="9"/>
  <c r="C7" i="9"/>
  <c r="D7" i="9"/>
  <c r="E7" i="9"/>
  <c r="F7" i="9"/>
  <c r="G7" i="9"/>
  <c r="H7" i="9"/>
  <c r="I7" i="9"/>
  <c r="Q7" i="9"/>
  <c r="R7" i="9"/>
  <c r="S7" i="9"/>
  <c r="T7" i="9"/>
  <c r="U7" i="9"/>
  <c r="V7" i="9"/>
  <c r="W7" i="9"/>
  <c r="X7" i="9"/>
  <c r="Y7" i="9"/>
  <c r="Z7" i="9"/>
  <c r="AA7" i="9"/>
  <c r="AB7" i="9"/>
  <c r="AC7" i="9"/>
  <c r="B8" i="9"/>
  <c r="C8" i="9"/>
  <c r="D8" i="9"/>
  <c r="E8" i="9"/>
  <c r="F8" i="9"/>
  <c r="G8" i="9"/>
  <c r="H8" i="9"/>
  <c r="I8" i="9"/>
  <c r="J8" i="9"/>
  <c r="K8" i="9"/>
  <c r="L8" i="9"/>
  <c r="M8" i="9"/>
  <c r="N8" i="9"/>
  <c r="O8" i="9"/>
  <c r="P8" i="9"/>
  <c r="Q8" i="9"/>
  <c r="R8" i="9"/>
  <c r="S8" i="9"/>
  <c r="T8" i="9"/>
  <c r="U8" i="9"/>
  <c r="V8" i="9"/>
  <c r="W8" i="9"/>
  <c r="X8" i="9"/>
  <c r="Y8" i="9"/>
  <c r="Z8" i="9"/>
  <c r="AA8" i="9"/>
  <c r="AB8" i="9"/>
  <c r="AC8" i="9"/>
  <c r="B9" i="9"/>
  <c r="C9" i="9"/>
  <c r="D9" i="9"/>
  <c r="E9" i="9"/>
  <c r="F9" i="9"/>
  <c r="G9" i="9"/>
  <c r="H9" i="9"/>
  <c r="I9" i="9"/>
  <c r="J9" i="9"/>
  <c r="K9" i="9"/>
  <c r="L9" i="9"/>
  <c r="M9" i="9"/>
  <c r="N9" i="9"/>
  <c r="O9" i="9"/>
  <c r="P9" i="9"/>
  <c r="Q9" i="9"/>
  <c r="R9" i="9"/>
  <c r="S9" i="9"/>
  <c r="T9" i="9"/>
  <c r="U9" i="9"/>
  <c r="V9" i="9"/>
  <c r="W9" i="9"/>
  <c r="X9" i="9"/>
  <c r="Y9" i="9"/>
  <c r="Z9" i="9"/>
  <c r="AA9" i="9"/>
  <c r="AB9" i="9"/>
  <c r="AC9" i="9"/>
  <c r="B10" i="9"/>
  <c r="C10" i="9"/>
  <c r="D10" i="9"/>
  <c r="E10" i="9"/>
  <c r="P10" i="9"/>
  <c r="Q10" i="9"/>
  <c r="R10" i="9"/>
  <c r="S10" i="9"/>
  <c r="T10" i="9"/>
  <c r="U10" i="9"/>
  <c r="V10" i="9"/>
  <c r="W10" i="9"/>
  <c r="X10" i="9"/>
  <c r="Y10" i="9"/>
  <c r="H11" i="9"/>
  <c r="I11" i="9"/>
  <c r="J11" i="9"/>
  <c r="K11" i="9"/>
  <c r="L11" i="9"/>
  <c r="M11" i="9"/>
  <c r="N11" i="9"/>
  <c r="O11" i="9"/>
  <c r="P11" i="9"/>
  <c r="Q11" i="9"/>
  <c r="AB11" i="9"/>
  <c r="AC11" i="9"/>
  <c r="B13" i="9"/>
  <c r="C13" i="9"/>
  <c r="D13" i="9"/>
  <c r="E13" i="9"/>
  <c r="F13" i="9"/>
  <c r="G13" i="9"/>
  <c r="H13" i="9"/>
  <c r="I13" i="9"/>
  <c r="J13" i="9"/>
  <c r="K13" i="9"/>
  <c r="L13" i="9"/>
  <c r="M13" i="9"/>
  <c r="N13" i="9"/>
  <c r="O13" i="9"/>
  <c r="P13" i="9"/>
  <c r="Q13" i="9"/>
  <c r="R13" i="9"/>
  <c r="S13" i="9"/>
  <c r="T13" i="9"/>
  <c r="U13" i="9"/>
  <c r="V13" i="9"/>
  <c r="W13" i="9"/>
  <c r="X13" i="9"/>
  <c r="Y13" i="9"/>
  <c r="Z13" i="9"/>
  <c r="AA13" i="9"/>
  <c r="AB13" i="9"/>
  <c r="AC13" i="9"/>
  <c r="B15" i="9"/>
  <c r="C15" i="9"/>
  <c r="D15" i="9"/>
  <c r="E15" i="9"/>
  <c r="F15" i="9"/>
  <c r="G15" i="9"/>
  <c r="H15" i="9"/>
  <c r="I15" i="9"/>
  <c r="J15" i="9"/>
  <c r="K15" i="9"/>
  <c r="L15" i="9"/>
  <c r="M15" i="9"/>
  <c r="N15" i="9"/>
  <c r="O15" i="9"/>
  <c r="P15" i="9"/>
  <c r="Q15" i="9"/>
  <c r="R15" i="9"/>
  <c r="S15" i="9"/>
  <c r="T15" i="9"/>
  <c r="U15" i="9"/>
  <c r="V15" i="9"/>
  <c r="W15" i="9"/>
  <c r="X15" i="9"/>
  <c r="Y15" i="9"/>
  <c r="Z15" i="9"/>
  <c r="AA15" i="9"/>
  <c r="AB15" i="9"/>
  <c r="AC15" i="9"/>
  <c r="M16" i="9"/>
  <c r="P18" i="9"/>
  <c r="Q18" i="9"/>
  <c r="R18" i="9"/>
  <c r="S18" i="9"/>
  <c r="U20" i="9"/>
  <c r="V20" i="9"/>
  <c r="W20" i="9"/>
  <c r="X20" i="9"/>
  <c r="Y20" i="9"/>
  <c r="H21" i="9"/>
  <c r="I21" i="9"/>
  <c r="J21" i="9"/>
  <c r="K21" i="9"/>
  <c r="L21" i="9"/>
  <c r="M21" i="9"/>
  <c r="N21" i="9"/>
  <c r="O21" i="9"/>
  <c r="P21" i="9"/>
  <c r="Q21" i="9"/>
  <c r="AB21" i="9"/>
  <c r="AC21" i="9"/>
  <c r="B22" i="9"/>
  <c r="C22" i="9"/>
  <c r="D22" i="9"/>
  <c r="E22" i="9"/>
  <c r="F22" i="9"/>
  <c r="G22" i="9"/>
  <c r="H22" i="9"/>
  <c r="I22" i="9"/>
  <c r="J22" i="9"/>
  <c r="K22" i="9"/>
  <c r="L22" i="9"/>
  <c r="M22" i="9"/>
  <c r="N22" i="9"/>
  <c r="O22" i="9"/>
  <c r="P22" i="9"/>
  <c r="Q22" i="9"/>
  <c r="R22" i="9"/>
  <c r="S22" i="9"/>
  <c r="T22" i="9"/>
  <c r="U22" i="9"/>
  <c r="V22" i="9"/>
  <c r="W22" i="9"/>
  <c r="X22" i="9"/>
  <c r="Y22" i="9"/>
  <c r="Z22" i="9"/>
  <c r="AA22" i="9"/>
  <c r="AB22" i="9"/>
  <c r="AC22" i="9"/>
  <c r="B23" i="9"/>
  <c r="C23" i="9"/>
  <c r="D23" i="9"/>
  <c r="E23" i="9"/>
  <c r="F23" i="9"/>
  <c r="G23" i="9"/>
  <c r="H23" i="9"/>
  <c r="I23" i="9"/>
  <c r="J23" i="9"/>
  <c r="K23" i="9"/>
  <c r="L23" i="9"/>
  <c r="M23" i="9"/>
  <c r="N23" i="9"/>
  <c r="O23" i="9"/>
  <c r="P23" i="9"/>
  <c r="Q23" i="9"/>
  <c r="R23" i="9"/>
  <c r="S23" i="9"/>
  <c r="T23" i="9"/>
  <c r="U23" i="9"/>
  <c r="V23" i="9"/>
  <c r="W23" i="9"/>
  <c r="X23" i="9"/>
  <c r="Y23" i="9"/>
  <c r="Z23" i="9"/>
  <c r="AA23" i="9"/>
  <c r="AB23" i="9"/>
  <c r="AC23" i="9"/>
  <c r="B25" i="9"/>
  <c r="C25" i="9"/>
  <c r="D25" i="9"/>
  <c r="E25" i="9"/>
  <c r="F25" i="9"/>
  <c r="G25" i="9"/>
  <c r="H25" i="9"/>
  <c r="I25" i="9"/>
  <c r="J25" i="9"/>
  <c r="K25" i="9"/>
  <c r="L25" i="9"/>
  <c r="M25" i="9"/>
  <c r="N25" i="9"/>
  <c r="O25" i="9"/>
  <c r="P25" i="9"/>
  <c r="Q25" i="9"/>
  <c r="R25" i="9"/>
  <c r="S25" i="9"/>
  <c r="T25" i="9"/>
  <c r="U25" i="9"/>
  <c r="V25" i="9"/>
  <c r="W25" i="9"/>
  <c r="X25" i="9"/>
  <c r="Y25" i="9"/>
  <c r="Z25" i="9"/>
  <c r="AA25" i="9"/>
  <c r="AB25" i="9"/>
  <c r="AC25" i="9"/>
  <c r="B26" i="9"/>
  <c r="C26" i="9"/>
  <c r="D26" i="9"/>
  <c r="E26" i="9"/>
  <c r="F26" i="9"/>
  <c r="G26" i="9"/>
  <c r="H26" i="9"/>
  <c r="I26" i="9"/>
  <c r="J26" i="9"/>
  <c r="K26" i="9"/>
  <c r="L26" i="9"/>
  <c r="M26" i="9"/>
  <c r="N26" i="9"/>
  <c r="O26" i="9"/>
  <c r="P26" i="9"/>
  <c r="Q26" i="9"/>
  <c r="R26" i="9"/>
  <c r="S26" i="9"/>
  <c r="T26" i="9"/>
  <c r="U26" i="9"/>
  <c r="V26" i="9"/>
  <c r="W26" i="9"/>
  <c r="X26" i="9"/>
  <c r="Y26" i="9"/>
  <c r="Z26" i="9"/>
  <c r="AA26" i="9"/>
  <c r="AB26" i="9"/>
  <c r="AC26" i="9"/>
  <c r="B27" i="9"/>
  <c r="C27" i="9"/>
  <c r="D27" i="9"/>
  <c r="E27" i="9"/>
  <c r="F27" i="9"/>
  <c r="G27" i="9"/>
  <c r="H27" i="9"/>
  <c r="I27" i="9"/>
  <c r="J27" i="9"/>
  <c r="K27" i="9"/>
  <c r="L27" i="9"/>
  <c r="M27" i="9"/>
  <c r="N27" i="9"/>
  <c r="O27" i="9"/>
  <c r="P27" i="9"/>
  <c r="Q27" i="9"/>
  <c r="R27" i="9"/>
  <c r="S27" i="9"/>
  <c r="T27" i="9"/>
  <c r="U27" i="9"/>
  <c r="V27" i="9"/>
  <c r="W27" i="9"/>
  <c r="X27" i="9"/>
  <c r="Y27" i="9"/>
  <c r="Z27" i="9"/>
  <c r="AA27" i="9"/>
  <c r="AB27" i="9"/>
  <c r="AC27" i="9"/>
  <c r="B28" i="9"/>
  <c r="C28" i="9"/>
  <c r="D28" i="9"/>
  <c r="E28" i="9"/>
  <c r="F28" i="9"/>
  <c r="G28" i="9"/>
  <c r="H28" i="9"/>
  <c r="I28" i="9"/>
  <c r="J28" i="9"/>
  <c r="K28" i="9"/>
  <c r="L28" i="9"/>
  <c r="M28" i="9"/>
  <c r="N28" i="9"/>
  <c r="O28" i="9"/>
  <c r="P28" i="9"/>
  <c r="Q28" i="9"/>
  <c r="R28" i="9"/>
  <c r="S28" i="9"/>
  <c r="T28" i="9"/>
  <c r="U28" i="9"/>
  <c r="V28" i="9"/>
  <c r="W28" i="9"/>
  <c r="X28" i="9"/>
  <c r="Y28" i="9"/>
  <c r="Z28" i="9"/>
  <c r="AA28" i="9"/>
  <c r="AB28" i="9"/>
  <c r="AC28" i="9"/>
  <c r="B29" i="9"/>
  <c r="C29" i="9"/>
  <c r="D29" i="9"/>
  <c r="E29" i="9"/>
  <c r="F29" i="9"/>
  <c r="G29" i="9"/>
  <c r="H29" i="9"/>
  <c r="I29" i="9"/>
  <c r="J29" i="9"/>
  <c r="K29" i="9"/>
  <c r="L29" i="9"/>
  <c r="M29" i="9"/>
  <c r="N29" i="9"/>
  <c r="O29" i="9"/>
  <c r="P29" i="9"/>
  <c r="Q29" i="9"/>
  <c r="R29" i="9"/>
  <c r="S29" i="9"/>
  <c r="T29" i="9"/>
  <c r="U29" i="9"/>
  <c r="V29" i="9"/>
  <c r="W29" i="9"/>
  <c r="X29" i="9"/>
  <c r="Y29" i="9"/>
  <c r="Z29" i="9"/>
  <c r="AA29" i="9"/>
  <c r="AB29" i="9"/>
  <c r="AC29" i="9"/>
  <c r="B30" i="9"/>
  <c r="C30" i="9"/>
  <c r="D30" i="9"/>
  <c r="E30" i="9"/>
  <c r="P30" i="9"/>
  <c r="Q30" i="9"/>
  <c r="R30" i="9"/>
  <c r="S30" i="9"/>
  <c r="T30" i="9"/>
  <c r="U30" i="9"/>
  <c r="V30" i="9"/>
  <c r="W30" i="9"/>
  <c r="X30" i="9"/>
  <c r="Y30" i="9"/>
  <c r="B31" i="9"/>
  <c r="C31" i="9"/>
  <c r="D31" i="9"/>
  <c r="E31" i="9"/>
  <c r="F31" i="9"/>
  <c r="G31" i="9"/>
  <c r="H31" i="9"/>
  <c r="I31" i="9"/>
  <c r="J31" i="9"/>
  <c r="K31" i="9"/>
  <c r="L31" i="9"/>
  <c r="M31" i="9"/>
  <c r="N31" i="9"/>
  <c r="O31" i="9"/>
  <c r="P31" i="9"/>
  <c r="Q31" i="9"/>
  <c r="R31" i="9"/>
  <c r="S31" i="9"/>
  <c r="T31" i="9"/>
  <c r="U31" i="9"/>
  <c r="V31" i="9"/>
  <c r="W31" i="9"/>
  <c r="X31" i="9"/>
  <c r="Y31" i="9"/>
  <c r="Z31" i="9"/>
  <c r="AA31" i="9"/>
  <c r="AB31" i="9"/>
  <c r="AC31" i="9"/>
  <c r="B33" i="9"/>
  <c r="D33" i="9"/>
  <c r="E33" i="9"/>
  <c r="F33" i="9"/>
  <c r="G33" i="9"/>
  <c r="H33" i="9"/>
  <c r="I33" i="9"/>
  <c r="J33" i="9"/>
  <c r="K33" i="9"/>
  <c r="L33" i="9"/>
  <c r="M33" i="9"/>
  <c r="N33" i="9"/>
  <c r="O33" i="9"/>
  <c r="P33" i="9"/>
  <c r="Q33" i="9"/>
  <c r="R33" i="9"/>
  <c r="S33" i="9"/>
  <c r="T33" i="9"/>
  <c r="U33" i="9"/>
  <c r="V33" i="9"/>
  <c r="W33" i="9"/>
  <c r="X33" i="9"/>
  <c r="Y33" i="9"/>
  <c r="Z33" i="9"/>
  <c r="AA33" i="9"/>
  <c r="AB33" i="9"/>
  <c r="AC33" i="9"/>
  <c r="AD33" i="9"/>
  <c r="AE5" i="9"/>
  <c r="AE6" i="9"/>
  <c r="AE8" i="9"/>
  <c r="AE9" i="9"/>
  <c r="AE13" i="9"/>
  <c r="AE15" i="9"/>
  <c r="AE19" i="9"/>
  <c r="AE20" i="9"/>
  <c r="AE21" i="9"/>
  <c r="AE22" i="9"/>
  <c r="AE23" i="9"/>
  <c r="AE25" i="9"/>
  <c r="AE26" i="9"/>
  <c r="AE27" i="9"/>
  <c r="AE28" i="9"/>
  <c r="AE29" i="9"/>
  <c r="AE31" i="9"/>
  <c r="AE32" i="9"/>
  <c r="C35" i="16"/>
  <c r="D35" i="16"/>
  <c r="E35" i="16"/>
  <c r="F35" i="16"/>
  <c r="G35" i="16"/>
  <c r="H35" i="16"/>
  <c r="I35" i="16"/>
  <c r="J35" i="16"/>
  <c r="K35" i="16"/>
  <c r="L35" i="16"/>
  <c r="M35" i="16"/>
  <c r="N35" i="16"/>
  <c r="O35" i="16"/>
  <c r="P35" i="16"/>
  <c r="Q35" i="16"/>
  <c r="R35" i="16"/>
  <c r="S35" i="16"/>
  <c r="T35" i="16"/>
  <c r="U35" i="16"/>
  <c r="V35" i="16"/>
  <c r="W35" i="16"/>
  <c r="X35" i="16"/>
  <c r="Y35" i="16"/>
  <c r="Z35" i="16"/>
  <c r="AA35" i="16"/>
  <c r="AB35" i="16"/>
  <c r="AB32" i="16"/>
  <c r="U32" i="16"/>
  <c r="T32" i="16"/>
  <c r="S32" i="16"/>
  <c r="I32" i="16"/>
  <c r="C35" i="17"/>
  <c r="D35" i="17"/>
  <c r="E35" i="17"/>
  <c r="F35" i="17"/>
  <c r="G35" i="17"/>
  <c r="H35" i="17"/>
  <c r="I35" i="17"/>
  <c r="J35" i="17"/>
  <c r="K35" i="17"/>
  <c r="L35" i="17"/>
  <c r="M35" i="17"/>
  <c r="N35" i="17"/>
  <c r="O35" i="17"/>
  <c r="P35" i="17"/>
  <c r="Q35" i="17"/>
  <c r="R35" i="17"/>
  <c r="S35" i="17"/>
  <c r="T35" i="17"/>
  <c r="U35" i="17"/>
  <c r="V35" i="17"/>
  <c r="W35" i="17"/>
  <c r="X35" i="17"/>
  <c r="Y35" i="17"/>
  <c r="Z35" i="17"/>
  <c r="AA35" i="17"/>
  <c r="AB35" i="17"/>
  <c r="AC35" i="17"/>
  <c r="AG31" i="17"/>
  <c r="AG30" i="17"/>
  <c r="AG29" i="17"/>
  <c r="AG28" i="17"/>
  <c r="AG27" i="17"/>
  <c r="AG26" i="17"/>
  <c r="AG25" i="17"/>
  <c r="AG24" i="17"/>
  <c r="AG23" i="17"/>
  <c r="AG22" i="17"/>
  <c r="AG21" i="17"/>
  <c r="AG20" i="17"/>
  <c r="AG19" i="17"/>
  <c r="AG18" i="17"/>
  <c r="AG17" i="17"/>
  <c r="AG16" i="17"/>
  <c r="AG15" i="17"/>
  <c r="AG14" i="17"/>
  <c r="AG13" i="17"/>
  <c r="AG12" i="17"/>
  <c r="AG11" i="17"/>
  <c r="AG10" i="17"/>
  <c r="AG9" i="17"/>
  <c r="AG8" i="17"/>
  <c r="AG7" i="17"/>
  <c r="AG6" i="17"/>
  <c r="AG5" i="17"/>
  <c r="AG4" i="17"/>
  <c r="AC35" i="9"/>
  <c r="H35" i="9"/>
  <c r="I34" i="16" l="1"/>
  <c r="I70" i="16"/>
  <c r="S34" i="16"/>
  <c r="S70" i="16"/>
  <c r="T34" i="16"/>
  <c r="T70" i="16"/>
  <c r="U34" i="16"/>
  <c r="U70" i="16"/>
  <c r="AB34" i="16"/>
  <c r="AB70" i="16"/>
  <c r="AD23" i="16"/>
  <c r="AD10" i="16"/>
  <c r="AD22" i="16"/>
  <c r="AF22" i="16" s="1"/>
  <c r="AD30" i="16"/>
  <c r="AF30" i="16" s="1"/>
  <c r="AD11" i="16"/>
  <c r="AD15" i="16"/>
  <c r="AD21" i="16"/>
  <c r="AD63" i="16"/>
  <c r="AF63" i="16" s="1"/>
  <c r="AD67" i="16"/>
  <c r="AF67" i="16" s="1"/>
  <c r="AD65" i="16"/>
  <c r="AF65" i="16" s="1"/>
  <c r="AD49" i="16"/>
  <c r="AF49" i="16" s="1"/>
  <c r="AD45" i="16"/>
  <c r="M16" i="16"/>
  <c r="D18" i="16"/>
  <c r="AC18" i="16"/>
  <c r="X19" i="16"/>
  <c r="J17" i="16"/>
  <c r="E18" i="16"/>
  <c r="O32" i="16"/>
  <c r="K17" i="16"/>
  <c r="F18" i="16"/>
  <c r="F32" i="16" s="1"/>
  <c r="B19" i="16"/>
  <c r="Z19" i="16"/>
  <c r="P32" i="16"/>
  <c r="L17" i="16"/>
  <c r="L32" i="16" s="1"/>
  <c r="G18" i="16"/>
  <c r="G32" i="16" s="1"/>
  <c r="C19" i="16"/>
  <c r="C32" i="16" s="1"/>
  <c r="AA19" i="16"/>
  <c r="AA32" i="16" s="1"/>
  <c r="V20" i="16"/>
  <c r="Q32" i="16"/>
  <c r="M17" i="16"/>
  <c r="H32" i="16"/>
  <c r="D19" i="16"/>
  <c r="AC19" i="16"/>
  <c r="W20" i="16"/>
  <c r="W32" i="16" s="1"/>
  <c r="N32" i="16"/>
  <c r="J18" i="16"/>
  <c r="E19" i="16"/>
  <c r="X20" i="16"/>
  <c r="Y20" i="16"/>
  <c r="Z20" i="16"/>
  <c r="X16" i="16"/>
  <c r="M18" i="16"/>
  <c r="C20" i="16"/>
  <c r="AA20" i="16"/>
  <c r="Y16" i="16"/>
  <c r="J19" i="16"/>
  <c r="D20" i="16"/>
  <c r="AC20" i="16"/>
  <c r="B16" i="16"/>
  <c r="Z16" i="16"/>
  <c r="V17" i="16"/>
  <c r="K19" i="16"/>
  <c r="E20" i="16"/>
  <c r="AD9" i="16"/>
  <c r="AF45" i="16" s="1"/>
  <c r="AF23" i="16"/>
  <c r="AD5" i="16"/>
  <c r="AF5" i="16" s="1"/>
  <c r="AD6" i="16"/>
  <c r="AF6" i="16" s="1"/>
  <c r="AD26" i="16"/>
  <c r="AF26" i="16" s="1"/>
  <c r="AF11" i="16"/>
  <c r="AD4" i="16"/>
  <c r="AD7" i="16"/>
  <c r="AF7" i="16" s="1"/>
  <c r="AD25" i="16"/>
  <c r="B31" i="16"/>
  <c r="B29" i="16"/>
  <c r="B28" i="16"/>
  <c r="AD28" i="16" s="1"/>
  <c r="AF28" i="16" s="1"/>
  <c r="AD8" i="16"/>
  <c r="AD24" i="16"/>
  <c r="AF24" i="16" s="1"/>
  <c r="AD14" i="16"/>
  <c r="AF14" i="16" s="1"/>
  <c r="AD12" i="16"/>
  <c r="AD27" i="16"/>
  <c r="R32" i="16"/>
  <c r="AD13" i="16"/>
  <c r="AF13" i="16" s="1"/>
  <c r="B32" i="17"/>
  <c r="B34" i="17" s="1"/>
  <c r="AD12" i="17"/>
  <c r="AF7" i="17"/>
  <c r="AD10" i="17"/>
  <c r="AF11" i="17"/>
  <c r="AD9" i="17"/>
  <c r="AF9" i="17" s="1"/>
  <c r="AD17" i="17"/>
  <c r="AF16" i="17"/>
  <c r="AD13" i="17"/>
  <c r="AF13" i="17" s="1"/>
  <c r="AB24" i="9"/>
  <c r="T20" i="9"/>
  <c r="AB17" i="9"/>
  <c r="AA12" i="9"/>
  <c r="J17" i="9"/>
  <c r="AE17" i="9"/>
  <c r="M24" i="9"/>
  <c r="E20" i="9"/>
  <c r="AA17" i="9"/>
  <c r="Z12" i="9"/>
  <c r="B18" i="9"/>
  <c r="B20" i="9"/>
  <c r="X17" i="9"/>
  <c r="AC14" i="9"/>
  <c r="H12" i="9"/>
  <c r="AC17" i="9"/>
  <c r="N19" i="9"/>
  <c r="J24" i="9"/>
  <c r="I24" i="9"/>
  <c r="AC19" i="9"/>
  <c r="M14" i="9"/>
  <c r="G12" i="9"/>
  <c r="R16" i="9"/>
  <c r="F16" i="9"/>
  <c r="J16" i="9"/>
  <c r="S16" i="9"/>
  <c r="F19" i="9"/>
  <c r="T16" i="9"/>
  <c r="G16" i="9"/>
  <c r="Z19" i="9"/>
  <c r="U16" i="9"/>
  <c r="R20" i="9"/>
  <c r="B16" i="9"/>
  <c r="V16" i="9"/>
  <c r="E16" i="9"/>
  <c r="Y16" i="9"/>
  <c r="AA16" i="9"/>
  <c r="H16" i="9"/>
  <c r="AC16" i="9"/>
  <c r="K16" i="9"/>
  <c r="O18" i="9"/>
  <c r="S20" i="9"/>
  <c r="AE16" i="9"/>
  <c r="C16" i="9"/>
  <c r="W16" i="9"/>
  <c r="Z16" i="9"/>
  <c r="AB16" i="9"/>
  <c r="I16" i="9"/>
  <c r="Q20" i="9"/>
  <c r="G19" i="9"/>
  <c r="L16" i="9"/>
  <c r="D16" i="9"/>
  <c r="X16" i="9"/>
  <c r="AA19" i="9"/>
  <c r="Z17" i="9"/>
  <c r="C20" i="9"/>
  <c r="H24" i="9"/>
  <c r="AB19" i="9"/>
  <c r="H17" i="9"/>
  <c r="F12" i="9"/>
  <c r="N14" i="9"/>
  <c r="Y14" i="9"/>
  <c r="O14" i="9"/>
  <c r="U14" i="9"/>
  <c r="P14" i="9"/>
  <c r="Q14" i="9"/>
  <c r="R14" i="9"/>
  <c r="V14" i="9"/>
  <c r="C14" i="9"/>
  <c r="D14" i="9"/>
  <c r="E14" i="9"/>
  <c r="F14" i="9"/>
  <c r="G14" i="9"/>
  <c r="AB14" i="9"/>
  <c r="S14" i="9"/>
  <c r="B14" i="9"/>
  <c r="W14" i="9"/>
  <c r="X14" i="9"/>
  <c r="AE14" i="9"/>
  <c r="Z14" i="9"/>
  <c r="H14" i="9"/>
  <c r="T14" i="9"/>
  <c r="AA14" i="9"/>
  <c r="AB12" i="9"/>
  <c r="K24" i="9"/>
  <c r="M19" i="9"/>
  <c r="G17" i="9"/>
  <c r="K14" i="9"/>
  <c r="E12" i="9"/>
  <c r="N24" i="9"/>
  <c r="AC24" i="9"/>
  <c r="L19" i="9"/>
  <c r="F17" i="9"/>
  <c r="J14" i="9"/>
  <c r="K19" i="9"/>
  <c r="E17" i="9"/>
  <c r="I14" i="9"/>
  <c r="J19" i="9"/>
  <c r="D17" i="9"/>
  <c r="D20" i="9"/>
  <c r="I12" i="9"/>
  <c r="F20" i="9"/>
  <c r="I19" i="9"/>
  <c r="Q16" i="9"/>
  <c r="H19" i="9"/>
  <c r="P16" i="9"/>
  <c r="Y17" i="9"/>
  <c r="U18" i="9"/>
  <c r="O16" i="9"/>
  <c r="J12" i="9"/>
  <c r="U24" i="9"/>
  <c r="W24" i="9"/>
  <c r="F24" i="9"/>
  <c r="AA24" i="9"/>
  <c r="K12" i="9"/>
  <c r="D12" i="9"/>
  <c r="L12" i="9"/>
  <c r="V24" i="9"/>
  <c r="M12" i="9"/>
  <c r="X12" i="9"/>
  <c r="N12" i="9"/>
  <c r="R12" i="9"/>
  <c r="AE12" i="9"/>
  <c r="T12" i="9"/>
  <c r="D24" i="9"/>
  <c r="Y24" i="9"/>
  <c r="B12" i="9"/>
  <c r="Z24" i="9"/>
  <c r="C12" i="9"/>
  <c r="O12" i="9"/>
  <c r="Q12" i="9"/>
  <c r="B24" i="9"/>
  <c r="S12" i="9"/>
  <c r="C24" i="9"/>
  <c r="U12" i="9"/>
  <c r="E24" i="9"/>
  <c r="V12" i="9"/>
  <c r="W12" i="9"/>
  <c r="G24" i="9"/>
  <c r="P12" i="9"/>
  <c r="X24" i="9"/>
  <c r="AC12" i="9"/>
  <c r="AE18" i="9"/>
  <c r="Y12" i="9"/>
  <c r="T18" i="9"/>
  <c r="N16" i="9"/>
  <c r="M18" i="9"/>
  <c r="T17" i="9"/>
  <c r="C19" i="9"/>
  <c r="G11" i="9"/>
  <c r="AE11" i="9"/>
  <c r="F21" i="9"/>
  <c r="AE10" i="9"/>
  <c r="L30" i="9"/>
  <c r="T24" i="9"/>
  <c r="X21" i="9"/>
  <c r="D21" i="9"/>
  <c r="L20" i="9"/>
  <c r="T19" i="9"/>
  <c r="AB18" i="9"/>
  <c r="H18" i="9"/>
  <c r="P17" i="9"/>
  <c r="X11" i="9"/>
  <c r="D11" i="9"/>
  <c r="L10" i="9"/>
  <c r="P7" i="9"/>
  <c r="T4" i="9"/>
  <c r="C17" i="9"/>
  <c r="V17" i="9"/>
  <c r="U17" i="9"/>
  <c r="X19" i="9"/>
  <c r="O30" i="9"/>
  <c r="O20" i="9"/>
  <c r="K18" i="9"/>
  <c r="N20" i="9"/>
  <c r="B19" i="9"/>
  <c r="Z11" i="9"/>
  <c r="F11" i="9"/>
  <c r="N10" i="9"/>
  <c r="M30" i="9"/>
  <c r="U4" i="9"/>
  <c r="K30" i="9"/>
  <c r="S24" i="9"/>
  <c r="W21" i="9"/>
  <c r="C21" i="9"/>
  <c r="K20" i="9"/>
  <c r="S19" i="9"/>
  <c r="AA18" i="9"/>
  <c r="G18" i="9"/>
  <c r="O17" i="9"/>
  <c r="W11" i="9"/>
  <c r="C11" i="9"/>
  <c r="K10" i="9"/>
  <c r="O7" i="9"/>
  <c r="S4" i="9"/>
  <c r="N18" i="9"/>
  <c r="B17" i="9"/>
  <c r="E19" i="9"/>
  <c r="P20" i="9"/>
  <c r="AA21" i="9"/>
  <c r="W19" i="9"/>
  <c r="O10" i="9"/>
  <c r="N30" i="9"/>
  <c r="Z21" i="9"/>
  <c r="V19" i="9"/>
  <c r="R17" i="9"/>
  <c r="Y21" i="9"/>
  <c r="U19" i="9"/>
  <c r="I18" i="9"/>
  <c r="Q17" i="9"/>
  <c r="E11" i="9"/>
  <c r="AE7" i="9"/>
  <c r="J30" i="9"/>
  <c r="R24" i="9"/>
  <c r="V21" i="9"/>
  <c r="B21" i="9"/>
  <c r="J20" i="9"/>
  <c r="R19" i="9"/>
  <c r="Z18" i="9"/>
  <c r="F18" i="9"/>
  <c r="N17" i="9"/>
  <c r="V11" i="9"/>
  <c r="B11" i="9"/>
  <c r="J10" i="9"/>
  <c r="N7" i="9"/>
  <c r="R4" i="9"/>
  <c r="D19" i="9"/>
  <c r="S17" i="9"/>
  <c r="AA11" i="9"/>
  <c r="J18" i="9"/>
  <c r="E21" i="9"/>
  <c r="Y11" i="9"/>
  <c r="M10" i="9"/>
  <c r="AC30" i="9"/>
  <c r="I30" i="9"/>
  <c r="Q24" i="9"/>
  <c r="U21" i="9"/>
  <c r="AC20" i="9"/>
  <c r="I20" i="9"/>
  <c r="Q19" i="9"/>
  <c r="Y18" i="9"/>
  <c r="E18" i="9"/>
  <c r="M17" i="9"/>
  <c r="U11" i="9"/>
  <c r="AC10" i="9"/>
  <c r="I10" i="9"/>
  <c r="M7" i="9"/>
  <c r="Q4" i="9"/>
  <c r="Y19" i="9"/>
  <c r="L18" i="9"/>
  <c r="G21" i="9"/>
  <c r="M20" i="9"/>
  <c r="AB30" i="9"/>
  <c r="H30" i="9"/>
  <c r="P24" i="9"/>
  <c r="T21" i="9"/>
  <c r="AB20" i="9"/>
  <c r="H20" i="9"/>
  <c r="P19" i="9"/>
  <c r="X18" i="9"/>
  <c r="D18" i="9"/>
  <c r="L17" i="9"/>
  <c r="T11" i="9"/>
  <c r="AB10" i="9"/>
  <c r="H10" i="9"/>
  <c r="L7" i="9"/>
  <c r="P4" i="9"/>
  <c r="AE30" i="9"/>
  <c r="AC18" i="9"/>
  <c r="AE24" i="9"/>
  <c r="AE4" i="9"/>
  <c r="AA30" i="9"/>
  <c r="G30" i="9"/>
  <c r="O24" i="9"/>
  <c r="S21" i="9"/>
  <c r="AA20" i="9"/>
  <c r="G20" i="9"/>
  <c r="O19" i="9"/>
  <c r="W18" i="9"/>
  <c r="C18" i="9"/>
  <c r="K17" i="9"/>
  <c r="S11" i="9"/>
  <c r="AA10" i="9"/>
  <c r="G10" i="9"/>
  <c r="K7" i="9"/>
  <c r="O4" i="9"/>
  <c r="W17" i="9"/>
  <c r="Z30" i="9"/>
  <c r="F30" i="9"/>
  <c r="R21" i="9"/>
  <c r="Z20" i="9"/>
  <c r="V18" i="9"/>
  <c r="R11" i="9"/>
  <c r="Z10" i="9"/>
  <c r="J7" i="9"/>
  <c r="AF8" i="17"/>
  <c r="AF5" i="17"/>
  <c r="AF31" i="17"/>
  <c r="O32" i="17"/>
  <c r="O34" i="17" s="1"/>
  <c r="AF30" i="17"/>
  <c r="AC32" i="17"/>
  <c r="AC34" i="17" s="1"/>
  <c r="V32" i="17"/>
  <c r="V34" i="17" s="1"/>
  <c r="F32" i="17"/>
  <c r="F34" i="17" s="1"/>
  <c r="Z32" i="17"/>
  <c r="Z34" i="17" s="1"/>
  <c r="AF15" i="17"/>
  <c r="AA32" i="17"/>
  <c r="AA34" i="17" s="1"/>
  <c r="G32" i="17"/>
  <c r="G34" i="17" s="1"/>
  <c r="H32" i="17"/>
  <c r="H34" i="17" s="1"/>
  <c r="AB32" i="17"/>
  <c r="AB34" i="17" s="1"/>
  <c r="AF21" i="17"/>
  <c r="AF26" i="17"/>
  <c r="M32" i="17"/>
  <c r="M34" i="17" s="1"/>
  <c r="I32" i="17"/>
  <c r="I34" i="17" s="1"/>
  <c r="C35" i="9"/>
  <c r="D35" i="9"/>
  <c r="E35" i="9"/>
  <c r="F35" i="9"/>
  <c r="G35" i="9"/>
  <c r="I35" i="9"/>
  <c r="J35" i="9"/>
  <c r="K35" i="9"/>
  <c r="L35" i="9"/>
  <c r="M35" i="9"/>
  <c r="N35" i="9"/>
  <c r="O35" i="9"/>
  <c r="P35" i="9"/>
  <c r="Q35" i="9"/>
  <c r="R35" i="9"/>
  <c r="S35" i="9"/>
  <c r="T35" i="9"/>
  <c r="U35" i="9"/>
  <c r="V35" i="9"/>
  <c r="W35" i="9"/>
  <c r="X35" i="9"/>
  <c r="Y35" i="9"/>
  <c r="Z35" i="9"/>
  <c r="AA35" i="9"/>
  <c r="AB35" i="9"/>
  <c r="B35" i="9"/>
  <c r="B32" i="2"/>
  <c r="AF21" i="16" l="1"/>
  <c r="AF15" i="16"/>
  <c r="P34" i="16"/>
  <c r="O34" i="16"/>
  <c r="AA34" i="16"/>
  <c r="C34" i="16"/>
  <c r="C70" i="16"/>
  <c r="L34" i="16"/>
  <c r="N34" i="16"/>
  <c r="W34" i="16"/>
  <c r="G34" i="16"/>
  <c r="R34" i="16"/>
  <c r="H34" i="16"/>
  <c r="Q34" i="16"/>
  <c r="F34" i="16"/>
  <c r="D32" i="16"/>
  <c r="V32" i="16"/>
  <c r="K32" i="16"/>
  <c r="X32" i="16"/>
  <c r="E32" i="16"/>
  <c r="Y32" i="16"/>
  <c r="AD29" i="16"/>
  <c r="AF29" i="16" s="1"/>
  <c r="AD31" i="16"/>
  <c r="AF31" i="16" s="1"/>
  <c r="AD16" i="16"/>
  <c r="AF16" i="16" s="1"/>
  <c r="J32" i="16"/>
  <c r="AC32" i="16"/>
  <c r="Z32" i="16"/>
  <c r="M32" i="16"/>
  <c r="AD44" i="16"/>
  <c r="AF44" i="16" s="1"/>
  <c r="AD47" i="16"/>
  <c r="AF47" i="16" s="1"/>
  <c r="AD52" i="16"/>
  <c r="AF52" i="16" s="1"/>
  <c r="H68" i="16"/>
  <c r="H70" i="16" s="1"/>
  <c r="AD42" i="16"/>
  <c r="AF42" i="16" s="1"/>
  <c r="AD64" i="16"/>
  <c r="AF64" i="16" s="1"/>
  <c r="AD61" i="16"/>
  <c r="AF61" i="16" s="1"/>
  <c r="D68" i="16"/>
  <c r="AD46" i="16"/>
  <c r="AF46" i="16" s="1"/>
  <c r="AD48" i="16"/>
  <c r="AF48" i="16" s="1"/>
  <c r="AD50" i="16"/>
  <c r="AF50" i="16" s="1"/>
  <c r="AC68" i="16"/>
  <c r="AD55" i="16"/>
  <c r="AF55" i="16" s="1"/>
  <c r="AD60" i="16"/>
  <c r="AF60" i="16" s="1"/>
  <c r="E68" i="16"/>
  <c r="W68" i="16"/>
  <c r="W70" i="16" s="1"/>
  <c r="AD41" i="16"/>
  <c r="AF41" i="16" s="1"/>
  <c r="L68" i="16"/>
  <c r="L70" i="16" s="1"/>
  <c r="AD53" i="16"/>
  <c r="AF53" i="16" s="1"/>
  <c r="AA68" i="16"/>
  <c r="AA70" i="16" s="1"/>
  <c r="AD62" i="16"/>
  <c r="AF62" i="16" s="1"/>
  <c r="M68" i="16"/>
  <c r="AD56" i="16"/>
  <c r="AF56" i="16" s="1"/>
  <c r="X68" i="16"/>
  <c r="AD66" i="16"/>
  <c r="AF66" i="16" s="1"/>
  <c r="K68" i="16"/>
  <c r="AD40" i="16"/>
  <c r="AF40" i="16" s="1"/>
  <c r="B68" i="16"/>
  <c r="O68" i="16"/>
  <c r="O70" i="16" s="1"/>
  <c r="G68" i="16"/>
  <c r="G70" i="16" s="1"/>
  <c r="V68" i="16"/>
  <c r="AD51" i="16"/>
  <c r="AF51" i="16" s="1"/>
  <c r="P68" i="16"/>
  <c r="P70" i="16" s="1"/>
  <c r="AD57" i="16"/>
  <c r="AF57" i="16" s="1"/>
  <c r="Z68" i="16"/>
  <c r="Q68" i="16"/>
  <c r="Q70" i="16" s="1"/>
  <c r="AD43" i="16"/>
  <c r="AF43" i="16" s="1"/>
  <c r="J68" i="16"/>
  <c r="AD59" i="16"/>
  <c r="AF59" i="16" s="1"/>
  <c r="F68" i="16"/>
  <c r="F70" i="16" s="1"/>
  <c r="AD54" i="16"/>
  <c r="AF54" i="16" s="1"/>
  <c r="N68" i="16"/>
  <c r="N70" i="16" s="1"/>
  <c r="AD58" i="16"/>
  <c r="AF58" i="16" s="1"/>
  <c r="Y68" i="16"/>
  <c r="R68" i="16"/>
  <c r="R70" i="16" s="1"/>
  <c r="AF10" i="16"/>
  <c r="AF27" i="16"/>
  <c r="AF25" i="16"/>
  <c r="AF12" i="16"/>
  <c r="AF4" i="16"/>
  <c r="AF8" i="16"/>
  <c r="AF9" i="16"/>
  <c r="AD19" i="16"/>
  <c r="AF19" i="16" s="1"/>
  <c r="AD18" i="16"/>
  <c r="AF18" i="16" s="1"/>
  <c r="AD17" i="16"/>
  <c r="AF17" i="16" s="1"/>
  <c r="AD20" i="16"/>
  <c r="AF20" i="16" s="1"/>
  <c r="B32" i="16"/>
  <c r="AF27" i="17"/>
  <c r="AF6" i="17"/>
  <c r="L32" i="17"/>
  <c r="L34" i="17" s="1"/>
  <c r="AF25" i="17"/>
  <c r="AF23" i="17"/>
  <c r="W32" i="17"/>
  <c r="W34" i="17" s="1"/>
  <c r="U32" i="17"/>
  <c r="U34" i="17" s="1"/>
  <c r="AF20" i="17"/>
  <c r="C32" i="17"/>
  <c r="C34" i="17" s="1"/>
  <c r="R32" i="17"/>
  <c r="R34" i="17" s="1"/>
  <c r="AF28" i="17"/>
  <c r="AF14" i="17"/>
  <c r="S32" i="17"/>
  <c r="S34" i="17" s="1"/>
  <c r="Y32" i="17"/>
  <c r="Y34" i="17" s="1"/>
  <c r="AF22" i="17"/>
  <c r="AF19" i="17"/>
  <c r="J32" i="17"/>
  <c r="J34" i="17" s="1"/>
  <c r="E32" i="17"/>
  <c r="E34" i="17" s="1"/>
  <c r="AF29" i="17"/>
  <c r="Q32" i="17"/>
  <c r="Q34" i="17" s="1"/>
  <c r="AF10" i="17"/>
  <c r="T32" i="17"/>
  <c r="T34" i="17" s="1"/>
  <c r="N32" i="17"/>
  <c r="N34" i="17" s="1"/>
  <c r="AF18" i="17"/>
  <c r="X32" i="17"/>
  <c r="X34" i="17" s="1"/>
  <c r="D32" i="17"/>
  <c r="D34" i="17" s="1"/>
  <c r="AF24" i="17"/>
  <c r="P32" i="17"/>
  <c r="P34" i="17" s="1"/>
  <c r="K32" i="17"/>
  <c r="K34" i="17" s="1"/>
  <c r="AF17" i="17"/>
  <c r="M32" i="9"/>
  <c r="M34" i="9" s="1"/>
  <c r="AC32" i="9"/>
  <c r="AC34" i="9" s="1"/>
  <c r="AD6" i="9"/>
  <c r="AF6" i="9" s="1"/>
  <c r="AD20" i="9"/>
  <c r="AF20" i="9" s="1"/>
  <c r="H32" i="9"/>
  <c r="H34" i="9" s="1"/>
  <c r="K32" i="9"/>
  <c r="K34" i="9" s="1"/>
  <c r="B7" i="2"/>
  <c r="Z34" i="16" l="1"/>
  <c r="Z70" i="16"/>
  <c r="AC34" i="16"/>
  <c r="AC70" i="16"/>
  <c r="J34" i="16"/>
  <c r="J70" i="16"/>
  <c r="M34" i="16"/>
  <c r="M70" i="16"/>
  <c r="Y34" i="16"/>
  <c r="Y70" i="16"/>
  <c r="E34" i="16"/>
  <c r="E70" i="16"/>
  <c r="X34" i="16"/>
  <c r="X70" i="16"/>
  <c r="K34" i="16"/>
  <c r="K70" i="16"/>
  <c r="V34" i="16"/>
  <c r="V70" i="16"/>
  <c r="D34" i="16"/>
  <c r="D70" i="16"/>
  <c r="B34" i="16"/>
  <c r="B70" i="16"/>
  <c r="AD68" i="16"/>
  <c r="AD32" i="16"/>
  <c r="AF4" i="17"/>
  <c r="AD32" i="17"/>
  <c r="AF32" i="17" s="1"/>
  <c r="AD4" i="9"/>
  <c r="B32" i="9"/>
  <c r="B34" i="9" s="1"/>
  <c r="AD21" i="9"/>
  <c r="AF21" i="9" s="1"/>
  <c r="P32" i="9"/>
  <c r="P34" i="9" s="1"/>
  <c r="AD11" i="9"/>
  <c r="AF11" i="9" s="1"/>
  <c r="AD8" i="9"/>
  <c r="AF8" i="9" s="1"/>
  <c r="W32" i="9"/>
  <c r="W34" i="9" s="1"/>
  <c r="E32" i="9"/>
  <c r="E34" i="9" s="1"/>
  <c r="AD10" i="9"/>
  <c r="AF10" i="9" s="1"/>
  <c r="AD28" i="9"/>
  <c r="AF28" i="9" s="1"/>
  <c r="V32" i="9"/>
  <c r="V34" i="9" s="1"/>
  <c r="AD14" i="9"/>
  <c r="AF14" i="9" s="1"/>
  <c r="AD22" i="9"/>
  <c r="AF22" i="9" s="1"/>
  <c r="AD13" i="9"/>
  <c r="AF13" i="9" s="1"/>
  <c r="AD26" i="9"/>
  <c r="AF26" i="9" s="1"/>
  <c r="C34" i="9"/>
  <c r="AD15" i="9"/>
  <c r="AF15" i="9" s="1"/>
  <c r="AD24" i="9"/>
  <c r="AF24" i="9" s="1"/>
  <c r="Y32" i="9"/>
  <c r="Y34" i="9" s="1"/>
  <c r="AD18" i="9"/>
  <c r="AF18" i="9" s="1"/>
  <c r="R32" i="9"/>
  <c r="R34" i="9" s="1"/>
  <c r="X32" i="9"/>
  <c r="X34" i="9" s="1"/>
  <c r="AD30" i="9"/>
  <c r="AF30" i="9" s="1"/>
  <c r="AA32" i="9"/>
  <c r="AA34" i="9" s="1"/>
  <c r="AD7" i="9"/>
  <c r="AF7" i="9" s="1"/>
  <c r="AD12" i="9"/>
  <c r="AF12" i="9" s="1"/>
  <c r="AB32" i="9"/>
  <c r="AB34" i="9" s="1"/>
  <c r="U32" i="9"/>
  <c r="U34" i="9" s="1"/>
  <c r="AD25" i="9"/>
  <c r="AF25" i="9" s="1"/>
  <c r="L32" i="9"/>
  <c r="L34" i="9" s="1"/>
  <c r="AD5" i="9"/>
  <c r="AF5" i="9" s="1"/>
  <c r="O32" i="9"/>
  <c r="O34" i="9" s="1"/>
  <c r="F32" i="9"/>
  <c r="F34" i="9" s="1"/>
  <c r="S32" i="9"/>
  <c r="S34" i="9" s="1"/>
  <c r="I32" i="9"/>
  <c r="I34" i="9" s="1"/>
  <c r="AD19" i="9"/>
  <c r="AF19" i="9" s="1"/>
  <c r="AD31" i="9"/>
  <c r="AF31" i="9" s="1"/>
  <c r="N32" i="9"/>
  <c r="N34" i="9" s="1"/>
  <c r="G32" i="9"/>
  <c r="G34" i="9" s="1"/>
  <c r="AD27" i="9"/>
  <c r="AF27" i="9" s="1"/>
  <c r="AD29" i="9"/>
  <c r="AF29" i="9" s="1"/>
  <c r="D32" i="9"/>
  <c r="D34" i="9" s="1"/>
  <c r="AD16" i="9"/>
  <c r="AF16" i="9" s="1"/>
  <c r="Z32" i="9"/>
  <c r="Z34" i="9" s="1"/>
  <c r="AD9" i="9"/>
  <c r="AF9" i="9" s="1"/>
  <c r="T32" i="9"/>
  <c r="T34" i="9" s="1"/>
  <c r="Q32" i="9"/>
  <c r="Q34" i="9" s="1"/>
  <c r="AD23" i="9"/>
  <c r="AF23" i="9" s="1"/>
  <c r="AD17" i="9"/>
  <c r="AF17" i="9" s="1"/>
  <c r="J32" i="9"/>
  <c r="J34" i="9" s="1"/>
  <c r="AF32" i="16" l="1"/>
  <c r="AD34" i="16"/>
  <c r="AD34" i="17"/>
  <c r="AD32" i="9"/>
  <c r="AF4" i="9"/>
  <c r="AF32" i="9" l="1"/>
  <c r="AD3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Alessandro Chiodi</author>
  </authors>
  <commentList>
    <comment ref="B2" authorId="0" shapeId="0" xr:uid="{6063F1B2-7EE5-404F-95A1-FDDCEAFA9E74}">
      <text>
        <r>
          <rPr>
            <b/>
            <sz val="9"/>
            <color indexed="81"/>
            <rFont val="Tahoma"/>
            <family val="2"/>
          </rPr>
          <t>Disclaimer:</t>
        </r>
        <r>
          <rPr>
            <sz val="9"/>
            <color indexed="81"/>
            <rFont val="Tahoma"/>
            <family val="2"/>
          </rPr>
          <t xml:space="preserve"> It is suggested to not modify the assumptions contained in this file unless you have a good reason and would you like to change the calibration of the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<sst xmlns="http://schemas.openxmlformats.org/spreadsheetml/2006/main" count="15714" uniqueCount="738">
  <si>
    <t>OMNIA Model</t>
  </si>
  <si>
    <t>Document type:</t>
  </si>
  <si>
    <t xml:space="preserve">Base Scenario Template </t>
  </si>
  <si>
    <t>Base-year</t>
  </si>
  <si>
    <t>Sector:</t>
  </si>
  <si>
    <t>Trade</t>
  </si>
  <si>
    <t>Developer:</t>
  </si>
  <si>
    <t>ESMIA</t>
  </si>
  <si>
    <t>Version:</t>
  </si>
  <si>
    <t>Date:</t>
  </si>
  <si>
    <t>Document description:</t>
  </si>
  <si>
    <t>This template holds the structure of the Endogenous trades</t>
  </si>
  <si>
    <t>Cell colour legend</t>
  </si>
  <si>
    <t>aaa</t>
  </si>
  <si>
    <t>Model input</t>
  </si>
  <si>
    <t>Model input based on own assumptions</t>
  </si>
  <si>
    <t>Calculated value (not recommended to directly modify)</t>
  </si>
  <si>
    <t>Tab colour legend</t>
  </si>
  <si>
    <t>Energy balance breakdown and other elaborations</t>
  </si>
  <si>
    <t>External datasources such as database or input data pre-processing</t>
  </si>
  <si>
    <t>Veda inputs tables - It is better to have VEDA template in the same Excel file to properly link them though formula to the key inputs sheets</t>
  </si>
  <si>
    <t>Table of contents</t>
  </si>
  <si>
    <t>Sheet</t>
  </si>
  <si>
    <t>Description</t>
  </si>
  <si>
    <t>Key inputs_EB_Trade</t>
  </si>
  <si>
    <t>Trade data from Energy balance</t>
  </si>
  <si>
    <t>BP(2020)</t>
  </si>
  <si>
    <t>BP Statistical Review of World Energy June 2020. Oil : Inter-area movements 2019</t>
  </si>
  <si>
    <t>COA</t>
  </si>
  <si>
    <t>Veda inputs: Trade links for Coal trades</t>
  </si>
  <si>
    <t>NGL</t>
  </si>
  <si>
    <t>Veda inputs: Trade links for Natural gas liquid trades</t>
  </si>
  <si>
    <t>OIL</t>
  </si>
  <si>
    <t>Veda inputs: Trade links for Crude oil  trades</t>
  </si>
  <si>
    <t>RPP</t>
  </si>
  <si>
    <t>Veda inputs: Trade links for  Petroleum products liquid trades</t>
  </si>
  <si>
    <t>GAS</t>
  </si>
  <si>
    <t>Sectors</t>
  </si>
  <si>
    <t>Code</t>
  </si>
  <si>
    <t>TRD</t>
  </si>
  <si>
    <t>Reference currency</t>
  </si>
  <si>
    <t>Million US Dollars (2021)</t>
  </si>
  <si>
    <t>MUSD2021</t>
  </si>
  <si>
    <t>Model regions</t>
  </si>
  <si>
    <t>List of countries</t>
  </si>
  <si>
    <t>AFE</t>
  </si>
  <si>
    <t>Eastern Africa</t>
  </si>
  <si>
    <t>Ethiopia,Kenya,Sudan,Mauritius,Eritrea,South Sudan,Burundi,Comoros,Djibouti,Madagascar,Reunion,Rwanda,Somalia,Uganda,Seychelles,United Republic of Tanzania</t>
  </si>
  <si>
    <t>AFN</t>
  </si>
  <si>
    <t>Northern Africa</t>
  </si>
  <si>
    <t>Egypt,Algeria,Morocco,Libya,Tunisia</t>
  </si>
  <si>
    <t>AFW</t>
  </si>
  <si>
    <t>Western Africa</t>
  </si>
  <si>
    <t>Democratic Republic of the Congo,Côte d’Ivoire,Ghana,Cameroon,Gabon,Benin,Senegal,Togo,Niger,Congo,Burkina Faso,Cabo Verde,Central African Republic,Chad,Equatorial Guinea,Gambia,Guinea,Guinea-Bissau,Liberia,Malawi,Mali,Mauritania,Sao Tome and Principe,Sierra Leone</t>
  </si>
  <si>
    <t>AFZ</t>
  </si>
  <si>
    <t>Southern Africa</t>
  </si>
  <si>
    <t>Angola,Mozambique,Zimbabwe,Zambia,Botswana,Namibia,South Africa,Eswatini,Lesotho</t>
  </si>
  <si>
    <t>ANZ</t>
  </si>
  <si>
    <t>Australia and New Zealand</t>
  </si>
  <si>
    <t>Australia,New Zealand</t>
  </si>
  <si>
    <t>ASC</t>
  </si>
  <si>
    <t>Central Asia</t>
  </si>
  <si>
    <t>Kazakhstan,Uzbekistan,Turkmenistan,Azerbaijan,Mongolia,Georgia,Kyrgyzstan,Armenia,Tajikistan,Afghanistan</t>
  </si>
  <si>
    <t>ASE</t>
  </si>
  <si>
    <t>Southeast Asia</t>
  </si>
  <si>
    <t>Thailand,Malaysia,Singapore,Myanmar,Cambodia,Brunei Darussalam,Lao People's Democratic Republic,Democratic People's Republic of Korea,Cook Islands,Timor-Leste,Fiji,French Polynesia,Kiribati,New Caledonia,Palau,Papua New Guinea,American Samoa,Solomon Islands,Tonga,Vanuatu,Niue,Samoa,Wallis and Futuna Islands,Micronesia (Federated States of),Nauru,Tuvalu,Northern Mariana Islands</t>
  </si>
  <si>
    <t>ASO</t>
  </si>
  <si>
    <t>South Asia</t>
  </si>
  <si>
    <t>Bangladesh,Nepal,Sri Lanka,Pakistan,Bhutan,Maldives</t>
  </si>
  <si>
    <t>BRA</t>
  </si>
  <si>
    <t>Brazil</t>
  </si>
  <si>
    <t>CAN</t>
  </si>
  <si>
    <t>Canada</t>
  </si>
  <si>
    <t>CHL</t>
  </si>
  <si>
    <t>Chile</t>
  </si>
  <si>
    <t>CHN</t>
  </si>
  <si>
    <t>China</t>
  </si>
  <si>
    <t>China,China, Hong Kong Special Administrative Region,China, Macao Special Administrative Region</t>
  </si>
  <si>
    <t>ENE</t>
  </si>
  <si>
    <t>Non-EU Eastern Europe</t>
  </si>
  <si>
    <t>Ukraine,Belarus,Serbia,Bosnia and Herzegovina,Republic of Moldova,Republic of North Macedonia,Kosovo,Albania,Montenegro</t>
  </si>
  <si>
    <t>ENW</t>
  </si>
  <si>
    <t>Non-EU Western Europe</t>
  </si>
  <si>
    <t>Norway-Svalbard and Jan Mayen Islands,Switzerland-Liechtenstein,Iceland,United Kingdom of Great Britain and Northern Ireland,Gibraltar,Saint Helena,Liechtenstein</t>
  </si>
  <si>
    <t>EUE</t>
  </si>
  <si>
    <t>Eastern Europe Union</t>
  </si>
  <si>
    <t>Poland,Czechia,Romania,Hungary,Bulgaria,Slovakia,Croatia,Lithuania,Slovenia,Estonia,Latvia</t>
  </si>
  <si>
    <t>EUM</t>
  </si>
  <si>
    <t>Mediterranean- Europe Union</t>
  </si>
  <si>
    <t>France-Monaco,Italy-San Marino,Spain,Greece,Portugal,Cyprus,Malta</t>
  </si>
  <si>
    <t>EUW</t>
  </si>
  <si>
    <t>Western Europe Union</t>
  </si>
  <si>
    <t>Germany,Netherlands,Belgium,Sweden,Austria,Finland,Denmark,Ireland,Luxembourg,Greenland,Faroe Islands,Andorra</t>
  </si>
  <si>
    <t>IDN</t>
  </si>
  <si>
    <t>Indonesia, Philippines, Vietnam</t>
  </si>
  <si>
    <t>Indonesia,Philippines,Viet Nam</t>
  </si>
  <si>
    <t>IND</t>
  </si>
  <si>
    <t>India</t>
  </si>
  <si>
    <t>JPN</t>
  </si>
  <si>
    <t>Japan</t>
  </si>
  <si>
    <t>LAM</t>
  </si>
  <si>
    <t>Latin America</t>
  </si>
  <si>
    <t>Argentina,Venezuela (Bolivarian Republic of),Colombia,Peru,Trinidad and Tobago,Ecuador,Guatemala,Cuba,Bolivia (Plurinational State of),Dominican Republic,Honduras,Paraguay,Uruguay,Costa Rica,El Salvador,Haiti,Panama,Nicaragua,Jamaica,Curaçao,Suriname,Antigua and Barbuda,Aruba,Bahamas,Barbados,Belize,Bermuda,British Virgin Islands,Cayman Islands,Dominica,Falkland Islands (Malvinas),Guyana,Grenada,Guadeloupe,Cooperative Republic of Guyana,Martinique,Montserrat,Puerto Rico,Saba,Bonaire, Sint Eustatius and Saba,Saint Kitts and Nevis,Saint Lucia,Saint Pierre and Miquelon,Saint Vincent and the Grenadines,Saint Martin,Turks and Caicos Islands,Sint Maarten (Dutch part),Anguilla</t>
  </si>
  <si>
    <t>MDA</t>
  </si>
  <si>
    <t>Mediterranean Asia</t>
  </si>
  <si>
    <t>Turkey,Israel,Syrian Arab Republic,Jordan,Lebanon,State of Palestine</t>
  </si>
  <si>
    <t>MEA</t>
  </si>
  <si>
    <t>Middle East (Gulf States)</t>
  </si>
  <si>
    <t>Iran (Islamic Republic of),Saudi Arabia,United Arab Emirates,Iraq,Qatar,Kuwait,Oman,Bahrain,Yemen</t>
  </si>
  <si>
    <t>MEX</t>
  </si>
  <si>
    <t>Mexico</t>
  </si>
  <si>
    <t>NIG</t>
  </si>
  <si>
    <t>Nigeria</t>
  </si>
  <si>
    <t>RUS</t>
  </si>
  <si>
    <t>Russia Federation</t>
  </si>
  <si>
    <t>Russian Federation</t>
  </si>
  <si>
    <t>SKT</t>
  </si>
  <si>
    <t>South Korea, Taiwan</t>
  </si>
  <si>
    <t>Taiwan, Province of China,Republic of Korea</t>
  </si>
  <si>
    <t>USA</t>
  </si>
  <si>
    <t>United States</t>
  </si>
  <si>
    <t>United States of America</t>
  </si>
  <si>
    <t>Sources</t>
  </si>
  <si>
    <t>Component</t>
  </si>
  <si>
    <t>Source n.</t>
  </si>
  <si>
    <t>Source</t>
  </si>
  <si>
    <t>Access</t>
  </si>
  <si>
    <t>URL</t>
  </si>
  <si>
    <t>Trade movements</t>
  </si>
  <si>
    <t>S22</t>
  </si>
  <si>
    <t>BP (2020) Statistical Review of World Energy</t>
  </si>
  <si>
    <t>Public</t>
  </si>
  <si>
    <t>https://www.bp.com/content/dam/bp/business-sites/en/global/corporate/pdfs/energy-economics/statistical-review/bp-stats-review-2020-full-report.pdf</t>
  </si>
  <si>
    <t>S9</t>
  </si>
  <si>
    <t>IGU (2020) 2020 World LNG Report</t>
  </si>
  <si>
    <t>https://www.igu.org/resources/2020-world-lng-report/</t>
  </si>
  <si>
    <t>~TradeLinks</t>
  </si>
  <si>
    <t>COACOK</t>
  </si>
  <si>
    <t>GASLNG</t>
  </si>
  <si>
    <t>OILDSL</t>
  </si>
  <si>
    <t>OILGSL</t>
  </si>
  <si>
    <t>OILHFO</t>
  </si>
  <si>
    <t>OILKER</t>
  </si>
  <si>
    <t>OILLPG</t>
  </si>
  <si>
    <t>OILNAP</t>
  </si>
  <si>
    <t>OILOPP</t>
  </si>
  <si>
    <t>EFUMETN</t>
  </si>
  <si>
    <t>EFUDIE</t>
  </si>
  <si>
    <t>EFUJET</t>
  </si>
  <si>
    <t>EFUMETH</t>
  </si>
  <si>
    <t>BIOMASS</t>
  </si>
  <si>
    <t>BIOPEL</t>
  </si>
  <si>
    <t>BIOJET</t>
  </si>
  <si>
    <t>BIOETHC</t>
  </si>
  <si>
    <t>BIOSYN</t>
  </si>
  <si>
    <t>BIORNG</t>
  </si>
  <si>
    <t>BIODIER</t>
  </si>
  <si>
    <t>BIOGSLR</t>
  </si>
  <si>
    <t>BIOFTD</t>
  </si>
  <si>
    <t>BIOCHAR</t>
  </si>
  <si>
    <t>BIODSL</t>
  </si>
  <si>
    <t>BIOETH</t>
  </si>
  <si>
    <t>Subsector</t>
  </si>
  <si>
    <t>Primary energy commoditiy</t>
  </si>
  <si>
    <t>Unit</t>
  </si>
  <si>
    <t>Import</t>
  </si>
  <si>
    <t>UPSBDL</t>
  </si>
  <si>
    <t>TJ</t>
  </si>
  <si>
    <t>UPSBGL</t>
  </si>
  <si>
    <t>UPSBIO</t>
  </si>
  <si>
    <t>UPSCOA</t>
  </si>
  <si>
    <t>UPSCOALIG</t>
  </si>
  <si>
    <t>UPSCOK</t>
  </si>
  <si>
    <t>UPSDSL</t>
  </si>
  <si>
    <t>UPSELC</t>
  </si>
  <si>
    <t>UPSGAS</t>
  </si>
  <si>
    <t>UPSGSL</t>
  </si>
  <si>
    <t>UPSHFO</t>
  </si>
  <si>
    <t>UPSKER</t>
  </si>
  <si>
    <t>UPSLPG</t>
  </si>
  <si>
    <t>UPSNAP</t>
  </si>
  <si>
    <t>UPSOIL</t>
  </si>
  <si>
    <t>UPSOIL2</t>
  </si>
  <si>
    <t>Export</t>
  </si>
  <si>
    <t>Crude oil</t>
  </si>
  <si>
    <t>CIS</t>
  </si>
  <si>
    <t xml:space="preserve">Middle east </t>
  </si>
  <si>
    <t>From/To</t>
  </si>
  <si>
    <t>Pipeline Natural gas</t>
  </si>
  <si>
    <t>Liquified Natural gas</t>
  </si>
  <si>
    <t>Total gas</t>
  </si>
  <si>
    <t>Coal</t>
  </si>
  <si>
    <t>(metric)</t>
  </si>
  <si>
    <t>kilolitres</t>
  </si>
  <si>
    <t>barrels</t>
  </si>
  <si>
    <t>gallons</t>
  </si>
  <si>
    <t>MMBtu</t>
  </si>
  <si>
    <t>GJ</t>
  </si>
  <si>
    <t>PJ</t>
  </si>
  <si>
    <t>Tonnes (metric)</t>
  </si>
  <si>
    <t>–</t>
  </si>
  <si>
    <t>barrels of oil equivalent</t>
  </si>
  <si>
    <t>Natural gas</t>
  </si>
  <si>
    <t>billion cubic meters</t>
  </si>
  <si>
    <t>LNG</t>
  </si>
  <si>
    <t>tonnes</t>
  </si>
  <si>
    <t>Oil: Inter-area movements 2019</t>
  </si>
  <si>
    <t>To</t>
  </si>
  <si>
    <t>Crude (million tonnes)</t>
  </si>
  <si>
    <t>US</t>
  </si>
  <si>
    <t>S. &amp; Cent. America</t>
  </si>
  <si>
    <t>Europe</t>
  </si>
  <si>
    <t>Russia</t>
  </si>
  <si>
    <t>Other CIS</t>
  </si>
  <si>
    <t>Middle East</t>
  </si>
  <si>
    <t>Africa</t>
  </si>
  <si>
    <t>Australasia</t>
  </si>
  <si>
    <t>Singapore</t>
  </si>
  <si>
    <t>Other Asia Pacific</t>
  </si>
  <si>
    <t>Total</t>
  </si>
  <si>
    <t>From</t>
  </si>
  <si>
    <t>Iraq</t>
  </si>
  <si>
    <t>Kuwait</t>
  </si>
  <si>
    <t>Saudi Arabia</t>
  </si>
  <si>
    <t>UAE</t>
  </si>
  <si>
    <t>Other Middle East</t>
  </si>
  <si>
    <t>North Africa</t>
  </si>
  <si>
    <t>West Africa</t>
  </si>
  <si>
    <t>East &amp; S. Africa</t>
  </si>
  <si>
    <t>Total imports</t>
  </si>
  <si>
    <t>Product (million tonnes)</t>
  </si>
  <si>
    <t>†  Less than 0.05.</t>
  </si>
  <si>
    <r>
      <rPr>
        <b/>
        <sz val="8"/>
        <rFont val="Arial"/>
        <family val="2"/>
      </rPr>
      <t>Notes:</t>
    </r>
    <r>
      <rPr>
        <sz val="8"/>
        <rFont val="Arial"/>
        <family val="2"/>
      </rPr>
      <t xml:space="preserve"> Does not include biofuels trade. Bunker fuel use is not included as exports. Intra-area movements (for example, between countries within Europe) are excluded. </t>
    </r>
  </si>
  <si>
    <t>Crude imports and exports include condensates.</t>
  </si>
  <si>
    <t xml:space="preserve">Natural Gas: Trade movements 2019 as liquefied natural gas* </t>
  </si>
  <si>
    <t>Billion cubic metres</t>
  </si>
  <si>
    <t xml:space="preserve">Trinidad &amp; </t>
  </si>
  <si>
    <t xml:space="preserve">Other </t>
  </si>
  <si>
    <t xml:space="preserve">Russian </t>
  </si>
  <si>
    <t xml:space="preserve">United </t>
  </si>
  <si>
    <t>Other</t>
  </si>
  <si>
    <t xml:space="preserve">Papua </t>
  </si>
  <si>
    <t xml:space="preserve">To </t>
  </si>
  <si>
    <t>Peru</t>
  </si>
  <si>
    <t xml:space="preserve"> Tobago</t>
  </si>
  <si>
    <t xml:space="preserve"> Americas*</t>
  </si>
  <si>
    <t>Norway</t>
  </si>
  <si>
    <t xml:space="preserve"> Europe*</t>
  </si>
  <si>
    <t>Federation</t>
  </si>
  <si>
    <t>Oman</t>
  </si>
  <si>
    <t>Qatar</t>
  </si>
  <si>
    <t>Arab Emirates</t>
  </si>
  <si>
    <t>Yemen</t>
  </si>
  <si>
    <t>Algeria</t>
  </si>
  <si>
    <t>Angola</t>
  </si>
  <si>
    <t>Egypt</t>
  </si>
  <si>
    <t>Australia</t>
  </si>
  <si>
    <t>Brunei</t>
  </si>
  <si>
    <t>Indonesia</t>
  </si>
  <si>
    <t>Malaysia</t>
  </si>
  <si>
    <t>New Guinea</t>
  </si>
  <si>
    <t>Asia Pacific*</t>
  </si>
  <si>
    <t>North America</t>
  </si>
  <si>
    <t>Argentina</t>
  </si>
  <si>
    <t>Other S. &amp; Cent. America</t>
  </si>
  <si>
    <t>Belgium</t>
  </si>
  <si>
    <t>France</t>
  </si>
  <si>
    <t>Italy</t>
  </si>
  <si>
    <t>Spain</t>
  </si>
  <si>
    <t>Turkey</t>
  </si>
  <si>
    <t>United Kingdom</t>
  </si>
  <si>
    <t>Other EU</t>
  </si>
  <si>
    <t>Rest of Europe</t>
  </si>
  <si>
    <t>United Arab Emirates</t>
  </si>
  <si>
    <t>Other Middle East &amp; Africa</t>
  </si>
  <si>
    <t>Middle East &amp; Africa</t>
  </si>
  <si>
    <t>Pakistan</t>
  </si>
  <si>
    <t>South Korea</t>
  </si>
  <si>
    <t>Taiwan</t>
  </si>
  <si>
    <t>Thailand</t>
  </si>
  <si>
    <t>Asia Pacific</t>
  </si>
  <si>
    <t>Total exports</t>
  </si>
  <si>
    <t>Source: Includes data from GIIGNL, IHS.</t>
  </si>
  <si>
    <t xml:space="preserve"> * Includes re-exports</t>
  </si>
  <si>
    <t xml:space="preserve"> † Less than 0.05.</t>
  </si>
  <si>
    <r>
      <rPr>
        <b/>
        <sz val="8"/>
        <color theme="1"/>
        <rFont val="Arial"/>
        <family val="2"/>
      </rPr>
      <t>Note:</t>
    </r>
    <r>
      <rPr>
        <sz val="8"/>
        <color rgb="FF000000"/>
        <rFont val="Arial"/>
        <family val="2"/>
      </rPr>
      <t xml:space="preserve"> As far as possible, the data above represents standard cubic metres (measured at 15ºC and 1013 mbar) and has been standardized using a gross calorific value (GCV) of 40 MJ/m</t>
    </r>
    <r>
      <rPr>
        <vertAlign val="superscript"/>
        <sz val="8"/>
        <color rgb="FF000000"/>
        <rFont val="Arial"/>
        <family val="2"/>
      </rPr>
      <t>3.</t>
    </r>
  </si>
  <si>
    <t xml:space="preserve">Natural Gas: Trade movements 2019 by pipeline </t>
  </si>
  <si>
    <t>Bolivia</t>
  </si>
  <si>
    <t>Netherlands</t>
  </si>
  <si>
    <t>Other Europe</t>
  </si>
  <si>
    <t>Azerbaijan</t>
  </si>
  <si>
    <t>Kazakhstan</t>
  </si>
  <si>
    <t>Turkmenistan</t>
  </si>
  <si>
    <t>Uzbekistan</t>
  </si>
  <si>
    <t>Iran</t>
  </si>
  <si>
    <t>Libya</t>
  </si>
  <si>
    <t>Other Africa</t>
  </si>
  <si>
    <t>Myanmar</t>
  </si>
  <si>
    <t>Germany</t>
  </si>
  <si>
    <t>Ukraine</t>
  </si>
  <si>
    <t>Belarus</t>
  </si>
  <si>
    <t>South Africa</t>
  </si>
  <si>
    <t>Source: Includes data from FGE MENAgas service, IHS.</t>
  </si>
  <si>
    <r>
      <rPr>
        <b/>
        <sz val="8"/>
        <color rgb="FF000000"/>
        <rFont val="Arial"/>
        <family val="2"/>
      </rPr>
      <t>Note:</t>
    </r>
    <r>
      <rPr>
        <sz val="8"/>
        <color rgb="FF000000"/>
        <rFont val="Arial"/>
        <family val="2"/>
      </rPr>
      <t xml:space="preserve"> As far as possible, the data above represents standard cubic metres (measured at 15</t>
    </r>
    <r>
      <rPr>
        <vertAlign val="superscript"/>
        <sz val="8"/>
        <color rgb="FF000000"/>
        <rFont val="Arial"/>
        <family val="2"/>
      </rPr>
      <t>0</t>
    </r>
    <r>
      <rPr>
        <sz val="8"/>
        <color rgb="FF000000"/>
        <rFont val="Arial"/>
        <family val="2"/>
      </rPr>
      <t>C and 1013 mbar) and has been standardized using a gross calorific value (GCV) of 40 MJ/m</t>
    </r>
    <r>
      <rPr>
        <vertAlign val="superscript"/>
        <sz val="8"/>
        <color rgb="FF000000"/>
        <rFont val="Arial"/>
        <family val="2"/>
      </rPr>
      <t>3.</t>
    </r>
  </si>
  <si>
    <t>Coal: Inter-area movements 2019</t>
  </si>
  <si>
    <t>Exajoules</t>
  </si>
  <si>
    <t>Colombia</t>
  </si>
  <si>
    <t>Mongolia</t>
  </si>
  <si>
    <t>Rest of World</t>
  </si>
  <si>
    <r>
      <rPr>
        <b/>
        <sz val="8"/>
        <color theme="1"/>
        <rFont val="Arial"/>
        <family val="2"/>
      </rPr>
      <t xml:space="preserve">Notes: </t>
    </r>
    <r>
      <rPr>
        <sz val="8"/>
        <color theme="1"/>
        <rFont val="Arial"/>
        <family val="2"/>
      </rPr>
      <t xml:space="preserve">Commercial solid fuels only, i.e. bituminous coal and anthracite (hard coal), and lignite and brown (sub-bituminous) coal, and other commercial solid fuels. Intra-area movements (for example, between countries in Europe) are excluded.  </t>
    </r>
  </si>
  <si>
    <t xml:space="preserve">Table 2.2: LNG Trade volume between markets, 2019 (in MT) </t>
  </si>
  <si>
    <t>From region</t>
  </si>
  <si>
    <t>To region</t>
  </si>
  <si>
    <t>Brunei Darussalam</t>
  </si>
  <si>
    <t>Cameroon</t>
  </si>
  <si>
    <t>Equatorial Guinea</t>
  </si>
  <si>
    <t>Papua New Guinea</t>
  </si>
  <si>
    <t>Trinidad and Tobago</t>
  </si>
  <si>
    <t>Reexports Received</t>
  </si>
  <si>
    <t>Reexports Loaded</t>
  </si>
  <si>
    <t>2019 IMPORTS</t>
  </si>
  <si>
    <t>2018 IMPORTS</t>
  </si>
  <si>
    <t>Bangladesh</t>
  </si>
  <si>
    <t>Taiwan, Province of China</t>
  </si>
  <si>
    <t>Republic of Korea</t>
  </si>
  <si>
    <t>Finland</t>
  </si>
  <si>
    <t>Gibraltar</t>
  </si>
  <si>
    <t>Greece</t>
  </si>
  <si>
    <t>Lithuania</t>
  </si>
  <si>
    <t>Malta</t>
  </si>
  <si>
    <t>Poland</t>
  </si>
  <si>
    <t>Portugal</t>
  </si>
  <si>
    <t>Sweden</t>
  </si>
  <si>
    <t>United Kingdom of Great Britain and Northern Ireland</t>
  </si>
  <si>
    <t>Panama</t>
  </si>
  <si>
    <t>Dominican Republic</t>
  </si>
  <si>
    <t>Jamaica</t>
  </si>
  <si>
    <t>Israel</t>
  </si>
  <si>
    <t>Jordan</t>
  </si>
  <si>
    <t>2019 EXPORTS</t>
  </si>
  <si>
    <t>2018 EXPORTS</t>
  </si>
  <si>
    <t>region</t>
  </si>
  <si>
    <t>country_OMNIA</t>
  </si>
  <si>
    <t>ISO2</t>
  </si>
  <si>
    <t>UN_Code</t>
  </si>
  <si>
    <t>Ethiopia</t>
  </si>
  <si>
    <t>ET</t>
  </si>
  <si>
    <t>Kenya</t>
  </si>
  <si>
    <t>KE</t>
  </si>
  <si>
    <t>Sudan</t>
  </si>
  <si>
    <t>SD</t>
  </si>
  <si>
    <t>Mauritius</t>
  </si>
  <si>
    <t>MU</t>
  </si>
  <si>
    <t>Eritrea</t>
  </si>
  <si>
    <t>ER</t>
  </si>
  <si>
    <t>South Sudan</t>
  </si>
  <si>
    <t>SS</t>
  </si>
  <si>
    <t>Burundi</t>
  </si>
  <si>
    <t>BI</t>
  </si>
  <si>
    <t>Comoros</t>
  </si>
  <si>
    <t>KM</t>
  </si>
  <si>
    <t>Djibouti</t>
  </si>
  <si>
    <t>DJ</t>
  </si>
  <si>
    <t>Madagascar</t>
  </si>
  <si>
    <t>MG</t>
  </si>
  <si>
    <t>Reunion</t>
  </si>
  <si>
    <t>RE</t>
  </si>
  <si>
    <t>Rwanda</t>
  </si>
  <si>
    <t>RW</t>
  </si>
  <si>
    <t>Somalia</t>
  </si>
  <si>
    <t>SO</t>
  </si>
  <si>
    <t>Uganda</t>
  </si>
  <si>
    <t>UG</t>
  </si>
  <si>
    <t>Seychelles</t>
  </si>
  <si>
    <t>SC</t>
  </si>
  <si>
    <t>United Republic of Tanzania</t>
  </si>
  <si>
    <t>TZ</t>
  </si>
  <si>
    <t>EG</t>
  </si>
  <si>
    <t>DZ</t>
  </si>
  <si>
    <t>Morocco</t>
  </si>
  <si>
    <t>MA</t>
  </si>
  <si>
    <t>LY</t>
  </si>
  <si>
    <t>Tunisia</t>
  </si>
  <si>
    <t>TN</t>
  </si>
  <si>
    <t>Democratic Republic of the Congo</t>
  </si>
  <si>
    <t>CD</t>
  </si>
  <si>
    <t>Cote d'Ivoire</t>
  </si>
  <si>
    <t>CI</t>
  </si>
  <si>
    <t>Ghana</t>
  </si>
  <si>
    <t>GH</t>
  </si>
  <si>
    <t>CM</t>
  </si>
  <si>
    <t>Gabon</t>
  </si>
  <si>
    <t>GA</t>
  </si>
  <si>
    <t>Benin</t>
  </si>
  <si>
    <t>BJ</t>
  </si>
  <si>
    <t>Senegal</t>
  </si>
  <si>
    <t>SN</t>
  </si>
  <si>
    <t>Togo</t>
  </si>
  <si>
    <t>TG</t>
  </si>
  <si>
    <t>Niger</t>
  </si>
  <si>
    <t>NE</t>
  </si>
  <si>
    <t>Congo</t>
  </si>
  <si>
    <t>CG</t>
  </si>
  <si>
    <t>Burkina Faso</t>
  </si>
  <si>
    <t>BF</t>
  </si>
  <si>
    <t>Cabo Verde</t>
  </si>
  <si>
    <t>CV</t>
  </si>
  <si>
    <t>Central African Republic</t>
  </si>
  <si>
    <t>CF</t>
  </si>
  <si>
    <t>Chad</t>
  </si>
  <si>
    <t>TD</t>
  </si>
  <si>
    <t>GQ</t>
  </si>
  <si>
    <t>Gambia</t>
  </si>
  <si>
    <t>GM</t>
  </si>
  <si>
    <t>Guinea</t>
  </si>
  <si>
    <t>GN</t>
  </si>
  <si>
    <t>Guinea-Bissau</t>
  </si>
  <si>
    <t>GW</t>
  </si>
  <si>
    <t>Liberia</t>
  </si>
  <si>
    <t>LR</t>
  </si>
  <si>
    <t>Malawi</t>
  </si>
  <si>
    <t>MW</t>
  </si>
  <si>
    <t>Mali</t>
  </si>
  <si>
    <t>ML</t>
  </si>
  <si>
    <t>Mauritania</t>
  </si>
  <si>
    <t>MR</t>
  </si>
  <si>
    <t>Sao Tome and Principe</t>
  </si>
  <si>
    <t>ST</t>
  </si>
  <si>
    <t>Sierra Leone</t>
  </si>
  <si>
    <t>SL</t>
  </si>
  <si>
    <t>AO</t>
  </si>
  <si>
    <t>Mozambique</t>
  </si>
  <si>
    <t>MZ</t>
  </si>
  <si>
    <t>Zimbabwe</t>
  </si>
  <si>
    <t>ZW</t>
  </si>
  <si>
    <t>Zambia</t>
  </si>
  <si>
    <t>ZM</t>
  </si>
  <si>
    <t>Botswana</t>
  </si>
  <si>
    <t>BW</t>
  </si>
  <si>
    <t>Namibia</t>
  </si>
  <si>
    <t>NA</t>
  </si>
  <si>
    <t>ZA</t>
  </si>
  <si>
    <t>Eswatini</t>
  </si>
  <si>
    <t>SZ</t>
  </si>
  <si>
    <t>Lesotho</t>
  </si>
  <si>
    <t>LS</t>
  </si>
  <si>
    <t>NG</t>
  </si>
  <si>
    <t>RU</t>
  </si>
  <si>
    <t>KZ</t>
  </si>
  <si>
    <t>UZ</t>
  </si>
  <si>
    <t>TM</t>
  </si>
  <si>
    <t>AZ</t>
  </si>
  <si>
    <t>MN</t>
  </si>
  <si>
    <t>Georgia</t>
  </si>
  <si>
    <t>GE</t>
  </si>
  <si>
    <t>Kyrgyzstan</t>
  </si>
  <si>
    <t>KG</t>
  </si>
  <si>
    <t>Armenia</t>
  </si>
  <si>
    <t>AM</t>
  </si>
  <si>
    <t>Tajikistan</t>
  </si>
  <si>
    <t>Afghanistan</t>
  </si>
  <si>
    <t>AF</t>
  </si>
  <si>
    <t>TH</t>
  </si>
  <si>
    <t>MY</t>
  </si>
  <si>
    <t>SG</t>
  </si>
  <si>
    <t>MM</t>
  </si>
  <si>
    <t>Cambodia</t>
  </si>
  <si>
    <t>KH</t>
  </si>
  <si>
    <t>BN</t>
  </si>
  <si>
    <t>Lao People's Democratic Republic</t>
  </si>
  <si>
    <t>LA</t>
  </si>
  <si>
    <t>Democratic People's Republic of Korea</t>
  </si>
  <si>
    <t>KP</t>
  </si>
  <si>
    <t>Cook Islands</t>
  </si>
  <si>
    <t>CK</t>
  </si>
  <si>
    <t>Timor-Leste</t>
  </si>
  <si>
    <t>TL</t>
  </si>
  <si>
    <t>Fiji</t>
  </si>
  <si>
    <t>FJ</t>
  </si>
  <si>
    <t>French Polynesia</t>
  </si>
  <si>
    <t>PF</t>
  </si>
  <si>
    <t>Kiribati</t>
  </si>
  <si>
    <t>KI</t>
  </si>
  <si>
    <t>New Caledonia</t>
  </si>
  <si>
    <t>NC</t>
  </si>
  <si>
    <t>Palau</t>
  </si>
  <si>
    <t>PW</t>
  </si>
  <si>
    <t>PG</t>
  </si>
  <si>
    <t>American Samoa</t>
  </si>
  <si>
    <t>AS</t>
  </si>
  <si>
    <t>Solomon Islands</t>
  </si>
  <si>
    <t>SB</t>
  </si>
  <si>
    <t>Tonga</t>
  </si>
  <si>
    <t>TO</t>
  </si>
  <si>
    <t>Vanuatu</t>
  </si>
  <si>
    <t>VU</t>
  </si>
  <si>
    <t>Niue</t>
  </si>
  <si>
    <t>NU</t>
  </si>
  <si>
    <t>Samoa</t>
  </si>
  <si>
    <t>WS</t>
  </si>
  <si>
    <t>Wallis and Futuna Islands</t>
  </si>
  <si>
    <t>WF</t>
  </si>
  <si>
    <t>Micronesia (Federated States of)</t>
  </si>
  <si>
    <t>FM</t>
  </si>
  <si>
    <t>Nauru</t>
  </si>
  <si>
    <t>NR</t>
  </si>
  <si>
    <t>Tuvalu</t>
  </si>
  <si>
    <t>TV</t>
  </si>
  <si>
    <t>Northern Mariana Islands</t>
  </si>
  <si>
    <t>MP</t>
  </si>
  <si>
    <t>CN</t>
  </si>
  <si>
    <t>China, Hong Kong Special Administrative Region</t>
  </si>
  <si>
    <t>HK</t>
  </si>
  <si>
    <t>China, Macao Special Administrative Region</t>
  </si>
  <si>
    <t>MO</t>
  </si>
  <si>
    <t>ID</t>
  </si>
  <si>
    <t>Philippines</t>
  </si>
  <si>
    <t>PH</t>
  </si>
  <si>
    <t>Viet Nam</t>
  </si>
  <si>
    <t>VN</t>
  </si>
  <si>
    <t>IN</t>
  </si>
  <si>
    <t>BD</t>
  </si>
  <si>
    <t>Nepal</t>
  </si>
  <si>
    <t>NP</t>
  </si>
  <si>
    <t>Sri Lanka</t>
  </si>
  <si>
    <t>LK</t>
  </si>
  <si>
    <t>PK</t>
  </si>
  <si>
    <t>Bhutan</t>
  </si>
  <si>
    <t>BT</t>
  </si>
  <si>
    <t>Maldives</t>
  </si>
  <si>
    <t>MV</t>
  </si>
  <si>
    <t>JP</t>
  </si>
  <si>
    <t>TW</t>
  </si>
  <si>
    <t>KR</t>
  </si>
  <si>
    <t>AU</t>
  </si>
  <si>
    <t>New Zealand</t>
  </si>
  <si>
    <t>NZ</t>
  </si>
  <si>
    <t>CA</t>
  </si>
  <si>
    <t>AR</t>
  </si>
  <si>
    <t>Venezuela (Bolivarian Republic of)</t>
  </si>
  <si>
    <t>VE</t>
  </si>
  <si>
    <t>CO</t>
  </si>
  <si>
    <t>PE</t>
  </si>
  <si>
    <t>TT</t>
  </si>
  <si>
    <t>Ecuador</t>
  </si>
  <si>
    <t>EC</t>
  </si>
  <si>
    <t>Guatemala</t>
  </si>
  <si>
    <t>GT</t>
  </si>
  <si>
    <t>Cuba</t>
  </si>
  <si>
    <t>CU</t>
  </si>
  <si>
    <t>Bolivia (Plurinational State of)</t>
  </si>
  <si>
    <t>BO</t>
  </si>
  <si>
    <t>DO</t>
  </si>
  <si>
    <t>Honduras</t>
  </si>
  <si>
    <t>HN</t>
  </si>
  <si>
    <t>Paraguay</t>
  </si>
  <si>
    <t>PY</t>
  </si>
  <si>
    <t>Uruguay</t>
  </si>
  <si>
    <t>UY</t>
  </si>
  <si>
    <t>Costa Rica</t>
  </si>
  <si>
    <t>CR</t>
  </si>
  <si>
    <t>El Salvador</t>
  </si>
  <si>
    <t>SV</t>
  </si>
  <si>
    <t>Haiti</t>
  </si>
  <si>
    <t>HT</t>
  </si>
  <si>
    <t>PA</t>
  </si>
  <si>
    <t>Nicaragua</t>
  </si>
  <si>
    <t>NI</t>
  </si>
  <si>
    <t>JM</t>
  </si>
  <si>
    <t>Curaçao</t>
  </si>
  <si>
    <t>CW</t>
  </si>
  <si>
    <t>Suriname</t>
  </si>
  <si>
    <t>SR</t>
  </si>
  <si>
    <t>Antigua and Barbuda</t>
  </si>
  <si>
    <t>AG</t>
  </si>
  <si>
    <t>Aruba</t>
  </si>
  <si>
    <t>AW</t>
  </si>
  <si>
    <t>Bahamas</t>
  </si>
  <si>
    <t>BS</t>
  </si>
  <si>
    <t>Barbados</t>
  </si>
  <si>
    <t>BB</t>
  </si>
  <si>
    <t>Belize</t>
  </si>
  <si>
    <t>BZ</t>
  </si>
  <si>
    <t>Bermuda</t>
  </si>
  <si>
    <t>BM</t>
  </si>
  <si>
    <t>British Virgin Islands</t>
  </si>
  <si>
    <t>VG</t>
  </si>
  <si>
    <t>Cayman Islands</t>
  </si>
  <si>
    <t>KY</t>
  </si>
  <si>
    <t>Dominica</t>
  </si>
  <si>
    <t>DM</t>
  </si>
  <si>
    <t>Falkland Islands (Malvinas)</t>
  </si>
  <si>
    <t>FK</t>
  </si>
  <si>
    <t>Guyana</t>
  </si>
  <si>
    <t>GY</t>
  </si>
  <si>
    <t>Grenada</t>
  </si>
  <si>
    <t>GD</t>
  </si>
  <si>
    <t>Guadeloupe</t>
  </si>
  <si>
    <t>GP</t>
  </si>
  <si>
    <t>Cooperative Republic of Guyana</t>
  </si>
  <si>
    <t>Martinique</t>
  </si>
  <si>
    <t>MQ</t>
  </si>
  <si>
    <t>Montserrat</t>
  </si>
  <si>
    <t>MS</t>
  </si>
  <si>
    <t>Puerto Rico</t>
  </si>
  <si>
    <t>PR</t>
  </si>
  <si>
    <t>Saba</t>
  </si>
  <si>
    <t>BQ-SA</t>
  </si>
  <si>
    <t>Bonaire, Sint Eustatius and Saba</t>
  </si>
  <si>
    <t>BQ</t>
  </si>
  <si>
    <t>Saint Kitts and Nevis</t>
  </si>
  <si>
    <t>KN</t>
  </si>
  <si>
    <t>Saint Lucia</t>
  </si>
  <si>
    <t>LC</t>
  </si>
  <si>
    <t>Saint Pierre and Miquelon</t>
  </si>
  <si>
    <t>PM</t>
  </si>
  <si>
    <t>Saint Vincent and the Grenadines</t>
  </si>
  <si>
    <t>VC</t>
  </si>
  <si>
    <t>Saint Martin</t>
  </si>
  <si>
    <t>MF</t>
  </si>
  <si>
    <t>Turks and Caicos Islands</t>
  </si>
  <si>
    <t>TC</t>
  </si>
  <si>
    <t>Sint Maarten (Dutch part)</t>
  </si>
  <si>
    <t>SX</t>
  </si>
  <si>
    <t>Anguilla</t>
  </si>
  <si>
    <t>AI</t>
  </si>
  <si>
    <t>BR</t>
  </si>
  <si>
    <t>MX</t>
  </si>
  <si>
    <t>CL</t>
  </si>
  <si>
    <t>UA</t>
  </si>
  <si>
    <t>BY</t>
  </si>
  <si>
    <t>Serbia</t>
  </si>
  <si>
    <t>RS</t>
  </si>
  <si>
    <t>Bosnia and Herzegovina</t>
  </si>
  <si>
    <t>BA</t>
  </si>
  <si>
    <t>Republic of Moldova</t>
  </si>
  <si>
    <t>MD</t>
  </si>
  <si>
    <t>Republic of North Macedonia</t>
  </si>
  <si>
    <t>MK</t>
  </si>
  <si>
    <t>Kosovo</t>
  </si>
  <si>
    <t>XK</t>
  </si>
  <si>
    <t>Albania</t>
  </si>
  <si>
    <t>AL</t>
  </si>
  <si>
    <t>Montenegro</t>
  </si>
  <si>
    <t>ME</t>
  </si>
  <si>
    <t>NO</t>
  </si>
  <si>
    <t>Svalbard and Jan Mayen Islands</t>
  </si>
  <si>
    <t>SJ</t>
  </si>
  <si>
    <t>Switzerland</t>
  </si>
  <si>
    <t>CH</t>
  </si>
  <si>
    <t>Liechtenstein</t>
  </si>
  <si>
    <t>LI</t>
  </si>
  <si>
    <t>Iceland</t>
  </si>
  <si>
    <t>IS</t>
  </si>
  <si>
    <t>GB</t>
  </si>
  <si>
    <t>GI</t>
  </si>
  <si>
    <t>Saint Helena</t>
  </si>
  <si>
    <t xml:space="preserve">SH </t>
  </si>
  <si>
    <t>PL</t>
  </si>
  <si>
    <t>Czechia</t>
  </si>
  <si>
    <t>CZ</t>
  </si>
  <si>
    <t>Romania</t>
  </si>
  <si>
    <t>RO</t>
  </si>
  <si>
    <t>Hungary</t>
  </si>
  <si>
    <t>HU</t>
  </si>
  <si>
    <t>Bulgaria</t>
  </si>
  <si>
    <t>BG</t>
  </si>
  <si>
    <t>Slovakia</t>
  </si>
  <si>
    <t>SK</t>
  </si>
  <si>
    <t>Croatia</t>
  </si>
  <si>
    <t>HR</t>
  </si>
  <si>
    <t>LT</t>
  </si>
  <si>
    <t>Slovenia</t>
  </si>
  <si>
    <t>SI</t>
  </si>
  <si>
    <t>Estonia</t>
  </si>
  <si>
    <t>EE</t>
  </si>
  <si>
    <t>Latvia</t>
  </si>
  <si>
    <t>LV</t>
  </si>
  <si>
    <t>DE</t>
  </si>
  <si>
    <t>NL</t>
  </si>
  <si>
    <t>BE</t>
  </si>
  <si>
    <t>SE</t>
  </si>
  <si>
    <t>Austria</t>
  </si>
  <si>
    <t>AT</t>
  </si>
  <si>
    <t>FI</t>
  </si>
  <si>
    <t>Denmark</t>
  </si>
  <si>
    <t>DK</t>
  </si>
  <si>
    <t>Ireland</t>
  </si>
  <si>
    <t>IE</t>
  </si>
  <si>
    <t>Luxembourg</t>
  </si>
  <si>
    <t>LU</t>
  </si>
  <si>
    <t>Greenland</t>
  </si>
  <si>
    <t>GL</t>
  </si>
  <si>
    <t>Faroe Islands</t>
  </si>
  <si>
    <t>FO</t>
  </si>
  <si>
    <t>Andorra</t>
  </si>
  <si>
    <t>AD</t>
  </si>
  <si>
    <t>FR</t>
  </si>
  <si>
    <t>Monaco</t>
  </si>
  <si>
    <t>MC</t>
  </si>
  <si>
    <t>IT</t>
  </si>
  <si>
    <t>San Marino</t>
  </si>
  <si>
    <t>SM</t>
  </si>
  <si>
    <t>ES</t>
  </si>
  <si>
    <t>GR</t>
  </si>
  <si>
    <t>PT</t>
  </si>
  <si>
    <t>Cyprus</t>
  </si>
  <si>
    <t>CY</t>
  </si>
  <si>
    <t>MT</t>
  </si>
  <si>
    <t>Iran (Islamic Republic of)</t>
  </si>
  <si>
    <t>IR</t>
  </si>
  <si>
    <t>SA</t>
  </si>
  <si>
    <t>AE</t>
  </si>
  <si>
    <t>IQ</t>
  </si>
  <si>
    <t>QA</t>
  </si>
  <si>
    <t>KW</t>
  </si>
  <si>
    <t>OM</t>
  </si>
  <si>
    <t>Bahrain</t>
  </si>
  <si>
    <t>BH</t>
  </si>
  <si>
    <t>YE</t>
  </si>
  <si>
    <t>TR</t>
  </si>
  <si>
    <t>IL</t>
  </si>
  <si>
    <t>Syrian Arab Republic</t>
  </si>
  <si>
    <t>SY</t>
  </si>
  <si>
    <t>JO</t>
  </si>
  <si>
    <t>Lebanon</t>
  </si>
  <si>
    <t>LB</t>
  </si>
  <si>
    <t>State of Palestine</t>
  </si>
  <si>
    <t>PS</t>
  </si>
  <si>
    <t>GASNAT</t>
  </si>
  <si>
    <t>OILNGL</t>
  </si>
  <si>
    <t>OILCRD</t>
  </si>
  <si>
    <t/>
  </si>
  <si>
    <t>ELCC</t>
  </si>
  <si>
    <t>COACOL</t>
  </si>
  <si>
    <t>H2GPIP</t>
  </si>
  <si>
    <t>H2L</t>
  </si>
  <si>
    <t>AMM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</si>
</sst>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00_);_(* \(#,##0.00\);_(* &quot;-&quot;??_);_(@_)"/>
    <numFmt numFmtId="165" formatCode="_-* #,##0.0\ _€_-;\-* #,##0.0\ _€_-;_-* &quot;-&quot;??\ _€_-;_-@_-"/>
    <numFmt numFmtId="166" formatCode="_-* #,##0.0_-;\-* #,##0.0_-;_-* &quot;-&quot;?_-;_-@_-"/>
    <numFmt numFmtId="167" formatCode="[&gt;0.05]\“0.0;[=0]\-;\†"/>
    <numFmt numFmtId="168" formatCode="[&gt;0.05]0.0;[=0]\-;\†"/>
    <numFmt numFmtId="169" formatCode="_(* #,##0.00000000_);_(* \(#,##0.00000000\);_(* &quot;-&quot;??_);_(@_)"/>
    <numFmt numFmtId="170" formatCode="0.0"/>
    <numFmt numFmtId="171" formatCode="0.0%"/>
    <numFmt numFmtId="172" formatCode="0.0;;"/>
    <numFmt numFmtId="173" formatCode="_(* #,##0.0_);_(* \(#,##0.0\);_(* &quot;-&quot;??_);_(@_)"/>
    <numFmt numFmtId="174" formatCode="[&gt;0.005]0.00;[=0]\-;\†"/>
  </numFmts>
  <fonts count="6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indexed="12"/>
      <name val="Arial"/>
      <family val="2"/>
    </font>
    <font>
      <sz val="10"/>
      <name val="Arial"/>
      <family val="2"/>
    </font>
    <font>
      <b/>
      <sz val="10"/>
      <color indexed="8"/>
      <name val="Arial"/>
      <family val="2"/>
    </font>
    <font>
      <sz val="12"/>
      <color theme="1"/>
      <name val="Calibri"/>
      <family val="2"/>
      <scheme val="minor"/>
    </font>
    <font>
      <b/>
      <sz val="18"/>
      <color theme="1"/>
      <name val="Calibri"/>
      <family val="2"/>
      <scheme val="minor"/>
    </font>
    <font>
      <b/>
      <u/>
      <sz val="11"/>
      <name val="Calibri"/>
      <family val="2"/>
      <scheme val="minor"/>
    </font>
    <font>
      <u/>
      <sz val="11"/>
      <color theme="10"/>
      <name val="Calibri"/>
      <family val="2"/>
      <scheme val="minor"/>
    </font>
    <font>
      <sz val="12"/>
      <name val="Calibri"/>
      <family val="2"/>
      <scheme val="minor"/>
    </font>
    <font>
      <sz val="11"/>
      <name val="Calibri"/>
      <family val="2"/>
      <scheme val="minor"/>
    </font>
    <font>
      <b/>
      <sz val="14"/>
      <color theme="0"/>
      <name val="Calibri"/>
      <family val="2"/>
      <scheme val="minor"/>
    </font>
    <font>
      <b/>
      <sz val="11"/>
      <color rgb="FFFF0000"/>
      <name val="Calibri"/>
      <family val="2"/>
      <scheme val="minor"/>
    </font>
    <font>
      <b/>
      <sz val="16"/>
      <color theme="1"/>
      <name val="Calibri"/>
      <family val="2"/>
      <scheme val="minor"/>
    </font>
    <font>
      <b/>
      <sz val="12"/>
      <color theme="0"/>
      <name val="Calibri"/>
      <family val="2"/>
      <scheme val="minor"/>
    </font>
    <font>
      <b/>
      <sz val="9"/>
      <color indexed="81"/>
      <name val="Tahoma"/>
      <family val="2"/>
    </font>
    <font>
      <sz val="9"/>
      <color indexed="81"/>
      <name val="Tahoma"/>
      <family val="2"/>
    </font>
    <font>
      <b/>
      <sz val="14"/>
      <color theme="1"/>
      <name val="Calibri"/>
      <family val="2"/>
      <scheme val="minor"/>
    </font>
    <font>
      <sz val="11"/>
      <color rgb="FF000000"/>
      <name val="Calibri"/>
      <family val="2"/>
    </font>
    <font>
      <b/>
      <sz val="16"/>
      <name val="Calibri"/>
      <family val="2"/>
      <scheme val="minor"/>
    </font>
    <font>
      <b/>
      <sz val="16"/>
      <color rgb="FFC00000"/>
      <name val="Calibri"/>
      <family val="2"/>
      <scheme val="minor"/>
    </font>
    <font>
      <b/>
      <sz val="12"/>
      <color theme="1"/>
      <name val="Calibri"/>
      <family val="2"/>
      <scheme val="minor"/>
    </font>
    <font>
      <sz val="11"/>
      <color rgb="FFFF0000"/>
      <name val="Calibri"/>
      <family val="2"/>
      <scheme val="minor"/>
    </font>
    <font>
      <sz val="10"/>
      <name val="Geneva"/>
    </font>
    <font>
      <b/>
      <sz val="10"/>
      <color indexed="17"/>
      <name val="Arial"/>
      <family val="2"/>
    </font>
    <font>
      <b/>
      <sz val="10"/>
      <name val="Geneva"/>
    </font>
    <font>
      <b/>
      <sz val="8"/>
      <name val="Arial"/>
      <family val="2"/>
    </font>
    <font>
      <sz val="8"/>
      <name val="Arial"/>
      <family val="2"/>
    </font>
    <font>
      <sz val="8"/>
      <color theme="1"/>
      <name val="Arial"/>
      <family val="2"/>
    </font>
    <font>
      <b/>
      <sz val="8"/>
      <color theme="0"/>
      <name val="Arial"/>
      <family val="2"/>
    </font>
    <font>
      <sz val="10"/>
      <color indexed="8"/>
      <name val="Arial"/>
      <family val="2"/>
    </font>
    <font>
      <sz val="8"/>
      <name val="Arial"/>
      <family val="2"/>
    </font>
    <font>
      <sz val="9"/>
      <name val="Geneva"/>
    </font>
    <font>
      <sz val="7"/>
      <name val="Arial"/>
      <family val="2"/>
    </font>
    <font>
      <sz val="10"/>
      <color indexed="17"/>
      <name val="Arial"/>
      <family val="2"/>
    </font>
    <font>
      <u/>
      <sz val="8"/>
      <color indexed="12"/>
      <name val="Arial"/>
      <family val="2"/>
    </font>
    <font>
      <b/>
      <sz val="10"/>
      <name val="Arial"/>
      <family val="2"/>
    </font>
    <font>
      <sz val="8"/>
      <color indexed="8"/>
      <name val="Arial"/>
      <family val="2"/>
    </font>
    <font>
      <b/>
      <sz val="10"/>
      <color indexed="10"/>
      <name val="Arial"/>
      <family val="2"/>
    </font>
    <font>
      <b/>
      <sz val="11"/>
      <name val="Arial"/>
      <family val="2"/>
    </font>
    <font>
      <b/>
      <sz val="10"/>
      <color indexed="23"/>
      <name val="Arial"/>
      <family val="2"/>
    </font>
    <font>
      <sz val="6"/>
      <name val="Arial"/>
      <family val="2"/>
    </font>
    <font>
      <sz val="7"/>
      <color indexed="8"/>
      <name val="Arial"/>
      <family val="2"/>
    </font>
    <font>
      <b/>
      <sz val="7"/>
      <color indexed="9"/>
      <name val="Arial"/>
      <family val="2"/>
    </font>
    <font>
      <sz val="6.5"/>
      <name val="Arial"/>
      <family val="2"/>
    </font>
    <font>
      <b/>
      <sz val="8.5"/>
      <color indexed="50"/>
      <name val="Arial"/>
      <family val="2"/>
    </font>
    <font>
      <b/>
      <sz val="7"/>
      <name val="Arial"/>
      <family val="2"/>
    </font>
    <font>
      <sz val="14"/>
      <color indexed="50"/>
      <name val="Arial"/>
      <family val="2"/>
    </font>
    <font>
      <sz val="8"/>
      <color rgb="FFFF0000"/>
      <name val="Arial"/>
      <family val="2"/>
    </font>
    <font>
      <b/>
      <sz val="8"/>
      <color rgb="FFFF0000"/>
      <name val="Arial"/>
      <family val="2"/>
    </font>
    <font>
      <b/>
      <sz val="8"/>
      <color theme="1"/>
      <name val="Arial"/>
      <family val="2"/>
    </font>
    <font>
      <sz val="8"/>
      <color rgb="FF000000"/>
      <name val="Arial"/>
      <family val="2"/>
    </font>
    <font>
      <sz val="11"/>
      <color indexed="8"/>
      <name val="Calibri"/>
      <family val="2"/>
    </font>
    <font>
      <b/>
      <sz val="8"/>
      <color rgb="FF008000"/>
      <name val="Arial"/>
      <family val="2"/>
    </font>
    <font>
      <b/>
      <sz val="10"/>
      <color rgb="FFFF0000"/>
      <name val="Arial"/>
      <family val="2"/>
    </font>
    <font>
      <sz val="8"/>
      <color theme="1"/>
      <name val="Calibri"/>
      <family val="2"/>
      <scheme val="minor"/>
    </font>
    <font>
      <vertAlign val="superscript"/>
      <sz val="8"/>
      <color rgb="FF000000"/>
      <name val="Arial"/>
      <family val="2"/>
    </font>
    <font>
      <b/>
      <sz val="8"/>
      <color rgb="FF000000"/>
      <name val="Arial"/>
      <family val="2"/>
    </font>
  </fonts>
  <fills count="21">
    <fill>
      <patternFill patternType="none"/>
    </fill>
    <fill>
      <patternFill patternType="gray125"/>
    </fill>
    <fill>
      <patternFill patternType="solid">
        <fgColor rgb="FFFFFFCC"/>
        <bgColor indexed="64"/>
      </patternFill>
    </fill>
    <fill>
      <patternFill patternType="solid">
        <fgColor theme="0"/>
        <bgColor indexed="64"/>
      </patternFill>
    </fill>
    <fill>
      <patternFill patternType="solid">
        <fgColor theme="3"/>
        <bgColor indexed="64"/>
      </patternFill>
    </fill>
    <fill>
      <patternFill patternType="solid">
        <fgColor theme="7" tint="0.79998168889431442"/>
        <bgColor indexed="64"/>
      </patternFill>
    </fill>
    <fill>
      <patternFill patternType="solid">
        <fgColor rgb="FF8EA9DB"/>
        <bgColor indexed="64"/>
      </patternFill>
    </fill>
    <fill>
      <patternFill patternType="solid">
        <fgColor theme="5" tint="0.39997558519241921"/>
        <bgColor indexed="64"/>
      </patternFill>
    </fill>
    <fill>
      <patternFill patternType="solid">
        <fgColor rgb="FFC6E0B4"/>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DFDC5"/>
        <bgColor indexed="64"/>
      </patternFill>
    </fill>
    <fill>
      <patternFill patternType="solid">
        <fgColor theme="2" tint="-0.249977111117893"/>
        <bgColor indexed="64"/>
      </patternFill>
    </fill>
    <fill>
      <patternFill patternType="solid">
        <fgColor rgb="FF008000"/>
        <bgColor indexed="64"/>
      </patternFill>
    </fill>
    <fill>
      <patternFill patternType="solid">
        <fgColor indexed="17"/>
        <bgColor indexed="64"/>
      </patternFill>
    </fill>
    <fill>
      <patternFill patternType="solid">
        <fgColor theme="5"/>
        <bgColor indexed="64"/>
      </patternFill>
    </fill>
    <fill>
      <patternFill patternType="solid">
        <fgColor indexed="9"/>
        <bgColor indexed="64"/>
      </patternFill>
    </fill>
    <fill>
      <patternFill patternType="solid">
        <fgColor indexed="23"/>
        <bgColor indexed="64"/>
      </patternFill>
    </fill>
    <fill>
      <patternFill patternType="solid">
        <fgColor rgb="FF808080"/>
        <bgColor indexed="64"/>
      </patternFill>
    </fill>
    <fill>
      <patternFill patternType="solid">
        <fgColor theme="5" tint="0.59999389629810485"/>
        <bgColor indexed="64"/>
      </patternFill>
    </fill>
  </fills>
  <borders count="2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theme="0"/>
      </top>
      <bottom/>
      <diagonal/>
    </border>
    <border>
      <left/>
      <right/>
      <top style="thin">
        <color theme="0"/>
      </top>
      <bottom style="medium">
        <color theme="0"/>
      </bottom>
      <diagonal/>
    </border>
    <border>
      <left/>
      <right/>
      <top style="medium">
        <color theme="0"/>
      </top>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style="medium">
        <color theme="0"/>
      </top>
      <bottom style="thin">
        <color indexed="64"/>
      </bottom>
      <diagonal/>
    </border>
    <border>
      <left style="thin">
        <color indexed="64"/>
      </left>
      <right/>
      <top/>
      <bottom/>
      <diagonal/>
    </border>
    <border>
      <left style="thin">
        <color indexed="64"/>
      </left>
      <right/>
      <top style="thin">
        <color indexed="64"/>
      </top>
      <bottom/>
      <diagonal/>
    </border>
    <border>
      <left/>
      <right/>
      <top/>
      <bottom style="thin">
        <color indexed="50"/>
      </bottom>
      <diagonal/>
    </border>
    <border>
      <left/>
      <right/>
      <top/>
      <bottom style="thin">
        <color theme="1"/>
      </bottom>
      <diagonal/>
    </border>
    <border>
      <left/>
      <right style="thin">
        <color indexed="64"/>
      </right>
      <top style="thin">
        <color theme="1"/>
      </top>
      <bottom/>
      <diagonal/>
    </border>
    <border>
      <left/>
      <right style="thin">
        <color indexed="64"/>
      </right>
      <top/>
      <bottom style="thin">
        <color theme="1"/>
      </bottom>
      <diagonal/>
    </border>
    <border>
      <left/>
      <right style="thin">
        <color indexed="64"/>
      </right>
      <top style="thin">
        <color theme="1"/>
      </top>
      <bottom style="thin">
        <color theme="1"/>
      </bottom>
      <diagonal/>
    </border>
    <border>
      <left style="medium">
        <color indexed="64"/>
      </left>
      <right style="medium">
        <color indexed="64"/>
      </right>
      <top style="medium">
        <color indexed="64"/>
      </top>
      <bottom style="medium">
        <color indexed="64"/>
      </bottom>
      <diagonal/>
    </border>
  </borders>
  <cellStyleXfs count="55">
    <xf numFmtId="0" fontId="0" fillId="0" borderId="0"/>
    <xf numFmtId="164" fontId="5" fillId="0" borderId="0" applyFont="0" applyFill="0" applyBorder="0" applyAlignment="0" applyProtection="0"/>
    <xf numFmtId="0" fontId="7" fillId="0" borderId="0"/>
    <xf numFmtId="0" fontId="1" fillId="0" borderId="0"/>
    <xf numFmtId="0" fontId="1" fillId="0" borderId="0"/>
    <xf numFmtId="0" fontId="10" fillId="0" borderId="0" applyNumberFormat="0" applyFill="0" applyBorder="0" applyAlignment="0" applyProtection="0"/>
    <xf numFmtId="0" fontId="1" fillId="0" borderId="0"/>
    <xf numFmtId="0" fontId="1" fillId="0" borderId="0"/>
    <xf numFmtId="0" fontId="1" fillId="0" borderId="0"/>
    <xf numFmtId="0" fontId="25" fillId="0" borderId="0"/>
    <xf numFmtId="0" fontId="29" fillId="0" borderId="0" applyFill="0" applyBorder="0"/>
    <xf numFmtId="164" fontId="1" fillId="0" borderId="0" applyFont="0" applyFill="0" applyBorder="0" applyAlignment="0" applyProtection="0"/>
    <xf numFmtId="0" fontId="33" fillId="0" borderId="0" applyFill="0" applyBorder="0"/>
    <xf numFmtId="49" fontId="36" fillId="17" borderId="0" applyFill="0" applyBorder="0">
      <alignment horizontal="left"/>
    </xf>
    <xf numFmtId="0" fontId="29" fillId="0" borderId="2" applyNumberFormat="0" applyFont="0" applyAlignment="0">
      <alignment vertical="center"/>
    </xf>
    <xf numFmtId="0" fontId="35" fillId="0" borderId="0" applyFill="0" applyBorder="0">
      <alignment vertical="center"/>
    </xf>
    <xf numFmtId="172" fontId="28" fillId="0" borderId="0" applyFill="0" applyBorder="0">
      <alignment horizontal="right" vertical="center"/>
    </xf>
    <xf numFmtId="0" fontId="29" fillId="0" borderId="0" applyFill="0" applyBorder="0">
      <alignment vertical="center"/>
    </xf>
    <xf numFmtId="172" fontId="29" fillId="0" borderId="0" applyFill="0" applyBorder="0">
      <alignment horizontal="right" vertical="center"/>
    </xf>
    <xf numFmtId="171" fontId="29" fillId="0" borderId="0" applyFill="0" applyBorder="0">
      <alignment horizontal="right" vertical="center"/>
    </xf>
    <xf numFmtId="0" fontId="28" fillId="0" borderId="2" applyFill="0" applyBorder="0">
      <alignment vertical="center"/>
    </xf>
    <xf numFmtId="0" fontId="49" fillId="0" borderId="0"/>
    <xf numFmtId="0" fontId="43" fillId="0" borderId="0">
      <alignment horizontal="right"/>
    </xf>
    <xf numFmtId="0" fontId="47" fillId="0" borderId="0"/>
    <xf numFmtId="0" fontId="39" fillId="0" borderId="0"/>
    <xf numFmtId="0" fontId="45" fillId="0" borderId="0"/>
    <xf numFmtId="0" fontId="48" fillId="0" borderId="20" applyNumberFormat="0" applyAlignment="0"/>
    <xf numFmtId="0" fontId="35" fillId="0" borderId="0" applyAlignment="0">
      <alignment horizontal="left"/>
    </xf>
    <xf numFmtId="0" fontId="35" fillId="0" borderId="0">
      <alignment horizontal="right"/>
    </xf>
    <xf numFmtId="171" fontId="35" fillId="0" borderId="0">
      <alignment horizontal="right"/>
    </xf>
    <xf numFmtId="170" fontId="44" fillId="0" borderId="0">
      <alignment horizontal="right"/>
    </xf>
    <xf numFmtId="0" fontId="46" fillId="0" borderId="0"/>
    <xf numFmtId="164" fontId="34" fillId="0" borderId="0" applyFont="0" applyFill="0" applyBorder="0" applyAlignment="0" applyProtection="0"/>
    <xf numFmtId="0" fontId="37" fillId="0" borderId="0" applyNumberFormat="0" applyFill="0" applyBorder="0" applyAlignment="0" applyProtection="0">
      <alignment vertical="top"/>
      <protection locked="0"/>
    </xf>
    <xf numFmtId="0" fontId="29" fillId="0" borderId="0" applyFill="0" applyBorder="0"/>
    <xf numFmtId="0" fontId="29" fillId="0" borderId="0" applyFill="0" applyBorder="0"/>
    <xf numFmtId="171" fontId="34" fillId="0" borderId="0" applyFont="0" applyFill="0" applyBorder="0" applyAlignment="0" applyProtection="0"/>
    <xf numFmtId="43" fontId="54" fillId="0" borderId="0" applyFont="0" applyFill="0" applyBorder="0" applyAlignment="0" applyProtection="0"/>
    <xf numFmtId="0" fontId="5" fillId="0" borderId="0"/>
    <xf numFmtId="0" fontId="5" fillId="0" borderId="0"/>
    <xf numFmtId="164" fontId="1" fillId="0" borderId="0" applyFont="0" applyFill="0" applyBorder="0" applyAlignment="0" applyProtection="0"/>
    <xf numFmtId="0" fontId="29" fillId="0" borderId="0" applyFill="0" applyBorder="0"/>
    <xf numFmtId="171" fontId="34" fillId="0" borderId="0" applyFont="0" applyFill="0" applyBorder="0" applyAlignment="0" applyProtection="0"/>
    <xf numFmtId="0" fontId="29" fillId="0" borderId="0" applyFill="0" applyBorder="0"/>
    <xf numFmtId="171" fontId="34" fillId="0" borderId="0" applyFont="0" applyFill="0" applyBorder="0" applyAlignment="0" applyProtection="0"/>
    <xf numFmtId="0" fontId="29" fillId="0" borderId="0" applyFill="0" applyBorder="0"/>
    <xf numFmtId="171" fontId="34" fillId="0" borderId="0" applyFont="0" applyFill="0" applyBorder="0" applyAlignment="0" applyProtection="0"/>
    <xf numFmtId="0" fontId="29" fillId="0" borderId="0" applyFill="0" applyBorder="0"/>
    <xf numFmtId="0" fontId="38" fillId="0" borderId="0"/>
    <xf numFmtId="0" fontId="29" fillId="0" borderId="0" applyFill="0" applyBorder="0"/>
    <xf numFmtId="0" fontId="29" fillId="0" borderId="0" applyFill="0" applyBorder="0"/>
    <xf numFmtId="0" fontId="1" fillId="0" borderId="0"/>
    <xf numFmtId="0" fontId="1" fillId="0" borderId="0"/>
    <xf numFmtId="0" fontId="10" fillId="0" borderId="0" applyNumberFormat="0" applyFill="0" applyBorder="0" applyAlignment="0" applyProtection="0"/>
    <xf numFmtId="164" fontId="5" fillId="0" borderId="0" applyFont="0" applyFill="0" applyBorder="0" applyAlignment="0" applyProtection="0"/>
  </cellStyleXfs>
  <cellXfs count="307">
    <xf numFmtId="0" fontId="0" fillId="0" borderId="0" xfId="0"/>
    <xf numFmtId="0" fontId="4" fillId="0" borderId="0" xfId="0" applyFont="1"/>
    <xf numFmtId="165" fontId="6" fillId="2" borderId="0" xfId="1" applyNumberFormat="1" applyFont="1" applyFill="1"/>
    <xf numFmtId="0" fontId="8" fillId="3" borderId="0" xfId="2" applyFont="1" applyFill="1" applyAlignment="1">
      <alignment vertical="center"/>
    </xf>
    <xf numFmtId="0" fontId="1" fillId="3" borderId="0" xfId="0" applyFont="1" applyFill="1" applyAlignment="1">
      <alignment vertical="center"/>
    </xf>
    <xf numFmtId="0" fontId="1" fillId="0" borderId="0" xfId="3" applyAlignment="1">
      <alignment vertical="center"/>
    </xf>
    <xf numFmtId="0" fontId="9" fillId="3" borderId="0" xfId="4" applyFont="1" applyFill="1" applyAlignment="1">
      <alignment vertical="center"/>
    </xf>
    <xf numFmtId="0" fontId="11" fillId="3" borderId="0" xfId="5" applyFont="1" applyFill="1" applyBorder="1" applyAlignment="1">
      <alignment vertical="center"/>
    </xf>
    <xf numFmtId="0" fontId="12" fillId="3" borderId="0" xfId="5" applyFont="1" applyFill="1" applyBorder="1" applyAlignment="1">
      <alignment vertical="center"/>
    </xf>
    <xf numFmtId="0" fontId="7" fillId="3" borderId="0" xfId="3" applyFont="1" applyFill="1" applyAlignment="1">
      <alignment horizontal="left" vertical="center"/>
    </xf>
    <xf numFmtId="0" fontId="0" fillId="3" borderId="0" xfId="0" applyFill="1" applyAlignment="1">
      <alignment horizontal="left" vertical="center"/>
    </xf>
    <xf numFmtId="0" fontId="9" fillId="3" borderId="0" xfId="6" applyFont="1" applyFill="1" applyAlignment="1">
      <alignment vertical="center"/>
    </xf>
    <xf numFmtId="0" fontId="7" fillId="3" borderId="0" xfId="3" applyFont="1" applyFill="1" applyAlignment="1">
      <alignment vertical="center"/>
    </xf>
    <xf numFmtId="0" fontId="7" fillId="0" borderId="0" xfId="3" applyFont="1" applyAlignment="1">
      <alignment vertical="center"/>
    </xf>
    <xf numFmtId="14" fontId="0" fillId="3" borderId="0" xfId="0" applyNumberFormat="1" applyFill="1" applyAlignment="1">
      <alignment horizontal="left" vertical="center"/>
    </xf>
    <xf numFmtId="14" fontId="0" fillId="0" borderId="0" xfId="0" applyNumberFormat="1" applyAlignment="1">
      <alignment horizontal="left" vertical="center"/>
    </xf>
    <xf numFmtId="0" fontId="0" fillId="0" borderId="0" xfId="0" applyAlignment="1">
      <alignment vertical="center"/>
    </xf>
    <xf numFmtId="0" fontId="13" fillId="4" borderId="1" xfId="7" applyFont="1" applyFill="1" applyBorder="1" applyAlignment="1">
      <alignment vertical="center"/>
    </xf>
    <xf numFmtId="0" fontId="1" fillId="0" borderId="0" xfId="7" applyAlignment="1">
      <alignment vertical="center"/>
    </xf>
    <xf numFmtId="0" fontId="1" fillId="5" borderId="4" xfId="7" applyFill="1" applyBorder="1" applyAlignment="1">
      <alignment vertical="center"/>
    </xf>
    <xf numFmtId="0" fontId="14" fillId="5" borderId="4" xfId="7" applyFont="1" applyFill="1" applyBorder="1" applyAlignment="1">
      <alignment vertical="center"/>
    </xf>
    <xf numFmtId="0" fontId="1" fillId="0" borderId="5" xfId="7" applyBorder="1" applyAlignment="1">
      <alignment vertical="center"/>
    </xf>
    <xf numFmtId="0" fontId="1" fillId="6" borderId="6" xfId="8" applyFill="1" applyBorder="1" applyAlignment="1">
      <alignment vertical="center"/>
    </xf>
    <xf numFmtId="0" fontId="12" fillId="7" borderId="5" xfId="7" applyFont="1" applyFill="1" applyBorder="1" applyAlignment="1">
      <alignment vertical="center"/>
    </xf>
    <xf numFmtId="0" fontId="12" fillId="7" borderId="2" xfId="7" applyFont="1" applyFill="1" applyBorder="1" applyAlignment="1">
      <alignment vertical="center"/>
    </xf>
    <xf numFmtId="0" fontId="12" fillId="7" borderId="3" xfId="7" applyFont="1" applyFill="1" applyBorder="1" applyAlignment="1">
      <alignment vertical="center"/>
    </xf>
    <xf numFmtId="0" fontId="12" fillId="8" borderId="5" xfId="7" applyFont="1" applyFill="1" applyBorder="1" applyAlignment="1">
      <alignment vertical="center"/>
    </xf>
    <xf numFmtId="0" fontId="12" fillId="8" borderId="2" xfId="7" applyFont="1" applyFill="1" applyBorder="1" applyAlignment="1">
      <alignment vertical="center"/>
    </xf>
    <xf numFmtId="0" fontId="0" fillId="8" borderId="0" xfId="8" applyFont="1" applyFill="1" applyAlignment="1">
      <alignment horizontal="left" vertical="center"/>
    </xf>
    <xf numFmtId="0" fontId="1" fillId="8" borderId="0" xfId="7" applyFill="1" applyAlignment="1">
      <alignment vertical="center"/>
    </xf>
    <xf numFmtId="0" fontId="1" fillId="0" borderId="0" xfId="8" applyAlignment="1">
      <alignment vertical="center"/>
    </xf>
    <xf numFmtId="0" fontId="0" fillId="0" borderId="0" xfId="8" applyFont="1" applyAlignment="1">
      <alignment horizontal="left" vertical="center"/>
    </xf>
    <xf numFmtId="0" fontId="15" fillId="0" borderId="0" xfId="0" applyFont="1" applyAlignment="1">
      <alignment vertical="center"/>
    </xf>
    <xf numFmtId="0" fontId="16" fillId="4" borderId="7" xfId="3" applyFont="1" applyFill="1" applyBorder="1" applyAlignment="1">
      <alignment horizontal="left" vertical="center"/>
    </xf>
    <xf numFmtId="0" fontId="1" fillId="9" borderId="5" xfId="7" applyFill="1" applyBorder="1" applyAlignment="1">
      <alignment vertical="center"/>
    </xf>
    <xf numFmtId="0" fontId="1" fillId="9" borderId="1" xfId="7" applyFill="1" applyBorder="1" applyAlignment="1">
      <alignment vertical="center"/>
    </xf>
    <xf numFmtId="0" fontId="1" fillId="9" borderId="2" xfId="7" applyFill="1" applyBorder="1" applyAlignment="1">
      <alignment vertical="center"/>
    </xf>
    <xf numFmtId="0" fontId="1" fillId="9" borderId="3" xfId="7" applyFill="1" applyBorder="1" applyAlignment="1">
      <alignment vertical="center"/>
    </xf>
    <xf numFmtId="0" fontId="1" fillId="10" borderId="5" xfId="8" applyFill="1" applyBorder="1" applyAlignment="1">
      <alignment vertical="center"/>
    </xf>
    <xf numFmtId="0" fontId="1" fillId="10" borderId="1" xfId="8" applyFill="1" applyBorder="1" applyAlignment="1">
      <alignment vertical="center"/>
    </xf>
    <xf numFmtId="0" fontId="1" fillId="10" borderId="2" xfId="8" applyFill="1" applyBorder="1" applyAlignment="1">
      <alignment vertical="center"/>
    </xf>
    <xf numFmtId="0" fontId="1" fillId="10" borderId="3" xfId="8" applyFill="1" applyBorder="1" applyAlignment="1">
      <alignment vertical="center"/>
    </xf>
    <xf numFmtId="0" fontId="19" fillId="0" borderId="0" xfId="0" applyFont="1" applyAlignment="1">
      <alignment horizontal="left" vertical="center"/>
    </xf>
    <xf numFmtId="0" fontId="0" fillId="0" borderId="0" xfId="0" applyAlignment="1">
      <alignment horizontal="left" vertical="center"/>
    </xf>
    <xf numFmtId="0" fontId="2" fillId="4" borderId="8" xfId="3" applyFont="1" applyFill="1" applyBorder="1" applyAlignment="1">
      <alignment horizontal="left" vertical="center"/>
    </xf>
    <xf numFmtId="0" fontId="0" fillId="0" borderId="0" xfId="3" applyFont="1" applyAlignment="1">
      <alignment vertical="center"/>
    </xf>
    <xf numFmtId="0" fontId="2" fillId="4" borderId="8" xfId="0" applyFont="1" applyFill="1" applyBorder="1" applyAlignment="1">
      <alignment horizontal="left" vertical="center"/>
    </xf>
    <xf numFmtId="0" fontId="22" fillId="3" borderId="0" xfId="0" applyFont="1" applyFill="1" applyAlignment="1">
      <alignment vertical="center"/>
    </xf>
    <xf numFmtId="0" fontId="0" fillId="3" borderId="0" xfId="0" applyFill="1"/>
    <xf numFmtId="3" fontId="0" fillId="3" borderId="0" xfId="0" applyNumberFormat="1" applyFill="1"/>
    <xf numFmtId="0" fontId="22" fillId="3" borderId="0" xfId="0" applyFont="1" applyFill="1" applyAlignment="1">
      <alignment horizontal="left" vertical="center"/>
    </xf>
    <xf numFmtId="0" fontId="3" fillId="3" borderId="10" xfId="0" applyFont="1" applyFill="1" applyBorder="1"/>
    <xf numFmtId="0" fontId="0" fillId="3" borderId="10" xfId="0" applyFill="1" applyBorder="1"/>
    <xf numFmtId="0" fontId="0" fillId="3" borderId="4" xfId="0" applyFill="1" applyBorder="1"/>
    <xf numFmtId="0" fontId="0" fillId="3" borderId="11" xfId="0" applyFill="1" applyBorder="1"/>
    <xf numFmtId="0" fontId="23" fillId="3" borderId="12" xfId="0" applyFont="1" applyFill="1" applyBorder="1"/>
    <xf numFmtId="0" fontId="23" fillId="3" borderId="6" xfId="0" applyFont="1" applyFill="1" applyBorder="1"/>
    <xf numFmtId="0" fontId="3" fillId="3" borderId="13" xfId="0" applyFont="1" applyFill="1" applyBorder="1"/>
    <xf numFmtId="0" fontId="3" fillId="3" borderId="12" xfId="0" applyFont="1" applyFill="1" applyBorder="1"/>
    <xf numFmtId="0" fontId="0" fillId="3" borderId="14" xfId="0" applyFill="1" applyBorder="1"/>
    <xf numFmtId="0" fontId="0" fillId="3" borderId="14" xfId="0" applyFill="1" applyBorder="1" applyAlignment="1">
      <alignment horizontal="left" indent="1"/>
    </xf>
    <xf numFmtId="3" fontId="0" fillId="12" borderId="0" xfId="0" applyNumberFormat="1" applyFill="1"/>
    <xf numFmtId="3" fontId="0" fillId="12" borderId="10" xfId="0" applyNumberFormat="1" applyFill="1" applyBorder="1"/>
    <xf numFmtId="3" fontId="0" fillId="12" borderId="15" xfId="0" applyNumberFormat="1" applyFill="1" applyBorder="1"/>
    <xf numFmtId="0" fontId="3" fillId="3" borderId="5" xfId="0" applyFont="1" applyFill="1" applyBorder="1"/>
    <xf numFmtId="0" fontId="0" fillId="3" borderId="5" xfId="0" applyFill="1" applyBorder="1"/>
    <xf numFmtId="0" fontId="0" fillId="3" borderId="6" xfId="0" applyFill="1" applyBorder="1"/>
    <xf numFmtId="0" fontId="0" fillId="3" borderId="6" xfId="0" applyFill="1" applyBorder="1" applyAlignment="1">
      <alignment horizontal="left" indent="1"/>
    </xf>
    <xf numFmtId="3" fontId="0" fillId="12" borderId="16" xfId="0" applyNumberFormat="1" applyFill="1" applyBorder="1"/>
    <xf numFmtId="3" fontId="0" fillId="12" borderId="13" xfId="0" applyNumberFormat="1" applyFill="1" applyBorder="1"/>
    <xf numFmtId="3" fontId="0" fillId="12" borderId="12" xfId="0" applyNumberFormat="1" applyFill="1" applyBorder="1"/>
    <xf numFmtId="165" fontId="6" fillId="13" borderId="0" xfId="1" applyNumberFormat="1" applyFont="1" applyFill="1"/>
    <xf numFmtId="0" fontId="7" fillId="3" borderId="17" xfId="3" applyFont="1" applyFill="1" applyBorder="1" applyAlignment="1">
      <alignment vertical="center"/>
    </xf>
    <xf numFmtId="0" fontId="0" fillId="0" borderId="2" xfId="0" applyBorder="1" applyAlignment="1">
      <alignment vertical="center"/>
    </xf>
    <xf numFmtId="0" fontId="15" fillId="0" borderId="0" xfId="7" applyFont="1" applyAlignment="1">
      <alignment vertical="center"/>
    </xf>
    <xf numFmtId="0" fontId="2" fillId="4" borderId="7" xfId="7" applyFont="1" applyFill="1" applyBorder="1" applyAlignment="1">
      <alignment horizontal="left" vertical="center"/>
    </xf>
    <xf numFmtId="0" fontId="1" fillId="0" borderId="5" xfId="7" applyBorder="1" applyAlignment="1">
      <alignment horizontal="left" vertical="center"/>
    </xf>
    <xf numFmtId="0" fontId="1" fillId="0" borderId="5" xfId="7" applyBorder="1" applyAlignment="1">
      <alignment horizontal="left" vertical="center" wrapText="1"/>
    </xf>
    <xf numFmtId="0" fontId="12" fillId="0" borderId="5" xfId="0" applyFont="1" applyBorder="1" applyAlignment="1">
      <alignment horizontal="left" vertical="center" wrapText="1"/>
    </xf>
    <xf numFmtId="0" fontId="1" fillId="0" borderId="5" xfId="7" applyBorder="1" applyAlignment="1">
      <alignment vertical="center" wrapText="1"/>
    </xf>
    <xf numFmtId="0" fontId="24" fillId="0" borderId="0" xfId="7" quotePrefix="1" applyFont="1" applyAlignment="1">
      <alignment vertical="center"/>
    </xf>
    <xf numFmtId="0" fontId="10" fillId="0" borderId="0" xfId="5"/>
    <xf numFmtId="0" fontId="26" fillId="0" borderId="0" xfId="9" applyFont="1"/>
    <xf numFmtId="0" fontId="25" fillId="0" borderId="0" xfId="9"/>
    <xf numFmtId="0" fontId="10" fillId="0" borderId="0" xfId="5" applyAlignment="1" applyProtection="1"/>
    <xf numFmtId="0" fontId="27" fillId="0" borderId="0" xfId="9" applyFont="1"/>
    <xf numFmtId="166" fontId="27" fillId="0" borderId="0" xfId="9" applyNumberFormat="1" applyFont="1"/>
    <xf numFmtId="166" fontId="25" fillId="0" borderId="0" xfId="9" applyNumberFormat="1"/>
    <xf numFmtId="0" fontId="28" fillId="0" borderId="0" xfId="9" applyFont="1"/>
    <xf numFmtId="0" fontId="28" fillId="0" borderId="0" xfId="9" applyFont="1" applyAlignment="1">
      <alignment horizontal="center"/>
    </xf>
    <xf numFmtId="0" fontId="28" fillId="0" borderId="13" xfId="9" applyFont="1" applyBorder="1" applyAlignment="1">
      <alignment horizontal="center"/>
    </xf>
    <xf numFmtId="166" fontId="28" fillId="0" borderId="0" xfId="9" applyNumberFormat="1" applyFont="1" applyAlignment="1">
      <alignment horizontal="centerContinuous"/>
    </xf>
    <xf numFmtId="166" fontId="29" fillId="0" borderId="0" xfId="9" applyNumberFormat="1" applyFont="1"/>
    <xf numFmtId="166" fontId="29" fillId="0" borderId="0" xfId="9" applyNumberFormat="1" applyFont="1" applyAlignment="1">
      <alignment vertical="top" wrapText="1"/>
    </xf>
    <xf numFmtId="167" fontId="29" fillId="0" borderId="13" xfId="9" applyNumberFormat="1" applyFont="1" applyBorder="1"/>
    <xf numFmtId="166" fontId="30" fillId="3" borderId="15" xfId="9" applyNumberFormat="1" applyFont="1" applyFill="1" applyBorder="1"/>
    <xf numFmtId="168" fontId="29" fillId="0" borderId="18" xfId="9" applyNumberFormat="1" applyFont="1" applyBorder="1"/>
    <xf numFmtId="168" fontId="29" fillId="0" borderId="0" xfId="9" applyNumberFormat="1" applyFont="1"/>
    <xf numFmtId="168" fontId="29" fillId="0" borderId="15" xfId="9" applyNumberFormat="1" applyFont="1" applyBorder="1"/>
    <xf numFmtId="168" fontId="29" fillId="0" borderId="14" xfId="9" applyNumberFormat="1" applyFont="1" applyBorder="1"/>
    <xf numFmtId="168" fontId="28" fillId="0" borderId="15" xfId="9" applyNumberFormat="1" applyFont="1" applyBorder="1"/>
    <xf numFmtId="166" fontId="30" fillId="0" borderId="15" xfId="9" applyNumberFormat="1" applyFont="1" applyBorder="1"/>
    <xf numFmtId="166" fontId="28" fillId="0" borderId="0" xfId="9" applyNumberFormat="1" applyFont="1"/>
    <xf numFmtId="166" fontId="31" fillId="14" borderId="0" xfId="9" applyNumberFormat="1" applyFont="1" applyFill="1"/>
    <xf numFmtId="168" fontId="31" fillId="14" borderId="0" xfId="9" applyNumberFormat="1" applyFont="1" applyFill="1" applyAlignment="1">
      <alignment horizontal="right"/>
    </xf>
    <xf numFmtId="168" fontId="31" fillId="14" borderId="0" xfId="9" applyNumberFormat="1" applyFont="1" applyFill="1"/>
    <xf numFmtId="166" fontId="31" fillId="3" borderId="0" xfId="9" applyNumberFormat="1" applyFont="1" applyFill="1"/>
    <xf numFmtId="168" fontId="31" fillId="15" borderId="0" xfId="9" applyNumberFormat="1" applyFont="1" applyFill="1" applyAlignment="1">
      <alignment horizontal="right"/>
    </xf>
    <xf numFmtId="167" fontId="29" fillId="0" borderId="0" xfId="9" applyNumberFormat="1" applyFont="1" applyAlignment="1">
      <alignment vertical="top" wrapText="1"/>
    </xf>
    <xf numFmtId="167" fontId="28" fillId="0" borderId="0" xfId="9" applyNumberFormat="1" applyFont="1" applyAlignment="1">
      <alignment vertical="top" wrapText="1"/>
    </xf>
    <xf numFmtId="166" fontId="29" fillId="0" borderId="0" xfId="9" applyNumberFormat="1" applyFont="1" applyAlignment="1">
      <alignment wrapText="1"/>
    </xf>
    <xf numFmtId="167" fontId="29" fillId="0" borderId="0" xfId="9" applyNumberFormat="1" applyFont="1"/>
    <xf numFmtId="167" fontId="28" fillId="0" borderId="0" xfId="9" applyNumberFormat="1" applyFont="1"/>
    <xf numFmtId="166" fontId="28" fillId="0" borderId="13" xfId="9" applyNumberFormat="1" applyFont="1" applyBorder="1"/>
    <xf numFmtId="167" fontId="28" fillId="0" borderId="13" xfId="9" applyNumberFormat="1" applyFont="1" applyBorder="1"/>
    <xf numFmtId="166" fontId="30" fillId="3" borderId="0" xfId="9" applyNumberFormat="1" applyFont="1" applyFill="1"/>
    <xf numFmtId="168" fontId="29" fillId="0" borderId="19" xfId="9" applyNumberFormat="1" applyFont="1" applyBorder="1"/>
    <xf numFmtId="168" fontId="29" fillId="0" borderId="11" xfId="9" applyNumberFormat="1" applyFont="1" applyBorder="1"/>
    <xf numFmtId="168" fontId="29" fillId="0" borderId="10" xfId="9" applyNumberFormat="1" applyFont="1" applyBorder="1"/>
    <xf numFmtId="168" fontId="29" fillId="0" borderId="4" xfId="9" applyNumberFormat="1" applyFont="1" applyBorder="1"/>
    <xf numFmtId="168" fontId="28" fillId="0" borderId="10" xfId="9" applyNumberFormat="1" applyFont="1" applyBorder="1"/>
    <xf numFmtId="168" fontId="28" fillId="0" borderId="0" xfId="9" applyNumberFormat="1" applyFont="1"/>
    <xf numFmtId="166" fontId="29" fillId="0" borderId="0" xfId="0" applyNumberFormat="1" applyFont="1"/>
    <xf numFmtId="166" fontId="0" fillId="0" borderId="0" xfId="0" applyNumberFormat="1"/>
    <xf numFmtId="166" fontId="28" fillId="0" borderId="0" xfId="0" applyNumberFormat="1" applyFont="1"/>
    <xf numFmtId="166" fontId="27" fillId="0" borderId="0" xfId="0" applyNumberFormat="1" applyFont="1"/>
    <xf numFmtId="0" fontId="29" fillId="0" borderId="0" xfId="10"/>
    <xf numFmtId="166" fontId="29" fillId="0" borderId="0" xfId="10" applyNumberFormat="1"/>
    <xf numFmtId="166" fontId="28" fillId="0" borderId="0" xfId="10" applyNumberFormat="1" applyFont="1"/>
    <xf numFmtId="0" fontId="29" fillId="0" borderId="0" xfId="0" applyFont="1"/>
    <xf numFmtId="166" fontId="30" fillId="0" borderId="0" xfId="0" applyNumberFormat="1" applyFont="1"/>
    <xf numFmtId="165" fontId="6" fillId="0" borderId="0" xfId="1" applyNumberFormat="1" applyFont="1" applyFill="1"/>
    <xf numFmtId="165" fontId="0" fillId="0" borderId="0" xfId="0" applyNumberFormat="1"/>
    <xf numFmtId="164" fontId="0" fillId="0" borderId="0" xfId="11" applyFont="1"/>
    <xf numFmtId="164" fontId="0" fillId="0" borderId="0" xfId="0" applyNumberFormat="1"/>
    <xf numFmtId="165" fontId="32" fillId="0" borderId="0" xfId="1" applyNumberFormat="1" applyFont="1" applyFill="1"/>
    <xf numFmtId="164" fontId="1" fillId="0" borderId="0" xfId="11" applyFont="1"/>
    <xf numFmtId="164" fontId="32" fillId="0" borderId="0" xfId="11" applyFont="1" applyFill="1"/>
    <xf numFmtId="3" fontId="0" fillId="0" borderId="0" xfId="0" applyNumberFormat="1"/>
    <xf numFmtId="164" fontId="29" fillId="0" borderId="14" xfId="11" applyFont="1" applyBorder="1"/>
    <xf numFmtId="164" fontId="29" fillId="0" borderId="0" xfId="11" applyFont="1"/>
    <xf numFmtId="164" fontId="29" fillId="16" borderId="15" xfId="11" applyFont="1" applyFill="1" applyBorder="1"/>
    <xf numFmtId="164" fontId="29" fillId="16" borderId="14" xfId="11" applyFont="1" applyFill="1" applyBorder="1"/>
    <xf numFmtId="167" fontId="29" fillId="0" borderId="6" xfId="9" applyNumberFormat="1" applyFont="1" applyBorder="1"/>
    <xf numFmtId="164" fontId="28" fillId="0" borderId="15" xfId="11" applyFont="1" applyFill="1" applyBorder="1"/>
    <xf numFmtId="174" fontId="28" fillId="0" borderId="12" xfId="9" applyNumberFormat="1" applyFont="1" applyBorder="1"/>
    <xf numFmtId="167" fontId="28" fillId="0" borderId="12" xfId="9" applyNumberFormat="1" applyFont="1" applyBorder="1"/>
    <xf numFmtId="0" fontId="29" fillId="0" borderId="2" xfId="9" applyFont="1" applyBorder="1" applyAlignment="1">
      <alignment horizontal="center" vertical="top" wrapText="1"/>
    </xf>
    <xf numFmtId="164" fontId="29" fillId="0" borderId="14" xfId="11" applyFont="1" applyFill="1" applyBorder="1"/>
    <xf numFmtId="169" fontId="29" fillId="0" borderId="0" xfId="11" applyNumberFormat="1" applyFont="1" applyFill="1"/>
    <xf numFmtId="0" fontId="29" fillId="0" borderId="3" xfId="9" applyFont="1" applyBorder="1" applyAlignment="1">
      <alignment horizontal="center" vertical="top" wrapText="1"/>
    </xf>
    <xf numFmtId="164" fontId="29" fillId="0" borderId="18" xfId="11" applyFont="1" applyFill="1" applyBorder="1"/>
    <xf numFmtId="0" fontId="29" fillId="0" borderId="0" xfId="9" applyFont="1" applyAlignment="1">
      <alignment horizontal="center" vertical="center" wrapText="1"/>
    </xf>
    <xf numFmtId="166" fontId="28" fillId="0" borderId="4" xfId="9" applyNumberFormat="1" applyFont="1" applyBorder="1"/>
    <xf numFmtId="164" fontId="29" fillId="0" borderId="15" xfId="11" applyFont="1" applyFill="1" applyBorder="1"/>
    <xf numFmtId="0" fontId="29" fillId="0" borderId="3" xfId="9" applyFont="1" applyBorder="1" applyAlignment="1">
      <alignment vertical="top" wrapText="1"/>
    </xf>
    <xf numFmtId="167" fontId="29" fillId="0" borderId="12" xfId="9" applyNumberFormat="1" applyFont="1" applyBorder="1"/>
    <xf numFmtId="0" fontId="3" fillId="20" borderId="25" xfId="0" applyFont="1" applyFill="1" applyBorder="1"/>
    <xf numFmtId="0" fontId="3" fillId="0" borderId="0" xfId="0" applyFont="1"/>
    <xf numFmtId="164" fontId="29" fillId="0" borderId="0" xfId="11" applyFont="1" applyFill="1"/>
    <xf numFmtId="0" fontId="30" fillId="0" borderId="5" xfId="12" applyFont="1" applyBorder="1" applyAlignment="1">
      <alignment vertical="center"/>
    </xf>
    <xf numFmtId="167" fontId="29" fillId="0" borderId="2" xfId="9" applyNumberFormat="1" applyFont="1" applyBorder="1"/>
    <xf numFmtId="0" fontId="29" fillId="0" borderId="13" xfId="9" applyFont="1" applyBorder="1" applyAlignment="1">
      <alignment horizontal="center" vertical="top" wrapText="1"/>
    </xf>
    <xf numFmtId="166" fontId="30" fillId="3" borderId="6" xfId="9" applyNumberFormat="1" applyFont="1" applyFill="1" applyBorder="1"/>
    <xf numFmtId="0" fontId="29" fillId="0" borderId="5" xfId="9" applyFont="1" applyBorder="1" applyAlignment="1">
      <alignment horizontal="center" vertical="top" wrapText="1"/>
    </xf>
    <xf numFmtId="167" fontId="29" fillId="0" borderId="5" xfId="9" applyNumberFormat="1" applyFont="1" applyBorder="1"/>
    <xf numFmtId="167" fontId="29" fillId="0" borderId="3" xfId="9" applyNumberFormat="1" applyFont="1" applyBorder="1"/>
    <xf numFmtId="166" fontId="28" fillId="0" borderId="3" xfId="9" applyNumberFormat="1" applyFont="1" applyBorder="1" applyAlignment="1">
      <alignment horizontal="center" vertical="top" wrapText="1"/>
    </xf>
    <xf numFmtId="169" fontId="29" fillId="0" borderId="15" xfId="11" applyNumberFormat="1" applyFont="1" applyFill="1" applyBorder="1"/>
    <xf numFmtId="169" fontId="29" fillId="0" borderId="14" xfId="11" applyNumberFormat="1" applyFont="1" applyFill="1" applyBorder="1"/>
    <xf numFmtId="166" fontId="28" fillId="0" borderId="12" xfId="9" applyNumberFormat="1" applyFont="1" applyBorder="1"/>
    <xf numFmtId="167" fontId="29" fillId="0" borderId="16" xfId="9" applyNumberFormat="1" applyFont="1" applyBorder="1"/>
    <xf numFmtId="0" fontId="33" fillId="0" borderId="0" xfId="12"/>
    <xf numFmtId="0" fontId="29" fillId="0" borderId="0" xfId="12" applyFont="1" applyAlignment="1">
      <alignment horizontal="center"/>
    </xf>
    <xf numFmtId="0" fontId="29" fillId="0" borderId="0" xfId="12" applyFont="1" applyAlignment="1">
      <alignment horizontal="right"/>
    </xf>
    <xf numFmtId="3" fontId="29" fillId="0" borderId="0" xfId="12" applyNumberFormat="1" applyFont="1" applyAlignment="1">
      <alignment horizontal="left"/>
    </xf>
    <xf numFmtId="0" fontId="29" fillId="3" borderId="0" xfId="12" applyFont="1" applyFill="1"/>
    <xf numFmtId="0" fontId="29" fillId="17" borderId="0" xfId="12" applyFont="1" applyFill="1"/>
    <xf numFmtId="0" fontId="28" fillId="3" borderId="0" xfId="35" applyFont="1" applyFill="1"/>
    <xf numFmtId="0" fontId="29" fillId="3" borderId="13" xfId="12" applyFont="1" applyFill="1" applyBorder="1"/>
    <xf numFmtId="0" fontId="29" fillId="3" borderId="13" xfId="12" applyFont="1" applyFill="1" applyBorder="1" applyAlignment="1">
      <alignment horizontal="center"/>
    </xf>
    <xf numFmtId="168" fontId="28" fillId="0" borderId="0" xfId="12" applyNumberFormat="1" applyFont="1" applyAlignment="1">
      <alignment horizontal="right"/>
    </xf>
    <xf numFmtId="168" fontId="28" fillId="17" borderId="3" xfId="12" applyNumberFormat="1" applyFont="1" applyFill="1" applyBorder="1" applyAlignment="1">
      <alignment horizontal="right"/>
    </xf>
    <xf numFmtId="168" fontId="28" fillId="17" borderId="2" xfId="12" applyNumberFormat="1" applyFont="1" applyFill="1" applyBorder="1" applyAlignment="1">
      <alignment horizontal="right"/>
    </xf>
    <xf numFmtId="168" fontId="28" fillId="0" borderId="2" xfId="12" applyNumberFormat="1" applyFont="1" applyBorder="1" applyAlignment="1">
      <alignment horizontal="right"/>
    </xf>
    <xf numFmtId="168" fontId="28" fillId="0" borderId="3" xfId="12" applyNumberFormat="1" applyFont="1" applyBorder="1" applyAlignment="1">
      <alignment horizontal="right"/>
    </xf>
    <xf numFmtId="0" fontId="53" fillId="0" borderId="0" xfId="12" applyFont="1" applyAlignment="1">
      <alignment vertical="center"/>
    </xf>
    <xf numFmtId="0" fontId="29" fillId="0" borderId="0" xfId="35"/>
    <xf numFmtId="0" fontId="28" fillId="0" borderId="0" xfId="35" applyFont="1"/>
    <xf numFmtId="0" fontId="30" fillId="0" borderId="0" xfId="12" applyFont="1" applyAlignment="1">
      <alignment horizontal="center"/>
    </xf>
    <xf numFmtId="173" fontId="29" fillId="3" borderId="23" xfId="12" applyNumberFormat="1" applyFont="1" applyFill="1" applyBorder="1" applyAlignment="1">
      <alignment horizontal="left" vertical="top"/>
    </xf>
    <xf numFmtId="173" fontId="50" fillId="3" borderId="23" xfId="32" applyNumberFormat="1" applyFont="1" applyFill="1" applyBorder="1" applyAlignment="1">
      <alignment vertical="top"/>
    </xf>
    <xf numFmtId="173" fontId="30" fillId="3" borderId="15" xfId="32" applyNumberFormat="1" applyFont="1" applyFill="1" applyBorder="1" applyAlignment="1">
      <alignment vertical="top"/>
    </xf>
    <xf numFmtId="173" fontId="30" fillId="3" borderId="23" xfId="32" applyNumberFormat="1" applyFont="1" applyFill="1" applyBorder="1" applyAlignment="1">
      <alignment vertical="top"/>
    </xf>
    <xf numFmtId="168" fontId="28" fillId="0" borderId="13" xfId="12" applyNumberFormat="1" applyFont="1" applyBorder="1" applyAlignment="1">
      <alignment horizontal="right"/>
    </xf>
    <xf numFmtId="0" fontId="37" fillId="3" borderId="0" xfId="33" applyFill="1" applyAlignment="1" applyProtection="1"/>
    <xf numFmtId="0" fontId="40" fillId="0" borderId="0" xfId="35" applyFont="1"/>
    <xf numFmtId="0" fontId="41" fillId="0" borderId="0" xfId="35" applyFont="1"/>
    <xf numFmtId="0" fontId="41" fillId="3" borderId="0" xfId="35" applyFont="1" applyFill="1"/>
    <xf numFmtId="43" fontId="29" fillId="3" borderId="0" xfId="32" applyNumberFormat="1" applyFont="1" applyFill="1" applyAlignment="1">
      <alignment horizontal="left"/>
    </xf>
    <xf numFmtId="0" fontId="5" fillId="3" borderId="0" xfId="35" applyFont="1" applyFill="1"/>
    <xf numFmtId="0" fontId="29" fillId="3" borderId="0" xfId="35" applyFill="1" applyAlignment="1">
      <alignment horizontal="center"/>
    </xf>
    <xf numFmtId="0" fontId="28" fillId="0" borderId="0" xfId="12" applyFont="1" applyAlignment="1">
      <alignment horizontal="center"/>
    </xf>
    <xf numFmtId="0" fontId="28" fillId="0" borderId="21" xfId="34" applyFont="1" applyBorder="1" applyAlignment="1">
      <alignment horizontal="center"/>
    </xf>
    <xf numFmtId="173" fontId="29" fillId="0" borderId="21" xfId="32" applyNumberFormat="1" applyFont="1" applyBorder="1" applyAlignment="1">
      <alignment horizontal="center"/>
    </xf>
    <xf numFmtId="173" fontId="29" fillId="0" borderId="21" xfId="32" applyNumberFormat="1" applyFont="1" applyBorder="1" applyAlignment="1">
      <alignment horizontal="center" wrapText="1"/>
    </xf>
    <xf numFmtId="0" fontId="29" fillId="0" borderId="21" xfId="12" applyFont="1" applyBorder="1" applyAlignment="1">
      <alignment horizontal="center"/>
    </xf>
    <xf numFmtId="173" fontId="29" fillId="0" borderId="13" xfId="32" applyNumberFormat="1" applyFont="1" applyBorder="1" applyAlignment="1">
      <alignment horizontal="center"/>
    </xf>
    <xf numFmtId="173" fontId="28" fillId="0" borderId="21" xfId="32" applyNumberFormat="1" applyFont="1" applyBorder="1" applyAlignment="1">
      <alignment horizontal="center"/>
    </xf>
    <xf numFmtId="173" fontId="29" fillId="0" borderId="15" xfId="32" applyNumberFormat="1" applyFont="1" applyBorder="1" applyAlignment="1">
      <alignment horizontal="left" vertical="top"/>
    </xf>
    <xf numFmtId="173" fontId="29" fillId="0" borderId="23" xfId="32" applyNumberFormat="1" applyFont="1" applyBorder="1" applyAlignment="1">
      <alignment horizontal="left" vertical="top"/>
    </xf>
    <xf numFmtId="173" fontId="50" fillId="0" borderId="24" xfId="32" applyNumberFormat="1" applyFont="1" applyBorder="1" applyAlignment="1">
      <alignment vertical="top"/>
    </xf>
    <xf numFmtId="173" fontId="29" fillId="0" borderId="15" xfId="32" applyNumberFormat="1" applyFont="1" applyBorder="1" applyAlignment="1">
      <alignment vertical="top"/>
    </xf>
    <xf numFmtId="173" fontId="29" fillId="0" borderId="23" xfId="12" applyNumberFormat="1" applyFont="1" applyBorder="1" applyAlignment="1">
      <alignment vertical="top"/>
    </xf>
    <xf numFmtId="173" fontId="30" fillId="0" borderId="22" xfId="32" applyNumberFormat="1" applyFont="1" applyBorder="1" applyAlignment="1">
      <alignment vertical="top"/>
    </xf>
    <xf numFmtId="173" fontId="51" fillId="0" borderId="24" xfId="32" applyNumberFormat="1" applyFont="1" applyBorder="1" applyAlignment="1">
      <alignment vertical="center"/>
    </xf>
    <xf numFmtId="0" fontId="29" fillId="0" borderId="0" xfId="12" applyFont="1"/>
    <xf numFmtId="0" fontId="33" fillId="3" borderId="0" xfId="12" applyFill="1"/>
    <xf numFmtId="0" fontId="28" fillId="3" borderId="13" xfId="12" applyFont="1" applyFill="1" applyBorder="1" applyAlignment="1">
      <alignment horizontal="center" wrapText="1"/>
    </xf>
    <xf numFmtId="0" fontId="29" fillId="3" borderId="13" xfId="12" applyFont="1" applyFill="1" applyBorder="1" applyAlignment="1">
      <alignment horizontal="center" wrapText="1"/>
    </xf>
    <xf numFmtId="0" fontId="29" fillId="3" borderId="21" xfId="12" applyFont="1" applyFill="1" applyBorder="1" applyAlignment="1">
      <alignment horizontal="center" wrapText="1"/>
    </xf>
    <xf numFmtId="0" fontId="57" fillId="0" borderId="0" xfId="12" applyFont="1"/>
    <xf numFmtId="0" fontId="28" fillId="3" borderId="0" xfId="12" applyFont="1" applyFill="1"/>
    <xf numFmtId="0" fontId="30" fillId="0" borderId="0" xfId="12" applyFont="1" applyAlignment="1">
      <alignment horizontal="right"/>
    </xf>
    <xf numFmtId="168" fontId="52" fillId="0" borderId="0" xfId="12" applyNumberFormat="1" applyFont="1"/>
    <xf numFmtId="168" fontId="52" fillId="0" borderId="2" xfId="12" applyNumberFormat="1" applyFont="1" applyBorder="1"/>
    <xf numFmtId="0" fontId="37" fillId="0" borderId="0" xfId="33" applyAlignment="1" applyProtection="1"/>
    <xf numFmtId="0" fontId="57" fillId="0" borderId="0" xfId="12" applyFont="1" applyAlignment="1">
      <alignment horizontal="center" wrapText="1"/>
    </xf>
    <xf numFmtId="0" fontId="50" fillId="3" borderId="3" xfId="12" applyFont="1" applyFill="1" applyBorder="1" applyAlignment="1">
      <alignment horizontal="left"/>
    </xf>
    <xf numFmtId="0" fontId="29" fillId="0" borderId="15" xfId="12" applyFont="1" applyBorder="1"/>
    <xf numFmtId="0" fontId="53" fillId="0" borderId="15" xfId="12" applyFont="1" applyBorder="1" applyAlignment="1">
      <alignment vertical="center"/>
    </xf>
    <xf numFmtId="0" fontId="29" fillId="17" borderId="15" xfId="12" applyFont="1" applyFill="1" applyBorder="1"/>
    <xf numFmtId="0" fontId="40" fillId="0" borderId="15" xfId="35" applyFont="1" applyBorder="1"/>
    <xf numFmtId="0" fontId="28" fillId="0" borderId="12" xfId="12" applyFont="1" applyBorder="1" applyAlignment="1">
      <alignment horizontal="center" wrapText="1"/>
    </xf>
    <xf numFmtId="0" fontId="29" fillId="0" borderId="13" xfId="12" applyFont="1" applyBorder="1" applyAlignment="1">
      <alignment horizontal="center" wrapText="1"/>
    </xf>
    <xf numFmtId="0" fontId="29" fillId="0" borderId="21" xfId="12" applyFont="1" applyBorder="1" applyAlignment="1">
      <alignment horizontal="center" wrapText="1"/>
    </xf>
    <xf numFmtId="0" fontId="29" fillId="0" borderId="15" xfId="12" applyFont="1" applyBorder="1" applyAlignment="1">
      <alignment horizontal="left"/>
    </xf>
    <xf numFmtId="0" fontId="50" fillId="0" borderId="3" xfId="12" applyFont="1" applyBorder="1" applyAlignment="1">
      <alignment horizontal="left"/>
    </xf>
    <xf numFmtId="0" fontId="29" fillId="0" borderId="12" xfId="12" applyFont="1" applyBorder="1" applyAlignment="1">
      <alignment horizontal="left"/>
    </xf>
    <xf numFmtId="0" fontId="50" fillId="0" borderId="15" xfId="12" applyFont="1" applyBorder="1" applyAlignment="1">
      <alignment horizontal="left"/>
    </xf>
    <xf numFmtId="0" fontId="51" fillId="0" borderId="3" xfId="12" applyFont="1" applyBorder="1" applyAlignment="1">
      <alignment horizontal="left"/>
    </xf>
    <xf numFmtId="166" fontId="33" fillId="0" borderId="0" xfId="12" applyNumberFormat="1"/>
    <xf numFmtId="0" fontId="30" fillId="0" borderId="0" xfId="12" applyFont="1"/>
    <xf numFmtId="0" fontId="42" fillId="0" borderId="0" xfId="12" applyFont="1"/>
    <xf numFmtId="166" fontId="37" fillId="0" borderId="0" xfId="33" applyNumberFormat="1" applyAlignment="1" applyProtection="1"/>
    <xf numFmtId="0" fontId="31" fillId="18" borderId="0" xfId="12" applyFont="1" applyFill="1" applyBorder="1"/>
    <xf numFmtId="174" fontId="31" fillId="19" borderId="0" xfId="9" applyNumberFormat="1" applyFont="1" applyFill="1"/>
    <xf numFmtId="0" fontId="29" fillId="0" borderId="0" xfId="17" applyFill="1">
      <alignment vertical="center"/>
    </xf>
    <xf numFmtId="0" fontId="29" fillId="0" borderId="1" xfId="9" applyFont="1" applyBorder="1" applyAlignment="1">
      <alignment horizontal="center" vertical="center" wrapText="1"/>
    </xf>
    <xf numFmtId="0" fontId="29" fillId="0" borderId="2" xfId="9" applyFont="1" applyBorder="1" applyAlignment="1">
      <alignment horizontal="center" vertical="center" wrapText="1"/>
    </xf>
    <xf numFmtId="0" fontId="29" fillId="0" borderId="3" xfId="9" applyFont="1" applyBorder="1" applyAlignment="1">
      <alignment horizontal="center" vertical="center" wrapText="1"/>
    </xf>
    <xf numFmtId="0" fontId="29" fillId="0" borderId="5" xfId="9" applyFont="1" applyBorder="1" applyAlignment="1">
      <alignment horizontal="center" vertical="center" wrapText="1"/>
    </xf>
    <xf numFmtId="166" fontId="28" fillId="0" borderId="3" xfId="9" applyNumberFormat="1" applyFont="1" applyBorder="1" applyAlignment="1">
      <alignment horizontal="center" vertical="center" wrapText="1"/>
    </xf>
    <xf numFmtId="167" fontId="28" fillId="0" borderId="4" xfId="9" applyNumberFormat="1" applyFont="1" applyBorder="1"/>
    <xf numFmtId="49" fontId="55" fillId="0" borderId="0" xfId="13" applyFont="1" applyFill="1">
      <alignment horizontal="left"/>
    </xf>
    <xf numFmtId="0" fontId="29" fillId="0" borderId="0" xfId="17" applyFill="1" applyAlignment="1">
      <alignment horizontal="right" vertical="center"/>
    </xf>
    <xf numFmtId="0" fontId="28" fillId="0" borderId="13" xfId="17" applyFont="1" applyFill="1" applyBorder="1">
      <alignment vertical="center"/>
    </xf>
    <xf numFmtId="164" fontId="29" fillId="0" borderId="0" xfId="11" applyFont="1" applyBorder="1"/>
    <xf numFmtId="164" fontId="29" fillId="0" borderId="10" xfId="11" applyFont="1" applyBorder="1"/>
    <xf numFmtId="164" fontId="29" fillId="0" borderId="4" xfId="11" applyFont="1" applyBorder="1"/>
    <xf numFmtId="164" fontId="28" fillId="0" borderId="10" xfId="11" applyFont="1" applyBorder="1"/>
    <xf numFmtId="164" fontId="29" fillId="0" borderId="13" xfId="11" applyFont="1" applyBorder="1"/>
    <xf numFmtId="164" fontId="29" fillId="0" borderId="12" xfId="11" applyFont="1" applyBorder="1"/>
    <xf numFmtId="164" fontId="29" fillId="0" borderId="6" xfId="11" applyFont="1" applyBorder="1"/>
    <xf numFmtId="166" fontId="30" fillId="16" borderId="14" xfId="9" applyNumberFormat="1" applyFont="1" applyFill="1" applyBorder="1"/>
    <xf numFmtId="164" fontId="29" fillId="16" borderId="0" xfId="11" applyFont="1" applyFill="1" applyBorder="1"/>
    <xf numFmtId="174" fontId="28" fillId="16" borderId="15" xfId="9" applyNumberFormat="1" applyFont="1" applyFill="1" applyBorder="1"/>
    <xf numFmtId="164" fontId="0" fillId="0" borderId="0" xfId="11" applyFont="1" applyBorder="1"/>
    <xf numFmtId="166" fontId="28" fillId="0" borderId="0" xfId="9" applyNumberFormat="1" applyFont="1" applyAlignment="1">
      <alignment horizontal="center" vertical="center" wrapText="1"/>
    </xf>
    <xf numFmtId="165" fontId="56" fillId="0" borderId="0" xfId="1" applyNumberFormat="1" applyFont="1" applyFill="1"/>
    <xf numFmtId="168" fontId="29" fillId="16" borderId="0" xfId="12" applyNumberFormat="1" applyFont="1" applyFill="1"/>
    <xf numFmtId="168" fontId="29" fillId="16" borderId="10" xfId="12" applyNumberFormat="1" applyFont="1" applyFill="1" applyBorder="1"/>
    <xf numFmtId="168" fontId="30" fillId="16" borderId="0" xfId="12" applyNumberFormat="1" applyFont="1" applyFill="1"/>
    <xf numFmtId="168" fontId="30" fillId="16" borderId="15" xfId="12" applyNumberFormat="1" applyFont="1" applyFill="1" applyBorder="1"/>
    <xf numFmtId="168" fontId="30" fillId="16" borderId="2" xfId="12" applyNumberFormat="1" applyFont="1" applyFill="1" applyBorder="1"/>
    <xf numFmtId="168" fontId="30" fillId="16" borderId="3" xfId="12" applyNumberFormat="1" applyFont="1" applyFill="1" applyBorder="1"/>
    <xf numFmtId="168" fontId="52" fillId="16" borderId="2" xfId="12" applyNumberFormat="1" applyFont="1" applyFill="1" applyBorder="1"/>
    <xf numFmtId="168" fontId="52" fillId="16" borderId="3" xfId="12" applyNumberFormat="1" applyFont="1" applyFill="1" applyBorder="1"/>
    <xf numFmtId="168" fontId="29" fillId="16" borderId="22" xfId="12" applyNumberFormat="1" applyFont="1" applyFill="1" applyBorder="1"/>
    <xf numFmtId="164" fontId="29" fillId="0" borderId="22" xfId="11" applyFont="1" applyBorder="1" applyAlignment="1">
      <alignment horizontal="left" vertical="top"/>
    </xf>
    <xf numFmtId="164" fontId="29" fillId="0" borderId="22" xfId="11" applyFont="1" applyBorder="1" applyAlignment="1">
      <alignment horizontal="right"/>
    </xf>
    <xf numFmtId="164" fontId="29" fillId="0" borderId="0" xfId="11" applyFont="1" applyAlignment="1">
      <alignment horizontal="right"/>
    </xf>
    <xf numFmtId="164" fontId="29" fillId="0" borderId="15" xfId="11" applyFont="1" applyBorder="1" applyAlignment="1">
      <alignment horizontal="right"/>
    </xf>
    <xf numFmtId="164" fontId="29" fillId="17" borderId="15" xfId="11" applyFont="1" applyFill="1" applyBorder="1" applyAlignment="1">
      <alignment horizontal="right"/>
    </xf>
    <xf numFmtId="164" fontId="29" fillId="17" borderId="0" xfId="11" applyFont="1" applyFill="1" applyAlignment="1">
      <alignment horizontal="right"/>
    </xf>
    <xf numFmtId="164" fontId="29" fillId="17" borderId="0" xfId="11" applyFont="1" applyFill="1" applyAlignment="1">
      <alignment horizontal="right" vertical="top"/>
    </xf>
    <xf numFmtId="164" fontId="29" fillId="17" borderId="3" xfId="11" applyFont="1" applyFill="1" applyBorder="1" applyAlignment="1">
      <alignment horizontal="right"/>
    </xf>
    <xf numFmtId="164" fontId="29" fillId="17" borderId="2" xfId="11" applyFont="1" applyFill="1" applyBorder="1" applyAlignment="1">
      <alignment horizontal="right"/>
    </xf>
    <xf numFmtId="164" fontId="29" fillId="0" borderId="2" xfId="11" applyFont="1" applyBorder="1" applyAlignment="1">
      <alignment horizontal="right"/>
    </xf>
    <xf numFmtId="164" fontId="29" fillId="0" borderId="3" xfId="11" applyFont="1" applyBorder="1" applyAlignment="1">
      <alignment horizontal="right"/>
    </xf>
    <xf numFmtId="164" fontId="29" fillId="17" borderId="12" xfId="11" applyFont="1" applyFill="1" applyBorder="1" applyAlignment="1">
      <alignment horizontal="right"/>
    </xf>
    <xf numFmtId="164" fontId="29" fillId="17" borderId="13" xfId="11" applyFont="1" applyFill="1" applyBorder="1" applyAlignment="1">
      <alignment horizontal="right"/>
    </xf>
    <xf numFmtId="164" fontId="29" fillId="0" borderId="13" xfId="11" applyFont="1" applyBorder="1" applyAlignment="1">
      <alignment horizontal="right"/>
    </xf>
    <xf numFmtId="164" fontId="29" fillId="0" borderId="12" xfId="11" applyFont="1" applyBorder="1" applyAlignment="1">
      <alignment horizontal="right"/>
    </xf>
    <xf numFmtId="3" fontId="24" fillId="12" borderId="0" xfId="0" applyNumberFormat="1" applyFont="1" applyFill="1"/>
    <xf numFmtId="165" fontId="6" fillId="13" borderId="0" xfId="54" applyNumberFormat="1" applyFont="1" applyFill="1"/>
    <xf numFmtId="165" fontId="6" fillId="2" borderId="0" xfId="54" applyNumberFormat="1" applyFont="1" applyFill="1"/>
    <xf numFmtId="0" fontId="20" fillId="0" borderId="9" xfId="0" applyFont="1" applyBorder="1" applyAlignment="1">
      <alignment horizontal="center" vertical="center" wrapText="1"/>
    </xf>
    <xf numFmtId="0" fontId="13" fillId="4" borderId="2" xfId="7" applyFont="1" applyFill="1" applyBorder="1" applyAlignment="1">
      <alignment vertical="center"/>
    </xf>
    <xf numFmtId="0" fontId="13" fillId="4" borderId="3" xfId="7" applyFont="1" applyFill="1" applyBorder="1" applyAlignment="1">
      <alignment vertical="center"/>
    </xf>
    <xf numFmtId="0" fontId="1" fillId="0" borderId="1" xfId="7" applyBorder="1" applyAlignment="1">
      <alignment vertical="center"/>
    </xf>
    <xf numFmtId="0" fontId="1" fillId="0" borderId="2" xfId="7" applyBorder="1" applyAlignment="1">
      <alignment vertical="center"/>
    </xf>
    <xf numFmtId="0" fontId="1" fillId="0" borderId="3" xfId="7" applyBorder="1" applyAlignment="1">
      <alignment vertical="center"/>
    </xf>
    <xf numFmtId="0" fontId="0" fillId="6" borderId="1" xfId="8" applyFont="1" applyFill="1" applyBorder="1" applyAlignment="1">
      <alignment vertical="center"/>
    </xf>
    <xf numFmtId="0" fontId="0" fillId="6" borderId="2" xfId="8" applyFont="1" applyFill="1" applyBorder="1" applyAlignment="1">
      <alignment vertical="center"/>
    </xf>
    <xf numFmtId="0" fontId="0" fillId="6" borderId="3" xfId="8" applyFont="1" applyFill="1" applyBorder="1" applyAlignment="1">
      <alignment vertical="center"/>
    </xf>
    <xf numFmtId="0" fontId="21" fillId="11" borderId="5" xfId="0" applyFont="1" applyFill="1" applyBorder="1" applyAlignment="1">
      <alignment horizontal="left" vertical="center"/>
    </xf>
  </cellXfs>
  <cellStyles count="55">
    <cellStyle name="01_Page Heading" xfId="13" xr:uid="{63A844BB-E636-40B6-BC00-9BD855BD02FD}"/>
    <cellStyle name="02_Rule above and below" xfId="14" xr:uid="{BCE8D0D6-AAF9-4E4F-9CED-A168709FAC42}"/>
    <cellStyle name="03_Table Notes" xfId="15" xr:uid="{EE69F4F2-3E42-4C49-B1C9-2A309D1915E9}"/>
    <cellStyle name="04_Bold table figs" xfId="16" xr:uid="{7647F864-CA75-4AA0-B859-DD00329A6E37}"/>
    <cellStyle name="04_Table text" xfId="17" xr:uid="{D59E98D2-36BE-43AB-90AE-66CF9B14513B}"/>
    <cellStyle name="05_table figs" xfId="18" xr:uid="{B7FF1659-CFBE-4336-8FE4-10E62400E00D}"/>
    <cellStyle name="06_per cent" xfId="19" xr:uid="{5534A333-C3A1-4A3E-9A88-3634086B35FA}"/>
    <cellStyle name="07_Bold table text" xfId="20" xr:uid="{E0BADF44-D468-4805-8578-F555D1A55B64}"/>
    <cellStyle name="C01_Main head" xfId="21" xr:uid="{A2499A40-47C6-47E0-826C-8F00E6373CCD}"/>
    <cellStyle name="C02_Column heads" xfId="22" xr:uid="{BFB604F5-5091-47C1-8A77-F8C7D529A18B}"/>
    <cellStyle name="C03_Sub head bold" xfId="23" xr:uid="{BA79B54E-59A3-418F-ACA4-2DEB1B74662D}"/>
    <cellStyle name="C03a_Sub head" xfId="24" xr:uid="{A52D05FD-A0F4-4F55-955F-3772EFCD5678}"/>
    <cellStyle name="C04_Total text white bold" xfId="25" xr:uid="{9B3846E0-997C-4B16-A928-D28D440DBA87}"/>
    <cellStyle name="C04a_Total text black with rule" xfId="26" xr:uid="{BEBEDD78-0172-4CA4-9B76-1FE4B3A98333}"/>
    <cellStyle name="C05_Main text" xfId="27" xr:uid="{8F5836F9-7815-498D-BB7B-4423652B54F8}"/>
    <cellStyle name="C06_Figs" xfId="28" xr:uid="{4804AE74-B285-4F00-BB96-0DC4E80C1E62}"/>
    <cellStyle name="C07_Figs 1 dec percent" xfId="29" xr:uid="{8BD26F27-C079-46C4-ADAA-EF7C3E466AC1}"/>
    <cellStyle name="C08_Figs 1 decimal" xfId="30" xr:uid="{49B390D9-DD3C-42BF-BD34-06D3CBD7CF83}"/>
    <cellStyle name="C09_Notes" xfId="31" xr:uid="{4488841D-760F-4DB1-938F-815F47A75B12}"/>
    <cellStyle name="Comma" xfId="11" builtinId="3"/>
    <cellStyle name="Comma 10" xfId="1" xr:uid="{DD61E0B5-6108-404E-BE64-58001A39B7E4}"/>
    <cellStyle name="Comma 10 19" xfId="54" xr:uid="{4FF11976-8A15-4E3E-ADA9-A65A35F1DFF4}"/>
    <cellStyle name="Comma 2" xfId="32" xr:uid="{A39C06FC-C5B8-434A-8A2F-26B658BF5211}"/>
    <cellStyle name="Comma 3 2" xfId="40" xr:uid="{6D0FED80-74DE-4BC3-A3D4-8BE5969A5199}"/>
    <cellStyle name="Comma 5" xfId="37" xr:uid="{DA434871-D9CF-4D6B-AD83-BC953DB1F7CA}"/>
    <cellStyle name="Hyperlink" xfId="5" builtinId="8"/>
    <cellStyle name="Hyperlink 2" xfId="53" xr:uid="{085787EF-B3FF-4609-B5FF-84ED7AA5E5E8}"/>
    <cellStyle name="Hyperlink 3" xfId="33" xr:uid="{554A8D62-B668-4BA2-93C0-F16E1F628351}"/>
    <cellStyle name="Normal" xfId="0" builtinId="0"/>
    <cellStyle name="Normal 2" xfId="3" xr:uid="{AC539E60-70D7-4275-AC66-930602A0947B}"/>
    <cellStyle name="Normal 2 2" xfId="51" xr:uid="{F4DDAF7A-F3F1-43D8-A949-93C005B2D651}"/>
    <cellStyle name="Normal 2 3" xfId="48" xr:uid="{548BAE1C-4446-4103-8592-BB7C7E76BE3D}"/>
    <cellStyle name="Normal 2 45" xfId="2" xr:uid="{1BE10E96-D45A-4110-9408-6E23A19B78EC}"/>
    <cellStyle name="Normal 3" xfId="38" xr:uid="{92AE867E-DCAB-4549-A077-D50D06C5D997}"/>
    <cellStyle name="Normal 3 2" xfId="39" xr:uid="{EDC9EF68-55A0-48E8-9DE8-E749C1A365AA}"/>
    <cellStyle name="Normal 3 28 2" xfId="8" xr:uid="{81B6B4F0-B087-4579-BB67-C736DA3AA16E}"/>
    <cellStyle name="Normal 33" xfId="43" xr:uid="{92C63AE4-6AF3-4EBE-BAD1-866AEE4AF4B9}"/>
    <cellStyle name="Normal 4" xfId="52" xr:uid="{5B7883D4-EF64-473D-AF6B-477B5C7C621D}"/>
    <cellStyle name="Normal 42" xfId="47" xr:uid="{06055586-B3D6-468E-A036-54B37AFEEC44}"/>
    <cellStyle name="Normal 5" xfId="12" xr:uid="{FC958158-5192-4651-85AE-A067774598B1}"/>
    <cellStyle name="Normal 5 10" xfId="7" xr:uid="{12B128B7-D773-4CE0-857A-5785958FBAEB}"/>
    <cellStyle name="Normal 50" xfId="4" xr:uid="{50537580-FDCD-446C-B11A-2D7C4EECF11B}"/>
    <cellStyle name="Normal 50 7" xfId="6" xr:uid="{225B5554-E838-4DAB-B951-5C0C53169042}"/>
    <cellStyle name="Normal 8" xfId="41" xr:uid="{8045B999-BC34-4B20-96BF-1475440CD581}"/>
    <cellStyle name="Normal 8 2" xfId="49" xr:uid="{1E22973D-45FE-432B-B9D0-FA3E2DC40D08}"/>
    <cellStyle name="Normal 8 7" xfId="50" xr:uid="{BA298CD1-FC07-4C13-B077-F20FB1895156}"/>
    <cellStyle name="Normal 9 10" xfId="45" xr:uid="{F98E62B0-3A12-4899-A466-57D98517FE08}"/>
    <cellStyle name="Normal_GIIGNL 11 Adj" xfId="34" xr:uid="{43A994C0-7BA5-4C2A-B772-435A573FBD21}"/>
    <cellStyle name="Normal_Inter area movements Singapore" xfId="9" xr:uid="{116C1D86-5075-44A8-883C-1A4BC6B0450D}"/>
    <cellStyle name="Normal_statistical_review_full_report_workbook_2006" xfId="35" xr:uid="{BBDF6FFD-9B5E-493E-9487-9AD8F91BDFA5}"/>
    <cellStyle name="Normal_statistical_review_of_world_energy_full_report_2009" xfId="10" xr:uid="{67940E29-40FA-484F-8841-842C9779B953}"/>
    <cellStyle name="Percent 2" xfId="36" xr:uid="{0F97F7B6-FFB9-4F82-9166-E2D6DB07A38A}"/>
    <cellStyle name="Percent 2 10" xfId="46" xr:uid="{483894C8-AC31-4420-8F0D-4D4D870E5B67}"/>
    <cellStyle name="Percent 3" xfId="42" xr:uid="{C4F54EC5-A0F7-4456-9BC8-D81B2F960D59}"/>
    <cellStyle name="Percent 8" xfId="44" xr:uid="{37D5B0D4-C7B0-4403-A22B-B8932D848C72}"/>
  </cellStyles>
  <dxfs count="3">
    <dxf>
      <fill>
        <patternFill>
          <bgColor indexed="42"/>
        </patternFill>
      </fill>
    </dxf>
    <dxf>
      <fill>
        <patternFill>
          <bgColor indexed="42"/>
        </patternFill>
      </fill>
    </dxf>
    <dxf>
      <fill>
        <patternFill>
          <bgColor indexed="42"/>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bp.com/content/dam/bp/business-sites/en/global/corporate/pdfs/energy-economics/statistical-review/bp-stats-review-2020-full-report.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018F-74A3-4134-926F-492C7787E00E}">
  <sheetPr>
    <tabColor rgb="FFFF0000"/>
  </sheetPr>
  <dimension ref="A1:J71"/>
  <sheetViews>
    <sheetView workbookViewId="0">
      <selection activeCell="E85" sqref="E85"/>
    </sheetView>
  </sheetViews>
  <sheetFormatPr defaultRowHeight="15"/>
  <cols>
    <col min="1" max="1" width="23.28515625" bestFit="1" customWidth="1"/>
    <col min="2" max="2" width="54.140625" customWidth="1"/>
    <col min="3" max="3" width="14.28515625" bestFit="1" customWidth="1"/>
    <col min="4" max="4" width="48" customWidth="1"/>
    <col min="5" max="5" width="143.28515625" bestFit="1" customWidth="1"/>
  </cols>
  <sheetData>
    <row r="1" spans="1:4" s="5" customFormat="1" ht="23.25">
      <c r="A1" s="3" t="s">
        <v>0</v>
      </c>
      <c r="B1" s="4"/>
      <c r="C1" s="4"/>
    </row>
    <row r="2" spans="1:4" s="5" customFormat="1" ht="15.75">
      <c r="A2" s="6" t="s">
        <v>1</v>
      </c>
      <c r="B2" s="7" t="s">
        <v>2</v>
      </c>
      <c r="C2" s="8"/>
    </row>
    <row r="3" spans="1:4" s="5" customFormat="1" ht="15.75">
      <c r="A3" s="6" t="s">
        <v>3</v>
      </c>
      <c r="B3" s="9">
        <v>2019</v>
      </c>
      <c r="C3" s="10"/>
    </row>
    <row r="4" spans="1:4" s="5" customFormat="1" ht="15.75">
      <c r="A4" s="11" t="s">
        <v>4</v>
      </c>
      <c r="B4" s="12" t="s">
        <v>5</v>
      </c>
      <c r="C4" s="13"/>
    </row>
    <row r="5" spans="1:4" s="5" customFormat="1">
      <c r="A5" s="11" t="s">
        <v>6</v>
      </c>
      <c r="B5" s="14" t="s">
        <v>7</v>
      </c>
      <c r="C5" s="14"/>
    </row>
    <row r="6" spans="1:4" s="5" customFormat="1">
      <c r="A6" s="11" t="s">
        <v>8</v>
      </c>
      <c r="B6" s="14"/>
      <c r="C6" s="14"/>
    </row>
    <row r="7" spans="1:4" s="5" customFormat="1">
      <c r="A7" s="11" t="s">
        <v>9</v>
      </c>
      <c r="B7" s="15">
        <f ca="1">TODAY()</f>
        <v>45758</v>
      </c>
      <c r="C7" s="14"/>
    </row>
    <row r="8" spans="1:4" s="5" customFormat="1">
      <c r="A8" s="6" t="s">
        <v>10</v>
      </c>
      <c r="B8" s="16" t="s">
        <v>11</v>
      </c>
      <c r="C8" s="14"/>
    </row>
    <row r="9" spans="1:4" s="5" customFormat="1"/>
    <row r="10" spans="1:4" s="18" customFormat="1" ht="18.75">
      <c r="A10" s="17" t="s">
        <v>12</v>
      </c>
      <c r="B10" s="298"/>
      <c r="C10" s="298"/>
      <c r="D10" s="299"/>
    </row>
    <row r="11" spans="1:4" s="18" customFormat="1">
      <c r="A11" s="19" t="s">
        <v>13</v>
      </c>
      <c r="B11" s="300" t="s">
        <v>14</v>
      </c>
      <c r="C11" s="301"/>
      <c r="D11" s="302"/>
    </row>
    <row r="12" spans="1:4" s="18" customFormat="1">
      <c r="A12" s="20" t="s">
        <v>13</v>
      </c>
      <c r="B12" s="300" t="s">
        <v>15</v>
      </c>
      <c r="C12" s="301"/>
      <c r="D12" s="302"/>
    </row>
    <row r="13" spans="1:4" s="18" customFormat="1">
      <c r="A13" s="21"/>
      <c r="B13" s="300" t="s">
        <v>16</v>
      </c>
      <c r="C13" s="301"/>
      <c r="D13" s="302"/>
    </row>
    <row r="14" spans="1:4" s="18" customFormat="1"/>
    <row r="15" spans="1:4" s="18" customFormat="1" ht="18.75">
      <c r="A15" s="17" t="s">
        <v>17</v>
      </c>
      <c r="B15" s="298"/>
      <c r="C15" s="298"/>
      <c r="D15" s="299"/>
    </row>
    <row r="16" spans="1:4" s="18" customFormat="1">
      <c r="A16" s="22"/>
      <c r="B16" s="303" t="s">
        <v>18</v>
      </c>
      <c r="C16" s="304"/>
      <c r="D16" s="305"/>
    </row>
    <row r="17" spans="1:4" s="18" customFormat="1">
      <c r="A17" s="23"/>
      <c r="B17" s="24" t="s">
        <v>19</v>
      </c>
      <c r="C17" s="24"/>
      <c r="D17" s="25"/>
    </row>
    <row r="18" spans="1:4" s="18" customFormat="1">
      <c r="A18" s="26"/>
      <c r="B18" s="27" t="s">
        <v>20</v>
      </c>
      <c r="C18" s="28"/>
      <c r="D18" s="29"/>
    </row>
    <row r="19" spans="1:4" s="18" customFormat="1">
      <c r="A19" s="30"/>
      <c r="B19" s="31"/>
      <c r="C19" s="31"/>
    </row>
    <row r="20" spans="1:4" s="5" customFormat="1" ht="21">
      <c r="A20" s="32" t="s">
        <v>21</v>
      </c>
      <c r="B20" s="16"/>
    </row>
    <row r="21" spans="1:4" s="5" customFormat="1" ht="15.75">
      <c r="A21" s="33" t="s">
        <v>22</v>
      </c>
      <c r="B21" s="33" t="s">
        <v>23</v>
      </c>
      <c r="C21" s="33"/>
      <c r="D21" s="33"/>
    </row>
    <row r="22" spans="1:4" s="5" customFormat="1">
      <c r="A22" s="34" t="s">
        <v>24</v>
      </c>
      <c r="B22" s="35" t="s">
        <v>25</v>
      </c>
      <c r="C22" s="36"/>
      <c r="D22" s="37"/>
    </row>
    <row r="23" spans="1:4" s="5" customFormat="1">
      <c r="A23" s="23" t="s">
        <v>26</v>
      </c>
      <c r="B23" s="24" t="s">
        <v>27</v>
      </c>
      <c r="C23" s="24"/>
      <c r="D23" s="25"/>
    </row>
    <row r="24" spans="1:4" s="5" customFormat="1">
      <c r="A24" s="38" t="s">
        <v>28</v>
      </c>
      <c r="B24" s="39" t="s">
        <v>29</v>
      </c>
      <c r="C24" s="40"/>
      <c r="D24" s="41"/>
    </row>
    <row r="25" spans="1:4" s="5" customFormat="1">
      <c r="A25" s="38" t="s">
        <v>30</v>
      </c>
      <c r="B25" s="39" t="s">
        <v>31</v>
      </c>
      <c r="C25" s="40"/>
      <c r="D25" s="41"/>
    </row>
    <row r="26" spans="1:4" s="5" customFormat="1">
      <c r="A26" s="38" t="s">
        <v>32</v>
      </c>
      <c r="B26" s="39" t="s">
        <v>33</v>
      </c>
      <c r="C26" s="40"/>
      <c r="D26" s="41"/>
    </row>
    <row r="27" spans="1:4" s="5" customFormat="1">
      <c r="A27" s="38" t="s">
        <v>34</v>
      </c>
      <c r="B27" s="39" t="s">
        <v>35</v>
      </c>
      <c r="C27" s="40"/>
      <c r="D27" s="41"/>
    </row>
    <row r="28" spans="1:4" s="5" customFormat="1">
      <c r="A28" s="38" t="s">
        <v>36</v>
      </c>
      <c r="B28" s="39" t="s">
        <v>31</v>
      </c>
      <c r="C28" s="40"/>
      <c r="D28" s="41"/>
    </row>
    <row r="30" spans="1:4" s="5" customFormat="1" ht="21">
      <c r="A30" s="32" t="s">
        <v>37</v>
      </c>
    </row>
    <row r="31" spans="1:4" s="5" customFormat="1" ht="15.75" thickBot="1">
      <c r="A31" s="44" t="s">
        <v>38</v>
      </c>
      <c r="B31" s="44" t="s">
        <v>23</v>
      </c>
    </row>
    <row r="32" spans="1:4" s="5" customFormat="1" ht="15.75">
      <c r="A32" s="72" t="s">
        <v>39</v>
      </c>
      <c r="B32" s="72" t="str">
        <f>B4</f>
        <v>Trade</v>
      </c>
    </row>
    <row r="33" spans="1:10" s="16" customFormat="1"/>
    <row r="34" spans="1:10" s="16" customFormat="1" ht="21">
      <c r="A34" s="32" t="s">
        <v>40</v>
      </c>
    </row>
    <row r="35" spans="1:10" s="16" customFormat="1">
      <c r="A35" s="73" t="s">
        <v>41</v>
      </c>
      <c r="B35" s="73" t="s">
        <v>42</v>
      </c>
    </row>
    <row r="36" spans="1:10" s="5" customFormat="1"/>
    <row r="37" spans="1:10" s="16" customFormat="1" ht="18.75">
      <c r="A37" s="42" t="s">
        <v>43</v>
      </c>
      <c r="B37" s="43"/>
      <c r="C37" s="43"/>
      <c r="D37" s="5"/>
      <c r="H37" s="5"/>
      <c r="I37" s="5"/>
      <c r="J37" s="5"/>
    </row>
    <row r="38" spans="1:10" s="16" customFormat="1" ht="15.75" thickBot="1">
      <c r="A38" s="44" t="s">
        <v>43</v>
      </c>
      <c r="B38" s="44" t="s">
        <v>23</v>
      </c>
      <c r="C38" s="44" t="s">
        <v>44</v>
      </c>
      <c r="D38" s="44"/>
      <c r="H38" s="5"/>
      <c r="I38" s="5"/>
      <c r="J38" s="5"/>
    </row>
    <row r="39" spans="1:10" s="16" customFormat="1" ht="14.45" customHeight="1" thickBot="1">
      <c r="A39" s="16" t="s">
        <v>45</v>
      </c>
      <c r="B39" s="16" t="s">
        <v>46</v>
      </c>
      <c r="C39" s="297" t="s">
        <v>47</v>
      </c>
      <c r="D39" s="297"/>
      <c r="H39" s="5"/>
      <c r="I39" s="5"/>
      <c r="J39" s="5"/>
    </row>
    <row r="40" spans="1:10" s="16" customFormat="1" ht="14.45" customHeight="1" thickBot="1">
      <c r="A40" s="45" t="s">
        <v>48</v>
      </c>
      <c r="B40" s="45" t="s">
        <v>49</v>
      </c>
      <c r="C40" s="297" t="s">
        <v>50</v>
      </c>
      <c r="D40" s="297"/>
      <c r="H40" s="5"/>
      <c r="I40" s="5"/>
      <c r="J40" s="5"/>
    </row>
    <row r="41" spans="1:10" s="16" customFormat="1" ht="14.45" customHeight="1" thickBot="1">
      <c r="A41" s="45" t="s">
        <v>51</v>
      </c>
      <c r="B41" s="45" t="s">
        <v>52</v>
      </c>
      <c r="C41" s="297" t="s">
        <v>53</v>
      </c>
      <c r="D41" s="297"/>
      <c r="H41" s="5"/>
      <c r="I41" s="5"/>
      <c r="J41" s="5"/>
    </row>
    <row r="42" spans="1:10" s="16" customFormat="1" ht="14.45" customHeight="1" thickBot="1">
      <c r="A42" s="45" t="s">
        <v>54</v>
      </c>
      <c r="B42" s="45" t="s">
        <v>55</v>
      </c>
      <c r="C42" s="297" t="s">
        <v>56</v>
      </c>
      <c r="D42" s="297"/>
      <c r="H42" s="5"/>
      <c r="I42" s="5"/>
      <c r="J42" s="5"/>
    </row>
    <row r="43" spans="1:10" s="16" customFormat="1" ht="14.45" customHeight="1" thickBot="1">
      <c r="A43" s="16" t="s">
        <v>57</v>
      </c>
      <c r="B43" s="16" t="s">
        <v>58</v>
      </c>
      <c r="C43" s="297" t="s">
        <v>59</v>
      </c>
      <c r="D43" s="297"/>
      <c r="H43" s="5"/>
      <c r="I43" s="5"/>
      <c r="J43" s="5"/>
    </row>
    <row r="44" spans="1:10" s="16" customFormat="1" ht="14.45" customHeight="1" thickBot="1">
      <c r="A44" s="16" t="s">
        <v>60</v>
      </c>
      <c r="B44" s="16" t="s">
        <v>61</v>
      </c>
      <c r="C44" s="297" t="s">
        <v>62</v>
      </c>
      <c r="D44" s="297"/>
      <c r="H44" s="5"/>
      <c r="I44" s="5"/>
      <c r="J44" s="5"/>
    </row>
    <row r="45" spans="1:10" s="16" customFormat="1" ht="14.45" customHeight="1" thickBot="1">
      <c r="A45" s="16" t="s">
        <v>63</v>
      </c>
      <c r="B45" s="16" t="s">
        <v>64</v>
      </c>
      <c r="C45" s="297" t="s">
        <v>65</v>
      </c>
      <c r="D45" s="297"/>
      <c r="H45" s="5"/>
      <c r="I45" s="5"/>
      <c r="J45" s="5"/>
    </row>
    <row r="46" spans="1:10" s="16" customFormat="1" ht="14.45" customHeight="1" thickBot="1">
      <c r="A46" s="16" t="s">
        <v>66</v>
      </c>
      <c r="B46" s="16" t="s">
        <v>67</v>
      </c>
      <c r="C46" s="297" t="s">
        <v>68</v>
      </c>
      <c r="D46" s="297"/>
      <c r="H46" s="5"/>
      <c r="I46" s="5"/>
      <c r="J46" s="5"/>
    </row>
    <row r="47" spans="1:10" s="16" customFormat="1" ht="14.45" customHeight="1" thickBot="1">
      <c r="A47" s="16" t="s">
        <v>69</v>
      </c>
      <c r="B47" s="16" t="s">
        <v>70</v>
      </c>
      <c r="C47" s="297" t="s">
        <v>70</v>
      </c>
      <c r="D47" s="297"/>
      <c r="H47" s="5"/>
      <c r="I47" s="5"/>
      <c r="J47" s="5"/>
    </row>
    <row r="48" spans="1:10" s="16" customFormat="1" ht="14.45" customHeight="1" thickBot="1">
      <c r="A48" s="16" t="s">
        <v>71</v>
      </c>
      <c r="B48" s="16" t="s">
        <v>72</v>
      </c>
      <c r="C48" s="297" t="s">
        <v>72</v>
      </c>
      <c r="D48" s="297"/>
      <c r="H48" s="5"/>
      <c r="I48" s="5"/>
      <c r="J48" s="5"/>
    </row>
    <row r="49" spans="1:10" s="16" customFormat="1" ht="14.45" customHeight="1" thickBot="1">
      <c r="A49" s="16" t="s">
        <v>73</v>
      </c>
      <c r="B49" s="16" t="s">
        <v>74</v>
      </c>
      <c r="C49" s="297" t="s">
        <v>74</v>
      </c>
      <c r="D49" s="297"/>
      <c r="H49" s="5"/>
      <c r="I49" s="5"/>
      <c r="J49" s="5"/>
    </row>
    <row r="50" spans="1:10" s="16" customFormat="1" ht="14.45" customHeight="1" thickBot="1">
      <c r="A50" s="16" t="s">
        <v>75</v>
      </c>
      <c r="B50" s="16" t="s">
        <v>76</v>
      </c>
      <c r="C50" s="297" t="s">
        <v>77</v>
      </c>
      <c r="D50" s="297"/>
      <c r="H50" s="5"/>
      <c r="I50" s="5"/>
      <c r="J50" s="5"/>
    </row>
    <row r="51" spans="1:10" s="16" customFormat="1" ht="14.45" customHeight="1" thickBot="1">
      <c r="A51" s="16" t="s">
        <v>78</v>
      </c>
      <c r="B51" s="16" t="s">
        <v>79</v>
      </c>
      <c r="C51" s="297" t="s">
        <v>80</v>
      </c>
      <c r="D51" s="297"/>
      <c r="H51" s="5"/>
      <c r="I51" s="5"/>
      <c r="J51" s="5"/>
    </row>
    <row r="52" spans="1:10" s="16" customFormat="1" ht="14.45" customHeight="1" thickBot="1">
      <c r="A52" s="16" t="s">
        <v>81</v>
      </c>
      <c r="B52" s="16" t="s">
        <v>82</v>
      </c>
      <c r="C52" s="297" t="s">
        <v>83</v>
      </c>
      <c r="D52" s="297"/>
      <c r="H52" s="5"/>
      <c r="I52" s="5"/>
      <c r="J52" s="5"/>
    </row>
    <row r="53" spans="1:10" s="16" customFormat="1" ht="14.45" customHeight="1" thickBot="1">
      <c r="A53" s="16" t="s">
        <v>84</v>
      </c>
      <c r="B53" s="16" t="s">
        <v>85</v>
      </c>
      <c r="C53" s="297" t="s">
        <v>86</v>
      </c>
      <c r="D53" s="297"/>
      <c r="H53" s="5"/>
      <c r="I53" s="5"/>
      <c r="J53" s="5"/>
    </row>
    <row r="54" spans="1:10" s="16" customFormat="1" ht="14.45" customHeight="1" thickBot="1">
      <c r="A54" s="16" t="s">
        <v>87</v>
      </c>
      <c r="B54" s="16" t="s">
        <v>88</v>
      </c>
      <c r="C54" s="297" t="s">
        <v>89</v>
      </c>
      <c r="D54" s="297"/>
      <c r="H54" s="5"/>
      <c r="I54" s="5"/>
      <c r="J54" s="5"/>
    </row>
    <row r="55" spans="1:10" s="16" customFormat="1" ht="14.45" customHeight="1" thickBot="1">
      <c r="A55" s="16" t="s">
        <v>90</v>
      </c>
      <c r="B55" s="16" t="s">
        <v>91</v>
      </c>
      <c r="C55" s="297" t="s">
        <v>92</v>
      </c>
      <c r="D55" s="297"/>
      <c r="H55" s="5"/>
      <c r="I55" s="5"/>
      <c r="J55" s="5"/>
    </row>
    <row r="56" spans="1:10" s="16" customFormat="1" ht="14.45" customHeight="1" thickBot="1">
      <c r="A56" s="16" t="s">
        <v>93</v>
      </c>
      <c r="B56" s="16" t="s">
        <v>94</v>
      </c>
      <c r="C56" s="297" t="s">
        <v>95</v>
      </c>
      <c r="D56" s="297"/>
      <c r="H56" s="5"/>
      <c r="I56" s="5"/>
      <c r="J56" s="5"/>
    </row>
    <row r="57" spans="1:10" s="16" customFormat="1" ht="14.45" customHeight="1" thickBot="1">
      <c r="A57" s="16" t="s">
        <v>96</v>
      </c>
      <c r="B57" s="16" t="s">
        <v>97</v>
      </c>
      <c r="C57" s="297" t="s">
        <v>97</v>
      </c>
      <c r="D57" s="297"/>
      <c r="H57" s="5"/>
      <c r="I57" s="5"/>
      <c r="J57" s="5"/>
    </row>
    <row r="58" spans="1:10" s="16" customFormat="1" ht="14.45" customHeight="1" thickBot="1">
      <c r="A58" s="16" t="s">
        <v>98</v>
      </c>
      <c r="B58" s="16" t="s">
        <v>99</v>
      </c>
      <c r="C58" s="297" t="s">
        <v>99</v>
      </c>
      <c r="D58" s="297"/>
      <c r="H58" s="5"/>
      <c r="I58" s="5"/>
      <c r="J58" s="5"/>
    </row>
    <row r="59" spans="1:10" s="16" customFormat="1" ht="14.45" customHeight="1" thickBot="1">
      <c r="A59" s="16" t="s">
        <v>100</v>
      </c>
      <c r="B59" s="16" t="s">
        <v>101</v>
      </c>
      <c r="C59" s="297" t="s">
        <v>102</v>
      </c>
      <c r="D59" s="297"/>
      <c r="H59" s="5"/>
      <c r="I59" s="5"/>
      <c r="J59" s="5"/>
    </row>
    <row r="60" spans="1:10" s="16" customFormat="1" ht="14.45" customHeight="1" thickBot="1">
      <c r="A60" s="16" t="s">
        <v>103</v>
      </c>
      <c r="B60" s="16" t="s">
        <v>104</v>
      </c>
      <c r="C60" s="297" t="s">
        <v>105</v>
      </c>
      <c r="D60" s="297"/>
      <c r="H60" s="5"/>
      <c r="I60" s="5"/>
      <c r="J60" s="5"/>
    </row>
    <row r="61" spans="1:10" s="16" customFormat="1" ht="14.45" customHeight="1" thickBot="1">
      <c r="A61" s="16" t="s">
        <v>106</v>
      </c>
      <c r="B61" s="16" t="s">
        <v>107</v>
      </c>
      <c r="C61" s="297" t="s">
        <v>108</v>
      </c>
      <c r="D61" s="297"/>
      <c r="H61" s="5"/>
      <c r="I61" s="5"/>
      <c r="J61" s="5"/>
    </row>
    <row r="62" spans="1:10" s="16" customFormat="1" ht="14.45" customHeight="1" thickBot="1">
      <c r="A62" s="16" t="s">
        <v>109</v>
      </c>
      <c r="B62" s="16" t="s">
        <v>110</v>
      </c>
      <c r="C62" s="297" t="s">
        <v>110</v>
      </c>
      <c r="D62" s="297"/>
      <c r="H62" s="5"/>
      <c r="I62" s="5"/>
      <c r="J62" s="5"/>
    </row>
    <row r="63" spans="1:10" s="16" customFormat="1" ht="14.45" customHeight="1" thickBot="1">
      <c r="A63" s="16" t="s">
        <v>111</v>
      </c>
      <c r="B63" s="16" t="s">
        <v>112</v>
      </c>
      <c r="C63" s="297" t="s">
        <v>112</v>
      </c>
      <c r="D63" s="297"/>
      <c r="H63" s="5"/>
      <c r="I63" s="5"/>
      <c r="J63" s="5"/>
    </row>
    <row r="64" spans="1:10" s="16" customFormat="1" ht="14.45" customHeight="1" thickBot="1">
      <c r="A64" s="16" t="s">
        <v>113</v>
      </c>
      <c r="B64" s="16" t="s">
        <v>114</v>
      </c>
      <c r="C64" s="297" t="s">
        <v>115</v>
      </c>
      <c r="D64" s="297"/>
      <c r="H64" s="5"/>
      <c r="I64" s="5"/>
      <c r="J64" s="5"/>
    </row>
    <row r="65" spans="1:10" s="16" customFormat="1" ht="14.45" customHeight="1" thickBot="1">
      <c r="A65" s="16" t="s">
        <v>116</v>
      </c>
      <c r="B65" s="16" t="s">
        <v>117</v>
      </c>
      <c r="C65" s="297" t="s">
        <v>118</v>
      </c>
      <c r="D65" s="297"/>
      <c r="H65" s="5"/>
      <c r="I65" s="5"/>
      <c r="J65" s="5"/>
    </row>
    <row r="66" spans="1:10" s="16" customFormat="1" ht="14.45" customHeight="1">
      <c r="A66" s="16" t="s">
        <v>119</v>
      </c>
      <c r="B66" s="16" t="s">
        <v>120</v>
      </c>
      <c r="C66" s="297" t="s">
        <v>121</v>
      </c>
      <c r="D66" s="297"/>
      <c r="H66" s="5"/>
      <c r="I66" s="5"/>
      <c r="J66" s="5"/>
    </row>
    <row r="68" spans="1:10" s="18" customFormat="1" ht="21">
      <c r="A68" s="74" t="s">
        <v>122</v>
      </c>
    </row>
    <row r="69" spans="1:10" s="18" customFormat="1">
      <c r="A69" s="75" t="s">
        <v>123</v>
      </c>
      <c r="B69" s="75" t="s">
        <v>124</v>
      </c>
      <c r="C69" s="75" t="s">
        <v>125</v>
      </c>
      <c r="D69" s="75" t="s">
        <v>126</v>
      </c>
      <c r="E69" s="75" t="s">
        <v>127</v>
      </c>
    </row>
    <row r="70" spans="1:10" s="18" customFormat="1" ht="60">
      <c r="A70" s="76" t="s">
        <v>128</v>
      </c>
      <c r="B70" s="77" t="s">
        <v>129</v>
      </c>
      <c r="C70" s="78" t="s">
        <v>130</v>
      </c>
      <c r="D70" s="79" t="s">
        <v>131</v>
      </c>
      <c r="E70" s="81" t="s">
        <v>132</v>
      </c>
      <c r="F70" s="80"/>
    </row>
    <row r="71" spans="1:10" s="18" customFormat="1" ht="45">
      <c r="A71" s="76" t="s">
        <v>128</v>
      </c>
      <c r="B71" s="77" t="s">
        <v>133</v>
      </c>
      <c r="C71" s="78" t="s">
        <v>134</v>
      </c>
      <c r="D71" s="79" t="s">
        <v>131</v>
      </c>
      <c r="E71" s="81" t="s">
        <v>135</v>
      </c>
      <c r="F71" s="80"/>
    </row>
  </sheetData>
  <sortState xmlns:xlrd2="http://schemas.microsoft.com/office/spreadsheetml/2017/richdata2" ref="A40:C66">
    <sortCondition ref="A39:A66"/>
  </sortState>
  <mergeCells count="34">
    <mergeCell ref="C63:D63"/>
    <mergeCell ref="C64:D64"/>
    <mergeCell ref="C65:D65"/>
    <mergeCell ref="C66:D66"/>
    <mergeCell ref="C57:D57"/>
    <mergeCell ref="C58:D58"/>
    <mergeCell ref="C59:D59"/>
    <mergeCell ref="C60:D60"/>
    <mergeCell ref="C61:D61"/>
    <mergeCell ref="C62:D62"/>
    <mergeCell ref="C56:D56"/>
    <mergeCell ref="C45:D45"/>
    <mergeCell ref="C46:D46"/>
    <mergeCell ref="C47:D47"/>
    <mergeCell ref="C48:D48"/>
    <mergeCell ref="C49:D49"/>
    <mergeCell ref="C50:D50"/>
    <mergeCell ref="C51:D51"/>
    <mergeCell ref="C52:D52"/>
    <mergeCell ref="C53:D53"/>
    <mergeCell ref="C54:D54"/>
    <mergeCell ref="C55:D55"/>
    <mergeCell ref="C44:D44"/>
    <mergeCell ref="B10:D10"/>
    <mergeCell ref="B11:D11"/>
    <mergeCell ref="B12:D12"/>
    <mergeCell ref="B13:D13"/>
    <mergeCell ref="B15:D15"/>
    <mergeCell ref="B16:D16"/>
    <mergeCell ref="C39:D39"/>
    <mergeCell ref="C40:D40"/>
    <mergeCell ref="C41:D41"/>
    <mergeCell ref="C42:D42"/>
    <mergeCell ref="C43:D43"/>
  </mergeCells>
  <hyperlinks>
    <hyperlink ref="E70" r:id="rId1" xr:uid="{4BA4E99B-65A9-49BE-83B3-3A49A6F111ED}"/>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B2:AD94"/>
  <sheetViews>
    <sheetView workbookViewId="0">
      <pane xSplit="2" ySplit="3" topLeftCell="C4" activePane="bottomRight" state="frozen"/>
      <selection pane="topRight" activeCell="C1" sqref="C1"/>
      <selection pane="bottomLeft" activeCell="A4" sqref="A4"/>
      <selection pane="bottomRight" activeCell="G47" sqref="G47"/>
    </sheetView>
  </sheetViews>
  <sheetFormatPr defaultRowHeight="15"/>
  <cols>
    <col min="2" max="2" width="11.7109375" bestFit="1" customWidth="1"/>
    <col min="3" max="3" width="9.85546875" bestFit="1" customWidth="1"/>
  </cols>
  <sheetData>
    <row r="2" spans="2:30">
      <c r="B2" s="1" t="s">
        <v>136</v>
      </c>
      <c r="C2" s="1"/>
      <c r="D2" s="1"/>
      <c r="E2" s="1"/>
      <c r="F2" s="1"/>
      <c r="G2" s="1"/>
      <c r="H2" s="1"/>
      <c r="I2" s="1"/>
      <c r="J2" s="1"/>
      <c r="K2" s="1"/>
      <c r="L2" s="1"/>
      <c r="M2" s="1"/>
      <c r="N2" s="1"/>
      <c r="O2" s="1"/>
    </row>
    <row r="3" spans="2:30" ht="15.75" thickBot="1">
      <c r="B3" s="46" t="s">
        <v>28</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t="s">
        <v>732</v>
      </c>
      <c r="J4" s="2" t="s">
        <v>732</v>
      </c>
      <c r="K4" s="2" t="s">
        <v>732</v>
      </c>
      <c r="L4" s="2" t="s">
        <v>732</v>
      </c>
      <c r="M4" s="2" t="s">
        <v>732</v>
      </c>
      <c r="N4" s="2" t="s">
        <v>732</v>
      </c>
      <c r="O4" s="2" t="s">
        <v>732</v>
      </c>
      <c r="P4" s="2" t="s">
        <v>732</v>
      </c>
      <c r="Q4" s="2" t="s">
        <v>732</v>
      </c>
      <c r="R4" s="2" t="s">
        <v>732</v>
      </c>
      <c r="S4" s="2" t="s">
        <v>732</v>
      </c>
      <c r="T4" s="2" t="s">
        <v>732</v>
      </c>
      <c r="U4" s="2" t="s">
        <v>732</v>
      </c>
      <c r="V4" s="2" t="s">
        <v>732</v>
      </c>
      <c r="W4" s="2" t="s">
        <v>732</v>
      </c>
      <c r="X4" s="2" t="s">
        <v>732</v>
      </c>
      <c r="Y4" s="2" t="s">
        <v>732</v>
      </c>
      <c r="Z4" s="2" t="s">
        <v>732</v>
      </c>
      <c r="AA4" s="2" t="s">
        <v>732</v>
      </c>
      <c r="AB4" s="2" t="s">
        <v>732</v>
      </c>
      <c r="AC4" s="2" t="s">
        <v>732</v>
      </c>
      <c r="AD4" s="2" t="s">
        <v>732</v>
      </c>
    </row>
    <row r="5" spans="2:30" ht="15.75" thickBot="1">
      <c r="B5" s="46" t="s">
        <v>48</v>
      </c>
      <c r="C5" s="2" t="s">
        <v>732</v>
      </c>
      <c r="D5" s="71" t="s">
        <v>732</v>
      </c>
      <c r="E5" s="2" t="s">
        <v>732</v>
      </c>
      <c r="F5" s="2" t="s">
        <v>732</v>
      </c>
      <c r="G5" s="2" t="s">
        <v>732</v>
      </c>
      <c r="H5" s="2" t="s">
        <v>732</v>
      </c>
      <c r="I5" s="2" t="s">
        <v>732</v>
      </c>
      <c r="J5" s="2" t="s">
        <v>732</v>
      </c>
      <c r="K5" s="2" t="s">
        <v>732</v>
      </c>
      <c r="L5" s="2" t="s">
        <v>732</v>
      </c>
      <c r="M5" s="2" t="s">
        <v>732</v>
      </c>
      <c r="N5" s="2" t="s">
        <v>732</v>
      </c>
      <c r="O5" s="2" t="s">
        <v>732</v>
      </c>
      <c r="P5" s="2" t="s">
        <v>732</v>
      </c>
      <c r="Q5" s="2" t="s">
        <v>732</v>
      </c>
      <c r="R5" s="2" t="s">
        <v>732</v>
      </c>
      <c r="S5" s="2" t="s">
        <v>732</v>
      </c>
      <c r="T5" s="2" t="s">
        <v>732</v>
      </c>
      <c r="U5" s="2" t="s">
        <v>732</v>
      </c>
      <c r="V5" s="2" t="s">
        <v>732</v>
      </c>
      <c r="W5" s="2" t="s">
        <v>732</v>
      </c>
      <c r="X5" s="2" t="s">
        <v>732</v>
      </c>
      <c r="Y5" s="2" t="s">
        <v>732</v>
      </c>
      <c r="Z5" s="2" t="s">
        <v>732</v>
      </c>
      <c r="AA5" s="2" t="s">
        <v>732</v>
      </c>
      <c r="AB5" s="2" t="s">
        <v>732</v>
      </c>
      <c r="AC5" s="2" t="s">
        <v>732</v>
      </c>
      <c r="AD5" s="2" t="s">
        <v>732</v>
      </c>
    </row>
    <row r="6" spans="2:30" ht="15.75" thickBot="1">
      <c r="B6" s="46" t="s">
        <v>51</v>
      </c>
      <c r="C6" s="2" t="s">
        <v>732</v>
      </c>
      <c r="D6" s="2" t="s">
        <v>732</v>
      </c>
      <c r="E6" s="71" t="s">
        <v>732</v>
      </c>
      <c r="F6" s="2" t="s">
        <v>732</v>
      </c>
      <c r="G6" s="2" t="s">
        <v>732</v>
      </c>
      <c r="H6" s="2" t="s">
        <v>732</v>
      </c>
      <c r="I6" s="2" t="s">
        <v>732</v>
      </c>
      <c r="J6" s="2" t="s">
        <v>732</v>
      </c>
      <c r="K6" s="2" t="s">
        <v>732</v>
      </c>
      <c r="L6" s="2" t="s">
        <v>732</v>
      </c>
      <c r="M6" s="2" t="s">
        <v>732</v>
      </c>
      <c r="N6" s="2" t="s">
        <v>732</v>
      </c>
      <c r="O6" s="2" t="s">
        <v>732</v>
      </c>
      <c r="P6" s="2" t="s">
        <v>732</v>
      </c>
      <c r="Q6" s="2" t="s">
        <v>732</v>
      </c>
      <c r="R6" s="2" t="s">
        <v>732</v>
      </c>
      <c r="S6" s="2" t="s">
        <v>732</v>
      </c>
      <c r="T6" s="2" t="s">
        <v>732</v>
      </c>
      <c r="U6" s="2" t="s">
        <v>732</v>
      </c>
      <c r="V6" s="2" t="s">
        <v>732</v>
      </c>
      <c r="W6" s="2" t="s">
        <v>732</v>
      </c>
      <c r="X6" s="2" t="s">
        <v>732</v>
      </c>
      <c r="Y6" s="2" t="s">
        <v>732</v>
      </c>
      <c r="Z6" s="2" t="s">
        <v>732</v>
      </c>
      <c r="AA6" s="2" t="s">
        <v>732</v>
      </c>
      <c r="AB6" s="2" t="s">
        <v>732</v>
      </c>
      <c r="AC6" s="2" t="s">
        <v>732</v>
      </c>
      <c r="AD6" s="2" t="s">
        <v>732</v>
      </c>
    </row>
    <row r="7" spans="2:30" ht="15.75" thickBot="1">
      <c r="B7" s="46" t="s">
        <v>54</v>
      </c>
      <c r="C7" s="2">
        <v>1</v>
      </c>
      <c r="D7" s="2">
        <v>1</v>
      </c>
      <c r="E7" s="2">
        <v>1</v>
      </c>
      <c r="F7" s="71" t="s">
        <v>732</v>
      </c>
      <c r="G7" s="2" t="s">
        <v>732</v>
      </c>
      <c r="H7" s="2" t="s">
        <v>732</v>
      </c>
      <c r="I7" s="2">
        <v>1</v>
      </c>
      <c r="J7" s="2">
        <v>1</v>
      </c>
      <c r="K7" s="2">
        <v>1</v>
      </c>
      <c r="L7" s="2" t="s">
        <v>732</v>
      </c>
      <c r="M7" s="2">
        <v>1</v>
      </c>
      <c r="N7" s="2">
        <v>1</v>
      </c>
      <c r="O7" s="2">
        <v>1</v>
      </c>
      <c r="P7" s="2">
        <v>1</v>
      </c>
      <c r="Q7" s="2">
        <v>1</v>
      </c>
      <c r="R7" s="2">
        <v>1</v>
      </c>
      <c r="S7" s="2">
        <v>1</v>
      </c>
      <c r="T7" s="2" t="s">
        <v>732</v>
      </c>
      <c r="U7" s="2">
        <v>1</v>
      </c>
      <c r="V7" s="2">
        <v>1</v>
      </c>
      <c r="W7" s="2" t="s">
        <v>732</v>
      </c>
      <c r="X7" s="2">
        <v>1</v>
      </c>
      <c r="Y7" s="2">
        <v>1</v>
      </c>
      <c r="Z7" s="2" t="s">
        <v>732</v>
      </c>
      <c r="AA7" s="2" t="s">
        <v>732</v>
      </c>
      <c r="AB7" s="2" t="s">
        <v>732</v>
      </c>
      <c r="AC7" s="2">
        <v>1</v>
      </c>
      <c r="AD7" s="2" t="s">
        <v>732</v>
      </c>
    </row>
    <row r="8" spans="2:30" ht="15.75" thickBot="1">
      <c r="B8" s="46" t="s">
        <v>57</v>
      </c>
      <c r="C8" s="2" t="s">
        <v>732</v>
      </c>
      <c r="D8" s="2">
        <v>1</v>
      </c>
      <c r="E8" s="2">
        <v>1</v>
      </c>
      <c r="F8" s="2" t="s">
        <v>732</v>
      </c>
      <c r="G8" s="71" t="s">
        <v>732</v>
      </c>
      <c r="H8" s="2" t="s">
        <v>732</v>
      </c>
      <c r="I8" s="2">
        <v>1</v>
      </c>
      <c r="J8" s="2">
        <v>1</v>
      </c>
      <c r="K8" s="2">
        <v>1</v>
      </c>
      <c r="L8" s="2" t="s">
        <v>732</v>
      </c>
      <c r="M8" s="2">
        <v>1</v>
      </c>
      <c r="N8" s="2">
        <v>1</v>
      </c>
      <c r="O8" s="2">
        <v>1</v>
      </c>
      <c r="P8" s="2">
        <v>1</v>
      </c>
      <c r="Q8" s="2">
        <v>1</v>
      </c>
      <c r="R8" s="2">
        <v>1</v>
      </c>
      <c r="S8" s="2">
        <v>1</v>
      </c>
      <c r="T8" s="2" t="s">
        <v>732</v>
      </c>
      <c r="U8" s="2">
        <v>1</v>
      </c>
      <c r="V8" s="2">
        <v>1</v>
      </c>
      <c r="W8" s="2" t="s">
        <v>732</v>
      </c>
      <c r="X8" s="2">
        <v>1</v>
      </c>
      <c r="Y8" s="2">
        <v>1</v>
      </c>
      <c r="Z8" s="2">
        <v>1</v>
      </c>
      <c r="AA8" s="2" t="s">
        <v>732</v>
      </c>
      <c r="AB8" s="2" t="s">
        <v>732</v>
      </c>
      <c r="AC8" s="2">
        <v>1</v>
      </c>
      <c r="AD8" s="2" t="s">
        <v>732</v>
      </c>
    </row>
    <row r="9" spans="2:30" ht="15.75" thickBot="1">
      <c r="B9" s="46" t="s">
        <v>60</v>
      </c>
      <c r="C9" s="2" t="s">
        <v>732</v>
      </c>
      <c r="D9" s="2" t="s">
        <v>732</v>
      </c>
      <c r="E9" s="2" t="s">
        <v>732</v>
      </c>
      <c r="F9" s="2" t="s">
        <v>732</v>
      </c>
      <c r="G9" s="2" t="s">
        <v>732</v>
      </c>
      <c r="H9" s="71" t="s">
        <v>732</v>
      </c>
      <c r="I9" s="2" t="s">
        <v>732</v>
      </c>
      <c r="J9" s="2">
        <v>1</v>
      </c>
      <c r="K9" s="2">
        <v>1</v>
      </c>
      <c r="L9" s="2" t="s">
        <v>732</v>
      </c>
      <c r="M9" s="2" t="s">
        <v>732</v>
      </c>
      <c r="N9" s="2">
        <v>1</v>
      </c>
      <c r="O9" s="2">
        <v>1</v>
      </c>
      <c r="P9" s="2">
        <v>1</v>
      </c>
      <c r="Q9" s="2">
        <v>1</v>
      </c>
      <c r="R9" s="2">
        <v>1</v>
      </c>
      <c r="S9" s="2">
        <v>1</v>
      </c>
      <c r="T9" s="2" t="s">
        <v>732</v>
      </c>
      <c r="U9" s="2" t="s">
        <v>732</v>
      </c>
      <c r="V9" s="2">
        <v>1</v>
      </c>
      <c r="W9" s="2" t="s">
        <v>732</v>
      </c>
      <c r="X9" s="2">
        <v>1</v>
      </c>
      <c r="Y9" s="2" t="s">
        <v>732</v>
      </c>
      <c r="Z9" s="2">
        <v>1</v>
      </c>
      <c r="AA9" s="2" t="s">
        <v>732</v>
      </c>
      <c r="AB9" s="2" t="s">
        <v>732</v>
      </c>
      <c r="AC9" s="2">
        <v>1</v>
      </c>
      <c r="AD9" s="2" t="s">
        <v>732</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t="s">
        <v>732</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t="s">
        <v>732</v>
      </c>
      <c r="J12" s="2" t="s">
        <v>732</v>
      </c>
      <c r="K12" s="71"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c r="AC12" s="2" t="s">
        <v>732</v>
      </c>
      <c r="AD12" s="2" t="s">
        <v>732</v>
      </c>
    </row>
    <row r="13" spans="2:30" ht="15.75" thickBot="1">
      <c r="B13" s="46" t="s">
        <v>71</v>
      </c>
      <c r="C13" s="2" t="s">
        <v>732</v>
      </c>
      <c r="D13" s="2">
        <v>1</v>
      </c>
      <c r="E13" s="2">
        <v>1</v>
      </c>
      <c r="F13" s="2" t="s">
        <v>732</v>
      </c>
      <c r="G13" s="2" t="s">
        <v>732</v>
      </c>
      <c r="H13" s="2" t="s">
        <v>732</v>
      </c>
      <c r="I13" s="2">
        <v>1</v>
      </c>
      <c r="J13" s="2" t="s">
        <v>732</v>
      </c>
      <c r="K13" s="2">
        <v>1</v>
      </c>
      <c r="L13" s="71" t="s">
        <v>732</v>
      </c>
      <c r="M13" s="2">
        <v>1</v>
      </c>
      <c r="N13" s="2">
        <v>1</v>
      </c>
      <c r="O13" s="2">
        <v>1</v>
      </c>
      <c r="P13" s="2">
        <v>1</v>
      </c>
      <c r="Q13" s="2">
        <v>1</v>
      </c>
      <c r="R13" s="2">
        <v>1</v>
      </c>
      <c r="S13" s="2">
        <v>1</v>
      </c>
      <c r="T13" s="2" t="s">
        <v>732</v>
      </c>
      <c r="U13" s="2">
        <v>1</v>
      </c>
      <c r="V13" s="2">
        <v>1</v>
      </c>
      <c r="W13" s="2" t="s">
        <v>732</v>
      </c>
      <c r="X13" s="2">
        <v>1</v>
      </c>
      <c r="Y13" s="2">
        <v>1</v>
      </c>
      <c r="Z13" s="2">
        <v>1</v>
      </c>
      <c r="AA13" s="2" t="s">
        <v>732</v>
      </c>
      <c r="AB13" s="2" t="s">
        <v>732</v>
      </c>
      <c r="AC13" s="2">
        <v>1</v>
      </c>
      <c r="AD13" s="2" t="s">
        <v>732</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t="s">
        <v>732</v>
      </c>
      <c r="D15" s="2" t="s">
        <v>732</v>
      </c>
      <c r="E15" s="2" t="s">
        <v>732</v>
      </c>
      <c r="F15" s="2" t="s">
        <v>732</v>
      </c>
      <c r="G15" s="2" t="s">
        <v>732</v>
      </c>
      <c r="H15" s="2" t="s">
        <v>732</v>
      </c>
      <c r="I15" s="2" t="s">
        <v>732</v>
      </c>
      <c r="J15" s="2" t="s">
        <v>732</v>
      </c>
      <c r="K15" s="2" t="s">
        <v>732</v>
      </c>
      <c r="L15" s="2" t="s">
        <v>732</v>
      </c>
      <c r="M15" s="2" t="s">
        <v>732</v>
      </c>
      <c r="N15" s="71" t="s">
        <v>732</v>
      </c>
      <c r="O15" s="2" t="s">
        <v>732</v>
      </c>
      <c r="P15" s="2" t="s">
        <v>732</v>
      </c>
      <c r="Q15" s="2" t="s">
        <v>732</v>
      </c>
      <c r="R15" s="2" t="s">
        <v>732</v>
      </c>
      <c r="S15" s="2" t="s">
        <v>732</v>
      </c>
      <c r="T15" s="2" t="s">
        <v>732</v>
      </c>
      <c r="U15" s="2" t="s">
        <v>732</v>
      </c>
      <c r="V15" s="2" t="s">
        <v>732</v>
      </c>
      <c r="W15" s="2" t="s">
        <v>732</v>
      </c>
      <c r="X15" s="2" t="s">
        <v>732</v>
      </c>
      <c r="Y15" s="2" t="s">
        <v>732</v>
      </c>
      <c r="Z15" s="2" t="s">
        <v>732</v>
      </c>
      <c r="AA15" s="2" t="s">
        <v>732</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t="s">
        <v>732</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t="s">
        <v>732</v>
      </c>
      <c r="H17" s="2" t="s">
        <v>732</v>
      </c>
      <c r="I17" s="2" t="s">
        <v>732</v>
      </c>
      <c r="J17" s="2" t="s">
        <v>732</v>
      </c>
      <c r="K17" s="2" t="s">
        <v>732</v>
      </c>
      <c r="L17" s="2" t="s">
        <v>732</v>
      </c>
      <c r="M17" s="2" t="s">
        <v>732</v>
      </c>
      <c r="N17" s="2" t="s">
        <v>732</v>
      </c>
      <c r="O17" s="2" t="s">
        <v>732</v>
      </c>
      <c r="P17" s="71" t="s">
        <v>732</v>
      </c>
      <c r="Q17" s="2" t="s">
        <v>732</v>
      </c>
      <c r="R17" s="2" t="s">
        <v>732</v>
      </c>
      <c r="S17" s="2" t="s">
        <v>732</v>
      </c>
      <c r="T17" s="2" t="s">
        <v>732</v>
      </c>
      <c r="U17" s="2" t="s">
        <v>732</v>
      </c>
      <c r="V17" s="2" t="s">
        <v>732</v>
      </c>
      <c r="W17" s="2" t="s">
        <v>732</v>
      </c>
      <c r="X17" s="2" t="s">
        <v>732</v>
      </c>
      <c r="Y17" s="2" t="s">
        <v>732</v>
      </c>
      <c r="Z17" s="2" t="s">
        <v>732</v>
      </c>
      <c r="AA17" s="2" t="s">
        <v>732</v>
      </c>
      <c r="AB17" s="2" t="s">
        <v>732</v>
      </c>
      <c r="AC17" s="2" t="s">
        <v>732</v>
      </c>
      <c r="AD17" s="2" t="s">
        <v>732</v>
      </c>
    </row>
    <row r="18" spans="2:30" ht="15.75" thickBot="1">
      <c r="B18" s="46" t="s">
        <v>84</v>
      </c>
      <c r="C18" s="2" t="s">
        <v>732</v>
      </c>
      <c r="D18" s="2" t="s">
        <v>732</v>
      </c>
      <c r="E18" s="2" t="s">
        <v>732</v>
      </c>
      <c r="F18" s="2" t="s">
        <v>732</v>
      </c>
      <c r="G18" s="2" t="s">
        <v>732</v>
      </c>
      <c r="H18" s="2" t="s">
        <v>732</v>
      </c>
      <c r="I18" s="2" t="s">
        <v>732</v>
      </c>
      <c r="J18" s="2" t="s">
        <v>732</v>
      </c>
      <c r="K18" s="2" t="s">
        <v>732</v>
      </c>
      <c r="L18" s="2" t="s">
        <v>732</v>
      </c>
      <c r="M18" s="2" t="s">
        <v>732</v>
      </c>
      <c r="N18" s="2" t="s">
        <v>732</v>
      </c>
      <c r="O18" s="2" t="s">
        <v>732</v>
      </c>
      <c r="P18" s="2" t="s">
        <v>732</v>
      </c>
      <c r="Q18" s="71" t="s">
        <v>732</v>
      </c>
      <c r="R18" s="2" t="s">
        <v>732</v>
      </c>
      <c r="S18" s="2" t="s">
        <v>732</v>
      </c>
      <c r="T18" s="2" t="s">
        <v>732</v>
      </c>
      <c r="U18" s="2" t="s">
        <v>732</v>
      </c>
      <c r="V18" s="2" t="s">
        <v>732</v>
      </c>
      <c r="W18" s="2" t="s">
        <v>732</v>
      </c>
      <c r="X18" s="2" t="s">
        <v>732</v>
      </c>
      <c r="Y18" s="2" t="s">
        <v>732</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t="s">
        <v>732</v>
      </c>
      <c r="D21" s="2" t="s">
        <v>732</v>
      </c>
      <c r="E21" s="2">
        <v>1</v>
      </c>
      <c r="F21" s="2" t="s">
        <v>732</v>
      </c>
      <c r="G21" s="2" t="s">
        <v>732</v>
      </c>
      <c r="H21" s="2" t="s">
        <v>732</v>
      </c>
      <c r="I21" s="2">
        <v>1</v>
      </c>
      <c r="J21" s="2">
        <v>1</v>
      </c>
      <c r="K21" s="2" t="s">
        <v>732</v>
      </c>
      <c r="L21" s="2" t="s">
        <v>732</v>
      </c>
      <c r="M21" s="2" t="s">
        <v>732</v>
      </c>
      <c r="N21" s="2">
        <v>1</v>
      </c>
      <c r="O21" s="2">
        <v>1</v>
      </c>
      <c r="P21" s="2">
        <v>1</v>
      </c>
      <c r="Q21" s="2">
        <v>1</v>
      </c>
      <c r="R21" s="2">
        <v>1</v>
      </c>
      <c r="S21" s="2">
        <v>1</v>
      </c>
      <c r="T21" s="71" t="s">
        <v>732</v>
      </c>
      <c r="U21" s="2">
        <v>1</v>
      </c>
      <c r="V21" s="2">
        <v>1</v>
      </c>
      <c r="W21" s="2" t="s">
        <v>732</v>
      </c>
      <c r="X21" s="2">
        <v>1</v>
      </c>
      <c r="Y21" s="2">
        <v>1</v>
      </c>
      <c r="Z21" s="2" t="s">
        <v>732</v>
      </c>
      <c r="AA21" s="2" t="s">
        <v>732</v>
      </c>
      <c r="AB21" s="2" t="s">
        <v>732</v>
      </c>
      <c r="AC21" s="2">
        <v>1</v>
      </c>
      <c r="AD21" s="2" t="s">
        <v>732</v>
      </c>
    </row>
    <row r="22" spans="2:30" ht="15.75" thickBot="1">
      <c r="B22" s="46" t="s">
        <v>96</v>
      </c>
      <c r="C22" s="2" t="s">
        <v>732</v>
      </c>
      <c r="D22" s="2" t="s">
        <v>732</v>
      </c>
      <c r="E22" s="2" t="s">
        <v>732</v>
      </c>
      <c r="F22" s="2" t="s">
        <v>732</v>
      </c>
      <c r="G22" s="2" t="s">
        <v>732</v>
      </c>
      <c r="H22" s="2" t="s">
        <v>732</v>
      </c>
      <c r="I22" s="2" t="s">
        <v>732</v>
      </c>
      <c r="J22" s="2" t="s">
        <v>732</v>
      </c>
      <c r="K22" s="2" t="s">
        <v>732</v>
      </c>
      <c r="L22" s="2" t="s">
        <v>732</v>
      </c>
      <c r="M22" s="2" t="s">
        <v>732</v>
      </c>
      <c r="N22" s="2" t="s">
        <v>732</v>
      </c>
      <c r="O22" s="2" t="s">
        <v>732</v>
      </c>
      <c r="P22" s="2" t="s">
        <v>732</v>
      </c>
      <c r="Q22" s="2" t="s">
        <v>732</v>
      </c>
      <c r="R22" s="2" t="s">
        <v>732</v>
      </c>
      <c r="S22" s="2" t="s">
        <v>732</v>
      </c>
      <c r="T22" s="2" t="s">
        <v>732</v>
      </c>
      <c r="U22" s="71" t="s">
        <v>732</v>
      </c>
      <c r="V22" s="2" t="s">
        <v>732</v>
      </c>
      <c r="W22" s="2" t="s">
        <v>732</v>
      </c>
      <c r="X22" s="2" t="s">
        <v>732</v>
      </c>
      <c r="Y22" s="2" t="s">
        <v>732</v>
      </c>
      <c r="Z22" s="2" t="s">
        <v>732</v>
      </c>
      <c r="AA22" s="2" t="s">
        <v>732</v>
      </c>
      <c r="AB22" s="2" t="s">
        <v>732</v>
      </c>
      <c r="AC22" s="2" t="s">
        <v>732</v>
      </c>
      <c r="AD22" s="2" t="s">
        <v>732</v>
      </c>
    </row>
    <row r="23" spans="2:30" ht="15.75" thickBot="1">
      <c r="B23" s="46" t="s">
        <v>98</v>
      </c>
      <c r="C23" s="2" t="s">
        <v>732</v>
      </c>
      <c r="D23" s="2" t="s">
        <v>732</v>
      </c>
      <c r="E23" s="2" t="s">
        <v>732</v>
      </c>
      <c r="F23" s="2" t="s">
        <v>732</v>
      </c>
      <c r="G23" s="2" t="s">
        <v>732</v>
      </c>
      <c r="H23" s="2" t="s">
        <v>732</v>
      </c>
      <c r="I23" s="2" t="s">
        <v>732</v>
      </c>
      <c r="J23" s="2" t="s">
        <v>732</v>
      </c>
      <c r="K23" s="2" t="s">
        <v>732</v>
      </c>
      <c r="L23" s="2" t="s">
        <v>732</v>
      </c>
      <c r="M23" s="2" t="s">
        <v>732</v>
      </c>
      <c r="N23" s="2" t="s">
        <v>732</v>
      </c>
      <c r="O23" s="2" t="s">
        <v>732</v>
      </c>
      <c r="P23" s="2" t="s">
        <v>732</v>
      </c>
      <c r="Q23" s="2" t="s">
        <v>732</v>
      </c>
      <c r="R23" s="2" t="s">
        <v>732</v>
      </c>
      <c r="S23" s="2" t="s">
        <v>732</v>
      </c>
      <c r="T23" s="2" t="s">
        <v>732</v>
      </c>
      <c r="U23" s="2" t="s">
        <v>732</v>
      </c>
      <c r="V23" s="71" t="s">
        <v>732</v>
      </c>
      <c r="W23" s="2" t="s">
        <v>732</v>
      </c>
      <c r="X23" s="2" t="s">
        <v>732</v>
      </c>
      <c r="Y23" s="2" t="s">
        <v>732</v>
      </c>
      <c r="Z23" s="2" t="s">
        <v>732</v>
      </c>
      <c r="AA23" s="2" t="s">
        <v>732</v>
      </c>
      <c r="AB23" s="2" t="s">
        <v>732</v>
      </c>
      <c r="AC23" s="2" t="s">
        <v>732</v>
      </c>
      <c r="AD23" s="2" t="s">
        <v>732</v>
      </c>
    </row>
    <row r="24" spans="2:30" ht="15.75" thickBot="1">
      <c r="B24" s="46" t="s">
        <v>100</v>
      </c>
      <c r="C24" s="2" t="s">
        <v>732</v>
      </c>
      <c r="D24" s="2">
        <v>1</v>
      </c>
      <c r="E24" s="2">
        <v>1</v>
      </c>
      <c r="F24" s="2" t="s">
        <v>732</v>
      </c>
      <c r="G24" s="2" t="s">
        <v>732</v>
      </c>
      <c r="H24" s="2" t="s">
        <v>732</v>
      </c>
      <c r="I24" s="2">
        <v>1</v>
      </c>
      <c r="J24" s="2">
        <v>1</v>
      </c>
      <c r="K24" s="2">
        <v>1</v>
      </c>
      <c r="L24" s="2" t="s">
        <v>732</v>
      </c>
      <c r="M24" s="2">
        <v>1</v>
      </c>
      <c r="N24" s="2">
        <v>1</v>
      </c>
      <c r="O24" s="2">
        <v>1</v>
      </c>
      <c r="P24" s="2">
        <v>1</v>
      </c>
      <c r="Q24" s="2">
        <v>1</v>
      </c>
      <c r="R24" s="2">
        <v>1</v>
      </c>
      <c r="S24" s="2">
        <v>1</v>
      </c>
      <c r="T24" s="2" t="s">
        <v>732</v>
      </c>
      <c r="U24" s="2">
        <v>1</v>
      </c>
      <c r="V24" s="2">
        <v>1</v>
      </c>
      <c r="W24" s="71" t="s">
        <v>732</v>
      </c>
      <c r="X24" s="2">
        <v>1</v>
      </c>
      <c r="Y24" s="2">
        <v>1</v>
      </c>
      <c r="Z24" s="2">
        <v>1</v>
      </c>
      <c r="AA24" s="2" t="s">
        <v>732</v>
      </c>
      <c r="AB24" s="2" t="s">
        <v>732</v>
      </c>
      <c r="AC24" s="2">
        <v>1</v>
      </c>
      <c r="AD24" s="2" t="s">
        <v>732</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t="s">
        <v>732</v>
      </c>
      <c r="D26" s="2" t="s">
        <v>732</v>
      </c>
      <c r="E26" s="2" t="s">
        <v>732</v>
      </c>
      <c r="F26" s="2" t="s">
        <v>732</v>
      </c>
      <c r="G26" s="2" t="s">
        <v>732</v>
      </c>
      <c r="H26" s="2" t="s">
        <v>732</v>
      </c>
      <c r="I26" s="2" t="s">
        <v>732</v>
      </c>
      <c r="J26" s="2" t="s">
        <v>732</v>
      </c>
      <c r="K26" s="2" t="s">
        <v>732</v>
      </c>
      <c r="L26" s="2" t="s">
        <v>732</v>
      </c>
      <c r="M26" s="2" t="s">
        <v>732</v>
      </c>
      <c r="N26" s="2" t="s">
        <v>732</v>
      </c>
      <c r="O26" s="2" t="s">
        <v>732</v>
      </c>
      <c r="P26" s="2" t="s">
        <v>732</v>
      </c>
      <c r="Q26" s="2" t="s">
        <v>732</v>
      </c>
      <c r="R26" s="2" t="s">
        <v>732</v>
      </c>
      <c r="S26" s="2" t="s">
        <v>732</v>
      </c>
      <c r="T26" s="2" t="s">
        <v>732</v>
      </c>
      <c r="U26" s="2" t="s">
        <v>732</v>
      </c>
      <c r="V26" s="2" t="s">
        <v>732</v>
      </c>
      <c r="W26" s="2" t="s">
        <v>732</v>
      </c>
      <c r="X26" s="2" t="s">
        <v>732</v>
      </c>
      <c r="Y26" s="71" t="s">
        <v>732</v>
      </c>
      <c r="Z26" s="2" t="s">
        <v>732</v>
      </c>
      <c r="AA26" s="2" t="s">
        <v>732</v>
      </c>
      <c r="AB26" s="2" t="s">
        <v>732</v>
      </c>
      <c r="AC26" s="2" t="s">
        <v>732</v>
      </c>
      <c r="AD26" s="2" t="s">
        <v>732</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t="s">
        <v>732</v>
      </c>
      <c r="O27" s="2" t="s">
        <v>732</v>
      </c>
      <c r="P27" s="2" t="s">
        <v>732</v>
      </c>
      <c r="Q27" s="2" t="s">
        <v>732</v>
      </c>
      <c r="R27" s="2" t="s">
        <v>732</v>
      </c>
      <c r="S27" s="2" t="s">
        <v>732</v>
      </c>
      <c r="T27" s="2" t="s">
        <v>732</v>
      </c>
      <c r="U27" s="2" t="s">
        <v>732</v>
      </c>
      <c r="V27" s="2" t="s">
        <v>732</v>
      </c>
      <c r="W27" s="2" t="s">
        <v>732</v>
      </c>
      <c r="X27" s="2" t="s">
        <v>732</v>
      </c>
      <c r="Y27" s="2" t="s">
        <v>732</v>
      </c>
      <c r="Z27" s="71" t="s">
        <v>732</v>
      </c>
      <c r="AA27" s="2" t="s">
        <v>732</v>
      </c>
      <c r="AB27" s="2" t="s">
        <v>732</v>
      </c>
      <c r="AC27" s="2" t="s">
        <v>732</v>
      </c>
      <c r="AD27" s="2" t="s">
        <v>732</v>
      </c>
    </row>
    <row r="28" spans="2:30" ht="15.75" thickBot="1">
      <c r="B28" s="46" t="s">
        <v>111</v>
      </c>
      <c r="C28" s="2" t="s">
        <v>732</v>
      </c>
      <c r="D28" s="2" t="s">
        <v>732</v>
      </c>
      <c r="E28" s="2" t="s">
        <v>732</v>
      </c>
      <c r="F28" s="2" t="s">
        <v>732</v>
      </c>
      <c r="G28" s="2" t="s">
        <v>732</v>
      </c>
      <c r="H28" s="2" t="s">
        <v>732</v>
      </c>
      <c r="I28" s="2" t="s">
        <v>732</v>
      </c>
      <c r="J28" s="2" t="s">
        <v>732</v>
      </c>
      <c r="K28" s="2" t="s">
        <v>732</v>
      </c>
      <c r="L28" s="2" t="s">
        <v>732</v>
      </c>
      <c r="M28" s="2" t="s">
        <v>732</v>
      </c>
      <c r="N28" s="2" t="s">
        <v>732</v>
      </c>
      <c r="O28" s="2" t="s">
        <v>732</v>
      </c>
      <c r="P28" s="2" t="s">
        <v>732</v>
      </c>
      <c r="Q28" s="2" t="s">
        <v>732</v>
      </c>
      <c r="R28" s="2" t="s">
        <v>732</v>
      </c>
      <c r="S28" s="2" t="s">
        <v>732</v>
      </c>
      <c r="T28" s="2" t="s">
        <v>732</v>
      </c>
      <c r="U28" s="2" t="s">
        <v>732</v>
      </c>
      <c r="V28" s="2" t="s">
        <v>732</v>
      </c>
      <c r="W28" s="2" t="s">
        <v>732</v>
      </c>
      <c r="X28" s="2" t="s">
        <v>732</v>
      </c>
      <c r="Y28" s="2" t="s">
        <v>732</v>
      </c>
      <c r="Z28" s="2" t="s">
        <v>732</v>
      </c>
      <c r="AA28" s="71" t="s">
        <v>732</v>
      </c>
      <c r="AB28" s="2" t="s">
        <v>732</v>
      </c>
      <c r="AC28" s="2" t="s">
        <v>732</v>
      </c>
      <c r="AD28" s="2" t="s">
        <v>732</v>
      </c>
    </row>
    <row r="29" spans="2:30" ht="15.75" thickBot="1">
      <c r="B29" s="46" t="s">
        <v>113</v>
      </c>
      <c r="C29" s="2" t="s">
        <v>732</v>
      </c>
      <c r="D29" s="2">
        <v>1</v>
      </c>
      <c r="E29" s="2" t="s">
        <v>732</v>
      </c>
      <c r="F29" s="2" t="s">
        <v>732</v>
      </c>
      <c r="G29" s="2" t="s">
        <v>732</v>
      </c>
      <c r="H29" s="2" t="s">
        <v>732</v>
      </c>
      <c r="I29" s="2">
        <v>1</v>
      </c>
      <c r="J29" s="2">
        <v>1</v>
      </c>
      <c r="K29" s="2">
        <v>1</v>
      </c>
      <c r="L29" s="2" t="s">
        <v>732</v>
      </c>
      <c r="M29" s="2" t="s">
        <v>732</v>
      </c>
      <c r="N29" s="2">
        <v>1</v>
      </c>
      <c r="O29" s="2">
        <v>1</v>
      </c>
      <c r="P29" s="2">
        <v>1</v>
      </c>
      <c r="Q29" s="2">
        <v>1</v>
      </c>
      <c r="R29" s="2">
        <v>1</v>
      </c>
      <c r="S29" s="2">
        <v>1</v>
      </c>
      <c r="T29" s="2" t="s">
        <v>732</v>
      </c>
      <c r="U29" s="2">
        <v>1</v>
      </c>
      <c r="V29" s="2">
        <v>1</v>
      </c>
      <c r="W29" s="2" t="s">
        <v>732</v>
      </c>
      <c r="X29" s="2">
        <v>1</v>
      </c>
      <c r="Y29" s="2">
        <v>1</v>
      </c>
      <c r="Z29" s="2" t="s">
        <v>732</v>
      </c>
      <c r="AA29" s="2" t="s">
        <v>732</v>
      </c>
      <c r="AB29" s="71" t="s">
        <v>732</v>
      </c>
      <c r="AC29" s="2">
        <v>1</v>
      </c>
      <c r="AD29" s="2" t="s">
        <v>732</v>
      </c>
    </row>
    <row r="30" spans="2:30" ht="15.75" thickBot="1">
      <c r="B30" s="46" t="s">
        <v>116</v>
      </c>
      <c r="C30" s="2" t="s">
        <v>732</v>
      </c>
      <c r="D30" s="2" t="s">
        <v>732</v>
      </c>
      <c r="E30" s="2" t="s">
        <v>732</v>
      </c>
      <c r="F30" s="2" t="s">
        <v>732</v>
      </c>
      <c r="G30" s="2" t="s">
        <v>732</v>
      </c>
      <c r="H30" s="2" t="s">
        <v>732</v>
      </c>
      <c r="I30" s="2" t="s">
        <v>732</v>
      </c>
      <c r="J30" s="2" t="s">
        <v>732</v>
      </c>
      <c r="K30" s="2" t="s">
        <v>732</v>
      </c>
      <c r="L30" s="2" t="s">
        <v>732</v>
      </c>
      <c r="M30" s="2" t="s">
        <v>732</v>
      </c>
      <c r="N30" s="2" t="s">
        <v>732</v>
      </c>
      <c r="O30" s="2" t="s">
        <v>732</v>
      </c>
      <c r="P30" s="2" t="s">
        <v>732</v>
      </c>
      <c r="Q30" s="2" t="s">
        <v>732</v>
      </c>
      <c r="R30" s="2" t="s">
        <v>732</v>
      </c>
      <c r="S30" s="2" t="s">
        <v>732</v>
      </c>
      <c r="T30" s="2" t="s">
        <v>732</v>
      </c>
      <c r="U30" s="2" t="s">
        <v>732</v>
      </c>
      <c r="V30" s="2" t="s">
        <v>732</v>
      </c>
      <c r="W30" s="2" t="s">
        <v>732</v>
      </c>
      <c r="X30" s="2" t="s">
        <v>732</v>
      </c>
      <c r="Y30" s="2" t="s">
        <v>732</v>
      </c>
      <c r="Z30" s="2" t="s">
        <v>732</v>
      </c>
      <c r="AA30" s="2" t="s">
        <v>732</v>
      </c>
      <c r="AB30" s="2" t="s">
        <v>732</v>
      </c>
      <c r="AC30" s="71" t="s">
        <v>732</v>
      </c>
      <c r="AD30" s="2" t="s">
        <v>732</v>
      </c>
    </row>
    <row r="31" spans="2:30" ht="15.75" thickBot="1">
      <c r="B31" s="46" t="s">
        <v>119</v>
      </c>
      <c r="C31" s="2">
        <v>1</v>
      </c>
      <c r="D31" s="2">
        <v>1</v>
      </c>
      <c r="E31" s="2">
        <v>1</v>
      </c>
      <c r="F31" s="2" t="s">
        <v>732</v>
      </c>
      <c r="G31" s="2" t="s">
        <v>732</v>
      </c>
      <c r="H31" s="2" t="s">
        <v>732</v>
      </c>
      <c r="I31" s="2">
        <v>1</v>
      </c>
      <c r="J31" s="2">
        <v>1</v>
      </c>
      <c r="K31" s="2">
        <v>1</v>
      </c>
      <c r="L31" s="2" t="s">
        <v>732</v>
      </c>
      <c r="M31" s="2">
        <v>1</v>
      </c>
      <c r="N31" s="2">
        <v>1</v>
      </c>
      <c r="O31" s="2">
        <v>1</v>
      </c>
      <c r="P31" s="2">
        <v>1</v>
      </c>
      <c r="Q31" s="2">
        <v>1</v>
      </c>
      <c r="R31" s="2">
        <v>1</v>
      </c>
      <c r="S31" s="2">
        <v>1</v>
      </c>
      <c r="T31" s="2" t="s">
        <v>732</v>
      </c>
      <c r="U31" s="2">
        <v>1</v>
      </c>
      <c r="V31" s="2">
        <v>1</v>
      </c>
      <c r="W31" s="2" t="s">
        <v>732</v>
      </c>
      <c r="X31" s="2">
        <v>1</v>
      </c>
      <c r="Y31" s="2">
        <v>1</v>
      </c>
      <c r="Z31" s="2">
        <v>1</v>
      </c>
      <c r="AA31" s="2" t="s">
        <v>732</v>
      </c>
      <c r="AB31" s="2" t="s">
        <v>732</v>
      </c>
      <c r="AC31" s="2">
        <v>1</v>
      </c>
      <c r="AD31" s="71" t="s">
        <v>732</v>
      </c>
    </row>
    <row r="34" spans="2:30">
      <c r="B34" s="1" t="s">
        <v>136</v>
      </c>
      <c r="C34" s="1"/>
      <c r="D34" s="1"/>
      <c r="E34" s="1"/>
      <c r="F34" s="1"/>
      <c r="G34" s="1"/>
      <c r="H34" s="1"/>
      <c r="I34" s="1"/>
      <c r="J34" s="1"/>
      <c r="K34" s="1"/>
      <c r="L34" s="1"/>
      <c r="M34" s="1"/>
      <c r="N34" s="1"/>
      <c r="O34" s="1"/>
    </row>
    <row r="35" spans="2:30" ht="15.75" thickBot="1">
      <c r="B35" s="46" t="s">
        <v>734</v>
      </c>
      <c r="C35" s="46" t="s">
        <v>45</v>
      </c>
      <c r="D35" s="46" t="s">
        <v>48</v>
      </c>
      <c r="E35" s="46" t="s">
        <v>51</v>
      </c>
      <c r="F35" s="46" t="s">
        <v>54</v>
      </c>
      <c r="G35" s="46" t="s">
        <v>57</v>
      </c>
      <c r="H35" s="46" t="s">
        <v>60</v>
      </c>
      <c r="I35" s="46" t="s">
        <v>63</v>
      </c>
      <c r="J35" s="46" t="s">
        <v>66</v>
      </c>
      <c r="K35" s="46" t="s">
        <v>69</v>
      </c>
      <c r="L35" s="46" t="s">
        <v>71</v>
      </c>
      <c r="M35" s="46" t="s">
        <v>73</v>
      </c>
      <c r="N35" s="46" t="s">
        <v>75</v>
      </c>
      <c r="O35" s="46" t="s">
        <v>78</v>
      </c>
      <c r="P35" s="46" t="s">
        <v>81</v>
      </c>
      <c r="Q35" s="46" t="s">
        <v>84</v>
      </c>
      <c r="R35" s="46" t="s">
        <v>87</v>
      </c>
      <c r="S35" s="46" t="s">
        <v>90</v>
      </c>
      <c r="T35" s="46" t="s">
        <v>93</v>
      </c>
      <c r="U35" s="46" t="s">
        <v>96</v>
      </c>
      <c r="V35" s="46" t="s">
        <v>98</v>
      </c>
      <c r="W35" s="46" t="s">
        <v>100</v>
      </c>
      <c r="X35" s="46" t="s">
        <v>103</v>
      </c>
      <c r="Y35" s="46" t="s">
        <v>106</v>
      </c>
      <c r="Z35" s="46" t="s">
        <v>109</v>
      </c>
      <c r="AA35" s="46" t="s">
        <v>111</v>
      </c>
      <c r="AB35" s="46" t="s">
        <v>113</v>
      </c>
      <c r="AC35" s="46" t="s">
        <v>116</v>
      </c>
      <c r="AD35" s="46" t="s">
        <v>119</v>
      </c>
    </row>
    <row r="36" spans="2:30" ht="15.75" thickBot="1">
      <c r="B36" s="46" t="s">
        <v>45</v>
      </c>
      <c r="C36" s="71" t="s">
        <v>732</v>
      </c>
      <c r="D36" s="2" t="s">
        <v>732</v>
      </c>
      <c r="E36" s="2" t="s">
        <v>732</v>
      </c>
      <c r="F36" s="2" t="s">
        <v>732</v>
      </c>
      <c r="G36" s="2" t="s">
        <v>732</v>
      </c>
      <c r="H36" s="2" t="s">
        <v>732</v>
      </c>
      <c r="I36" s="2" t="s">
        <v>732</v>
      </c>
      <c r="J36" s="2" t="s">
        <v>732</v>
      </c>
      <c r="K36" s="2" t="s">
        <v>732</v>
      </c>
      <c r="L36" s="2" t="s">
        <v>732</v>
      </c>
      <c r="M36" s="2" t="s">
        <v>732</v>
      </c>
      <c r="N36" s="2" t="s">
        <v>732</v>
      </c>
      <c r="O36" s="2" t="s">
        <v>732</v>
      </c>
      <c r="P36" s="2" t="s">
        <v>732</v>
      </c>
      <c r="Q36" s="2" t="s">
        <v>732</v>
      </c>
      <c r="R36" s="2" t="s">
        <v>732</v>
      </c>
      <c r="S36" s="2" t="s">
        <v>732</v>
      </c>
      <c r="T36" s="2" t="s">
        <v>732</v>
      </c>
      <c r="U36" s="2" t="s">
        <v>732</v>
      </c>
      <c r="V36" s="2" t="s">
        <v>732</v>
      </c>
      <c r="W36" s="2" t="s">
        <v>732</v>
      </c>
      <c r="X36" s="2" t="s">
        <v>732</v>
      </c>
      <c r="Y36" s="2" t="s">
        <v>732</v>
      </c>
      <c r="Z36" s="2" t="s">
        <v>732</v>
      </c>
      <c r="AA36" s="2" t="s">
        <v>732</v>
      </c>
      <c r="AB36" s="2" t="s">
        <v>732</v>
      </c>
      <c r="AC36" s="2" t="s">
        <v>732</v>
      </c>
      <c r="AD36" s="2" t="s">
        <v>732</v>
      </c>
    </row>
    <row r="37" spans="2:30" ht="15.75" thickBot="1">
      <c r="B37" s="46" t="s">
        <v>48</v>
      </c>
      <c r="C37" s="2" t="s">
        <v>732</v>
      </c>
      <c r="D37" s="71" t="s">
        <v>732</v>
      </c>
      <c r="E37" s="2" t="s">
        <v>732</v>
      </c>
      <c r="F37" s="2" t="s">
        <v>732</v>
      </c>
      <c r="G37" s="2" t="s">
        <v>732</v>
      </c>
      <c r="H37" s="2" t="s">
        <v>732</v>
      </c>
      <c r="I37" s="2" t="s">
        <v>732</v>
      </c>
      <c r="J37" s="2" t="s">
        <v>732</v>
      </c>
      <c r="K37" s="2" t="s">
        <v>732</v>
      </c>
      <c r="L37" s="2" t="s">
        <v>732</v>
      </c>
      <c r="M37" s="2" t="s">
        <v>732</v>
      </c>
      <c r="N37" s="2" t="s">
        <v>732</v>
      </c>
      <c r="O37" s="2" t="s">
        <v>732</v>
      </c>
      <c r="P37" s="2" t="s">
        <v>732</v>
      </c>
      <c r="Q37" s="2" t="s">
        <v>732</v>
      </c>
      <c r="R37" s="2" t="s">
        <v>732</v>
      </c>
      <c r="S37" s="2" t="s">
        <v>732</v>
      </c>
      <c r="T37" s="2" t="s">
        <v>732</v>
      </c>
      <c r="U37" s="2" t="s">
        <v>732</v>
      </c>
      <c r="V37" s="2" t="s">
        <v>732</v>
      </c>
      <c r="W37" s="2" t="s">
        <v>732</v>
      </c>
      <c r="X37" s="2" t="s">
        <v>732</v>
      </c>
      <c r="Y37" s="2" t="s">
        <v>732</v>
      </c>
      <c r="Z37" s="2" t="s">
        <v>732</v>
      </c>
      <c r="AA37" s="2" t="s">
        <v>732</v>
      </c>
      <c r="AB37" s="2" t="s">
        <v>732</v>
      </c>
      <c r="AC37" s="2" t="s">
        <v>732</v>
      </c>
      <c r="AD37" s="2" t="s">
        <v>732</v>
      </c>
    </row>
    <row r="38" spans="2:30" ht="15.75" thickBot="1">
      <c r="B38" s="46" t="s">
        <v>51</v>
      </c>
      <c r="C38" s="2" t="s">
        <v>732</v>
      </c>
      <c r="D38" s="2" t="s">
        <v>732</v>
      </c>
      <c r="E38" s="71" t="s">
        <v>732</v>
      </c>
      <c r="F38" s="2" t="s">
        <v>732</v>
      </c>
      <c r="G38" s="2" t="s">
        <v>732</v>
      </c>
      <c r="H38" s="2" t="s">
        <v>732</v>
      </c>
      <c r="I38" s="2" t="s">
        <v>732</v>
      </c>
      <c r="J38" s="2" t="s">
        <v>732</v>
      </c>
      <c r="K38" s="2" t="s">
        <v>732</v>
      </c>
      <c r="L38" s="2" t="s">
        <v>732</v>
      </c>
      <c r="M38" s="2" t="s">
        <v>732</v>
      </c>
      <c r="N38" s="2" t="s">
        <v>732</v>
      </c>
      <c r="O38" s="2" t="s">
        <v>732</v>
      </c>
      <c r="P38" s="2" t="s">
        <v>732</v>
      </c>
      <c r="Q38" s="2" t="s">
        <v>732</v>
      </c>
      <c r="R38" s="2" t="s">
        <v>732</v>
      </c>
      <c r="S38" s="2" t="s">
        <v>732</v>
      </c>
      <c r="T38" s="2" t="s">
        <v>732</v>
      </c>
      <c r="U38" s="2" t="s">
        <v>732</v>
      </c>
      <c r="V38" s="2" t="s">
        <v>732</v>
      </c>
      <c r="W38" s="2" t="s">
        <v>732</v>
      </c>
      <c r="X38" s="2" t="s">
        <v>732</v>
      </c>
      <c r="Y38" s="2" t="s">
        <v>732</v>
      </c>
      <c r="Z38" s="2" t="s">
        <v>732</v>
      </c>
      <c r="AA38" s="2" t="s">
        <v>732</v>
      </c>
      <c r="AB38" s="2" t="s">
        <v>732</v>
      </c>
      <c r="AC38" s="2" t="s">
        <v>732</v>
      </c>
      <c r="AD38" s="2" t="s">
        <v>732</v>
      </c>
    </row>
    <row r="39" spans="2:30" ht="15.75" thickBot="1">
      <c r="B39" s="46" t="s">
        <v>54</v>
      </c>
      <c r="C39" s="2" t="s">
        <v>732</v>
      </c>
      <c r="D39" s="2" t="s">
        <v>732</v>
      </c>
      <c r="E39" s="2" t="s">
        <v>732</v>
      </c>
      <c r="F39" s="71" t="s">
        <v>732</v>
      </c>
      <c r="G39" s="2" t="s">
        <v>732</v>
      </c>
      <c r="H39" s="2" t="s">
        <v>732</v>
      </c>
      <c r="I39" s="2" t="s">
        <v>732</v>
      </c>
      <c r="J39" s="2" t="s">
        <v>732</v>
      </c>
      <c r="K39" s="2" t="s">
        <v>732</v>
      </c>
      <c r="L39" s="2" t="s">
        <v>732</v>
      </c>
      <c r="M39" s="2" t="s">
        <v>732</v>
      </c>
      <c r="N39" s="2" t="s">
        <v>732</v>
      </c>
      <c r="O39" s="2" t="s">
        <v>732</v>
      </c>
      <c r="P39" s="2" t="s">
        <v>732</v>
      </c>
      <c r="Q39" s="2" t="s">
        <v>732</v>
      </c>
      <c r="R39" s="2" t="s">
        <v>732</v>
      </c>
      <c r="S39" s="2" t="s">
        <v>732</v>
      </c>
      <c r="T39" s="2" t="s">
        <v>732</v>
      </c>
      <c r="U39" s="2" t="s">
        <v>732</v>
      </c>
      <c r="V39" s="2" t="s">
        <v>732</v>
      </c>
      <c r="W39" s="2" t="s">
        <v>732</v>
      </c>
      <c r="X39" s="2" t="s">
        <v>732</v>
      </c>
      <c r="Y39" s="2" t="s">
        <v>732</v>
      </c>
      <c r="Z39" s="2" t="s">
        <v>732</v>
      </c>
      <c r="AA39" s="2" t="s">
        <v>732</v>
      </c>
      <c r="AB39" s="2" t="s">
        <v>732</v>
      </c>
      <c r="AC39" s="2" t="s">
        <v>732</v>
      </c>
      <c r="AD39" s="2" t="s">
        <v>732</v>
      </c>
    </row>
    <row r="40" spans="2:30" ht="15.75" thickBot="1">
      <c r="B40" s="46" t="s">
        <v>57</v>
      </c>
      <c r="C40" s="2" t="s">
        <v>732</v>
      </c>
      <c r="D40" s="2" t="s">
        <v>732</v>
      </c>
      <c r="E40" s="2" t="s">
        <v>732</v>
      </c>
      <c r="F40" s="2" t="s">
        <v>732</v>
      </c>
      <c r="G40" s="71" t="s">
        <v>732</v>
      </c>
      <c r="H40" s="2" t="s">
        <v>732</v>
      </c>
      <c r="I40" s="2" t="s">
        <v>732</v>
      </c>
      <c r="J40" s="2" t="s">
        <v>732</v>
      </c>
      <c r="K40" s="2" t="s">
        <v>732</v>
      </c>
      <c r="L40" s="2" t="s">
        <v>732</v>
      </c>
      <c r="M40" s="2" t="s">
        <v>732</v>
      </c>
      <c r="N40" s="2" t="s">
        <v>732</v>
      </c>
      <c r="O40" s="2" t="s">
        <v>732</v>
      </c>
      <c r="P40" s="2" t="s">
        <v>732</v>
      </c>
      <c r="Q40" s="2" t="s">
        <v>732</v>
      </c>
      <c r="R40" s="2" t="s">
        <v>732</v>
      </c>
      <c r="S40" s="2" t="s">
        <v>732</v>
      </c>
      <c r="T40" s="2" t="s">
        <v>732</v>
      </c>
      <c r="U40" s="2" t="s">
        <v>732</v>
      </c>
      <c r="V40" s="2" t="s">
        <v>732</v>
      </c>
      <c r="W40" s="2" t="s">
        <v>732</v>
      </c>
      <c r="X40" s="2" t="s">
        <v>732</v>
      </c>
      <c r="Y40" s="2" t="s">
        <v>732</v>
      </c>
      <c r="Z40" s="2" t="s">
        <v>732</v>
      </c>
      <c r="AA40" s="2" t="s">
        <v>732</v>
      </c>
      <c r="AB40" s="2" t="s">
        <v>732</v>
      </c>
      <c r="AC40" s="2" t="s">
        <v>732</v>
      </c>
      <c r="AD40" s="2" t="s">
        <v>732</v>
      </c>
    </row>
    <row r="41" spans="2:30" ht="15.75" thickBot="1">
      <c r="B41" s="46" t="s">
        <v>60</v>
      </c>
      <c r="C41" s="2">
        <v>1</v>
      </c>
      <c r="D41" s="2" t="s">
        <v>732</v>
      </c>
      <c r="E41" s="2" t="s">
        <v>732</v>
      </c>
      <c r="F41" s="2" t="s">
        <v>732</v>
      </c>
      <c r="G41" s="2" t="s">
        <v>732</v>
      </c>
      <c r="H41" s="71" t="s">
        <v>732</v>
      </c>
      <c r="I41" s="2">
        <v>1</v>
      </c>
      <c r="J41" s="2" t="s">
        <v>732</v>
      </c>
      <c r="K41" s="2" t="s">
        <v>732</v>
      </c>
      <c r="L41" s="2" t="s">
        <v>732</v>
      </c>
      <c r="M41" s="2" t="s">
        <v>732</v>
      </c>
      <c r="N41" s="2" t="s">
        <v>732</v>
      </c>
      <c r="O41" s="2" t="s">
        <v>732</v>
      </c>
      <c r="P41" s="2" t="s">
        <v>732</v>
      </c>
      <c r="Q41" s="2" t="s">
        <v>732</v>
      </c>
      <c r="R41" s="2">
        <v>1</v>
      </c>
      <c r="S41" s="2">
        <v>1</v>
      </c>
      <c r="T41" s="2" t="s">
        <v>732</v>
      </c>
      <c r="U41" s="2" t="s">
        <v>732</v>
      </c>
      <c r="V41" s="2" t="s">
        <v>732</v>
      </c>
      <c r="W41" s="2" t="s">
        <v>732</v>
      </c>
      <c r="X41" s="2">
        <v>1</v>
      </c>
      <c r="Y41" s="2" t="s">
        <v>732</v>
      </c>
      <c r="Z41" s="2">
        <v>1</v>
      </c>
      <c r="AA41" s="2" t="s">
        <v>732</v>
      </c>
      <c r="AB41" s="2" t="s">
        <v>732</v>
      </c>
      <c r="AC41" s="2" t="s">
        <v>732</v>
      </c>
      <c r="AD41" s="2" t="s">
        <v>732</v>
      </c>
    </row>
    <row r="42" spans="2:30" ht="15.75" thickBot="1">
      <c r="B42" s="46" t="s">
        <v>63</v>
      </c>
      <c r="C42" s="2" t="s">
        <v>732</v>
      </c>
      <c r="D42" s="2" t="s">
        <v>732</v>
      </c>
      <c r="E42" s="2" t="s">
        <v>732</v>
      </c>
      <c r="F42" s="2" t="s">
        <v>732</v>
      </c>
      <c r="G42" s="2" t="s">
        <v>732</v>
      </c>
      <c r="H42" s="2" t="s">
        <v>732</v>
      </c>
      <c r="I42" s="71" t="s">
        <v>732</v>
      </c>
      <c r="J42" s="2" t="s">
        <v>732</v>
      </c>
      <c r="K42" s="2" t="s">
        <v>732</v>
      </c>
      <c r="L42" s="2" t="s">
        <v>732</v>
      </c>
      <c r="M42" s="2" t="s">
        <v>732</v>
      </c>
      <c r="N42" s="2" t="s">
        <v>732</v>
      </c>
      <c r="O42" s="2" t="s">
        <v>732</v>
      </c>
      <c r="P42" s="2" t="s">
        <v>732</v>
      </c>
      <c r="Q42" s="2" t="s">
        <v>732</v>
      </c>
      <c r="R42" s="2" t="s">
        <v>732</v>
      </c>
      <c r="S42" s="2" t="s">
        <v>732</v>
      </c>
      <c r="T42" s="2" t="s">
        <v>732</v>
      </c>
      <c r="U42" s="2" t="s">
        <v>732</v>
      </c>
      <c r="V42" s="2" t="s">
        <v>732</v>
      </c>
      <c r="W42" s="2" t="s">
        <v>732</v>
      </c>
      <c r="X42" s="2" t="s">
        <v>732</v>
      </c>
      <c r="Y42" s="2" t="s">
        <v>732</v>
      </c>
      <c r="Z42" s="2" t="s">
        <v>732</v>
      </c>
      <c r="AA42" s="2" t="s">
        <v>732</v>
      </c>
      <c r="AB42" s="2" t="s">
        <v>732</v>
      </c>
      <c r="AC42" s="2" t="s">
        <v>732</v>
      </c>
      <c r="AD42" s="2" t="s">
        <v>732</v>
      </c>
    </row>
    <row r="43" spans="2:30" ht="15.75" thickBot="1">
      <c r="B43" s="46" t="s">
        <v>66</v>
      </c>
      <c r="C43" s="2">
        <v>1</v>
      </c>
      <c r="D43" s="2" t="s">
        <v>732</v>
      </c>
      <c r="E43" s="2" t="s">
        <v>732</v>
      </c>
      <c r="F43" s="2" t="s">
        <v>732</v>
      </c>
      <c r="G43" s="2" t="s">
        <v>732</v>
      </c>
      <c r="H43" s="2" t="s">
        <v>732</v>
      </c>
      <c r="I43" s="2" t="s">
        <v>732</v>
      </c>
      <c r="J43" s="71" t="s">
        <v>732</v>
      </c>
      <c r="K43" s="2" t="s">
        <v>732</v>
      </c>
      <c r="L43" s="2" t="s">
        <v>732</v>
      </c>
      <c r="M43" s="2" t="s">
        <v>732</v>
      </c>
      <c r="N43" s="2" t="s">
        <v>732</v>
      </c>
      <c r="O43" s="2" t="s">
        <v>732</v>
      </c>
      <c r="P43" s="2" t="s">
        <v>732</v>
      </c>
      <c r="Q43" s="2" t="s">
        <v>732</v>
      </c>
      <c r="R43" s="2" t="s">
        <v>732</v>
      </c>
      <c r="S43" s="2" t="s">
        <v>732</v>
      </c>
      <c r="T43" s="2" t="s">
        <v>732</v>
      </c>
      <c r="U43" s="2" t="s">
        <v>732</v>
      </c>
      <c r="V43" s="2" t="s">
        <v>732</v>
      </c>
      <c r="W43" s="2" t="s">
        <v>732</v>
      </c>
      <c r="X43" s="2" t="s">
        <v>732</v>
      </c>
      <c r="Y43" s="2" t="s">
        <v>732</v>
      </c>
      <c r="Z43" s="2" t="s">
        <v>732</v>
      </c>
      <c r="AA43" s="2" t="s">
        <v>732</v>
      </c>
      <c r="AB43" s="2" t="s">
        <v>732</v>
      </c>
      <c r="AC43" s="2" t="s">
        <v>732</v>
      </c>
      <c r="AD43" s="2" t="s">
        <v>732</v>
      </c>
    </row>
    <row r="44" spans="2:30" ht="15.75" thickBot="1">
      <c r="B44" s="46" t="s">
        <v>69</v>
      </c>
      <c r="C44" s="2" t="s">
        <v>732</v>
      </c>
      <c r="D44" s="2" t="s">
        <v>732</v>
      </c>
      <c r="E44" s="2" t="s">
        <v>732</v>
      </c>
      <c r="F44" s="2" t="s">
        <v>732</v>
      </c>
      <c r="G44" s="2" t="s">
        <v>732</v>
      </c>
      <c r="H44" s="2" t="s">
        <v>732</v>
      </c>
      <c r="I44" s="2" t="s">
        <v>732</v>
      </c>
      <c r="J44" s="2" t="s">
        <v>732</v>
      </c>
      <c r="K44" s="71" t="s">
        <v>732</v>
      </c>
      <c r="L44" s="2" t="s">
        <v>732</v>
      </c>
      <c r="M44" s="2" t="s">
        <v>732</v>
      </c>
      <c r="N44" s="2" t="s">
        <v>732</v>
      </c>
      <c r="O44" s="2" t="s">
        <v>732</v>
      </c>
      <c r="P44" s="2" t="s">
        <v>732</v>
      </c>
      <c r="Q44" s="2" t="s">
        <v>732</v>
      </c>
      <c r="R44" s="2" t="s">
        <v>732</v>
      </c>
      <c r="S44" s="2" t="s">
        <v>732</v>
      </c>
      <c r="T44" s="2" t="s">
        <v>732</v>
      </c>
      <c r="U44" s="2" t="s">
        <v>732</v>
      </c>
      <c r="V44" s="2" t="s">
        <v>732</v>
      </c>
      <c r="W44" s="2" t="s">
        <v>732</v>
      </c>
      <c r="X44" s="2" t="s">
        <v>732</v>
      </c>
      <c r="Y44" s="2" t="s">
        <v>732</v>
      </c>
      <c r="Z44" s="2" t="s">
        <v>732</v>
      </c>
      <c r="AA44" s="2" t="s">
        <v>732</v>
      </c>
      <c r="AB44" s="2" t="s">
        <v>732</v>
      </c>
      <c r="AC44" s="2" t="s">
        <v>732</v>
      </c>
      <c r="AD44" s="2" t="s">
        <v>732</v>
      </c>
    </row>
    <row r="45" spans="2:30" ht="15.75" thickBot="1">
      <c r="B45" s="46" t="s">
        <v>71</v>
      </c>
      <c r="C45" s="2" t="s">
        <v>732</v>
      </c>
      <c r="D45" s="2" t="s">
        <v>732</v>
      </c>
      <c r="E45" s="2" t="s">
        <v>732</v>
      </c>
      <c r="F45" s="2" t="s">
        <v>732</v>
      </c>
      <c r="G45" s="2" t="s">
        <v>732</v>
      </c>
      <c r="H45" s="2" t="s">
        <v>732</v>
      </c>
      <c r="I45" s="2" t="s">
        <v>732</v>
      </c>
      <c r="J45" s="2" t="s">
        <v>732</v>
      </c>
      <c r="K45" s="2" t="s">
        <v>732</v>
      </c>
      <c r="L45" s="71" t="s">
        <v>732</v>
      </c>
      <c r="M45" s="2" t="s">
        <v>732</v>
      </c>
      <c r="N45" s="2" t="s">
        <v>732</v>
      </c>
      <c r="O45" s="2" t="s">
        <v>732</v>
      </c>
      <c r="P45" s="2" t="s">
        <v>732</v>
      </c>
      <c r="Q45" s="2" t="s">
        <v>732</v>
      </c>
      <c r="R45" s="2" t="s">
        <v>732</v>
      </c>
      <c r="S45" s="2">
        <v>1</v>
      </c>
      <c r="T45" s="2" t="s">
        <v>732</v>
      </c>
      <c r="U45" s="2" t="s">
        <v>732</v>
      </c>
      <c r="V45" s="2" t="s">
        <v>732</v>
      </c>
      <c r="W45" s="2" t="s">
        <v>732</v>
      </c>
      <c r="X45" s="2" t="s">
        <v>732</v>
      </c>
      <c r="Y45" s="2" t="s">
        <v>732</v>
      </c>
      <c r="Z45" s="2" t="s">
        <v>732</v>
      </c>
      <c r="AA45" s="2" t="s">
        <v>732</v>
      </c>
      <c r="AB45" s="2" t="s">
        <v>732</v>
      </c>
      <c r="AC45" s="2" t="s">
        <v>732</v>
      </c>
      <c r="AD45" s="2" t="s">
        <v>732</v>
      </c>
    </row>
    <row r="46" spans="2:30" ht="15.75" thickBot="1">
      <c r="B46" s="46" t="s">
        <v>73</v>
      </c>
      <c r="C46" s="2" t="s">
        <v>732</v>
      </c>
      <c r="D46" s="2" t="s">
        <v>732</v>
      </c>
      <c r="E46" s="2" t="s">
        <v>732</v>
      </c>
      <c r="F46" s="2" t="s">
        <v>732</v>
      </c>
      <c r="G46" s="2" t="s">
        <v>732</v>
      </c>
      <c r="H46" s="2" t="s">
        <v>732</v>
      </c>
      <c r="I46" s="2" t="s">
        <v>732</v>
      </c>
      <c r="J46" s="2" t="s">
        <v>732</v>
      </c>
      <c r="K46" s="2" t="s">
        <v>732</v>
      </c>
      <c r="L46" s="2" t="s">
        <v>732</v>
      </c>
      <c r="M46" s="71" t="s">
        <v>732</v>
      </c>
      <c r="N46" s="2" t="s">
        <v>732</v>
      </c>
      <c r="O46" s="2" t="s">
        <v>732</v>
      </c>
      <c r="P46" s="2" t="s">
        <v>732</v>
      </c>
      <c r="Q46" s="2" t="s">
        <v>732</v>
      </c>
      <c r="R46" s="2" t="s">
        <v>732</v>
      </c>
      <c r="S46" s="2" t="s">
        <v>732</v>
      </c>
      <c r="T46" s="2" t="s">
        <v>732</v>
      </c>
      <c r="U46" s="2" t="s">
        <v>732</v>
      </c>
      <c r="V46" s="2" t="s">
        <v>732</v>
      </c>
      <c r="W46" s="2" t="s">
        <v>732</v>
      </c>
      <c r="X46" s="2" t="s">
        <v>732</v>
      </c>
      <c r="Y46" s="2" t="s">
        <v>732</v>
      </c>
      <c r="Z46" s="2" t="s">
        <v>732</v>
      </c>
      <c r="AA46" s="2" t="s">
        <v>732</v>
      </c>
      <c r="AB46" s="2" t="s">
        <v>732</v>
      </c>
      <c r="AC46" s="2" t="s">
        <v>732</v>
      </c>
      <c r="AD46" s="2" t="s">
        <v>732</v>
      </c>
    </row>
    <row r="47" spans="2:30" ht="15.75" thickBot="1">
      <c r="B47" s="46" t="s">
        <v>75</v>
      </c>
      <c r="C47" s="2" t="s">
        <v>732</v>
      </c>
      <c r="D47" s="2" t="s">
        <v>732</v>
      </c>
      <c r="E47" s="2" t="s">
        <v>732</v>
      </c>
      <c r="F47" s="2" t="s">
        <v>732</v>
      </c>
      <c r="G47" s="2" t="s">
        <v>732</v>
      </c>
      <c r="H47" s="2" t="s">
        <v>732</v>
      </c>
      <c r="I47" s="2" t="s">
        <v>732</v>
      </c>
      <c r="J47" s="2" t="s">
        <v>732</v>
      </c>
      <c r="K47" s="2" t="s">
        <v>732</v>
      </c>
      <c r="L47" s="2" t="s">
        <v>732</v>
      </c>
      <c r="M47" s="2" t="s">
        <v>732</v>
      </c>
      <c r="N47" s="71" t="s">
        <v>732</v>
      </c>
      <c r="O47" s="2" t="s">
        <v>732</v>
      </c>
      <c r="P47" s="2" t="s">
        <v>732</v>
      </c>
      <c r="Q47" s="2" t="s">
        <v>732</v>
      </c>
      <c r="R47" s="2" t="s">
        <v>732</v>
      </c>
      <c r="S47" s="2" t="s">
        <v>732</v>
      </c>
      <c r="T47" s="2" t="s">
        <v>732</v>
      </c>
      <c r="U47" s="2" t="s">
        <v>732</v>
      </c>
      <c r="V47" s="2" t="s">
        <v>732</v>
      </c>
      <c r="W47" s="2" t="s">
        <v>732</v>
      </c>
      <c r="X47" s="2" t="s">
        <v>732</v>
      </c>
      <c r="Y47" s="2" t="s">
        <v>732</v>
      </c>
      <c r="Z47" s="2" t="s">
        <v>732</v>
      </c>
      <c r="AA47" s="2" t="s">
        <v>732</v>
      </c>
      <c r="AB47" s="2" t="s">
        <v>732</v>
      </c>
      <c r="AC47" s="2" t="s">
        <v>732</v>
      </c>
      <c r="AD47" s="2" t="s">
        <v>732</v>
      </c>
    </row>
    <row r="48" spans="2:30" ht="15.75" thickBot="1">
      <c r="B48" s="46" t="s">
        <v>78</v>
      </c>
      <c r="C48" s="2" t="s">
        <v>732</v>
      </c>
      <c r="D48" s="2" t="s">
        <v>732</v>
      </c>
      <c r="E48" s="2" t="s">
        <v>732</v>
      </c>
      <c r="F48" s="2" t="s">
        <v>732</v>
      </c>
      <c r="G48" s="2" t="s">
        <v>732</v>
      </c>
      <c r="H48" s="2" t="s">
        <v>732</v>
      </c>
      <c r="I48" s="2">
        <v>1</v>
      </c>
      <c r="J48" s="2" t="s">
        <v>732</v>
      </c>
      <c r="K48" s="2" t="s">
        <v>732</v>
      </c>
      <c r="L48" s="2" t="s">
        <v>732</v>
      </c>
      <c r="M48" s="2" t="s">
        <v>732</v>
      </c>
      <c r="N48" s="2" t="s">
        <v>732</v>
      </c>
      <c r="O48" s="71" t="s">
        <v>732</v>
      </c>
      <c r="P48" s="2" t="s">
        <v>732</v>
      </c>
      <c r="Q48" s="2" t="s">
        <v>732</v>
      </c>
      <c r="R48" s="2" t="s">
        <v>732</v>
      </c>
      <c r="S48" s="2" t="s">
        <v>732</v>
      </c>
      <c r="T48" s="2" t="s">
        <v>732</v>
      </c>
      <c r="U48" s="2" t="s">
        <v>732</v>
      </c>
      <c r="V48" s="2" t="s">
        <v>732</v>
      </c>
      <c r="W48" s="2" t="s">
        <v>732</v>
      </c>
      <c r="X48" s="2">
        <v>1</v>
      </c>
      <c r="Y48" s="2" t="s">
        <v>732</v>
      </c>
      <c r="Z48" s="2" t="s">
        <v>732</v>
      </c>
      <c r="AA48" s="2" t="s">
        <v>732</v>
      </c>
      <c r="AB48" s="2" t="s">
        <v>732</v>
      </c>
      <c r="AC48" s="2" t="s">
        <v>732</v>
      </c>
      <c r="AD48" s="2" t="s">
        <v>732</v>
      </c>
    </row>
    <row r="49" spans="2:30" ht="15.75" thickBot="1">
      <c r="B49" s="46" t="s">
        <v>81</v>
      </c>
      <c r="C49" s="2" t="s">
        <v>732</v>
      </c>
      <c r="D49" s="2" t="s">
        <v>732</v>
      </c>
      <c r="E49" s="2" t="s">
        <v>732</v>
      </c>
      <c r="F49" s="2" t="s">
        <v>732</v>
      </c>
      <c r="G49" s="2" t="s">
        <v>732</v>
      </c>
      <c r="H49" s="2" t="s">
        <v>732</v>
      </c>
      <c r="I49" s="2" t="s">
        <v>732</v>
      </c>
      <c r="J49" s="2" t="s">
        <v>732</v>
      </c>
      <c r="K49" s="2" t="s">
        <v>732</v>
      </c>
      <c r="L49" s="2" t="s">
        <v>732</v>
      </c>
      <c r="M49" s="2" t="s">
        <v>732</v>
      </c>
      <c r="N49" s="2" t="s">
        <v>732</v>
      </c>
      <c r="O49" s="2" t="s">
        <v>732</v>
      </c>
      <c r="P49" s="71" t="s">
        <v>732</v>
      </c>
      <c r="Q49" s="2" t="s">
        <v>732</v>
      </c>
      <c r="R49" s="2" t="s">
        <v>732</v>
      </c>
      <c r="S49" s="2" t="s">
        <v>732</v>
      </c>
      <c r="T49" s="2" t="s">
        <v>732</v>
      </c>
      <c r="U49" s="2" t="s">
        <v>732</v>
      </c>
      <c r="V49" s="2" t="s">
        <v>732</v>
      </c>
      <c r="W49" s="2" t="s">
        <v>732</v>
      </c>
      <c r="X49" s="2" t="s">
        <v>732</v>
      </c>
      <c r="Y49" s="2" t="s">
        <v>732</v>
      </c>
      <c r="Z49" s="2" t="s">
        <v>732</v>
      </c>
      <c r="AA49" s="2" t="s">
        <v>732</v>
      </c>
      <c r="AB49" s="2" t="s">
        <v>732</v>
      </c>
      <c r="AC49" s="2" t="s">
        <v>732</v>
      </c>
      <c r="AD49" s="2" t="s">
        <v>732</v>
      </c>
    </row>
    <row r="50" spans="2:30" ht="15.75" thickBot="1">
      <c r="B50" s="46" t="s">
        <v>84</v>
      </c>
      <c r="C50" s="2">
        <v>1</v>
      </c>
      <c r="D50" s="2" t="s">
        <v>732</v>
      </c>
      <c r="E50" s="2" t="s">
        <v>732</v>
      </c>
      <c r="F50" s="2" t="s">
        <v>732</v>
      </c>
      <c r="G50" s="2" t="s">
        <v>732</v>
      </c>
      <c r="H50" s="2" t="s">
        <v>732</v>
      </c>
      <c r="I50" s="2">
        <v>1</v>
      </c>
      <c r="J50" s="2" t="s">
        <v>732</v>
      </c>
      <c r="K50" s="2" t="s">
        <v>732</v>
      </c>
      <c r="L50" s="2" t="s">
        <v>732</v>
      </c>
      <c r="M50" s="2" t="s">
        <v>732</v>
      </c>
      <c r="N50" s="2" t="s">
        <v>732</v>
      </c>
      <c r="O50" s="2" t="s">
        <v>732</v>
      </c>
      <c r="P50" s="2" t="s">
        <v>732</v>
      </c>
      <c r="Q50" s="71" t="s">
        <v>732</v>
      </c>
      <c r="R50" s="2">
        <v>1</v>
      </c>
      <c r="S50" s="2">
        <v>1</v>
      </c>
      <c r="T50" s="2" t="s">
        <v>732</v>
      </c>
      <c r="U50" s="2" t="s">
        <v>732</v>
      </c>
      <c r="V50" s="2" t="s">
        <v>732</v>
      </c>
      <c r="W50" s="2">
        <v>1</v>
      </c>
      <c r="X50" s="2" t="s">
        <v>732</v>
      </c>
      <c r="Y50" s="2" t="s">
        <v>732</v>
      </c>
      <c r="Z50" s="2">
        <v>1</v>
      </c>
      <c r="AA50" s="2" t="s">
        <v>732</v>
      </c>
      <c r="AB50" s="2" t="s">
        <v>732</v>
      </c>
      <c r="AC50" s="2" t="s">
        <v>732</v>
      </c>
      <c r="AD50" s="2" t="s">
        <v>732</v>
      </c>
    </row>
    <row r="51" spans="2:30" ht="15.75" thickBot="1">
      <c r="B51" s="46" t="s">
        <v>87</v>
      </c>
      <c r="C51" s="2" t="s">
        <v>732</v>
      </c>
      <c r="D51" s="2" t="s">
        <v>732</v>
      </c>
      <c r="E51" s="2" t="s">
        <v>732</v>
      </c>
      <c r="F51" s="2" t="s">
        <v>732</v>
      </c>
      <c r="G51" s="2" t="s">
        <v>732</v>
      </c>
      <c r="H51" s="2" t="s">
        <v>732</v>
      </c>
      <c r="I51" s="2" t="s">
        <v>732</v>
      </c>
      <c r="J51" s="2" t="s">
        <v>732</v>
      </c>
      <c r="K51" s="2" t="s">
        <v>732</v>
      </c>
      <c r="L51" s="2" t="s">
        <v>732</v>
      </c>
      <c r="M51" s="2" t="s">
        <v>732</v>
      </c>
      <c r="N51" s="2" t="s">
        <v>732</v>
      </c>
      <c r="O51" s="2" t="s">
        <v>732</v>
      </c>
      <c r="P51" s="2" t="s">
        <v>732</v>
      </c>
      <c r="Q51" s="2" t="s">
        <v>732</v>
      </c>
      <c r="R51" s="71" t="s">
        <v>732</v>
      </c>
      <c r="S51" s="2" t="s">
        <v>732</v>
      </c>
      <c r="T51" s="2" t="s">
        <v>732</v>
      </c>
      <c r="U51" s="2" t="s">
        <v>732</v>
      </c>
      <c r="V51" s="2" t="s">
        <v>732</v>
      </c>
      <c r="W51" s="2" t="s">
        <v>732</v>
      </c>
      <c r="X51" s="2" t="s">
        <v>732</v>
      </c>
      <c r="Y51" s="2" t="s">
        <v>732</v>
      </c>
      <c r="Z51" s="2" t="s">
        <v>732</v>
      </c>
      <c r="AA51" s="2" t="s">
        <v>732</v>
      </c>
      <c r="AB51" s="2" t="s">
        <v>732</v>
      </c>
      <c r="AC51" s="2" t="s">
        <v>732</v>
      </c>
      <c r="AD51" s="2" t="s">
        <v>732</v>
      </c>
    </row>
    <row r="52" spans="2:30" ht="15.75" thickBot="1">
      <c r="B52" s="46" t="s">
        <v>90</v>
      </c>
      <c r="C52" s="2" t="s">
        <v>732</v>
      </c>
      <c r="D52" s="2" t="s">
        <v>732</v>
      </c>
      <c r="E52" s="2" t="s">
        <v>732</v>
      </c>
      <c r="F52" s="2" t="s">
        <v>732</v>
      </c>
      <c r="G52" s="2" t="s">
        <v>732</v>
      </c>
      <c r="H52" s="2" t="s">
        <v>732</v>
      </c>
      <c r="I52" s="2" t="s">
        <v>732</v>
      </c>
      <c r="J52" s="2" t="s">
        <v>732</v>
      </c>
      <c r="K52" s="2" t="s">
        <v>732</v>
      </c>
      <c r="L52" s="2" t="s">
        <v>732</v>
      </c>
      <c r="M52" s="2" t="s">
        <v>732</v>
      </c>
      <c r="N52" s="2" t="s">
        <v>732</v>
      </c>
      <c r="O52" s="2" t="s">
        <v>732</v>
      </c>
      <c r="P52" s="2" t="s">
        <v>732</v>
      </c>
      <c r="Q52" s="2" t="s">
        <v>732</v>
      </c>
      <c r="R52" s="2" t="s">
        <v>732</v>
      </c>
      <c r="S52" s="71" t="s">
        <v>732</v>
      </c>
      <c r="T52" s="2" t="s">
        <v>732</v>
      </c>
      <c r="U52" s="2" t="s">
        <v>732</v>
      </c>
      <c r="V52" s="2" t="s">
        <v>732</v>
      </c>
      <c r="W52" s="2" t="s">
        <v>732</v>
      </c>
      <c r="X52" s="2" t="s">
        <v>732</v>
      </c>
      <c r="Y52" s="2" t="s">
        <v>732</v>
      </c>
      <c r="Z52" s="2" t="s">
        <v>732</v>
      </c>
      <c r="AA52" s="2" t="s">
        <v>732</v>
      </c>
      <c r="AB52" s="2" t="s">
        <v>732</v>
      </c>
      <c r="AC52" s="2" t="s">
        <v>732</v>
      </c>
      <c r="AD52" s="2" t="s">
        <v>732</v>
      </c>
    </row>
    <row r="53" spans="2:30" ht="15.75" thickBot="1">
      <c r="B53" s="46" t="s">
        <v>93</v>
      </c>
      <c r="C53" s="2" t="s">
        <v>732</v>
      </c>
      <c r="D53" s="2" t="s">
        <v>732</v>
      </c>
      <c r="E53" s="2" t="s">
        <v>732</v>
      </c>
      <c r="F53" s="2" t="s">
        <v>732</v>
      </c>
      <c r="G53" s="2" t="s">
        <v>732</v>
      </c>
      <c r="H53" s="2" t="s">
        <v>732</v>
      </c>
      <c r="I53" s="2" t="s">
        <v>732</v>
      </c>
      <c r="J53" s="2" t="s">
        <v>732</v>
      </c>
      <c r="K53" s="2" t="s">
        <v>732</v>
      </c>
      <c r="L53" s="2" t="s">
        <v>732</v>
      </c>
      <c r="M53" s="2" t="s">
        <v>732</v>
      </c>
      <c r="N53" s="2" t="s">
        <v>732</v>
      </c>
      <c r="O53" s="2" t="s">
        <v>732</v>
      </c>
      <c r="P53" s="2" t="s">
        <v>732</v>
      </c>
      <c r="Q53" s="2" t="s">
        <v>732</v>
      </c>
      <c r="R53" s="2" t="s">
        <v>732</v>
      </c>
      <c r="S53" s="2" t="s">
        <v>732</v>
      </c>
      <c r="T53" s="71" t="s">
        <v>732</v>
      </c>
      <c r="U53" s="2" t="s">
        <v>732</v>
      </c>
      <c r="V53" s="2" t="s">
        <v>732</v>
      </c>
      <c r="W53" s="2" t="s">
        <v>732</v>
      </c>
      <c r="X53" s="2" t="s">
        <v>732</v>
      </c>
      <c r="Y53" s="2" t="s">
        <v>732</v>
      </c>
      <c r="Z53" s="2" t="s">
        <v>732</v>
      </c>
      <c r="AA53" s="2" t="s">
        <v>732</v>
      </c>
      <c r="AB53" s="2" t="s">
        <v>732</v>
      </c>
      <c r="AC53" s="2" t="s">
        <v>732</v>
      </c>
      <c r="AD53" s="2" t="s">
        <v>732</v>
      </c>
    </row>
    <row r="54" spans="2:30" ht="15.75" thickBot="1">
      <c r="B54" s="46" t="s">
        <v>96</v>
      </c>
      <c r="C54" s="2" t="s">
        <v>732</v>
      </c>
      <c r="D54" s="2" t="s">
        <v>732</v>
      </c>
      <c r="E54" s="2" t="s">
        <v>732</v>
      </c>
      <c r="F54" s="2" t="s">
        <v>732</v>
      </c>
      <c r="G54" s="2" t="s">
        <v>732</v>
      </c>
      <c r="H54" s="2" t="s">
        <v>732</v>
      </c>
      <c r="I54" s="2" t="s">
        <v>732</v>
      </c>
      <c r="J54" s="2" t="s">
        <v>732</v>
      </c>
      <c r="K54" s="2" t="s">
        <v>732</v>
      </c>
      <c r="L54" s="2" t="s">
        <v>732</v>
      </c>
      <c r="M54" s="2" t="s">
        <v>732</v>
      </c>
      <c r="N54" s="2" t="s">
        <v>732</v>
      </c>
      <c r="O54" s="2" t="s">
        <v>732</v>
      </c>
      <c r="P54" s="2" t="s">
        <v>732</v>
      </c>
      <c r="Q54" s="2" t="s">
        <v>732</v>
      </c>
      <c r="R54" s="2" t="s">
        <v>732</v>
      </c>
      <c r="S54" s="2" t="s">
        <v>732</v>
      </c>
      <c r="T54" s="2" t="s">
        <v>732</v>
      </c>
      <c r="U54" s="71" t="s">
        <v>732</v>
      </c>
      <c r="V54" s="2" t="s">
        <v>732</v>
      </c>
      <c r="W54" s="2" t="s">
        <v>732</v>
      </c>
      <c r="X54" s="2" t="s">
        <v>732</v>
      </c>
      <c r="Y54" s="2" t="s">
        <v>732</v>
      </c>
      <c r="Z54" s="2" t="s">
        <v>732</v>
      </c>
      <c r="AA54" s="2" t="s">
        <v>732</v>
      </c>
      <c r="AB54" s="2" t="s">
        <v>732</v>
      </c>
      <c r="AC54" s="2" t="s">
        <v>732</v>
      </c>
      <c r="AD54" s="2" t="s">
        <v>732</v>
      </c>
    </row>
    <row r="55" spans="2:30" ht="15.75" thickBot="1">
      <c r="B55" s="46" t="s">
        <v>98</v>
      </c>
      <c r="C55" s="2" t="s">
        <v>732</v>
      </c>
      <c r="D55" s="2" t="s">
        <v>732</v>
      </c>
      <c r="E55" s="2" t="s">
        <v>732</v>
      </c>
      <c r="F55" s="2" t="s">
        <v>732</v>
      </c>
      <c r="G55" s="2" t="s">
        <v>732</v>
      </c>
      <c r="H55" s="2" t="s">
        <v>732</v>
      </c>
      <c r="I55" s="2" t="s">
        <v>732</v>
      </c>
      <c r="J55" s="2" t="s">
        <v>732</v>
      </c>
      <c r="K55" s="2" t="s">
        <v>732</v>
      </c>
      <c r="L55" s="2" t="s">
        <v>732</v>
      </c>
      <c r="M55" s="2" t="s">
        <v>732</v>
      </c>
      <c r="N55" s="2" t="s">
        <v>732</v>
      </c>
      <c r="O55" s="2" t="s">
        <v>732</v>
      </c>
      <c r="P55" s="2" t="s">
        <v>732</v>
      </c>
      <c r="Q55" s="2" t="s">
        <v>732</v>
      </c>
      <c r="R55" s="2" t="s">
        <v>732</v>
      </c>
      <c r="S55" s="2" t="s">
        <v>732</v>
      </c>
      <c r="T55" s="2" t="s">
        <v>732</v>
      </c>
      <c r="U55" s="2" t="s">
        <v>732</v>
      </c>
      <c r="V55" s="71" t="s">
        <v>732</v>
      </c>
      <c r="W55" s="2" t="s">
        <v>732</v>
      </c>
      <c r="X55" s="2" t="s">
        <v>732</v>
      </c>
      <c r="Y55" s="2" t="s">
        <v>732</v>
      </c>
      <c r="Z55" s="2" t="s">
        <v>732</v>
      </c>
      <c r="AA55" s="2" t="s">
        <v>732</v>
      </c>
      <c r="AB55" s="2" t="s">
        <v>732</v>
      </c>
      <c r="AC55" s="2" t="s">
        <v>732</v>
      </c>
      <c r="AD55" s="2" t="s">
        <v>732</v>
      </c>
    </row>
    <row r="56" spans="2:30" ht="15.75" thickBot="1">
      <c r="B56" s="46" t="s">
        <v>100</v>
      </c>
      <c r="C56" s="2" t="s">
        <v>732</v>
      </c>
      <c r="D56" s="2" t="s">
        <v>732</v>
      </c>
      <c r="E56" s="2" t="s">
        <v>732</v>
      </c>
      <c r="F56" s="2" t="s">
        <v>732</v>
      </c>
      <c r="G56" s="2" t="s">
        <v>732</v>
      </c>
      <c r="H56" s="2" t="s">
        <v>732</v>
      </c>
      <c r="I56" s="2" t="s">
        <v>732</v>
      </c>
      <c r="J56" s="2" t="s">
        <v>732</v>
      </c>
      <c r="K56" s="2" t="s">
        <v>732</v>
      </c>
      <c r="L56" s="2" t="s">
        <v>732</v>
      </c>
      <c r="M56" s="2" t="s">
        <v>732</v>
      </c>
      <c r="N56" s="2" t="s">
        <v>732</v>
      </c>
      <c r="O56" s="2" t="s">
        <v>732</v>
      </c>
      <c r="P56" s="2" t="s">
        <v>732</v>
      </c>
      <c r="Q56" s="2" t="s">
        <v>732</v>
      </c>
      <c r="R56" s="2" t="s">
        <v>732</v>
      </c>
      <c r="S56" s="2" t="s">
        <v>732</v>
      </c>
      <c r="T56" s="2" t="s">
        <v>732</v>
      </c>
      <c r="U56" s="2" t="s">
        <v>732</v>
      </c>
      <c r="V56" s="2" t="s">
        <v>732</v>
      </c>
      <c r="W56" s="71" t="s">
        <v>732</v>
      </c>
      <c r="X56" s="2" t="s">
        <v>732</v>
      </c>
      <c r="Y56" s="2" t="s">
        <v>732</v>
      </c>
      <c r="Z56" s="2" t="s">
        <v>732</v>
      </c>
      <c r="AA56" s="2" t="s">
        <v>732</v>
      </c>
      <c r="AB56" s="2" t="s">
        <v>732</v>
      </c>
      <c r="AC56" s="2" t="s">
        <v>732</v>
      </c>
      <c r="AD56" s="2" t="s">
        <v>732</v>
      </c>
    </row>
    <row r="57" spans="2:30" ht="15.75" thickBot="1">
      <c r="B57" s="46" t="s">
        <v>103</v>
      </c>
      <c r="C57" s="2" t="s">
        <v>732</v>
      </c>
      <c r="D57" s="2" t="s">
        <v>732</v>
      </c>
      <c r="E57" s="2" t="s">
        <v>732</v>
      </c>
      <c r="F57" s="2" t="s">
        <v>732</v>
      </c>
      <c r="G57" s="2" t="s">
        <v>732</v>
      </c>
      <c r="H57" s="2" t="s">
        <v>732</v>
      </c>
      <c r="I57" s="2" t="s">
        <v>732</v>
      </c>
      <c r="J57" s="2" t="s">
        <v>732</v>
      </c>
      <c r="K57" s="2" t="s">
        <v>732</v>
      </c>
      <c r="L57" s="2" t="s">
        <v>732</v>
      </c>
      <c r="M57" s="2" t="s">
        <v>732</v>
      </c>
      <c r="N57" s="2" t="s">
        <v>732</v>
      </c>
      <c r="O57" s="2" t="s">
        <v>732</v>
      </c>
      <c r="P57" s="2" t="s">
        <v>732</v>
      </c>
      <c r="Q57" s="2" t="s">
        <v>732</v>
      </c>
      <c r="R57" s="2" t="s">
        <v>732</v>
      </c>
      <c r="S57" s="2" t="s">
        <v>732</v>
      </c>
      <c r="T57" s="2" t="s">
        <v>732</v>
      </c>
      <c r="U57" s="2" t="s">
        <v>732</v>
      </c>
      <c r="V57" s="2" t="s">
        <v>732</v>
      </c>
      <c r="W57" s="2" t="s">
        <v>732</v>
      </c>
      <c r="X57" s="71" t="s">
        <v>732</v>
      </c>
      <c r="Y57" s="2" t="s">
        <v>732</v>
      </c>
      <c r="Z57" s="2" t="s">
        <v>732</v>
      </c>
      <c r="AA57" s="2" t="s">
        <v>732</v>
      </c>
      <c r="AB57" s="2" t="s">
        <v>732</v>
      </c>
      <c r="AC57" s="2" t="s">
        <v>732</v>
      </c>
      <c r="AD57" s="2" t="s">
        <v>732</v>
      </c>
    </row>
    <row r="58" spans="2:30" ht="15.75" thickBot="1">
      <c r="B58" s="46" t="s">
        <v>106</v>
      </c>
      <c r="C58" s="2" t="s">
        <v>732</v>
      </c>
      <c r="D58" s="2" t="s">
        <v>732</v>
      </c>
      <c r="E58" s="2" t="s">
        <v>732</v>
      </c>
      <c r="F58" s="2" t="s">
        <v>732</v>
      </c>
      <c r="G58" s="2" t="s">
        <v>732</v>
      </c>
      <c r="H58" s="2" t="s">
        <v>732</v>
      </c>
      <c r="I58" s="2" t="s">
        <v>732</v>
      </c>
      <c r="J58" s="2" t="s">
        <v>732</v>
      </c>
      <c r="K58" s="2" t="s">
        <v>732</v>
      </c>
      <c r="L58" s="2" t="s">
        <v>732</v>
      </c>
      <c r="M58" s="2" t="s">
        <v>732</v>
      </c>
      <c r="N58" s="2" t="s">
        <v>732</v>
      </c>
      <c r="O58" s="2" t="s">
        <v>732</v>
      </c>
      <c r="P58" s="2" t="s">
        <v>732</v>
      </c>
      <c r="Q58" s="2" t="s">
        <v>732</v>
      </c>
      <c r="R58" s="2" t="s">
        <v>732</v>
      </c>
      <c r="S58" s="2">
        <v>1</v>
      </c>
      <c r="T58" s="2" t="s">
        <v>732</v>
      </c>
      <c r="U58" s="2" t="s">
        <v>732</v>
      </c>
      <c r="V58" s="2" t="s">
        <v>732</v>
      </c>
      <c r="W58" s="2" t="s">
        <v>732</v>
      </c>
      <c r="X58" s="2" t="s">
        <v>732</v>
      </c>
      <c r="Y58" s="71" t="s">
        <v>732</v>
      </c>
      <c r="Z58" s="2" t="s">
        <v>732</v>
      </c>
      <c r="AA58" s="2" t="s">
        <v>732</v>
      </c>
      <c r="AB58" s="2" t="s">
        <v>732</v>
      </c>
      <c r="AC58" s="2" t="s">
        <v>732</v>
      </c>
      <c r="AD58" s="2" t="s">
        <v>732</v>
      </c>
    </row>
    <row r="59" spans="2:30" ht="15.75" thickBot="1">
      <c r="B59" s="46" t="s">
        <v>109</v>
      </c>
      <c r="C59" s="2" t="s">
        <v>732</v>
      </c>
      <c r="D59" s="2" t="s">
        <v>732</v>
      </c>
      <c r="E59" s="2" t="s">
        <v>732</v>
      </c>
      <c r="F59" s="2" t="s">
        <v>732</v>
      </c>
      <c r="G59" s="2" t="s">
        <v>732</v>
      </c>
      <c r="H59" s="2" t="s">
        <v>732</v>
      </c>
      <c r="I59" s="2" t="s">
        <v>732</v>
      </c>
      <c r="J59" s="2" t="s">
        <v>732</v>
      </c>
      <c r="K59" s="2" t="s">
        <v>732</v>
      </c>
      <c r="L59" s="2" t="s">
        <v>732</v>
      </c>
      <c r="M59" s="2" t="s">
        <v>732</v>
      </c>
      <c r="N59" s="2" t="s">
        <v>732</v>
      </c>
      <c r="O59" s="2" t="s">
        <v>732</v>
      </c>
      <c r="P59" s="2" t="s">
        <v>732</v>
      </c>
      <c r="Q59" s="2" t="s">
        <v>732</v>
      </c>
      <c r="R59" s="2" t="s">
        <v>732</v>
      </c>
      <c r="S59" s="2" t="s">
        <v>732</v>
      </c>
      <c r="T59" s="2" t="s">
        <v>732</v>
      </c>
      <c r="U59" s="2" t="s">
        <v>732</v>
      </c>
      <c r="V59" s="2" t="s">
        <v>732</v>
      </c>
      <c r="W59" s="2" t="s">
        <v>732</v>
      </c>
      <c r="X59" s="2" t="s">
        <v>732</v>
      </c>
      <c r="Y59" s="2" t="s">
        <v>732</v>
      </c>
      <c r="Z59" s="71" t="s">
        <v>732</v>
      </c>
      <c r="AA59" s="2" t="s">
        <v>732</v>
      </c>
      <c r="AB59" s="2" t="s">
        <v>732</v>
      </c>
      <c r="AC59" s="2" t="s">
        <v>732</v>
      </c>
      <c r="AD59" s="2" t="s">
        <v>732</v>
      </c>
    </row>
    <row r="60" spans="2:30" ht="15.75" thickBot="1">
      <c r="B60" s="46" t="s">
        <v>111</v>
      </c>
      <c r="C60" s="2" t="s">
        <v>732</v>
      </c>
      <c r="D60" s="2" t="s">
        <v>732</v>
      </c>
      <c r="E60" s="2" t="s">
        <v>732</v>
      </c>
      <c r="F60" s="2" t="s">
        <v>732</v>
      </c>
      <c r="G60" s="2" t="s">
        <v>732</v>
      </c>
      <c r="H60" s="2" t="s">
        <v>732</v>
      </c>
      <c r="I60" s="2" t="s">
        <v>732</v>
      </c>
      <c r="J60" s="2" t="s">
        <v>732</v>
      </c>
      <c r="K60" s="2" t="s">
        <v>732</v>
      </c>
      <c r="L60" s="2" t="s">
        <v>732</v>
      </c>
      <c r="M60" s="2" t="s">
        <v>732</v>
      </c>
      <c r="N60" s="2" t="s">
        <v>732</v>
      </c>
      <c r="O60" s="2" t="s">
        <v>732</v>
      </c>
      <c r="P60" s="2" t="s">
        <v>732</v>
      </c>
      <c r="Q60" s="2" t="s">
        <v>732</v>
      </c>
      <c r="R60" s="2" t="s">
        <v>732</v>
      </c>
      <c r="S60" s="2" t="s">
        <v>732</v>
      </c>
      <c r="T60" s="2" t="s">
        <v>732</v>
      </c>
      <c r="U60" s="2" t="s">
        <v>732</v>
      </c>
      <c r="V60" s="2" t="s">
        <v>732</v>
      </c>
      <c r="W60" s="2" t="s">
        <v>732</v>
      </c>
      <c r="X60" s="2" t="s">
        <v>732</v>
      </c>
      <c r="Y60" s="2" t="s">
        <v>732</v>
      </c>
      <c r="Z60" s="2" t="s">
        <v>732</v>
      </c>
      <c r="AA60" s="71" t="s">
        <v>732</v>
      </c>
      <c r="AB60" s="2" t="s">
        <v>732</v>
      </c>
      <c r="AC60" s="2" t="s">
        <v>732</v>
      </c>
      <c r="AD60" s="2" t="s">
        <v>732</v>
      </c>
    </row>
    <row r="61" spans="2:30" ht="15.75" thickBot="1">
      <c r="B61" s="46" t="s">
        <v>113</v>
      </c>
      <c r="C61" s="2" t="s">
        <v>732</v>
      </c>
      <c r="D61" s="2" t="s">
        <v>732</v>
      </c>
      <c r="E61" s="2" t="s">
        <v>732</v>
      </c>
      <c r="F61" s="2" t="s">
        <v>732</v>
      </c>
      <c r="G61" s="2" t="s">
        <v>732</v>
      </c>
      <c r="H61" s="2" t="s">
        <v>732</v>
      </c>
      <c r="I61" s="2">
        <v>1</v>
      </c>
      <c r="J61" s="2" t="s">
        <v>732</v>
      </c>
      <c r="K61" s="2" t="s">
        <v>732</v>
      </c>
      <c r="L61" s="2" t="s">
        <v>732</v>
      </c>
      <c r="M61" s="2" t="s">
        <v>732</v>
      </c>
      <c r="N61" s="2" t="s">
        <v>732</v>
      </c>
      <c r="O61" s="2" t="s">
        <v>732</v>
      </c>
      <c r="P61" s="2">
        <v>1</v>
      </c>
      <c r="Q61" s="2" t="s">
        <v>732</v>
      </c>
      <c r="R61" s="2">
        <v>1</v>
      </c>
      <c r="S61" s="2">
        <v>1</v>
      </c>
      <c r="T61" s="2" t="s">
        <v>732</v>
      </c>
      <c r="U61" s="2" t="s">
        <v>732</v>
      </c>
      <c r="V61" s="2" t="s">
        <v>732</v>
      </c>
      <c r="W61" s="2" t="s">
        <v>732</v>
      </c>
      <c r="X61" s="2">
        <v>1</v>
      </c>
      <c r="Y61" s="2" t="s">
        <v>732</v>
      </c>
      <c r="Z61" s="2" t="s">
        <v>732</v>
      </c>
      <c r="AA61" s="2" t="s">
        <v>732</v>
      </c>
      <c r="AB61" s="71" t="s">
        <v>732</v>
      </c>
      <c r="AC61" s="2" t="s">
        <v>732</v>
      </c>
      <c r="AD61" s="2" t="s">
        <v>732</v>
      </c>
    </row>
    <row r="62" spans="2:30" ht="15.75" thickBot="1">
      <c r="B62" s="46" t="s">
        <v>116</v>
      </c>
      <c r="C62" s="2" t="s">
        <v>732</v>
      </c>
      <c r="D62" s="2" t="s">
        <v>732</v>
      </c>
      <c r="E62" s="2" t="s">
        <v>732</v>
      </c>
      <c r="F62" s="2" t="s">
        <v>732</v>
      </c>
      <c r="G62" s="2" t="s">
        <v>732</v>
      </c>
      <c r="H62" s="2" t="s">
        <v>732</v>
      </c>
      <c r="I62" s="2" t="s">
        <v>732</v>
      </c>
      <c r="J62" s="2" t="s">
        <v>732</v>
      </c>
      <c r="K62" s="2" t="s">
        <v>732</v>
      </c>
      <c r="L62" s="2" t="s">
        <v>732</v>
      </c>
      <c r="M62" s="2" t="s">
        <v>732</v>
      </c>
      <c r="N62" s="2" t="s">
        <v>732</v>
      </c>
      <c r="O62" s="2" t="s">
        <v>732</v>
      </c>
      <c r="P62" s="2" t="s">
        <v>732</v>
      </c>
      <c r="Q62" s="2" t="s">
        <v>732</v>
      </c>
      <c r="R62" s="2" t="s">
        <v>732</v>
      </c>
      <c r="S62" s="2" t="s">
        <v>732</v>
      </c>
      <c r="T62" s="2" t="s">
        <v>732</v>
      </c>
      <c r="U62" s="2" t="s">
        <v>732</v>
      </c>
      <c r="V62" s="2" t="s">
        <v>732</v>
      </c>
      <c r="W62" s="2" t="s">
        <v>732</v>
      </c>
      <c r="X62" s="2" t="s">
        <v>732</v>
      </c>
      <c r="Y62" s="2" t="s">
        <v>732</v>
      </c>
      <c r="Z62" s="2" t="s">
        <v>732</v>
      </c>
      <c r="AA62" s="2" t="s">
        <v>732</v>
      </c>
      <c r="AB62" s="2" t="s">
        <v>732</v>
      </c>
      <c r="AC62" s="71" t="s">
        <v>732</v>
      </c>
      <c r="AD62" s="2" t="s">
        <v>732</v>
      </c>
    </row>
    <row r="63" spans="2:30" ht="15.75" thickBot="1">
      <c r="B63" s="46" t="s">
        <v>119</v>
      </c>
      <c r="C63" s="2" t="s">
        <v>732</v>
      </c>
      <c r="D63" s="2" t="s">
        <v>732</v>
      </c>
      <c r="E63" s="2" t="s">
        <v>732</v>
      </c>
      <c r="F63" s="2" t="s">
        <v>732</v>
      </c>
      <c r="G63" s="2" t="s">
        <v>732</v>
      </c>
      <c r="H63" s="2" t="s">
        <v>732</v>
      </c>
      <c r="I63" s="2" t="s">
        <v>732</v>
      </c>
      <c r="J63" s="2" t="s">
        <v>732</v>
      </c>
      <c r="K63" s="2" t="s">
        <v>732</v>
      </c>
      <c r="L63" s="2" t="s">
        <v>732</v>
      </c>
      <c r="M63" s="2" t="s">
        <v>732</v>
      </c>
      <c r="N63" s="2" t="s">
        <v>732</v>
      </c>
      <c r="O63" s="2" t="s">
        <v>732</v>
      </c>
      <c r="P63" s="2" t="s">
        <v>732</v>
      </c>
      <c r="Q63" s="2" t="s">
        <v>732</v>
      </c>
      <c r="R63" s="2" t="s">
        <v>732</v>
      </c>
      <c r="S63" s="2">
        <v>1</v>
      </c>
      <c r="T63" s="2" t="s">
        <v>732</v>
      </c>
      <c r="U63" s="2" t="s">
        <v>732</v>
      </c>
      <c r="V63" s="2" t="s">
        <v>732</v>
      </c>
      <c r="W63" s="2" t="s">
        <v>732</v>
      </c>
      <c r="X63" s="2" t="s">
        <v>732</v>
      </c>
      <c r="Y63" s="2" t="s">
        <v>732</v>
      </c>
      <c r="Z63" s="2" t="s">
        <v>732</v>
      </c>
      <c r="AA63" s="2" t="s">
        <v>732</v>
      </c>
      <c r="AB63" s="2" t="s">
        <v>732</v>
      </c>
      <c r="AC63" s="2" t="s">
        <v>732</v>
      </c>
      <c r="AD63" s="71" t="s">
        <v>732</v>
      </c>
    </row>
    <row r="65" spans="2:30">
      <c r="B65" s="1" t="s">
        <v>136</v>
      </c>
      <c r="C65" s="1"/>
      <c r="D65" s="1"/>
      <c r="E65" s="1"/>
      <c r="F65" s="1"/>
      <c r="G65" s="1"/>
      <c r="H65" s="1"/>
      <c r="I65" s="1"/>
      <c r="J65" s="1"/>
      <c r="K65" s="1"/>
      <c r="L65" s="1"/>
      <c r="M65" s="1"/>
      <c r="N65" s="1"/>
      <c r="O65" s="1"/>
    </row>
    <row r="66" spans="2:30" ht="15.75" thickBot="1">
      <c r="B66" s="46" t="s">
        <v>137</v>
      </c>
      <c r="C66" s="46" t="s">
        <v>45</v>
      </c>
      <c r="D66" s="46" t="s">
        <v>48</v>
      </c>
      <c r="E66" s="46" t="s">
        <v>51</v>
      </c>
      <c r="F66" s="46" t="s">
        <v>54</v>
      </c>
      <c r="G66" s="46" t="s">
        <v>57</v>
      </c>
      <c r="H66" s="46" t="s">
        <v>60</v>
      </c>
      <c r="I66" s="46" t="s">
        <v>63</v>
      </c>
      <c r="J66" s="46" t="s">
        <v>66</v>
      </c>
      <c r="K66" s="46" t="s">
        <v>69</v>
      </c>
      <c r="L66" s="46" t="s">
        <v>71</v>
      </c>
      <c r="M66" s="46" t="s">
        <v>73</v>
      </c>
      <c r="N66" s="46" t="s">
        <v>75</v>
      </c>
      <c r="O66" s="46" t="s">
        <v>78</v>
      </c>
      <c r="P66" s="46" t="s">
        <v>81</v>
      </c>
      <c r="Q66" s="46" t="s">
        <v>84</v>
      </c>
      <c r="R66" s="46" t="s">
        <v>87</v>
      </c>
      <c r="S66" s="46" t="s">
        <v>90</v>
      </c>
      <c r="T66" s="46" t="s">
        <v>93</v>
      </c>
      <c r="U66" s="46" t="s">
        <v>96</v>
      </c>
      <c r="V66" s="46" t="s">
        <v>98</v>
      </c>
      <c r="W66" s="46" t="s">
        <v>100</v>
      </c>
      <c r="X66" s="46" t="s">
        <v>103</v>
      </c>
      <c r="Y66" s="46" t="s">
        <v>106</v>
      </c>
      <c r="Z66" s="46" t="s">
        <v>109</v>
      </c>
      <c r="AA66" s="46" t="s">
        <v>111</v>
      </c>
      <c r="AB66" s="46" t="s">
        <v>113</v>
      </c>
      <c r="AC66" s="46" t="s">
        <v>116</v>
      </c>
      <c r="AD66" s="46" t="s">
        <v>119</v>
      </c>
    </row>
    <row r="67" spans="2:30" ht="15.75" thickBot="1">
      <c r="B67" s="46" t="s">
        <v>45</v>
      </c>
      <c r="C67" s="71" t="s">
        <v>732</v>
      </c>
      <c r="D67" s="2" t="s">
        <v>732</v>
      </c>
      <c r="E67" s="2" t="s">
        <v>732</v>
      </c>
      <c r="F67" s="2" t="s">
        <v>732</v>
      </c>
      <c r="G67" s="2" t="s">
        <v>732</v>
      </c>
      <c r="H67" s="2" t="s">
        <v>732</v>
      </c>
      <c r="I67" s="2" t="s">
        <v>732</v>
      </c>
      <c r="J67" s="2" t="s">
        <v>732</v>
      </c>
      <c r="K67" s="2" t="s">
        <v>732</v>
      </c>
      <c r="L67" s="2" t="s">
        <v>732</v>
      </c>
      <c r="M67" s="2" t="s">
        <v>732</v>
      </c>
      <c r="N67" s="2" t="s">
        <v>732</v>
      </c>
      <c r="O67" s="2" t="s">
        <v>732</v>
      </c>
      <c r="P67" s="2" t="s">
        <v>732</v>
      </c>
      <c r="Q67" s="2" t="s">
        <v>732</v>
      </c>
      <c r="R67" s="2" t="s">
        <v>732</v>
      </c>
      <c r="S67" s="2" t="s">
        <v>732</v>
      </c>
      <c r="T67" s="2" t="s">
        <v>732</v>
      </c>
      <c r="U67" s="2" t="s">
        <v>732</v>
      </c>
      <c r="V67" s="2" t="s">
        <v>732</v>
      </c>
      <c r="W67" s="2" t="s">
        <v>732</v>
      </c>
      <c r="X67" s="2" t="s">
        <v>732</v>
      </c>
      <c r="Y67" s="2" t="s">
        <v>732</v>
      </c>
      <c r="Z67" s="2" t="s">
        <v>732</v>
      </c>
      <c r="AA67" s="2" t="s">
        <v>732</v>
      </c>
      <c r="AB67" s="2" t="s">
        <v>732</v>
      </c>
      <c r="AC67" s="2" t="s">
        <v>732</v>
      </c>
      <c r="AD67" s="2" t="s">
        <v>732</v>
      </c>
    </row>
    <row r="68" spans="2:30" ht="15.75" thickBot="1">
      <c r="B68" s="46" t="s">
        <v>48</v>
      </c>
      <c r="C68" s="2" t="s">
        <v>732</v>
      </c>
      <c r="D68" s="71" t="s">
        <v>732</v>
      </c>
      <c r="E68" s="2" t="s">
        <v>732</v>
      </c>
      <c r="F68" s="2" t="s">
        <v>732</v>
      </c>
      <c r="G68" s="2" t="s">
        <v>732</v>
      </c>
      <c r="H68" s="2" t="s">
        <v>732</v>
      </c>
      <c r="I68" s="2" t="s">
        <v>732</v>
      </c>
      <c r="J68" s="2" t="s">
        <v>732</v>
      </c>
      <c r="K68" s="2" t="s">
        <v>732</v>
      </c>
      <c r="L68" s="2" t="s">
        <v>732</v>
      </c>
      <c r="M68" s="2" t="s">
        <v>732</v>
      </c>
      <c r="N68" s="2" t="s">
        <v>732</v>
      </c>
      <c r="O68" s="2" t="s">
        <v>732</v>
      </c>
      <c r="P68" s="2" t="s">
        <v>732</v>
      </c>
      <c r="Q68" s="2" t="s">
        <v>732</v>
      </c>
      <c r="R68" s="2" t="s">
        <v>732</v>
      </c>
      <c r="S68" s="2" t="s">
        <v>732</v>
      </c>
      <c r="T68" s="2" t="s">
        <v>732</v>
      </c>
      <c r="U68" s="2" t="s">
        <v>732</v>
      </c>
      <c r="V68" s="2" t="s">
        <v>732</v>
      </c>
      <c r="W68" s="2" t="s">
        <v>732</v>
      </c>
      <c r="X68" s="2" t="s">
        <v>732</v>
      </c>
      <c r="Y68" s="2" t="s">
        <v>732</v>
      </c>
      <c r="Z68" s="2" t="s">
        <v>732</v>
      </c>
      <c r="AA68" s="2" t="s">
        <v>732</v>
      </c>
      <c r="AB68" s="2" t="s">
        <v>732</v>
      </c>
      <c r="AC68" s="2" t="s">
        <v>732</v>
      </c>
      <c r="AD68" s="2" t="s">
        <v>732</v>
      </c>
    </row>
    <row r="69" spans="2:30" ht="15.75" thickBot="1">
      <c r="B69" s="46" t="s">
        <v>51</v>
      </c>
      <c r="C69" s="2" t="s">
        <v>732</v>
      </c>
      <c r="D69" s="2" t="s">
        <v>732</v>
      </c>
      <c r="E69" s="71" t="s">
        <v>732</v>
      </c>
      <c r="F69" s="2" t="s">
        <v>732</v>
      </c>
      <c r="G69" s="2" t="s">
        <v>732</v>
      </c>
      <c r="H69" s="2" t="s">
        <v>732</v>
      </c>
      <c r="I69" s="2" t="s">
        <v>732</v>
      </c>
      <c r="J69" s="2" t="s">
        <v>732</v>
      </c>
      <c r="K69" s="2" t="s">
        <v>732</v>
      </c>
      <c r="L69" s="2" t="s">
        <v>732</v>
      </c>
      <c r="M69" s="2" t="s">
        <v>732</v>
      </c>
      <c r="N69" s="2" t="s">
        <v>732</v>
      </c>
      <c r="O69" s="2" t="s">
        <v>732</v>
      </c>
      <c r="P69" s="2" t="s">
        <v>732</v>
      </c>
      <c r="Q69" s="2" t="s">
        <v>732</v>
      </c>
      <c r="R69" s="2" t="s">
        <v>732</v>
      </c>
      <c r="S69" s="2" t="s">
        <v>732</v>
      </c>
      <c r="T69" s="2" t="s">
        <v>732</v>
      </c>
      <c r="U69" s="2" t="s">
        <v>732</v>
      </c>
      <c r="V69" s="2" t="s">
        <v>732</v>
      </c>
      <c r="W69" s="2" t="s">
        <v>732</v>
      </c>
      <c r="X69" s="2" t="s">
        <v>732</v>
      </c>
      <c r="Y69" s="2" t="s">
        <v>732</v>
      </c>
      <c r="Z69" s="2" t="s">
        <v>732</v>
      </c>
      <c r="AA69" s="2" t="s">
        <v>732</v>
      </c>
      <c r="AB69" s="2" t="s">
        <v>732</v>
      </c>
      <c r="AC69" s="2" t="s">
        <v>732</v>
      </c>
      <c r="AD69" s="2" t="s">
        <v>732</v>
      </c>
    </row>
    <row r="70" spans="2:30" ht="15.75" thickBot="1">
      <c r="B70" s="46" t="s">
        <v>54</v>
      </c>
      <c r="C70" s="2">
        <v>1</v>
      </c>
      <c r="D70" s="2">
        <v>1</v>
      </c>
      <c r="E70" s="2" t="s">
        <v>732</v>
      </c>
      <c r="F70" s="71" t="s">
        <v>732</v>
      </c>
      <c r="G70" s="2" t="s">
        <v>732</v>
      </c>
      <c r="H70" s="2" t="s">
        <v>732</v>
      </c>
      <c r="I70" s="2" t="s">
        <v>732</v>
      </c>
      <c r="J70" s="2" t="s">
        <v>732</v>
      </c>
      <c r="K70" s="2" t="s">
        <v>732</v>
      </c>
      <c r="L70" s="2" t="s">
        <v>732</v>
      </c>
      <c r="M70" s="2" t="s">
        <v>732</v>
      </c>
      <c r="N70" s="2" t="s">
        <v>732</v>
      </c>
      <c r="O70" s="2" t="s">
        <v>732</v>
      </c>
      <c r="P70" s="2" t="s">
        <v>732</v>
      </c>
      <c r="Q70" s="2" t="s">
        <v>732</v>
      </c>
      <c r="R70" s="2" t="s">
        <v>732</v>
      </c>
      <c r="S70" s="2" t="s">
        <v>732</v>
      </c>
      <c r="T70" s="2" t="s">
        <v>732</v>
      </c>
      <c r="U70" s="2" t="s">
        <v>732</v>
      </c>
      <c r="V70" s="2" t="s">
        <v>732</v>
      </c>
      <c r="W70" s="2" t="s">
        <v>732</v>
      </c>
      <c r="X70" s="2" t="s">
        <v>732</v>
      </c>
      <c r="Y70" s="2" t="s">
        <v>732</v>
      </c>
      <c r="Z70" s="2" t="s">
        <v>732</v>
      </c>
      <c r="AA70" s="2" t="s">
        <v>732</v>
      </c>
      <c r="AB70" s="2" t="s">
        <v>732</v>
      </c>
      <c r="AC70" s="2" t="s">
        <v>732</v>
      </c>
      <c r="AD70" s="2" t="s">
        <v>732</v>
      </c>
    </row>
    <row r="71" spans="2:30" ht="15.75" thickBot="1">
      <c r="B71" s="46" t="s">
        <v>57</v>
      </c>
      <c r="C71" s="2" t="s">
        <v>732</v>
      </c>
      <c r="D71" s="2" t="s">
        <v>732</v>
      </c>
      <c r="E71" s="2" t="s">
        <v>732</v>
      </c>
      <c r="F71" s="2" t="s">
        <v>732</v>
      </c>
      <c r="G71" s="71" t="s">
        <v>732</v>
      </c>
      <c r="H71" s="2" t="s">
        <v>732</v>
      </c>
      <c r="I71" s="2" t="s">
        <v>732</v>
      </c>
      <c r="J71" s="2" t="s">
        <v>732</v>
      </c>
      <c r="K71" s="2" t="s">
        <v>732</v>
      </c>
      <c r="L71" s="2" t="s">
        <v>732</v>
      </c>
      <c r="M71" s="2" t="s">
        <v>732</v>
      </c>
      <c r="N71" s="2" t="s">
        <v>732</v>
      </c>
      <c r="O71" s="2" t="s">
        <v>732</v>
      </c>
      <c r="P71" s="2" t="s">
        <v>732</v>
      </c>
      <c r="Q71" s="2" t="s">
        <v>732</v>
      </c>
      <c r="R71" s="2" t="s">
        <v>732</v>
      </c>
      <c r="S71" s="2" t="s">
        <v>732</v>
      </c>
      <c r="T71" s="2" t="s">
        <v>732</v>
      </c>
      <c r="U71" s="2">
        <v>1</v>
      </c>
      <c r="V71" s="2" t="s">
        <v>732</v>
      </c>
      <c r="W71" s="2" t="s">
        <v>732</v>
      </c>
      <c r="X71" s="2" t="s">
        <v>732</v>
      </c>
      <c r="Y71" s="2" t="s">
        <v>732</v>
      </c>
      <c r="Z71" s="2" t="s">
        <v>732</v>
      </c>
      <c r="AA71" s="2" t="s">
        <v>732</v>
      </c>
      <c r="AB71" s="2" t="s">
        <v>732</v>
      </c>
      <c r="AC71" s="2" t="s">
        <v>732</v>
      </c>
      <c r="AD71" s="2" t="s">
        <v>732</v>
      </c>
    </row>
    <row r="72" spans="2:30" ht="15.75" thickBot="1">
      <c r="B72" s="46" t="s">
        <v>60</v>
      </c>
      <c r="C72" s="2" t="s">
        <v>732</v>
      </c>
      <c r="D72" s="2" t="s">
        <v>732</v>
      </c>
      <c r="E72" s="2" t="s">
        <v>732</v>
      </c>
      <c r="F72" s="2" t="s">
        <v>732</v>
      </c>
      <c r="G72" s="2" t="s">
        <v>732</v>
      </c>
      <c r="H72" s="71" t="s">
        <v>732</v>
      </c>
      <c r="I72" s="2" t="s">
        <v>732</v>
      </c>
      <c r="J72" s="2" t="s">
        <v>732</v>
      </c>
      <c r="K72" s="2" t="s">
        <v>732</v>
      </c>
      <c r="L72" s="2" t="s">
        <v>732</v>
      </c>
      <c r="M72" s="2" t="s">
        <v>732</v>
      </c>
      <c r="N72" s="2" t="s">
        <v>732</v>
      </c>
      <c r="O72" s="2" t="s">
        <v>732</v>
      </c>
      <c r="P72" s="2" t="s">
        <v>732</v>
      </c>
      <c r="Q72" s="2" t="s">
        <v>732</v>
      </c>
      <c r="R72" s="2" t="s">
        <v>732</v>
      </c>
      <c r="S72" s="2" t="s">
        <v>732</v>
      </c>
      <c r="T72" s="2" t="s">
        <v>732</v>
      </c>
      <c r="U72" s="2" t="s">
        <v>732</v>
      </c>
      <c r="V72" s="2" t="s">
        <v>732</v>
      </c>
      <c r="W72" s="2" t="s">
        <v>732</v>
      </c>
      <c r="X72" s="2" t="s">
        <v>732</v>
      </c>
      <c r="Y72" s="2" t="s">
        <v>732</v>
      </c>
      <c r="Z72" s="2" t="s">
        <v>732</v>
      </c>
      <c r="AA72" s="2" t="s">
        <v>732</v>
      </c>
      <c r="AB72" s="2" t="s">
        <v>732</v>
      </c>
      <c r="AC72" s="2" t="s">
        <v>732</v>
      </c>
      <c r="AD72" s="2" t="s">
        <v>732</v>
      </c>
    </row>
    <row r="73" spans="2:30" ht="15.75" thickBot="1">
      <c r="B73" s="46" t="s">
        <v>63</v>
      </c>
      <c r="C73" s="2" t="s">
        <v>732</v>
      </c>
      <c r="D73" s="2" t="s">
        <v>732</v>
      </c>
      <c r="E73" s="2" t="s">
        <v>732</v>
      </c>
      <c r="F73" s="2" t="s">
        <v>732</v>
      </c>
      <c r="G73" s="2" t="s">
        <v>732</v>
      </c>
      <c r="H73" s="2" t="s">
        <v>732</v>
      </c>
      <c r="I73" s="71" t="s">
        <v>732</v>
      </c>
      <c r="J73" s="2" t="s">
        <v>732</v>
      </c>
      <c r="K73" s="2" t="s">
        <v>732</v>
      </c>
      <c r="L73" s="2" t="s">
        <v>732</v>
      </c>
      <c r="M73" s="2" t="s">
        <v>732</v>
      </c>
      <c r="N73" s="2" t="s">
        <v>732</v>
      </c>
      <c r="O73" s="2" t="s">
        <v>732</v>
      </c>
      <c r="P73" s="2" t="s">
        <v>732</v>
      </c>
      <c r="Q73" s="2" t="s">
        <v>732</v>
      </c>
      <c r="R73" s="2" t="s">
        <v>732</v>
      </c>
      <c r="S73" s="2" t="s">
        <v>732</v>
      </c>
      <c r="T73" s="2" t="s">
        <v>732</v>
      </c>
      <c r="U73" s="2" t="s">
        <v>732</v>
      </c>
      <c r="V73" s="2" t="s">
        <v>732</v>
      </c>
      <c r="W73" s="2" t="s">
        <v>732</v>
      </c>
      <c r="X73" s="2" t="s">
        <v>732</v>
      </c>
      <c r="Y73" s="2" t="s">
        <v>732</v>
      </c>
      <c r="Z73" s="2" t="s">
        <v>732</v>
      </c>
      <c r="AA73" s="2" t="s">
        <v>732</v>
      </c>
      <c r="AB73" s="2" t="s">
        <v>732</v>
      </c>
      <c r="AC73" s="2" t="s">
        <v>732</v>
      </c>
      <c r="AD73" s="2" t="s">
        <v>732</v>
      </c>
    </row>
    <row r="74" spans="2:30" ht="15.75" thickBot="1">
      <c r="B74" s="46" t="s">
        <v>66</v>
      </c>
      <c r="C74" s="2" t="s">
        <v>732</v>
      </c>
      <c r="D74" s="2" t="s">
        <v>732</v>
      </c>
      <c r="E74" s="2" t="s">
        <v>732</v>
      </c>
      <c r="F74" s="2" t="s">
        <v>732</v>
      </c>
      <c r="G74" s="2" t="s">
        <v>732</v>
      </c>
      <c r="H74" s="2" t="s">
        <v>732</v>
      </c>
      <c r="I74" s="2" t="s">
        <v>732</v>
      </c>
      <c r="J74" s="71" t="s">
        <v>732</v>
      </c>
      <c r="K74" s="2" t="s">
        <v>732</v>
      </c>
      <c r="L74" s="2" t="s">
        <v>732</v>
      </c>
      <c r="M74" s="2" t="s">
        <v>732</v>
      </c>
      <c r="N74" s="2" t="s">
        <v>732</v>
      </c>
      <c r="O74" s="2" t="s">
        <v>732</v>
      </c>
      <c r="P74" s="2" t="s">
        <v>732</v>
      </c>
      <c r="Q74" s="2" t="s">
        <v>732</v>
      </c>
      <c r="R74" s="2" t="s">
        <v>732</v>
      </c>
      <c r="S74" s="2" t="s">
        <v>732</v>
      </c>
      <c r="T74" s="2" t="s">
        <v>732</v>
      </c>
      <c r="U74" s="2" t="s">
        <v>732</v>
      </c>
      <c r="V74" s="2" t="s">
        <v>732</v>
      </c>
      <c r="W74" s="2" t="s">
        <v>732</v>
      </c>
      <c r="X74" s="2" t="s">
        <v>732</v>
      </c>
      <c r="Y74" s="2" t="s">
        <v>732</v>
      </c>
      <c r="Z74" s="2" t="s">
        <v>732</v>
      </c>
      <c r="AA74" s="2" t="s">
        <v>732</v>
      </c>
      <c r="AB74" s="2" t="s">
        <v>732</v>
      </c>
      <c r="AC74" s="2" t="s">
        <v>732</v>
      </c>
      <c r="AD74" s="2" t="s">
        <v>732</v>
      </c>
    </row>
    <row r="75" spans="2:30" ht="15.75" thickBot="1">
      <c r="B75" s="46" t="s">
        <v>69</v>
      </c>
      <c r="C75" s="2" t="s">
        <v>732</v>
      </c>
      <c r="D75" s="2" t="s">
        <v>732</v>
      </c>
      <c r="E75" s="2" t="s">
        <v>732</v>
      </c>
      <c r="F75" s="2" t="s">
        <v>732</v>
      </c>
      <c r="G75" s="2" t="s">
        <v>732</v>
      </c>
      <c r="H75" s="2" t="s">
        <v>732</v>
      </c>
      <c r="I75" s="2" t="s">
        <v>732</v>
      </c>
      <c r="J75" s="2" t="s">
        <v>732</v>
      </c>
      <c r="K75" s="71" t="s">
        <v>732</v>
      </c>
      <c r="L75" s="2" t="s">
        <v>732</v>
      </c>
      <c r="M75" s="2" t="s">
        <v>732</v>
      </c>
      <c r="N75" s="2" t="s">
        <v>732</v>
      </c>
      <c r="O75" s="2" t="s">
        <v>732</v>
      </c>
      <c r="P75" s="2" t="s">
        <v>732</v>
      </c>
      <c r="Q75" s="2" t="s">
        <v>732</v>
      </c>
      <c r="R75" s="2" t="s">
        <v>732</v>
      </c>
      <c r="S75" s="2" t="s">
        <v>732</v>
      </c>
      <c r="T75" s="2" t="s">
        <v>732</v>
      </c>
      <c r="U75" s="2" t="s">
        <v>732</v>
      </c>
      <c r="V75" s="2" t="s">
        <v>732</v>
      </c>
      <c r="W75" s="2" t="s">
        <v>732</v>
      </c>
      <c r="X75" s="2" t="s">
        <v>732</v>
      </c>
      <c r="Y75" s="2" t="s">
        <v>732</v>
      </c>
      <c r="Z75" s="2" t="s">
        <v>732</v>
      </c>
      <c r="AA75" s="2" t="s">
        <v>732</v>
      </c>
      <c r="AB75" s="2" t="s">
        <v>732</v>
      </c>
      <c r="AC75" s="2" t="s">
        <v>732</v>
      </c>
      <c r="AD75" s="2" t="s">
        <v>732</v>
      </c>
    </row>
    <row r="76" spans="2:30" ht="15.75" thickBot="1">
      <c r="B76" s="46" t="s">
        <v>71</v>
      </c>
      <c r="C76" s="2" t="s">
        <v>732</v>
      </c>
      <c r="D76" s="2" t="s">
        <v>732</v>
      </c>
      <c r="E76" s="2" t="s">
        <v>732</v>
      </c>
      <c r="F76" s="2" t="s">
        <v>732</v>
      </c>
      <c r="G76" s="2" t="s">
        <v>732</v>
      </c>
      <c r="H76" s="2" t="s">
        <v>732</v>
      </c>
      <c r="I76" s="2" t="s">
        <v>732</v>
      </c>
      <c r="J76" s="2" t="s">
        <v>732</v>
      </c>
      <c r="K76" s="2" t="s">
        <v>732</v>
      </c>
      <c r="L76" s="71" t="s">
        <v>732</v>
      </c>
      <c r="M76" s="2" t="s">
        <v>732</v>
      </c>
      <c r="N76" s="2" t="s">
        <v>732</v>
      </c>
      <c r="O76" s="2" t="s">
        <v>732</v>
      </c>
      <c r="P76" s="2" t="s">
        <v>732</v>
      </c>
      <c r="Q76" s="2" t="s">
        <v>732</v>
      </c>
      <c r="R76" s="2" t="s">
        <v>732</v>
      </c>
      <c r="S76" s="2" t="s">
        <v>732</v>
      </c>
      <c r="T76" s="2" t="s">
        <v>732</v>
      </c>
      <c r="U76" s="2" t="s">
        <v>732</v>
      </c>
      <c r="V76" s="2" t="s">
        <v>732</v>
      </c>
      <c r="W76" s="2" t="s">
        <v>732</v>
      </c>
      <c r="X76" s="2" t="s">
        <v>732</v>
      </c>
      <c r="Y76" s="2" t="s">
        <v>732</v>
      </c>
      <c r="Z76" s="2" t="s">
        <v>732</v>
      </c>
      <c r="AA76" s="2" t="s">
        <v>732</v>
      </c>
      <c r="AB76" s="2" t="s">
        <v>732</v>
      </c>
      <c r="AC76" s="2" t="s">
        <v>732</v>
      </c>
      <c r="AD76" s="2" t="s">
        <v>732</v>
      </c>
    </row>
    <row r="77" spans="2:30" ht="15.75" thickBot="1">
      <c r="B77" s="46" t="s">
        <v>73</v>
      </c>
      <c r="C77" s="2" t="s">
        <v>732</v>
      </c>
      <c r="D77" s="2" t="s">
        <v>732</v>
      </c>
      <c r="E77" s="2" t="s">
        <v>732</v>
      </c>
      <c r="F77" s="2" t="s">
        <v>732</v>
      </c>
      <c r="G77" s="2" t="s">
        <v>732</v>
      </c>
      <c r="H77" s="2" t="s">
        <v>732</v>
      </c>
      <c r="I77" s="2" t="s">
        <v>732</v>
      </c>
      <c r="J77" s="2" t="s">
        <v>732</v>
      </c>
      <c r="K77" s="2">
        <v>1</v>
      </c>
      <c r="L77" s="2" t="s">
        <v>732</v>
      </c>
      <c r="M77" s="71" t="s">
        <v>732</v>
      </c>
      <c r="N77" s="2" t="s">
        <v>732</v>
      </c>
      <c r="O77" s="2" t="s">
        <v>732</v>
      </c>
      <c r="P77" s="2" t="s">
        <v>732</v>
      </c>
      <c r="Q77" s="2" t="s">
        <v>732</v>
      </c>
      <c r="R77" s="2" t="s">
        <v>732</v>
      </c>
      <c r="S77" s="2" t="s">
        <v>732</v>
      </c>
      <c r="T77" s="2" t="s">
        <v>732</v>
      </c>
      <c r="U77" s="2" t="s">
        <v>732</v>
      </c>
      <c r="V77" s="2" t="s">
        <v>732</v>
      </c>
      <c r="W77" s="2" t="s">
        <v>732</v>
      </c>
      <c r="X77" s="2" t="s">
        <v>732</v>
      </c>
      <c r="Y77" s="2" t="s">
        <v>732</v>
      </c>
      <c r="Z77" s="2" t="s">
        <v>732</v>
      </c>
      <c r="AA77" s="2" t="s">
        <v>732</v>
      </c>
      <c r="AB77" s="2" t="s">
        <v>732</v>
      </c>
      <c r="AC77" s="2" t="s">
        <v>732</v>
      </c>
      <c r="AD77" s="2" t="s">
        <v>732</v>
      </c>
    </row>
    <row r="78" spans="2:30" ht="15.75" thickBot="1">
      <c r="B78" s="46" t="s">
        <v>75</v>
      </c>
      <c r="C78" s="2" t="s">
        <v>732</v>
      </c>
      <c r="D78" s="2" t="s">
        <v>732</v>
      </c>
      <c r="E78" s="2" t="s">
        <v>732</v>
      </c>
      <c r="F78" s="2" t="s">
        <v>732</v>
      </c>
      <c r="G78" s="2" t="s">
        <v>732</v>
      </c>
      <c r="H78" s="2">
        <v>1</v>
      </c>
      <c r="I78" s="2">
        <v>1</v>
      </c>
      <c r="J78" s="2" t="s">
        <v>732</v>
      </c>
      <c r="K78" s="2" t="s">
        <v>732</v>
      </c>
      <c r="L78" s="2" t="s">
        <v>732</v>
      </c>
      <c r="M78" s="2" t="s">
        <v>732</v>
      </c>
      <c r="N78" s="71" t="s">
        <v>732</v>
      </c>
      <c r="O78" s="2" t="s">
        <v>732</v>
      </c>
      <c r="P78" s="2" t="s">
        <v>732</v>
      </c>
      <c r="Q78" s="2" t="s">
        <v>732</v>
      </c>
      <c r="R78" s="2" t="s">
        <v>732</v>
      </c>
      <c r="S78" s="2" t="s">
        <v>732</v>
      </c>
      <c r="T78" s="2">
        <v>1</v>
      </c>
      <c r="U78" s="2">
        <v>1</v>
      </c>
      <c r="V78" s="2" t="s">
        <v>732</v>
      </c>
      <c r="W78" s="2" t="s">
        <v>732</v>
      </c>
      <c r="X78" s="2" t="s">
        <v>732</v>
      </c>
      <c r="Y78" s="2" t="s">
        <v>732</v>
      </c>
      <c r="Z78" s="2">
        <v>1</v>
      </c>
      <c r="AA78" s="2" t="s">
        <v>732</v>
      </c>
      <c r="AB78" s="2" t="s">
        <v>732</v>
      </c>
      <c r="AC78" s="2">
        <v>1</v>
      </c>
      <c r="AD78" s="2" t="s">
        <v>732</v>
      </c>
    </row>
    <row r="79" spans="2:30" ht="15.75" thickBot="1">
      <c r="B79" s="46" t="s">
        <v>78</v>
      </c>
      <c r="C79" s="2" t="s">
        <v>732</v>
      </c>
      <c r="D79" s="2" t="s">
        <v>732</v>
      </c>
      <c r="E79" s="2" t="s">
        <v>732</v>
      </c>
      <c r="F79" s="2" t="s">
        <v>732</v>
      </c>
      <c r="G79" s="2" t="s">
        <v>732</v>
      </c>
      <c r="H79" s="2" t="s">
        <v>732</v>
      </c>
      <c r="I79" s="2" t="s">
        <v>732</v>
      </c>
      <c r="J79" s="2" t="s">
        <v>732</v>
      </c>
      <c r="K79" s="2" t="s">
        <v>732</v>
      </c>
      <c r="L79" s="2" t="s">
        <v>732</v>
      </c>
      <c r="M79" s="2" t="s">
        <v>732</v>
      </c>
      <c r="N79" s="2" t="s">
        <v>732</v>
      </c>
      <c r="O79" s="71" t="s">
        <v>732</v>
      </c>
      <c r="P79" s="2" t="s">
        <v>732</v>
      </c>
      <c r="Q79" s="2" t="s">
        <v>732</v>
      </c>
      <c r="R79" s="2" t="s">
        <v>732</v>
      </c>
      <c r="S79" s="2" t="s">
        <v>732</v>
      </c>
      <c r="T79" s="2" t="s">
        <v>732</v>
      </c>
      <c r="U79" s="2" t="s">
        <v>732</v>
      </c>
      <c r="V79" s="2" t="s">
        <v>732</v>
      </c>
      <c r="W79" s="2" t="s">
        <v>732</v>
      </c>
      <c r="X79" s="2" t="s">
        <v>732</v>
      </c>
      <c r="Y79" s="2" t="s">
        <v>732</v>
      </c>
      <c r="Z79" s="2" t="s">
        <v>732</v>
      </c>
      <c r="AA79" s="2" t="s">
        <v>732</v>
      </c>
      <c r="AB79" s="2" t="s">
        <v>732</v>
      </c>
      <c r="AC79" s="2" t="s">
        <v>732</v>
      </c>
      <c r="AD79" s="2" t="s">
        <v>732</v>
      </c>
    </row>
    <row r="80" spans="2:30" ht="15.75" thickBot="1">
      <c r="B80" s="46" t="s">
        <v>81</v>
      </c>
      <c r="C80" s="2" t="s">
        <v>732</v>
      </c>
      <c r="D80" s="2" t="s">
        <v>732</v>
      </c>
      <c r="E80" s="2" t="s">
        <v>732</v>
      </c>
      <c r="F80" s="2" t="s">
        <v>732</v>
      </c>
      <c r="G80" s="2" t="s">
        <v>732</v>
      </c>
      <c r="H80" s="2" t="s">
        <v>732</v>
      </c>
      <c r="I80" s="2" t="s">
        <v>732</v>
      </c>
      <c r="J80" s="2" t="s">
        <v>732</v>
      </c>
      <c r="K80" s="2" t="s">
        <v>732</v>
      </c>
      <c r="L80" s="2" t="s">
        <v>732</v>
      </c>
      <c r="M80" s="2" t="s">
        <v>732</v>
      </c>
      <c r="N80" s="2" t="s">
        <v>732</v>
      </c>
      <c r="O80" s="2" t="s">
        <v>732</v>
      </c>
      <c r="P80" s="71" t="s">
        <v>732</v>
      </c>
      <c r="Q80" s="2" t="s">
        <v>732</v>
      </c>
      <c r="R80" s="2" t="s">
        <v>732</v>
      </c>
      <c r="S80" s="2" t="s">
        <v>732</v>
      </c>
      <c r="T80" s="2" t="s">
        <v>732</v>
      </c>
      <c r="U80" s="2" t="s">
        <v>732</v>
      </c>
      <c r="V80" s="2" t="s">
        <v>732</v>
      </c>
      <c r="W80" s="2" t="s">
        <v>732</v>
      </c>
      <c r="X80" s="2" t="s">
        <v>732</v>
      </c>
      <c r="Y80" s="2" t="s">
        <v>732</v>
      </c>
      <c r="Z80" s="2" t="s">
        <v>732</v>
      </c>
      <c r="AA80" s="2" t="s">
        <v>732</v>
      </c>
      <c r="AB80" s="2" t="s">
        <v>732</v>
      </c>
      <c r="AC80" s="2" t="s">
        <v>732</v>
      </c>
      <c r="AD80" s="2" t="s">
        <v>732</v>
      </c>
    </row>
    <row r="81" spans="2:30" ht="15.75" thickBot="1">
      <c r="B81" s="46" t="s">
        <v>84</v>
      </c>
      <c r="C81" s="2" t="s">
        <v>732</v>
      </c>
      <c r="D81" s="2">
        <v>1</v>
      </c>
      <c r="E81" s="2" t="s">
        <v>732</v>
      </c>
      <c r="F81" s="2" t="s">
        <v>732</v>
      </c>
      <c r="G81" s="2" t="s">
        <v>732</v>
      </c>
      <c r="H81" s="2" t="s">
        <v>732</v>
      </c>
      <c r="I81" s="2" t="s">
        <v>732</v>
      </c>
      <c r="J81" s="2" t="s">
        <v>732</v>
      </c>
      <c r="K81" s="2" t="s">
        <v>732</v>
      </c>
      <c r="L81" s="2" t="s">
        <v>732</v>
      </c>
      <c r="M81" s="2" t="s">
        <v>732</v>
      </c>
      <c r="N81" s="2" t="s">
        <v>732</v>
      </c>
      <c r="O81" s="2" t="s">
        <v>732</v>
      </c>
      <c r="P81" s="2">
        <v>1</v>
      </c>
      <c r="Q81" s="71" t="s">
        <v>732</v>
      </c>
      <c r="R81" s="2">
        <v>1</v>
      </c>
      <c r="S81" s="2">
        <v>1</v>
      </c>
      <c r="T81" s="2" t="s">
        <v>732</v>
      </c>
      <c r="U81" s="2" t="s">
        <v>732</v>
      </c>
      <c r="V81" s="2" t="s">
        <v>732</v>
      </c>
      <c r="W81" s="2" t="s">
        <v>732</v>
      </c>
      <c r="X81" s="2">
        <v>1</v>
      </c>
      <c r="Y81" s="2">
        <v>1</v>
      </c>
      <c r="Z81" s="2" t="s">
        <v>732</v>
      </c>
      <c r="AA81" s="2" t="s">
        <v>732</v>
      </c>
      <c r="AB81" s="2" t="s">
        <v>732</v>
      </c>
      <c r="AC81" s="2" t="s">
        <v>732</v>
      </c>
      <c r="AD81" s="2" t="s">
        <v>732</v>
      </c>
    </row>
    <row r="82" spans="2:30" ht="15.75" thickBot="1">
      <c r="B82" s="46" t="s">
        <v>87</v>
      </c>
      <c r="C82" s="2" t="s">
        <v>732</v>
      </c>
      <c r="D82" s="2" t="s">
        <v>732</v>
      </c>
      <c r="E82" s="2" t="s">
        <v>732</v>
      </c>
      <c r="F82" s="2" t="s">
        <v>732</v>
      </c>
      <c r="G82" s="2" t="s">
        <v>732</v>
      </c>
      <c r="H82" s="2" t="s">
        <v>732</v>
      </c>
      <c r="I82" s="2" t="s">
        <v>732</v>
      </c>
      <c r="J82" s="2" t="s">
        <v>732</v>
      </c>
      <c r="K82" s="2" t="s">
        <v>732</v>
      </c>
      <c r="L82" s="2" t="s">
        <v>732</v>
      </c>
      <c r="M82" s="2" t="s">
        <v>732</v>
      </c>
      <c r="N82" s="2" t="s">
        <v>732</v>
      </c>
      <c r="O82" s="2" t="s">
        <v>732</v>
      </c>
      <c r="P82" s="2" t="s">
        <v>732</v>
      </c>
      <c r="Q82" s="2" t="s">
        <v>732</v>
      </c>
      <c r="R82" s="71" t="s">
        <v>732</v>
      </c>
      <c r="S82" s="2" t="s">
        <v>732</v>
      </c>
      <c r="T82" s="2" t="s">
        <v>732</v>
      </c>
      <c r="U82" s="2" t="s">
        <v>732</v>
      </c>
      <c r="V82" s="2" t="s">
        <v>732</v>
      </c>
      <c r="W82" s="2" t="s">
        <v>732</v>
      </c>
      <c r="X82" s="2" t="s">
        <v>732</v>
      </c>
      <c r="Y82" s="2" t="s">
        <v>732</v>
      </c>
      <c r="Z82" s="2" t="s">
        <v>732</v>
      </c>
      <c r="AA82" s="2" t="s">
        <v>732</v>
      </c>
      <c r="AB82" s="2" t="s">
        <v>732</v>
      </c>
      <c r="AC82" s="2" t="s">
        <v>732</v>
      </c>
      <c r="AD82" s="2" t="s">
        <v>732</v>
      </c>
    </row>
    <row r="83" spans="2:30" ht="15.75" thickBot="1">
      <c r="B83" s="46" t="s">
        <v>90</v>
      </c>
      <c r="C83" s="2" t="s">
        <v>732</v>
      </c>
      <c r="D83" s="2" t="s">
        <v>732</v>
      </c>
      <c r="E83" s="2" t="s">
        <v>732</v>
      </c>
      <c r="F83" s="2" t="s">
        <v>732</v>
      </c>
      <c r="G83" s="2" t="s">
        <v>732</v>
      </c>
      <c r="H83" s="2" t="s">
        <v>732</v>
      </c>
      <c r="I83" s="2" t="s">
        <v>732</v>
      </c>
      <c r="J83" s="2" t="s">
        <v>732</v>
      </c>
      <c r="K83" s="2" t="s">
        <v>732</v>
      </c>
      <c r="L83" s="2" t="s">
        <v>732</v>
      </c>
      <c r="M83" s="2" t="s">
        <v>732</v>
      </c>
      <c r="N83" s="2" t="s">
        <v>732</v>
      </c>
      <c r="O83" s="2" t="s">
        <v>732</v>
      </c>
      <c r="P83" s="2" t="s">
        <v>732</v>
      </c>
      <c r="Q83" s="2" t="s">
        <v>732</v>
      </c>
      <c r="R83" s="2" t="s">
        <v>732</v>
      </c>
      <c r="S83" s="71" t="s">
        <v>732</v>
      </c>
      <c r="T83" s="2" t="s">
        <v>732</v>
      </c>
      <c r="U83" s="2" t="s">
        <v>732</v>
      </c>
      <c r="V83" s="2" t="s">
        <v>732</v>
      </c>
      <c r="W83" s="2" t="s">
        <v>732</v>
      </c>
      <c r="X83" s="2" t="s">
        <v>732</v>
      </c>
      <c r="Y83" s="2" t="s">
        <v>732</v>
      </c>
      <c r="Z83" s="2" t="s">
        <v>732</v>
      </c>
      <c r="AA83" s="2" t="s">
        <v>732</v>
      </c>
      <c r="AB83" s="2" t="s">
        <v>732</v>
      </c>
      <c r="AC83" s="2" t="s">
        <v>732</v>
      </c>
      <c r="AD83" s="2" t="s">
        <v>732</v>
      </c>
    </row>
    <row r="84" spans="2:30" ht="15.75" thickBot="1">
      <c r="B84" s="46" t="s">
        <v>93</v>
      </c>
      <c r="C84" s="2" t="s">
        <v>732</v>
      </c>
      <c r="D84" s="2" t="s">
        <v>732</v>
      </c>
      <c r="E84" s="2" t="s">
        <v>732</v>
      </c>
      <c r="F84" s="2" t="s">
        <v>732</v>
      </c>
      <c r="G84" s="2" t="s">
        <v>732</v>
      </c>
      <c r="H84" s="2" t="s">
        <v>732</v>
      </c>
      <c r="I84" s="2" t="s">
        <v>732</v>
      </c>
      <c r="J84" s="2" t="s">
        <v>732</v>
      </c>
      <c r="K84" s="2" t="s">
        <v>732</v>
      </c>
      <c r="L84" s="2" t="s">
        <v>732</v>
      </c>
      <c r="M84" s="2" t="s">
        <v>732</v>
      </c>
      <c r="N84" s="2" t="s">
        <v>732</v>
      </c>
      <c r="O84" s="2" t="s">
        <v>732</v>
      </c>
      <c r="P84" s="2" t="s">
        <v>732</v>
      </c>
      <c r="Q84" s="2" t="s">
        <v>732</v>
      </c>
      <c r="R84" s="2" t="s">
        <v>732</v>
      </c>
      <c r="S84" s="2" t="s">
        <v>732</v>
      </c>
      <c r="T84" s="71" t="s">
        <v>732</v>
      </c>
      <c r="U84" s="2" t="s">
        <v>732</v>
      </c>
      <c r="V84" s="2" t="s">
        <v>732</v>
      </c>
      <c r="W84" s="2" t="s">
        <v>732</v>
      </c>
      <c r="X84" s="2" t="s">
        <v>732</v>
      </c>
      <c r="Y84" s="2" t="s">
        <v>732</v>
      </c>
      <c r="Z84" s="2" t="s">
        <v>732</v>
      </c>
      <c r="AA84" s="2" t="s">
        <v>732</v>
      </c>
      <c r="AB84" s="2" t="s">
        <v>732</v>
      </c>
      <c r="AC84" s="2" t="s">
        <v>732</v>
      </c>
      <c r="AD84" s="2" t="s">
        <v>732</v>
      </c>
    </row>
    <row r="85" spans="2:30" ht="15.75" thickBot="1">
      <c r="B85" s="46" t="s">
        <v>96</v>
      </c>
      <c r="C85" s="2" t="s">
        <v>732</v>
      </c>
      <c r="D85" s="2" t="s">
        <v>732</v>
      </c>
      <c r="E85" s="2" t="s">
        <v>732</v>
      </c>
      <c r="F85" s="2" t="s">
        <v>732</v>
      </c>
      <c r="G85" s="2" t="s">
        <v>732</v>
      </c>
      <c r="H85" s="2" t="s">
        <v>732</v>
      </c>
      <c r="I85" s="2" t="s">
        <v>732</v>
      </c>
      <c r="J85" s="2" t="s">
        <v>732</v>
      </c>
      <c r="K85" s="2" t="s">
        <v>732</v>
      </c>
      <c r="L85" s="2" t="s">
        <v>732</v>
      </c>
      <c r="M85" s="2" t="s">
        <v>732</v>
      </c>
      <c r="N85" s="2" t="s">
        <v>732</v>
      </c>
      <c r="O85" s="2" t="s">
        <v>732</v>
      </c>
      <c r="P85" s="2" t="s">
        <v>732</v>
      </c>
      <c r="Q85" s="2" t="s">
        <v>732</v>
      </c>
      <c r="R85" s="2" t="s">
        <v>732</v>
      </c>
      <c r="S85" s="2" t="s">
        <v>732</v>
      </c>
      <c r="T85" s="2" t="s">
        <v>732</v>
      </c>
      <c r="U85" s="71" t="s">
        <v>732</v>
      </c>
      <c r="V85" s="2" t="s">
        <v>732</v>
      </c>
      <c r="W85" s="2" t="s">
        <v>732</v>
      </c>
      <c r="X85" s="2" t="s">
        <v>732</v>
      </c>
      <c r="Y85" s="2" t="s">
        <v>732</v>
      </c>
      <c r="Z85" s="2" t="s">
        <v>732</v>
      </c>
      <c r="AA85" s="2" t="s">
        <v>732</v>
      </c>
      <c r="AB85" s="2" t="s">
        <v>732</v>
      </c>
      <c r="AC85" s="2" t="s">
        <v>732</v>
      </c>
      <c r="AD85" s="2" t="s">
        <v>732</v>
      </c>
    </row>
    <row r="86" spans="2:30" ht="15.75" thickBot="1">
      <c r="B86" s="46" t="s">
        <v>98</v>
      </c>
      <c r="C86" s="2" t="s">
        <v>732</v>
      </c>
      <c r="D86" s="2" t="s">
        <v>732</v>
      </c>
      <c r="E86" s="2" t="s">
        <v>732</v>
      </c>
      <c r="F86" s="2" t="s">
        <v>732</v>
      </c>
      <c r="G86" s="2" t="s">
        <v>732</v>
      </c>
      <c r="H86" s="2" t="s">
        <v>732</v>
      </c>
      <c r="I86" s="2" t="s">
        <v>732</v>
      </c>
      <c r="J86" s="2" t="s">
        <v>732</v>
      </c>
      <c r="K86" s="2" t="s">
        <v>732</v>
      </c>
      <c r="L86" s="2" t="s">
        <v>732</v>
      </c>
      <c r="M86" s="2" t="s">
        <v>732</v>
      </c>
      <c r="N86" s="2" t="s">
        <v>732</v>
      </c>
      <c r="O86" s="2" t="s">
        <v>732</v>
      </c>
      <c r="P86" s="2" t="s">
        <v>732</v>
      </c>
      <c r="Q86" s="2" t="s">
        <v>732</v>
      </c>
      <c r="R86" s="2" t="s">
        <v>732</v>
      </c>
      <c r="S86" s="2" t="s">
        <v>732</v>
      </c>
      <c r="T86" s="2" t="s">
        <v>732</v>
      </c>
      <c r="U86" s="2">
        <v>1</v>
      </c>
      <c r="V86" s="71" t="s">
        <v>732</v>
      </c>
      <c r="W86" s="2" t="s">
        <v>732</v>
      </c>
      <c r="X86" s="2" t="s">
        <v>732</v>
      </c>
      <c r="Y86" s="2" t="s">
        <v>732</v>
      </c>
      <c r="Z86" s="2" t="s">
        <v>732</v>
      </c>
      <c r="AA86" s="2" t="s">
        <v>732</v>
      </c>
      <c r="AB86" s="2" t="s">
        <v>732</v>
      </c>
      <c r="AC86" s="2" t="s">
        <v>732</v>
      </c>
      <c r="AD86" s="2" t="s">
        <v>732</v>
      </c>
    </row>
    <row r="87" spans="2:30" ht="15.75" thickBot="1">
      <c r="B87" s="46" t="s">
        <v>100</v>
      </c>
      <c r="C87" s="2" t="s">
        <v>732</v>
      </c>
      <c r="D87" s="2" t="s">
        <v>732</v>
      </c>
      <c r="E87" s="2" t="s">
        <v>732</v>
      </c>
      <c r="F87" s="2" t="s">
        <v>732</v>
      </c>
      <c r="G87" s="2" t="s">
        <v>732</v>
      </c>
      <c r="H87" s="2" t="s">
        <v>732</v>
      </c>
      <c r="I87" s="2" t="s">
        <v>732</v>
      </c>
      <c r="J87" s="2" t="s">
        <v>732</v>
      </c>
      <c r="K87" s="2">
        <v>1</v>
      </c>
      <c r="L87" s="2" t="s">
        <v>732</v>
      </c>
      <c r="M87" s="2" t="s">
        <v>732</v>
      </c>
      <c r="N87" s="2" t="s">
        <v>732</v>
      </c>
      <c r="O87" s="2" t="s">
        <v>732</v>
      </c>
      <c r="P87" s="2" t="s">
        <v>732</v>
      </c>
      <c r="Q87" s="2" t="s">
        <v>732</v>
      </c>
      <c r="R87" s="2" t="s">
        <v>732</v>
      </c>
      <c r="S87" s="2" t="s">
        <v>732</v>
      </c>
      <c r="T87" s="2" t="s">
        <v>732</v>
      </c>
      <c r="U87" s="2" t="s">
        <v>732</v>
      </c>
      <c r="V87" s="2" t="s">
        <v>732</v>
      </c>
      <c r="W87" s="71" t="s">
        <v>732</v>
      </c>
      <c r="X87" s="2" t="s">
        <v>732</v>
      </c>
      <c r="Y87" s="2" t="s">
        <v>732</v>
      </c>
      <c r="Z87" s="2">
        <v>1</v>
      </c>
      <c r="AA87" s="2" t="s">
        <v>732</v>
      </c>
      <c r="AB87" s="2" t="s">
        <v>732</v>
      </c>
      <c r="AC87" s="2" t="s">
        <v>732</v>
      </c>
      <c r="AD87" s="2" t="s">
        <v>732</v>
      </c>
    </row>
    <row r="88" spans="2:30" ht="15.75" thickBot="1">
      <c r="B88" s="46" t="s">
        <v>103</v>
      </c>
      <c r="C88" s="2" t="s">
        <v>732</v>
      </c>
      <c r="D88" s="2" t="s">
        <v>732</v>
      </c>
      <c r="E88" s="2" t="s">
        <v>732</v>
      </c>
      <c r="F88" s="2" t="s">
        <v>732</v>
      </c>
      <c r="G88" s="2" t="s">
        <v>732</v>
      </c>
      <c r="H88" s="2" t="s">
        <v>732</v>
      </c>
      <c r="I88" s="2" t="s">
        <v>732</v>
      </c>
      <c r="J88" s="2" t="s">
        <v>732</v>
      </c>
      <c r="K88" s="2" t="s">
        <v>732</v>
      </c>
      <c r="L88" s="2" t="s">
        <v>732</v>
      </c>
      <c r="M88" s="2" t="s">
        <v>732</v>
      </c>
      <c r="N88" s="2" t="s">
        <v>732</v>
      </c>
      <c r="O88" s="2" t="s">
        <v>732</v>
      </c>
      <c r="P88" s="2" t="s">
        <v>732</v>
      </c>
      <c r="Q88" s="2" t="s">
        <v>732</v>
      </c>
      <c r="R88" s="2" t="s">
        <v>732</v>
      </c>
      <c r="S88" s="2" t="s">
        <v>732</v>
      </c>
      <c r="T88" s="2" t="s">
        <v>732</v>
      </c>
      <c r="U88" s="2" t="s">
        <v>732</v>
      </c>
      <c r="V88" s="2" t="s">
        <v>732</v>
      </c>
      <c r="W88" s="2" t="s">
        <v>732</v>
      </c>
      <c r="X88" s="71" t="s">
        <v>732</v>
      </c>
      <c r="Y88" s="2" t="s">
        <v>732</v>
      </c>
      <c r="Z88" s="2" t="s">
        <v>732</v>
      </c>
      <c r="AA88" s="2" t="s">
        <v>732</v>
      </c>
      <c r="AB88" s="2" t="s">
        <v>732</v>
      </c>
      <c r="AC88" s="2" t="s">
        <v>732</v>
      </c>
      <c r="AD88" s="2" t="s">
        <v>732</v>
      </c>
    </row>
    <row r="89" spans="2:30" ht="15.75" thickBot="1">
      <c r="B89" s="46" t="s">
        <v>106</v>
      </c>
      <c r="C89" s="2" t="s">
        <v>732</v>
      </c>
      <c r="D89" s="2" t="s">
        <v>732</v>
      </c>
      <c r="E89" s="2" t="s">
        <v>732</v>
      </c>
      <c r="F89" s="2" t="s">
        <v>732</v>
      </c>
      <c r="G89" s="2" t="s">
        <v>732</v>
      </c>
      <c r="H89" s="2" t="s">
        <v>732</v>
      </c>
      <c r="I89" s="2" t="s">
        <v>732</v>
      </c>
      <c r="J89" s="2" t="s">
        <v>732</v>
      </c>
      <c r="K89" s="2" t="s">
        <v>732</v>
      </c>
      <c r="L89" s="2" t="s">
        <v>732</v>
      </c>
      <c r="M89" s="2" t="s">
        <v>732</v>
      </c>
      <c r="N89" s="2" t="s">
        <v>732</v>
      </c>
      <c r="O89" s="2" t="s">
        <v>732</v>
      </c>
      <c r="P89" s="2" t="s">
        <v>732</v>
      </c>
      <c r="Q89" s="2" t="s">
        <v>732</v>
      </c>
      <c r="R89" s="2" t="s">
        <v>732</v>
      </c>
      <c r="S89" s="2" t="s">
        <v>732</v>
      </c>
      <c r="T89" s="2" t="s">
        <v>732</v>
      </c>
      <c r="U89" s="2" t="s">
        <v>732</v>
      </c>
      <c r="V89" s="2" t="s">
        <v>732</v>
      </c>
      <c r="W89" s="2" t="s">
        <v>732</v>
      </c>
      <c r="X89" s="2" t="s">
        <v>732</v>
      </c>
      <c r="Y89" s="71" t="s">
        <v>732</v>
      </c>
      <c r="Z89" s="2" t="s">
        <v>732</v>
      </c>
      <c r="AA89" s="2" t="s">
        <v>732</v>
      </c>
      <c r="AB89" s="2" t="s">
        <v>732</v>
      </c>
      <c r="AC89" s="2" t="s">
        <v>732</v>
      </c>
      <c r="AD89" s="2" t="s">
        <v>732</v>
      </c>
    </row>
    <row r="90" spans="2:30" ht="15.75" thickBot="1">
      <c r="B90" s="46" t="s">
        <v>109</v>
      </c>
      <c r="C90" s="2" t="s">
        <v>732</v>
      </c>
      <c r="D90" s="2" t="s">
        <v>732</v>
      </c>
      <c r="E90" s="2" t="s">
        <v>732</v>
      </c>
      <c r="F90" s="2" t="s">
        <v>732</v>
      </c>
      <c r="G90" s="2" t="s">
        <v>732</v>
      </c>
      <c r="H90" s="2" t="s">
        <v>732</v>
      </c>
      <c r="I90" s="2" t="s">
        <v>732</v>
      </c>
      <c r="J90" s="2" t="s">
        <v>732</v>
      </c>
      <c r="K90" s="2" t="s">
        <v>732</v>
      </c>
      <c r="L90" s="2" t="s">
        <v>732</v>
      </c>
      <c r="M90" s="2" t="s">
        <v>732</v>
      </c>
      <c r="N90" s="2" t="s">
        <v>732</v>
      </c>
      <c r="O90" s="2" t="s">
        <v>732</v>
      </c>
      <c r="P90" s="2" t="s">
        <v>732</v>
      </c>
      <c r="Q90" s="2" t="s">
        <v>732</v>
      </c>
      <c r="R90" s="2" t="s">
        <v>732</v>
      </c>
      <c r="S90" s="2" t="s">
        <v>732</v>
      </c>
      <c r="T90" s="2" t="s">
        <v>732</v>
      </c>
      <c r="U90" s="2" t="s">
        <v>732</v>
      </c>
      <c r="V90" s="2" t="s">
        <v>732</v>
      </c>
      <c r="W90" s="2" t="s">
        <v>732</v>
      </c>
      <c r="X90" s="2" t="s">
        <v>732</v>
      </c>
      <c r="Y90" s="2" t="s">
        <v>732</v>
      </c>
      <c r="Z90" s="71" t="s">
        <v>732</v>
      </c>
      <c r="AA90" s="2" t="s">
        <v>732</v>
      </c>
      <c r="AB90" s="2" t="s">
        <v>732</v>
      </c>
      <c r="AC90" s="2" t="s">
        <v>732</v>
      </c>
      <c r="AD90" s="2" t="s">
        <v>732</v>
      </c>
    </row>
    <row r="91" spans="2:30" ht="15.75" thickBot="1">
      <c r="B91" s="46" t="s">
        <v>111</v>
      </c>
      <c r="C91" s="2" t="s">
        <v>732</v>
      </c>
      <c r="D91" s="2" t="s">
        <v>732</v>
      </c>
      <c r="E91" s="2" t="s">
        <v>732</v>
      </c>
      <c r="F91" s="2" t="s">
        <v>732</v>
      </c>
      <c r="G91" s="2" t="s">
        <v>732</v>
      </c>
      <c r="H91" s="2" t="s">
        <v>732</v>
      </c>
      <c r="I91" s="2" t="s">
        <v>732</v>
      </c>
      <c r="J91" s="2" t="s">
        <v>732</v>
      </c>
      <c r="K91" s="2" t="s">
        <v>732</v>
      </c>
      <c r="L91" s="2" t="s">
        <v>732</v>
      </c>
      <c r="M91" s="2" t="s">
        <v>732</v>
      </c>
      <c r="N91" s="2" t="s">
        <v>732</v>
      </c>
      <c r="O91" s="2" t="s">
        <v>732</v>
      </c>
      <c r="P91" s="2" t="s">
        <v>732</v>
      </c>
      <c r="Q91" s="2" t="s">
        <v>732</v>
      </c>
      <c r="R91" s="2" t="s">
        <v>732</v>
      </c>
      <c r="S91" s="2" t="s">
        <v>732</v>
      </c>
      <c r="T91" s="2" t="s">
        <v>732</v>
      </c>
      <c r="U91" s="2" t="s">
        <v>732</v>
      </c>
      <c r="V91" s="2" t="s">
        <v>732</v>
      </c>
      <c r="W91" s="2" t="s">
        <v>732</v>
      </c>
      <c r="X91" s="2" t="s">
        <v>732</v>
      </c>
      <c r="Y91" s="2" t="s">
        <v>732</v>
      </c>
      <c r="Z91" s="2" t="s">
        <v>732</v>
      </c>
      <c r="AA91" s="71" t="s">
        <v>732</v>
      </c>
      <c r="AB91" s="2" t="s">
        <v>732</v>
      </c>
      <c r="AC91" s="2" t="s">
        <v>732</v>
      </c>
      <c r="AD91" s="2" t="s">
        <v>732</v>
      </c>
    </row>
    <row r="92" spans="2:30" ht="15.75" thickBot="1">
      <c r="B92" s="46" t="s">
        <v>113</v>
      </c>
      <c r="C92" s="2" t="s">
        <v>732</v>
      </c>
      <c r="D92" s="2" t="s">
        <v>732</v>
      </c>
      <c r="E92" s="2" t="s">
        <v>732</v>
      </c>
      <c r="F92" s="2" t="s">
        <v>732</v>
      </c>
      <c r="G92" s="2" t="s">
        <v>732</v>
      </c>
      <c r="H92" s="2" t="s">
        <v>732</v>
      </c>
      <c r="I92" s="2" t="s">
        <v>732</v>
      </c>
      <c r="J92" s="2" t="s">
        <v>732</v>
      </c>
      <c r="K92" s="2" t="s">
        <v>732</v>
      </c>
      <c r="L92" s="2" t="s">
        <v>732</v>
      </c>
      <c r="M92" s="2" t="s">
        <v>732</v>
      </c>
      <c r="N92" s="2" t="s">
        <v>732</v>
      </c>
      <c r="O92" s="2">
        <v>1</v>
      </c>
      <c r="P92" s="2" t="s">
        <v>732</v>
      </c>
      <c r="Q92" s="2" t="s">
        <v>732</v>
      </c>
      <c r="R92" s="2">
        <v>1</v>
      </c>
      <c r="S92" s="2" t="s">
        <v>732</v>
      </c>
      <c r="T92" s="2" t="s">
        <v>732</v>
      </c>
      <c r="U92" s="2" t="s">
        <v>732</v>
      </c>
      <c r="V92" s="2" t="s">
        <v>732</v>
      </c>
      <c r="W92" s="2" t="s">
        <v>732</v>
      </c>
      <c r="X92" s="2" t="s">
        <v>732</v>
      </c>
      <c r="Y92" s="2" t="s">
        <v>732</v>
      </c>
      <c r="Z92" s="2" t="s">
        <v>732</v>
      </c>
      <c r="AA92" s="2" t="s">
        <v>732</v>
      </c>
      <c r="AB92" s="71" t="s">
        <v>732</v>
      </c>
      <c r="AC92" s="2" t="s">
        <v>732</v>
      </c>
      <c r="AD92" s="2" t="s">
        <v>732</v>
      </c>
    </row>
    <row r="93" spans="2:30" ht="15.75" thickBot="1">
      <c r="B93" s="46" t="s">
        <v>116</v>
      </c>
      <c r="C93" s="2" t="s">
        <v>732</v>
      </c>
      <c r="D93" s="2" t="s">
        <v>732</v>
      </c>
      <c r="E93" s="2" t="s">
        <v>732</v>
      </c>
      <c r="F93" s="2" t="s">
        <v>732</v>
      </c>
      <c r="G93" s="2" t="s">
        <v>732</v>
      </c>
      <c r="H93" s="2" t="s">
        <v>732</v>
      </c>
      <c r="I93" s="2" t="s">
        <v>732</v>
      </c>
      <c r="J93" s="2" t="s">
        <v>732</v>
      </c>
      <c r="K93" s="2" t="s">
        <v>732</v>
      </c>
      <c r="L93" s="2" t="s">
        <v>732</v>
      </c>
      <c r="M93" s="2" t="s">
        <v>732</v>
      </c>
      <c r="N93" s="2" t="s">
        <v>732</v>
      </c>
      <c r="O93" s="2" t="s">
        <v>732</v>
      </c>
      <c r="P93" s="2" t="s">
        <v>732</v>
      </c>
      <c r="Q93" s="2" t="s">
        <v>732</v>
      </c>
      <c r="R93" s="2" t="s">
        <v>732</v>
      </c>
      <c r="S93" s="2" t="s">
        <v>732</v>
      </c>
      <c r="T93" s="2" t="s">
        <v>732</v>
      </c>
      <c r="U93" s="2" t="s">
        <v>732</v>
      </c>
      <c r="V93" s="2" t="s">
        <v>732</v>
      </c>
      <c r="W93" s="2" t="s">
        <v>732</v>
      </c>
      <c r="X93" s="2" t="s">
        <v>732</v>
      </c>
      <c r="Y93" s="2" t="s">
        <v>732</v>
      </c>
      <c r="Z93" s="2" t="s">
        <v>732</v>
      </c>
      <c r="AA93" s="2" t="s">
        <v>732</v>
      </c>
      <c r="AB93" s="2" t="s">
        <v>732</v>
      </c>
      <c r="AC93" s="71" t="s">
        <v>732</v>
      </c>
      <c r="AD93" s="2" t="s">
        <v>732</v>
      </c>
    </row>
    <row r="94" spans="2:30" ht="15.75" thickBot="1">
      <c r="B94" s="46" t="s">
        <v>119</v>
      </c>
      <c r="C94" s="2" t="s">
        <v>732</v>
      </c>
      <c r="D94" s="2" t="s">
        <v>732</v>
      </c>
      <c r="E94" s="2" t="s">
        <v>732</v>
      </c>
      <c r="F94" s="2" t="s">
        <v>732</v>
      </c>
      <c r="G94" s="2" t="s">
        <v>732</v>
      </c>
      <c r="H94" s="2" t="s">
        <v>732</v>
      </c>
      <c r="I94" s="2" t="s">
        <v>732</v>
      </c>
      <c r="J94" s="2" t="s">
        <v>732</v>
      </c>
      <c r="K94" s="2" t="s">
        <v>732</v>
      </c>
      <c r="L94" s="2">
        <v>1</v>
      </c>
      <c r="M94" s="2" t="s">
        <v>732</v>
      </c>
      <c r="N94" s="2" t="s">
        <v>732</v>
      </c>
      <c r="O94" s="2" t="s">
        <v>732</v>
      </c>
      <c r="P94" s="2" t="s">
        <v>732</v>
      </c>
      <c r="Q94" s="2" t="s">
        <v>732</v>
      </c>
      <c r="R94" s="2" t="s">
        <v>732</v>
      </c>
      <c r="S94" s="2" t="s">
        <v>732</v>
      </c>
      <c r="T94" s="2" t="s">
        <v>732</v>
      </c>
      <c r="U94" s="2" t="s">
        <v>732</v>
      </c>
      <c r="V94" s="2" t="s">
        <v>732</v>
      </c>
      <c r="W94" s="2" t="s">
        <v>732</v>
      </c>
      <c r="X94" s="2" t="s">
        <v>732</v>
      </c>
      <c r="Y94" s="2" t="s">
        <v>732</v>
      </c>
      <c r="Z94" s="2">
        <v>1</v>
      </c>
      <c r="AA94" s="2" t="s">
        <v>732</v>
      </c>
      <c r="AB94" s="2" t="s">
        <v>732</v>
      </c>
      <c r="AC94" s="2" t="s">
        <v>732</v>
      </c>
      <c r="AD94" s="71" t="s">
        <v>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984F-8035-44EF-A110-06F7E410D82F}">
  <sheetPr>
    <tabColor theme="9" tint="0.39997558519241921"/>
  </sheetPr>
  <dimension ref="B2:AD31"/>
  <sheetViews>
    <sheetView workbookViewId="0">
      <selection activeCell="BG26" sqref="BG26"/>
    </sheetView>
  </sheetViews>
  <sheetFormatPr defaultRowHeight="15"/>
  <cols>
    <col min="2" max="2" width="11.7109375" bestFit="1" customWidth="1"/>
  </cols>
  <sheetData>
    <row r="2" spans="2:30">
      <c r="B2" s="1" t="s">
        <v>136</v>
      </c>
      <c r="C2" s="1"/>
      <c r="D2" s="1"/>
      <c r="E2" s="1"/>
      <c r="F2" s="1"/>
      <c r="G2" s="1"/>
      <c r="H2" s="1"/>
      <c r="I2" s="1"/>
      <c r="J2" s="1"/>
      <c r="K2" s="1"/>
      <c r="L2" s="1"/>
      <c r="M2" s="1"/>
      <c r="N2" s="1"/>
      <c r="O2" s="1"/>
    </row>
    <row r="3" spans="2:30" ht="15.75" thickBot="1">
      <c r="B3" s="46" t="s">
        <v>730</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t="s">
        <v>732</v>
      </c>
      <c r="J4" s="2" t="s">
        <v>732</v>
      </c>
      <c r="K4" s="2" t="s">
        <v>732</v>
      </c>
      <c r="L4" s="2" t="s">
        <v>732</v>
      </c>
      <c r="M4" s="2" t="s">
        <v>732</v>
      </c>
      <c r="N4" s="2" t="s">
        <v>732</v>
      </c>
      <c r="O4" s="2" t="s">
        <v>732</v>
      </c>
      <c r="P4" s="2" t="s">
        <v>732</v>
      </c>
      <c r="Q4" s="2" t="s">
        <v>732</v>
      </c>
      <c r="R4" s="2" t="s">
        <v>732</v>
      </c>
      <c r="S4" s="2" t="s">
        <v>732</v>
      </c>
      <c r="T4" s="2" t="s">
        <v>732</v>
      </c>
      <c r="U4" s="2" t="s">
        <v>732</v>
      </c>
      <c r="V4" s="2" t="s">
        <v>732</v>
      </c>
      <c r="W4" s="2" t="s">
        <v>732</v>
      </c>
      <c r="X4" s="2" t="s">
        <v>732</v>
      </c>
      <c r="Y4" s="2" t="s">
        <v>732</v>
      </c>
      <c r="Z4" s="2" t="s">
        <v>732</v>
      </c>
      <c r="AA4" s="2" t="s">
        <v>732</v>
      </c>
      <c r="AB4" s="2" t="s">
        <v>732</v>
      </c>
      <c r="AC4" s="2" t="s">
        <v>732</v>
      </c>
      <c r="AD4" s="2" t="s">
        <v>732</v>
      </c>
    </row>
    <row r="5" spans="2:30" ht="15.75" thickBot="1">
      <c r="B5" s="46" t="s">
        <v>48</v>
      </c>
      <c r="C5" s="2" t="s">
        <v>732</v>
      </c>
      <c r="D5" s="71" t="s">
        <v>732</v>
      </c>
      <c r="E5" s="2" t="s">
        <v>732</v>
      </c>
      <c r="F5" s="2" t="s">
        <v>732</v>
      </c>
      <c r="G5" s="2" t="s">
        <v>732</v>
      </c>
      <c r="H5" s="2" t="s">
        <v>732</v>
      </c>
      <c r="I5" s="2" t="s">
        <v>732</v>
      </c>
      <c r="J5" s="2" t="s">
        <v>732</v>
      </c>
      <c r="K5" s="2" t="s">
        <v>732</v>
      </c>
      <c r="L5" s="2" t="s">
        <v>732</v>
      </c>
      <c r="M5" s="2" t="s">
        <v>732</v>
      </c>
      <c r="N5" s="2" t="s">
        <v>732</v>
      </c>
      <c r="O5" s="2" t="s">
        <v>732</v>
      </c>
      <c r="P5" s="2" t="s">
        <v>732</v>
      </c>
      <c r="Q5" s="2" t="s">
        <v>732</v>
      </c>
      <c r="R5" s="2" t="s">
        <v>732</v>
      </c>
      <c r="S5" s="2">
        <v>1</v>
      </c>
      <c r="T5" s="2" t="s">
        <v>732</v>
      </c>
      <c r="U5" s="2" t="s">
        <v>732</v>
      </c>
      <c r="V5" s="2" t="s">
        <v>732</v>
      </c>
      <c r="W5" s="2" t="s">
        <v>732</v>
      </c>
      <c r="X5" s="2" t="s">
        <v>732</v>
      </c>
      <c r="Y5" s="2" t="s">
        <v>732</v>
      </c>
      <c r="Z5" s="2" t="s">
        <v>732</v>
      </c>
      <c r="AA5" s="2" t="s">
        <v>732</v>
      </c>
      <c r="AB5" s="2" t="s">
        <v>732</v>
      </c>
      <c r="AC5" s="2" t="s">
        <v>732</v>
      </c>
      <c r="AD5" s="2" t="s">
        <v>732</v>
      </c>
    </row>
    <row r="6" spans="2:30" ht="15.75" thickBot="1">
      <c r="B6" s="46" t="s">
        <v>51</v>
      </c>
      <c r="C6" s="2" t="s">
        <v>732</v>
      </c>
      <c r="D6" s="2" t="s">
        <v>732</v>
      </c>
      <c r="E6" s="71" t="s">
        <v>732</v>
      </c>
      <c r="F6" s="2" t="s">
        <v>732</v>
      </c>
      <c r="G6" s="2" t="s">
        <v>732</v>
      </c>
      <c r="H6" s="2" t="s">
        <v>732</v>
      </c>
      <c r="I6" s="2" t="s">
        <v>732</v>
      </c>
      <c r="J6" s="2" t="s">
        <v>732</v>
      </c>
      <c r="K6" s="2" t="s">
        <v>732</v>
      </c>
      <c r="L6" s="2" t="s">
        <v>732</v>
      </c>
      <c r="M6" s="2" t="s">
        <v>732</v>
      </c>
      <c r="N6" s="2" t="s">
        <v>732</v>
      </c>
      <c r="O6" s="2" t="s">
        <v>732</v>
      </c>
      <c r="P6" s="2" t="s">
        <v>732</v>
      </c>
      <c r="Q6" s="2" t="s">
        <v>732</v>
      </c>
      <c r="R6" s="2" t="s">
        <v>732</v>
      </c>
      <c r="S6" s="2">
        <v>1</v>
      </c>
      <c r="T6" s="2" t="s">
        <v>732</v>
      </c>
      <c r="U6" s="2" t="s">
        <v>732</v>
      </c>
      <c r="V6" s="2">
        <v>1</v>
      </c>
      <c r="W6" s="2" t="s">
        <v>732</v>
      </c>
      <c r="X6" s="2" t="s">
        <v>732</v>
      </c>
      <c r="Y6" s="2" t="s">
        <v>732</v>
      </c>
      <c r="Z6" s="2" t="s">
        <v>732</v>
      </c>
      <c r="AA6" s="2" t="s">
        <v>732</v>
      </c>
      <c r="AB6" s="2" t="s">
        <v>732</v>
      </c>
      <c r="AC6" s="2" t="s">
        <v>732</v>
      </c>
      <c r="AD6" s="2" t="s">
        <v>732</v>
      </c>
    </row>
    <row r="7" spans="2:30" ht="15.75" thickBot="1">
      <c r="B7" s="46" t="s">
        <v>54</v>
      </c>
      <c r="C7" s="2" t="s">
        <v>732</v>
      </c>
      <c r="D7" s="2" t="s">
        <v>732</v>
      </c>
      <c r="E7" s="2" t="s">
        <v>732</v>
      </c>
      <c r="F7" s="71" t="s">
        <v>732</v>
      </c>
      <c r="G7" s="2" t="s">
        <v>732</v>
      </c>
      <c r="H7" s="2" t="s">
        <v>732</v>
      </c>
      <c r="I7" s="2" t="s">
        <v>732</v>
      </c>
      <c r="J7" s="2" t="s">
        <v>732</v>
      </c>
      <c r="K7" s="2" t="s">
        <v>732</v>
      </c>
      <c r="L7" s="2" t="s">
        <v>732</v>
      </c>
      <c r="M7" s="2" t="s">
        <v>732</v>
      </c>
      <c r="N7" s="2" t="s">
        <v>732</v>
      </c>
      <c r="O7" s="2" t="s">
        <v>732</v>
      </c>
      <c r="P7" s="2" t="s">
        <v>732</v>
      </c>
      <c r="Q7" s="2" t="s">
        <v>732</v>
      </c>
      <c r="R7" s="2" t="s">
        <v>732</v>
      </c>
      <c r="S7" s="2">
        <v>1</v>
      </c>
      <c r="T7" s="2">
        <v>1</v>
      </c>
      <c r="U7" s="2" t="s">
        <v>732</v>
      </c>
      <c r="V7" s="2">
        <v>1</v>
      </c>
      <c r="W7" s="2" t="s">
        <v>732</v>
      </c>
      <c r="X7" s="2" t="s">
        <v>732</v>
      </c>
      <c r="Y7" s="2" t="s">
        <v>732</v>
      </c>
      <c r="Z7" s="2" t="s">
        <v>732</v>
      </c>
      <c r="AA7" s="2" t="s">
        <v>732</v>
      </c>
      <c r="AB7" s="2" t="s">
        <v>732</v>
      </c>
      <c r="AC7" s="2" t="s">
        <v>732</v>
      </c>
      <c r="AD7" s="2" t="s">
        <v>732</v>
      </c>
    </row>
    <row r="8" spans="2:30" ht="15.75" thickBot="1">
      <c r="B8" s="46" t="s">
        <v>57</v>
      </c>
      <c r="C8" s="2" t="s">
        <v>732</v>
      </c>
      <c r="D8" s="2" t="s">
        <v>732</v>
      </c>
      <c r="E8" s="2" t="s">
        <v>732</v>
      </c>
      <c r="F8" s="2" t="s">
        <v>732</v>
      </c>
      <c r="G8" s="71" t="s">
        <v>732</v>
      </c>
      <c r="H8" s="2" t="s">
        <v>732</v>
      </c>
      <c r="I8" s="2" t="s">
        <v>732</v>
      </c>
      <c r="J8" s="2" t="s">
        <v>732</v>
      </c>
      <c r="K8" s="2" t="s">
        <v>732</v>
      </c>
      <c r="L8" s="2" t="s">
        <v>732</v>
      </c>
      <c r="M8" s="2" t="s">
        <v>732</v>
      </c>
      <c r="N8" s="2" t="s">
        <v>732</v>
      </c>
      <c r="O8" s="2" t="s">
        <v>732</v>
      </c>
      <c r="P8" s="2" t="s">
        <v>732</v>
      </c>
      <c r="Q8" s="2" t="s">
        <v>732</v>
      </c>
      <c r="R8" s="2" t="s">
        <v>732</v>
      </c>
      <c r="S8" s="2" t="s">
        <v>732</v>
      </c>
      <c r="T8" s="2" t="s">
        <v>732</v>
      </c>
      <c r="U8" s="2" t="s">
        <v>732</v>
      </c>
      <c r="V8" s="2" t="s">
        <v>732</v>
      </c>
      <c r="W8" s="2" t="s">
        <v>732</v>
      </c>
      <c r="X8" s="2" t="s">
        <v>732</v>
      </c>
      <c r="Y8" s="2" t="s">
        <v>732</v>
      </c>
      <c r="Z8" s="2" t="s">
        <v>732</v>
      </c>
      <c r="AA8" s="2" t="s">
        <v>732</v>
      </c>
      <c r="AB8" s="2" t="s">
        <v>732</v>
      </c>
      <c r="AC8" s="2" t="s">
        <v>732</v>
      </c>
      <c r="AD8" s="2" t="s">
        <v>732</v>
      </c>
    </row>
    <row r="9" spans="2:30" ht="15.75" thickBot="1">
      <c r="B9" s="46" t="s">
        <v>60</v>
      </c>
      <c r="C9" s="2" t="s">
        <v>732</v>
      </c>
      <c r="D9" s="2" t="s">
        <v>732</v>
      </c>
      <c r="E9" s="2" t="s">
        <v>732</v>
      </c>
      <c r="F9" s="2" t="s">
        <v>732</v>
      </c>
      <c r="G9" s="2" t="s">
        <v>732</v>
      </c>
      <c r="H9" s="71" t="s">
        <v>732</v>
      </c>
      <c r="I9" s="2" t="s">
        <v>732</v>
      </c>
      <c r="J9" s="2" t="s">
        <v>732</v>
      </c>
      <c r="K9" s="2" t="s">
        <v>732</v>
      </c>
      <c r="L9" s="2" t="s">
        <v>732</v>
      </c>
      <c r="M9" s="2" t="s">
        <v>732</v>
      </c>
      <c r="N9" s="2" t="s">
        <v>732</v>
      </c>
      <c r="O9" s="2" t="s">
        <v>732</v>
      </c>
      <c r="P9" s="2">
        <v>1</v>
      </c>
      <c r="Q9" s="2" t="s">
        <v>732</v>
      </c>
      <c r="R9" s="2" t="s">
        <v>732</v>
      </c>
      <c r="S9" s="2">
        <v>1</v>
      </c>
      <c r="T9" s="2" t="s">
        <v>732</v>
      </c>
      <c r="U9" s="2" t="s">
        <v>732</v>
      </c>
      <c r="V9" s="2">
        <v>1</v>
      </c>
      <c r="W9" s="2" t="s">
        <v>732</v>
      </c>
      <c r="X9" s="2" t="s">
        <v>732</v>
      </c>
      <c r="Y9" s="2" t="s">
        <v>732</v>
      </c>
      <c r="Z9" s="2" t="s">
        <v>732</v>
      </c>
      <c r="AA9" s="2" t="s">
        <v>732</v>
      </c>
      <c r="AB9" s="2" t="s">
        <v>732</v>
      </c>
      <c r="AC9" s="2" t="s">
        <v>732</v>
      </c>
      <c r="AD9" s="2" t="s">
        <v>732</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v>1</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t="s">
        <v>732</v>
      </c>
      <c r="J12" s="2" t="s">
        <v>732</v>
      </c>
      <c r="K12" s="71"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c r="AC12" s="2" t="s">
        <v>732</v>
      </c>
      <c r="AD12" s="2" t="s">
        <v>732</v>
      </c>
    </row>
    <row r="13" spans="2:30" ht="15.75" thickBot="1">
      <c r="B13" s="46" t="s">
        <v>71</v>
      </c>
      <c r="C13" s="2" t="s">
        <v>732</v>
      </c>
      <c r="D13" s="2" t="s">
        <v>732</v>
      </c>
      <c r="E13" s="2" t="s">
        <v>732</v>
      </c>
      <c r="F13" s="2" t="s">
        <v>732</v>
      </c>
      <c r="G13" s="2" t="s">
        <v>732</v>
      </c>
      <c r="H13" s="2" t="s">
        <v>732</v>
      </c>
      <c r="I13" s="2" t="s">
        <v>732</v>
      </c>
      <c r="J13" s="2" t="s">
        <v>732</v>
      </c>
      <c r="K13" s="2" t="s">
        <v>732</v>
      </c>
      <c r="L13" s="71" t="s">
        <v>732</v>
      </c>
      <c r="M13" s="2" t="s">
        <v>732</v>
      </c>
      <c r="N13" s="2" t="s">
        <v>732</v>
      </c>
      <c r="O13" s="2" t="s">
        <v>732</v>
      </c>
      <c r="P13" s="2" t="s">
        <v>732</v>
      </c>
      <c r="Q13" s="2" t="s">
        <v>732</v>
      </c>
      <c r="R13" s="2" t="s">
        <v>732</v>
      </c>
      <c r="S13" s="2" t="s">
        <v>732</v>
      </c>
      <c r="T13" s="2" t="s">
        <v>732</v>
      </c>
      <c r="U13" s="2" t="s">
        <v>732</v>
      </c>
      <c r="V13" s="2" t="s">
        <v>732</v>
      </c>
      <c r="W13" s="2" t="s">
        <v>732</v>
      </c>
      <c r="X13" s="2" t="s">
        <v>732</v>
      </c>
      <c r="Y13" s="2" t="s">
        <v>732</v>
      </c>
      <c r="Z13" s="2" t="s">
        <v>732</v>
      </c>
      <c r="AA13" s="2" t="s">
        <v>732</v>
      </c>
      <c r="AB13" s="2" t="s">
        <v>732</v>
      </c>
      <c r="AC13" s="2" t="s">
        <v>732</v>
      </c>
      <c r="AD13" s="2" t="s">
        <v>732</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t="s">
        <v>732</v>
      </c>
      <c r="D15" s="2" t="s">
        <v>732</v>
      </c>
      <c r="E15" s="2" t="s">
        <v>732</v>
      </c>
      <c r="F15" s="2" t="s">
        <v>732</v>
      </c>
      <c r="G15" s="2" t="s">
        <v>732</v>
      </c>
      <c r="H15" s="2" t="s">
        <v>732</v>
      </c>
      <c r="I15" s="2" t="s">
        <v>732</v>
      </c>
      <c r="J15" s="2" t="s">
        <v>732</v>
      </c>
      <c r="K15" s="2" t="s">
        <v>732</v>
      </c>
      <c r="L15" s="2" t="s">
        <v>732</v>
      </c>
      <c r="M15" s="2" t="s">
        <v>732</v>
      </c>
      <c r="N15" s="71" t="s">
        <v>732</v>
      </c>
      <c r="O15" s="2" t="s">
        <v>732</v>
      </c>
      <c r="P15" s="2" t="s">
        <v>732</v>
      </c>
      <c r="Q15" s="2" t="s">
        <v>732</v>
      </c>
      <c r="R15" s="2" t="s">
        <v>732</v>
      </c>
      <c r="S15" s="2" t="s">
        <v>732</v>
      </c>
      <c r="T15" s="2" t="s">
        <v>732</v>
      </c>
      <c r="U15" s="2" t="s">
        <v>732</v>
      </c>
      <c r="V15" s="2" t="s">
        <v>732</v>
      </c>
      <c r="W15" s="2" t="s">
        <v>732</v>
      </c>
      <c r="X15" s="2" t="s">
        <v>732</v>
      </c>
      <c r="Y15" s="2" t="s">
        <v>732</v>
      </c>
      <c r="Z15" s="2" t="s">
        <v>732</v>
      </c>
      <c r="AA15" s="2" t="s">
        <v>732</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t="s">
        <v>732</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t="s">
        <v>732</v>
      </c>
      <c r="H17" s="2" t="s">
        <v>732</v>
      </c>
      <c r="I17" s="2" t="s">
        <v>732</v>
      </c>
      <c r="J17" s="2" t="s">
        <v>732</v>
      </c>
      <c r="K17" s="2" t="s">
        <v>732</v>
      </c>
      <c r="L17" s="2" t="s">
        <v>732</v>
      </c>
      <c r="M17" s="2" t="s">
        <v>732</v>
      </c>
      <c r="N17" s="2" t="s">
        <v>732</v>
      </c>
      <c r="O17" s="2" t="s">
        <v>732</v>
      </c>
      <c r="P17" s="71" t="s">
        <v>732</v>
      </c>
      <c r="Q17" s="2" t="s">
        <v>732</v>
      </c>
      <c r="R17" s="2" t="s">
        <v>732</v>
      </c>
      <c r="S17" s="2" t="s">
        <v>732</v>
      </c>
      <c r="T17" s="2" t="s">
        <v>732</v>
      </c>
      <c r="U17" s="2" t="s">
        <v>732</v>
      </c>
      <c r="V17" s="2" t="s">
        <v>732</v>
      </c>
      <c r="W17" s="2" t="s">
        <v>732</v>
      </c>
      <c r="X17" s="2" t="s">
        <v>732</v>
      </c>
      <c r="Y17" s="2" t="s">
        <v>732</v>
      </c>
      <c r="Z17" s="2" t="s">
        <v>732</v>
      </c>
      <c r="AA17" s="2" t="s">
        <v>732</v>
      </c>
      <c r="AB17" s="2" t="s">
        <v>732</v>
      </c>
      <c r="AC17" s="2" t="s">
        <v>732</v>
      </c>
      <c r="AD17" s="2" t="s">
        <v>732</v>
      </c>
    </row>
    <row r="18" spans="2:30" ht="15.75" thickBot="1">
      <c r="B18" s="46" t="s">
        <v>84</v>
      </c>
      <c r="C18" s="2" t="s">
        <v>732</v>
      </c>
      <c r="D18" s="2" t="s">
        <v>732</v>
      </c>
      <c r="E18" s="2" t="s">
        <v>732</v>
      </c>
      <c r="F18" s="2" t="s">
        <v>732</v>
      </c>
      <c r="G18" s="2" t="s">
        <v>732</v>
      </c>
      <c r="H18" s="2" t="s">
        <v>732</v>
      </c>
      <c r="I18" s="2" t="s">
        <v>732</v>
      </c>
      <c r="J18" s="2" t="s">
        <v>732</v>
      </c>
      <c r="K18" s="2" t="s">
        <v>732</v>
      </c>
      <c r="L18" s="2" t="s">
        <v>732</v>
      </c>
      <c r="M18" s="2" t="s">
        <v>732</v>
      </c>
      <c r="N18" s="2" t="s">
        <v>732</v>
      </c>
      <c r="O18" s="2">
        <v>1</v>
      </c>
      <c r="P18" s="2" t="s">
        <v>732</v>
      </c>
      <c r="Q18" s="71" t="s">
        <v>732</v>
      </c>
      <c r="R18" s="2" t="s">
        <v>732</v>
      </c>
      <c r="S18" s="2" t="s">
        <v>732</v>
      </c>
      <c r="T18" s="2" t="s">
        <v>732</v>
      </c>
      <c r="U18" s="2" t="s">
        <v>732</v>
      </c>
      <c r="V18" s="2" t="s">
        <v>732</v>
      </c>
      <c r="W18" s="2" t="s">
        <v>732</v>
      </c>
      <c r="X18" s="2" t="s">
        <v>732</v>
      </c>
      <c r="Y18" s="2" t="s">
        <v>732</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t="s">
        <v>732</v>
      </c>
      <c r="D21" s="2" t="s">
        <v>732</v>
      </c>
      <c r="E21" s="2" t="s">
        <v>732</v>
      </c>
      <c r="F21" s="2" t="s">
        <v>732</v>
      </c>
      <c r="G21" s="2" t="s">
        <v>732</v>
      </c>
      <c r="H21" s="2" t="s">
        <v>732</v>
      </c>
      <c r="I21" s="2" t="s">
        <v>732</v>
      </c>
      <c r="J21" s="2" t="s">
        <v>732</v>
      </c>
      <c r="K21" s="2" t="s">
        <v>732</v>
      </c>
      <c r="L21" s="2" t="s">
        <v>732</v>
      </c>
      <c r="M21" s="2" t="s">
        <v>732</v>
      </c>
      <c r="N21" s="2" t="s">
        <v>732</v>
      </c>
      <c r="O21" s="2" t="s">
        <v>732</v>
      </c>
      <c r="P21" s="2" t="s">
        <v>732</v>
      </c>
      <c r="Q21" s="2" t="s">
        <v>732</v>
      </c>
      <c r="R21" s="2" t="s">
        <v>732</v>
      </c>
      <c r="S21" s="2" t="s">
        <v>732</v>
      </c>
      <c r="T21" s="71" t="s">
        <v>732</v>
      </c>
      <c r="U21" s="2" t="s">
        <v>732</v>
      </c>
      <c r="V21" s="2" t="s">
        <v>732</v>
      </c>
      <c r="W21" s="2" t="s">
        <v>732</v>
      </c>
      <c r="X21" s="2" t="s">
        <v>732</v>
      </c>
      <c r="Y21" s="2" t="s">
        <v>732</v>
      </c>
      <c r="Z21" s="2" t="s">
        <v>732</v>
      </c>
      <c r="AA21" s="2" t="s">
        <v>732</v>
      </c>
      <c r="AB21" s="2" t="s">
        <v>732</v>
      </c>
      <c r="AC21" s="2" t="s">
        <v>732</v>
      </c>
      <c r="AD21" s="2" t="s">
        <v>732</v>
      </c>
    </row>
    <row r="22" spans="2:30" ht="15.75" thickBot="1">
      <c r="B22" s="46" t="s">
        <v>96</v>
      </c>
      <c r="C22" s="2" t="s">
        <v>732</v>
      </c>
      <c r="D22" s="2" t="s">
        <v>732</v>
      </c>
      <c r="E22" s="2" t="s">
        <v>732</v>
      </c>
      <c r="F22" s="2" t="s">
        <v>732</v>
      </c>
      <c r="G22" s="2" t="s">
        <v>732</v>
      </c>
      <c r="H22" s="2" t="s">
        <v>732</v>
      </c>
      <c r="I22" s="2" t="s">
        <v>732</v>
      </c>
      <c r="J22" s="2" t="s">
        <v>732</v>
      </c>
      <c r="K22" s="2" t="s">
        <v>732</v>
      </c>
      <c r="L22" s="2" t="s">
        <v>732</v>
      </c>
      <c r="M22" s="2" t="s">
        <v>732</v>
      </c>
      <c r="N22" s="2" t="s">
        <v>732</v>
      </c>
      <c r="O22" s="2" t="s">
        <v>732</v>
      </c>
      <c r="P22" s="2" t="s">
        <v>732</v>
      </c>
      <c r="Q22" s="2" t="s">
        <v>732</v>
      </c>
      <c r="R22" s="2" t="s">
        <v>732</v>
      </c>
      <c r="S22" s="2" t="s">
        <v>732</v>
      </c>
      <c r="T22" s="2" t="s">
        <v>732</v>
      </c>
      <c r="U22" s="71" t="s">
        <v>732</v>
      </c>
      <c r="V22" s="2" t="s">
        <v>732</v>
      </c>
      <c r="W22" s="2" t="s">
        <v>732</v>
      </c>
      <c r="X22" s="2" t="s">
        <v>732</v>
      </c>
      <c r="Y22" s="2" t="s">
        <v>732</v>
      </c>
      <c r="Z22" s="2" t="s">
        <v>732</v>
      </c>
      <c r="AA22" s="2" t="s">
        <v>732</v>
      </c>
      <c r="AB22" s="2" t="s">
        <v>732</v>
      </c>
      <c r="AC22" s="2" t="s">
        <v>732</v>
      </c>
      <c r="AD22" s="2" t="s">
        <v>732</v>
      </c>
    </row>
    <row r="23" spans="2:30" ht="15.75" thickBot="1">
      <c r="B23" s="46" t="s">
        <v>98</v>
      </c>
      <c r="C23" s="2" t="s">
        <v>732</v>
      </c>
      <c r="D23" s="2" t="s">
        <v>732</v>
      </c>
      <c r="E23" s="2" t="s">
        <v>732</v>
      </c>
      <c r="F23" s="2" t="s">
        <v>732</v>
      </c>
      <c r="G23" s="2" t="s">
        <v>732</v>
      </c>
      <c r="H23" s="2" t="s">
        <v>732</v>
      </c>
      <c r="I23" s="2" t="s">
        <v>732</v>
      </c>
      <c r="J23" s="2" t="s">
        <v>732</v>
      </c>
      <c r="K23" s="2" t="s">
        <v>732</v>
      </c>
      <c r="L23" s="2" t="s">
        <v>732</v>
      </c>
      <c r="M23" s="2" t="s">
        <v>732</v>
      </c>
      <c r="N23" s="2" t="s">
        <v>732</v>
      </c>
      <c r="O23" s="2" t="s">
        <v>732</v>
      </c>
      <c r="P23" s="2" t="s">
        <v>732</v>
      </c>
      <c r="Q23" s="2" t="s">
        <v>732</v>
      </c>
      <c r="R23" s="2" t="s">
        <v>732</v>
      </c>
      <c r="S23" s="2" t="s">
        <v>732</v>
      </c>
      <c r="T23" s="2" t="s">
        <v>732</v>
      </c>
      <c r="U23" s="2" t="s">
        <v>732</v>
      </c>
      <c r="V23" s="71" t="s">
        <v>732</v>
      </c>
      <c r="W23" s="2" t="s">
        <v>732</v>
      </c>
      <c r="X23" s="2" t="s">
        <v>732</v>
      </c>
      <c r="Y23" s="2" t="s">
        <v>732</v>
      </c>
      <c r="Z23" s="2" t="s">
        <v>732</v>
      </c>
      <c r="AA23" s="2" t="s">
        <v>732</v>
      </c>
      <c r="AB23" s="2" t="s">
        <v>732</v>
      </c>
      <c r="AC23" s="2" t="s">
        <v>732</v>
      </c>
      <c r="AD23" s="2" t="s">
        <v>732</v>
      </c>
    </row>
    <row r="24" spans="2:30" ht="15.75" thickBot="1">
      <c r="B24" s="46" t="s">
        <v>100</v>
      </c>
      <c r="C24" s="2" t="s">
        <v>732</v>
      </c>
      <c r="D24" s="2" t="s">
        <v>732</v>
      </c>
      <c r="E24" s="2" t="s">
        <v>732</v>
      </c>
      <c r="F24" s="2" t="s">
        <v>732</v>
      </c>
      <c r="G24" s="2" t="s">
        <v>732</v>
      </c>
      <c r="H24" s="2" t="s">
        <v>732</v>
      </c>
      <c r="I24" s="2" t="s">
        <v>732</v>
      </c>
      <c r="J24" s="2" t="s">
        <v>732</v>
      </c>
      <c r="K24" s="2" t="s">
        <v>732</v>
      </c>
      <c r="L24" s="2" t="s">
        <v>732</v>
      </c>
      <c r="M24" s="2" t="s">
        <v>732</v>
      </c>
      <c r="N24" s="2" t="s">
        <v>732</v>
      </c>
      <c r="O24" s="2">
        <v>1</v>
      </c>
      <c r="P24" s="2" t="s">
        <v>732</v>
      </c>
      <c r="Q24" s="2" t="s">
        <v>732</v>
      </c>
      <c r="R24" s="2" t="s">
        <v>732</v>
      </c>
      <c r="S24" s="2">
        <v>1</v>
      </c>
      <c r="T24" s="2" t="s">
        <v>732</v>
      </c>
      <c r="U24" s="2" t="s">
        <v>732</v>
      </c>
      <c r="V24" s="2">
        <v>1</v>
      </c>
      <c r="W24" s="71" t="s">
        <v>732</v>
      </c>
      <c r="X24" s="2" t="s">
        <v>732</v>
      </c>
      <c r="Y24" s="2" t="s">
        <v>732</v>
      </c>
      <c r="Z24" s="2" t="s">
        <v>732</v>
      </c>
      <c r="AA24" s="2" t="s">
        <v>732</v>
      </c>
      <c r="AB24" s="2" t="s">
        <v>732</v>
      </c>
      <c r="AC24" s="2" t="s">
        <v>732</v>
      </c>
      <c r="AD24" s="2" t="s">
        <v>732</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t="s">
        <v>732</v>
      </c>
      <c r="D26" s="2" t="s">
        <v>732</v>
      </c>
      <c r="E26" s="2" t="s">
        <v>732</v>
      </c>
      <c r="F26" s="2" t="s">
        <v>732</v>
      </c>
      <c r="G26" s="2" t="s">
        <v>732</v>
      </c>
      <c r="H26" s="2" t="s">
        <v>732</v>
      </c>
      <c r="I26" s="2" t="s">
        <v>732</v>
      </c>
      <c r="J26" s="2" t="s">
        <v>732</v>
      </c>
      <c r="K26" s="2" t="s">
        <v>732</v>
      </c>
      <c r="L26" s="2" t="s">
        <v>732</v>
      </c>
      <c r="M26" s="2" t="s">
        <v>732</v>
      </c>
      <c r="N26" s="2" t="s">
        <v>732</v>
      </c>
      <c r="O26" s="2" t="s">
        <v>732</v>
      </c>
      <c r="P26" s="2" t="s">
        <v>732</v>
      </c>
      <c r="Q26" s="2" t="s">
        <v>732</v>
      </c>
      <c r="R26" s="2">
        <v>1</v>
      </c>
      <c r="S26" s="2">
        <v>1</v>
      </c>
      <c r="T26" s="2">
        <v>1</v>
      </c>
      <c r="U26" s="2" t="s">
        <v>732</v>
      </c>
      <c r="V26" s="2">
        <v>1</v>
      </c>
      <c r="W26" s="2" t="s">
        <v>732</v>
      </c>
      <c r="X26" s="2" t="s">
        <v>732</v>
      </c>
      <c r="Y26" s="71" t="s">
        <v>732</v>
      </c>
      <c r="Z26" s="2" t="s">
        <v>732</v>
      </c>
      <c r="AA26" s="2" t="s">
        <v>732</v>
      </c>
      <c r="AB26" s="2" t="s">
        <v>732</v>
      </c>
      <c r="AC26" s="2" t="s">
        <v>732</v>
      </c>
      <c r="AD26" s="2" t="s">
        <v>732</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t="s">
        <v>732</v>
      </c>
      <c r="O27" s="2" t="s">
        <v>732</v>
      </c>
      <c r="P27" s="2" t="s">
        <v>732</v>
      </c>
      <c r="Q27" s="2" t="s">
        <v>732</v>
      </c>
      <c r="R27" s="2" t="s">
        <v>732</v>
      </c>
      <c r="S27" s="2" t="s">
        <v>732</v>
      </c>
      <c r="T27" s="2" t="s">
        <v>732</v>
      </c>
      <c r="U27" s="2" t="s">
        <v>732</v>
      </c>
      <c r="V27" s="2" t="s">
        <v>732</v>
      </c>
      <c r="W27" s="2" t="s">
        <v>732</v>
      </c>
      <c r="X27" s="2" t="s">
        <v>732</v>
      </c>
      <c r="Y27" s="2" t="s">
        <v>732</v>
      </c>
      <c r="Z27" s="71" t="s">
        <v>732</v>
      </c>
      <c r="AA27" s="2" t="s">
        <v>732</v>
      </c>
      <c r="AB27" s="2" t="s">
        <v>732</v>
      </c>
      <c r="AC27" s="2" t="s">
        <v>732</v>
      </c>
      <c r="AD27" s="2" t="s">
        <v>732</v>
      </c>
    </row>
    <row r="28" spans="2:30" ht="15.75" thickBot="1">
      <c r="B28" s="46" t="s">
        <v>111</v>
      </c>
      <c r="C28" s="2" t="s">
        <v>732</v>
      </c>
      <c r="D28" s="2" t="s">
        <v>732</v>
      </c>
      <c r="E28" s="2" t="s">
        <v>732</v>
      </c>
      <c r="F28" s="2" t="s">
        <v>732</v>
      </c>
      <c r="G28" s="2" t="s">
        <v>732</v>
      </c>
      <c r="H28" s="2" t="s">
        <v>732</v>
      </c>
      <c r="I28" s="2" t="s">
        <v>732</v>
      </c>
      <c r="J28" s="2" t="s">
        <v>732</v>
      </c>
      <c r="K28" s="2" t="s">
        <v>732</v>
      </c>
      <c r="L28" s="2" t="s">
        <v>732</v>
      </c>
      <c r="M28" s="2" t="s">
        <v>732</v>
      </c>
      <c r="N28" s="2" t="s">
        <v>732</v>
      </c>
      <c r="O28" s="2" t="s">
        <v>732</v>
      </c>
      <c r="P28" s="2" t="s">
        <v>732</v>
      </c>
      <c r="Q28" s="2" t="s">
        <v>732</v>
      </c>
      <c r="R28" s="2">
        <v>1</v>
      </c>
      <c r="S28" s="2">
        <v>1</v>
      </c>
      <c r="T28" s="2">
        <v>1</v>
      </c>
      <c r="U28" s="2" t="s">
        <v>732</v>
      </c>
      <c r="V28" s="2">
        <v>1</v>
      </c>
      <c r="W28" s="2" t="s">
        <v>732</v>
      </c>
      <c r="X28" s="2" t="s">
        <v>732</v>
      </c>
      <c r="Y28" s="2" t="s">
        <v>732</v>
      </c>
      <c r="Z28" s="2" t="s">
        <v>732</v>
      </c>
      <c r="AA28" s="71" t="s">
        <v>732</v>
      </c>
      <c r="AB28" s="2" t="s">
        <v>732</v>
      </c>
      <c r="AC28" s="2" t="s">
        <v>732</v>
      </c>
      <c r="AD28" s="2" t="s">
        <v>732</v>
      </c>
    </row>
    <row r="29" spans="2:30" ht="15.75" thickBot="1">
      <c r="B29" s="46" t="s">
        <v>113</v>
      </c>
      <c r="C29" s="2" t="s">
        <v>732</v>
      </c>
      <c r="D29" s="2" t="s">
        <v>732</v>
      </c>
      <c r="E29" s="2" t="s">
        <v>732</v>
      </c>
      <c r="F29" s="2" t="s">
        <v>732</v>
      </c>
      <c r="G29" s="2" t="s">
        <v>732</v>
      </c>
      <c r="H29" s="2" t="s">
        <v>732</v>
      </c>
      <c r="I29" s="2" t="s">
        <v>732</v>
      </c>
      <c r="J29" s="2" t="s">
        <v>732</v>
      </c>
      <c r="K29" s="2" t="s">
        <v>732</v>
      </c>
      <c r="L29" s="2" t="s">
        <v>732</v>
      </c>
      <c r="M29" s="2" t="s">
        <v>732</v>
      </c>
      <c r="N29" s="2" t="s">
        <v>732</v>
      </c>
      <c r="O29" s="2">
        <v>1</v>
      </c>
      <c r="P29" s="2" t="s">
        <v>732</v>
      </c>
      <c r="Q29" s="2" t="s">
        <v>732</v>
      </c>
      <c r="R29" s="2" t="s">
        <v>732</v>
      </c>
      <c r="S29" s="2">
        <v>1</v>
      </c>
      <c r="T29" s="2" t="s">
        <v>732</v>
      </c>
      <c r="U29" s="2" t="s">
        <v>732</v>
      </c>
      <c r="V29" s="2">
        <v>1</v>
      </c>
      <c r="W29" s="2" t="s">
        <v>732</v>
      </c>
      <c r="X29" s="2" t="s">
        <v>732</v>
      </c>
      <c r="Y29" s="2" t="s">
        <v>732</v>
      </c>
      <c r="Z29" s="2" t="s">
        <v>732</v>
      </c>
      <c r="AA29" s="2" t="s">
        <v>732</v>
      </c>
      <c r="AB29" s="71" t="s">
        <v>732</v>
      </c>
      <c r="AC29" s="2" t="s">
        <v>732</v>
      </c>
      <c r="AD29" s="2" t="s">
        <v>732</v>
      </c>
    </row>
    <row r="30" spans="2:30" ht="15.75" thickBot="1">
      <c r="B30" s="46" t="s">
        <v>116</v>
      </c>
      <c r="C30" s="2" t="s">
        <v>732</v>
      </c>
      <c r="D30" s="2" t="s">
        <v>732</v>
      </c>
      <c r="E30" s="2" t="s">
        <v>732</v>
      </c>
      <c r="F30" s="2" t="s">
        <v>732</v>
      </c>
      <c r="G30" s="2" t="s">
        <v>732</v>
      </c>
      <c r="H30" s="2" t="s">
        <v>732</v>
      </c>
      <c r="I30" s="2" t="s">
        <v>732</v>
      </c>
      <c r="J30" s="2" t="s">
        <v>732</v>
      </c>
      <c r="K30" s="2" t="s">
        <v>732</v>
      </c>
      <c r="L30" s="2" t="s">
        <v>732</v>
      </c>
      <c r="M30" s="2" t="s">
        <v>732</v>
      </c>
      <c r="N30" s="2" t="s">
        <v>732</v>
      </c>
      <c r="O30" s="2" t="s">
        <v>732</v>
      </c>
      <c r="P30" s="2" t="s">
        <v>732</v>
      </c>
      <c r="Q30" s="2" t="s">
        <v>732</v>
      </c>
      <c r="R30" s="2" t="s">
        <v>732</v>
      </c>
      <c r="S30" s="2" t="s">
        <v>732</v>
      </c>
      <c r="T30" s="2" t="s">
        <v>732</v>
      </c>
      <c r="U30" s="2" t="s">
        <v>732</v>
      </c>
      <c r="V30" s="2" t="s">
        <v>732</v>
      </c>
      <c r="W30" s="2" t="s">
        <v>732</v>
      </c>
      <c r="X30" s="2" t="s">
        <v>732</v>
      </c>
      <c r="Y30" s="2" t="s">
        <v>732</v>
      </c>
      <c r="Z30" s="2" t="s">
        <v>732</v>
      </c>
      <c r="AA30" s="2" t="s">
        <v>732</v>
      </c>
      <c r="AB30" s="2" t="s">
        <v>732</v>
      </c>
      <c r="AC30" s="71" t="s">
        <v>732</v>
      </c>
      <c r="AD30" s="2" t="s">
        <v>732</v>
      </c>
    </row>
    <row r="31" spans="2:30" ht="15.75" thickBot="1">
      <c r="B31" s="46" t="s">
        <v>119</v>
      </c>
      <c r="C31" s="2" t="s">
        <v>732</v>
      </c>
      <c r="D31" s="2" t="s">
        <v>732</v>
      </c>
      <c r="E31" s="2" t="s">
        <v>732</v>
      </c>
      <c r="F31" s="2" t="s">
        <v>732</v>
      </c>
      <c r="G31" s="2" t="s">
        <v>732</v>
      </c>
      <c r="H31" s="2" t="s">
        <v>732</v>
      </c>
      <c r="I31" s="2" t="s">
        <v>732</v>
      </c>
      <c r="J31" s="2" t="s">
        <v>732</v>
      </c>
      <c r="K31" s="2" t="s">
        <v>732</v>
      </c>
      <c r="L31" s="2">
        <v>1</v>
      </c>
      <c r="M31" s="2" t="s">
        <v>732</v>
      </c>
      <c r="N31" s="2" t="s">
        <v>732</v>
      </c>
      <c r="O31" s="2" t="s">
        <v>732</v>
      </c>
      <c r="P31" s="2">
        <v>1</v>
      </c>
      <c r="Q31" s="2" t="s">
        <v>732</v>
      </c>
      <c r="R31" s="2" t="s">
        <v>732</v>
      </c>
      <c r="S31" s="2" t="s">
        <v>732</v>
      </c>
      <c r="T31" s="2" t="s">
        <v>732</v>
      </c>
      <c r="U31" s="2" t="s">
        <v>732</v>
      </c>
      <c r="V31" s="2" t="s">
        <v>732</v>
      </c>
      <c r="W31" s="2" t="s">
        <v>732</v>
      </c>
      <c r="X31" s="2" t="s">
        <v>732</v>
      </c>
      <c r="Y31" s="2" t="s">
        <v>732</v>
      </c>
      <c r="Z31" s="2" t="s">
        <v>732</v>
      </c>
      <c r="AA31" s="2" t="s">
        <v>732</v>
      </c>
      <c r="AB31" s="2" t="s">
        <v>732</v>
      </c>
      <c r="AC31" s="2" t="s">
        <v>732</v>
      </c>
      <c r="AD31" s="71" t="s">
        <v>732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0871E-50DD-4B93-AD57-08DA5F1C265C}">
  <sheetPr>
    <tabColor theme="9" tint="0.39997558519241921"/>
  </sheetPr>
  <dimension ref="B2:AD31"/>
  <sheetViews>
    <sheetView topLeftCell="A21" workbookViewId="0">
      <selection activeCell="E8" sqref="E8"/>
    </sheetView>
  </sheetViews>
  <sheetFormatPr defaultRowHeight="15"/>
  <cols>
    <col min="2" max="2" width="12.140625" bestFit="1" customWidth="1"/>
  </cols>
  <sheetData>
    <row r="2" spans="2:30">
      <c r="B2" s="1" t="s">
        <v>136</v>
      </c>
      <c r="C2" s="1"/>
      <c r="D2" s="1"/>
      <c r="E2" s="1"/>
      <c r="F2" s="1"/>
      <c r="G2" s="1"/>
      <c r="H2" s="1"/>
      <c r="I2" s="1"/>
      <c r="J2" s="1"/>
      <c r="K2" s="1"/>
      <c r="L2" s="1"/>
      <c r="M2" s="1"/>
      <c r="N2" s="1"/>
      <c r="O2" s="1"/>
    </row>
    <row r="3" spans="2:30" ht="15.75" thickBot="1">
      <c r="B3" s="46" t="s">
        <v>731</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v>1</v>
      </c>
      <c r="J4" s="2" t="s">
        <v>732</v>
      </c>
      <c r="K4" s="2" t="s">
        <v>732</v>
      </c>
      <c r="L4" s="2" t="s">
        <v>732</v>
      </c>
      <c r="M4" s="2" t="s">
        <v>732</v>
      </c>
      <c r="N4" s="2">
        <v>1</v>
      </c>
      <c r="O4" s="2" t="s">
        <v>732</v>
      </c>
      <c r="P4" s="2" t="s">
        <v>732</v>
      </c>
      <c r="Q4" s="2" t="s">
        <v>732</v>
      </c>
      <c r="R4" s="2">
        <v>1</v>
      </c>
      <c r="S4" s="2">
        <v>1</v>
      </c>
      <c r="T4" s="2" t="s">
        <v>732</v>
      </c>
      <c r="U4" s="2">
        <v>1</v>
      </c>
      <c r="V4" s="2">
        <v>1</v>
      </c>
      <c r="W4" s="2" t="s">
        <v>732</v>
      </c>
      <c r="X4" s="2" t="s">
        <v>732</v>
      </c>
      <c r="Y4" s="2" t="s">
        <v>732</v>
      </c>
      <c r="Z4" s="2" t="s">
        <v>732</v>
      </c>
      <c r="AA4" s="2" t="s">
        <v>732</v>
      </c>
      <c r="AB4" s="2" t="s">
        <v>732</v>
      </c>
      <c r="AC4" s="2" t="s">
        <v>732</v>
      </c>
      <c r="AD4" s="2" t="s">
        <v>732</v>
      </c>
    </row>
    <row r="5" spans="2:30" ht="15.75" thickBot="1">
      <c r="B5" s="46" t="s">
        <v>48</v>
      </c>
      <c r="C5" s="2" t="s">
        <v>732</v>
      </c>
      <c r="D5" s="71" t="s">
        <v>732</v>
      </c>
      <c r="E5" s="2" t="s">
        <v>732</v>
      </c>
      <c r="F5" s="2" t="s">
        <v>732</v>
      </c>
      <c r="G5" s="2">
        <v>1</v>
      </c>
      <c r="H5" s="2" t="s">
        <v>732</v>
      </c>
      <c r="I5" s="2">
        <v>1</v>
      </c>
      <c r="J5" s="2" t="s">
        <v>732</v>
      </c>
      <c r="K5" s="2" t="s">
        <v>732</v>
      </c>
      <c r="L5" s="2" t="s">
        <v>732</v>
      </c>
      <c r="M5" s="2" t="s">
        <v>732</v>
      </c>
      <c r="N5" s="2">
        <v>1</v>
      </c>
      <c r="O5" s="2" t="s">
        <v>732</v>
      </c>
      <c r="P5" s="2" t="s">
        <v>732</v>
      </c>
      <c r="Q5" s="2">
        <v>1</v>
      </c>
      <c r="R5" s="2">
        <v>1</v>
      </c>
      <c r="S5" s="2">
        <v>1</v>
      </c>
      <c r="T5" s="2">
        <v>1</v>
      </c>
      <c r="U5" s="2">
        <v>1</v>
      </c>
      <c r="V5" s="2">
        <v>1</v>
      </c>
      <c r="W5" s="2" t="s">
        <v>732</v>
      </c>
      <c r="X5" s="2">
        <v>1</v>
      </c>
      <c r="Y5" s="2" t="s">
        <v>732</v>
      </c>
      <c r="Z5" s="2" t="s">
        <v>732</v>
      </c>
      <c r="AA5" s="2" t="s">
        <v>732</v>
      </c>
      <c r="AB5" s="2" t="s">
        <v>732</v>
      </c>
      <c r="AC5" s="2">
        <v>1</v>
      </c>
      <c r="AD5" s="2">
        <v>1</v>
      </c>
    </row>
    <row r="6" spans="2:30" ht="15.75" thickBot="1">
      <c r="B6" s="46" t="s">
        <v>51</v>
      </c>
      <c r="C6" s="2" t="s">
        <v>732</v>
      </c>
      <c r="D6" s="2" t="s">
        <v>732</v>
      </c>
      <c r="E6" s="71" t="s">
        <v>732</v>
      </c>
      <c r="F6" s="2" t="s">
        <v>732</v>
      </c>
      <c r="G6" s="2">
        <v>1</v>
      </c>
      <c r="H6" s="2" t="s">
        <v>732</v>
      </c>
      <c r="I6" s="2">
        <v>1</v>
      </c>
      <c r="J6" s="2" t="s">
        <v>732</v>
      </c>
      <c r="K6" s="2" t="s">
        <v>732</v>
      </c>
      <c r="L6" s="2" t="s">
        <v>732</v>
      </c>
      <c r="M6" s="2" t="s">
        <v>732</v>
      </c>
      <c r="N6" s="2">
        <v>1</v>
      </c>
      <c r="O6" s="2" t="s">
        <v>732</v>
      </c>
      <c r="P6" s="2" t="s">
        <v>732</v>
      </c>
      <c r="Q6" s="2">
        <v>1</v>
      </c>
      <c r="R6" s="2">
        <v>1</v>
      </c>
      <c r="S6" s="2">
        <v>1</v>
      </c>
      <c r="T6" s="2">
        <v>1</v>
      </c>
      <c r="U6" s="2">
        <v>1</v>
      </c>
      <c r="V6" s="2">
        <v>1</v>
      </c>
      <c r="W6" s="2" t="s">
        <v>732</v>
      </c>
      <c r="X6" s="2" t="s">
        <v>732</v>
      </c>
      <c r="Y6" s="2" t="s">
        <v>732</v>
      </c>
      <c r="Z6" s="2" t="s">
        <v>732</v>
      </c>
      <c r="AA6" s="2" t="s">
        <v>732</v>
      </c>
      <c r="AB6" s="2" t="s">
        <v>732</v>
      </c>
      <c r="AC6" s="2">
        <v>1</v>
      </c>
      <c r="AD6" s="2">
        <v>1</v>
      </c>
    </row>
    <row r="7" spans="2:30" ht="15.75" thickBot="1">
      <c r="B7" s="46" t="s">
        <v>54</v>
      </c>
      <c r="C7" s="2" t="s">
        <v>732</v>
      </c>
      <c r="D7" s="2" t="s">
        <v>732</v>
      </c>
      <c r="E7" s="2" t="s">
        <v>732</v>
      </c>
      <c r="F7" s="71" t="s">
        <v>732</v>
      </c>
      <c r="G7" s="2">
        <v>1</v>
      </c>
      <c r="H7" s="2" t="s">
        <v>732</v>
      </c>
      <c r="I7" s="2">
        <v>1</v>
      </c>
      <c r="J7" s="2" t="s">
        <v>732</v>
      </c>
      <c r="K7" s="2" t="s">
        <v>732</v>
      </c>
      <c r="L7" s="2" t="s">
        <v>732</v>
      </c>
      <c r="M7" s="2">
        <v>1</v>
      </c>
      <c r="N7" s="2">
        <v>1</v>
      </c>
      <c r="O7" s="2">
        <v>1</v>
      </c>
      <c r="P7" s="2" t="s">
        <v>732</v>
      </c>
      <c r="Q7" s="2" t="s">
        <v>732</v>
      </c>
      <c r="R7" s="2">
        <v>1</v>
      </c>
      <c r="S7" s="2">
        <v>1</v>
      </c>
      <c r="T7" s="2">
        <v>1</v>
      </c>
      <c r="U7" s="2">
        <v>1</v>
      </c>
      <c r="V7" s="2">
        <v>1</v>
      </c>
      <c r="W7" s="2" t="s">
        <v>732</v>
      </c>
      <c r="X7" s="2">
        <v>1</v>
      </c>
      <c r="Y7" s="2" t="s">
        <v>732</v>
      </c>
      <c r="Z7" s="2" t="s">
        <v>732</v>
      </c>
      <c r="AA7" s="2" t="s">
        <v>732</v>
      </c>
      <c r="AB7" s="2" t="s">
        <v>732</v>
      </c>
      <c r="AC7" s="2" t="s">
        <v>732</v>
      </c>
      <c r="AD7" s="2">
        <v>1</v>
      </c>
    </row>
    <row r="8" spans="2:30" ht="15.75" thickBot="1">
      <c r="B8" s="46" t="s">
        <v>57</v>
      </c>
      <c r="C8" s="2" t="s">
        <v>732</v>
      </c>
      <c r="D8" s="2" t="s">
        <v>732</v>
      </c>
      <c r="E8" s="2" t="s">
        <v>732</v>
      </c>
      <c r="F8" s="2" t="s">
        <v>732</v>
      </c>
      <c r="G8" s="71" t="s">
        <v>732</v>
      </c>
      <c r="H8" s="2" t="s">
        <v>732</v>
      </c>
      <c r="I8" s="2" t="s">
        <v>732</v>
      </c>
      <c r="J8" s="2" t="s">
        <v>732</v>
      </c>
      <c r="K8" s="2" t="s">
        <v>732</v>
      </c>
      <c r="L8" s="2" t="s">
        <v>732</v>
      </c>
      <c r="M8" s="2" t="s">
        <v>732</v>
      </c>
      <c r="N8" s="2" t="s">
        <v>732</v>
      </c>
      <c r="O8" s="2" t="s">
        <v>732</v>
      </c>
      <c r="P8" s="2" t="s">
        <v>732</v>
      </c>
      <c r="Q8" s="2" t="s">
        <v>732</v>
      </c>
      <c r="R8" s="2" t="s">
        <v>732</v>
      </c>
      <c r="S8" s="2" t="s">
        <v>732</v>
      </c>
      <c r="T8" s="2" t="s">
        <v>732</v>
      </c>
      <c r="U8" s="2" t="s">
        <v>732</v>
      </c>
      <c r="V8" s="2" t="s">
        <v>732</v>
      </c>
      <c r="W8" s="2" t="s">
        <v>732</v>
      </c>
      <c r="X8" s="2" t="s">
        <v>732</v>
      </c>
      <c r="Y8" s="2" t="s">
        <v>732</v>
      </c>
      <c r="Z8" s="2" t="s">
        <v>732</v>
      </c>
      <c r="AA8" s="2" t="s">
        <v>732</v>
      </c>
      <c r="AB8" s="2" t="s">
        <v>732</v>
      </c>
      <c r="AC8" s="2" t="s">
        <v>732</v>
      </c>
      <c r="AD8" s="2" t="s">
        <v>732</v>
      </c>
    </row>
    <row r="9" spans="2:30" ht="15.75" thickBot="1">
      <c r="B9" s="46" t="s">
        <v>60</v>
      </c>
      <c r="C9" s="2" t="s">
        <v>732</v>
      </c>
      <c r="D9" s="2" t="s">
        <v>732</v>
      </c>
      <c r="E9" s="2" t="s">
        <v>732</v>
      </c>
      <c r="F9" s="2" t="s">
        <v>732</v>
      </c>
      <c r="G9" s="2">
        <v>1</v>
      </c>
      <c r="H9" s="71" t="s">
        <v>732</v>
      </c>
      <c r="I9" s="2">
        <v>1</v>
      </c>
      <c r="J9" s="2" t="s">
        <v>732</v>
      </c>
      <c r="K9" s="2" t="s">
        <v>732</v>
      </c>
      <c r="L9" s="2" t="s">
        <v>732</v>
      </c>
      <c r="M9" s="2" t="s">
        <v>732</v>
      </c>
      <c r="N9" s="2">
        <v>1</v>
      </c>
      <c r="O9" s="2">
        <v>1</v>
      </c>
      <c r="P9" s="2" t="s">
        <v>732</v>
      </c>
      <c r="Q9" s="2">
        <v>1</v>
      </c>
      <c r="R9" s="2">
        <v>1</v>
      </c>
      <c r="S9" s="2">
        <v>1</v>
      </c>
      <c r="T9" s="2">
        <v>1</v>
      </c>
      <c r="U9" s="2">
        <v>1</v>
      </c>
      <c r="V9" s="2">
        <v>1</v>
      </c>
      <c r="W9" s="2" t="s">
        <v>732</v>
      </c>
      <c r="X9" s="2">
        <v>1</v>
      </c>
      <c r="Y9" s="2" t="s">
        <v>732</v>
      </c>
      <c r="Z9" s="2" t="s">
        <v>732</v>
      </c>
      <c r="AA9" s="2" t="s">
        <v>732</v>
      </c>
      <c r="AB9" s="2" t="s">
        <v>732</v>
      </c>
      <c r="AC9" s="2">
        <v>1</v>
      </c>
      <c r="AD9" s="2">
        <v>1</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t="s">
        <v>732</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v>1</v>
      </c>
      <c r="J12" s="2" t="s">
        <v>732</v>
      </c>
      <c r="K12" s="71" t="s">
        <v>732</v>
      </c>
      <c r="L12" s="2" t="s">
        <v>732</v>
      </c>
      <c r="M12" s="2">
        <v>1</v>
      </c>
      <c r="N12" s="2">
        <v>1</v>
      </c>
      <c r="O12" s="2" t="s">
        <v>732</v>
      </c>
      <c r="P12" s="2" t="s">
        <v>732</v>
      </c>
      <c r="Q12" s="2" t="s">
        <v>732</v>
      </c>
      <c r="R12" s="2">
        <v>1</v>
      </c>
      <c r="S12" s="2">
        <v>1</v>
      </c>
      <c r="T12" s="2" t="s">
        <v>732</v>
      </c>
      <c r="U12" s="2">
        <v>1</v>
      </c>
      <c r="V12" s="2">
        <v>1</v>
      </c>
      <c r="W12" s="2" t="s">
        <v>732</v>
      </c>
      <c r="X12" s="2" t="s">
        <v>732</v>
      </c>
      <c r="Y12" s="2" t="s">
        <v>732</v>
      </c>
      <c r="Z12" s="2" t="s">
        <v>732</v>
      </c>
      <c r="AA12" s="2" t="s">
        <v>732</v>
      </c>
      <c r="AB12" s="2" t="s">
        <v>732</v>
      </c>
      <c r="AC12" s="2">
        <v>1</v>
      </c>
      <c r="AD12" s="2">
        <v>1</v>
      </c>
    </row>
    <row r="13" spans="2:30" ht="15.75" thickBot="1">
      <c r="B13" s="46" t="s">
        <v>71</v>
      </c>
      <c r="C13" s="2" t="s">
        <v>732</v>
      </c>
      <c r="D13" s="2" t="s">
        <v>732</v>
      </c>
      <c r="E13" s="2" t="s">
        <v>732</v>
      </c>
      <c r="F13" s="2" t="s">
        <v>732</v>
      </c>
      <c r="G13" s="2">
        <v>1</v>
      </c>
      <c r="H13" s="2" t="s">
        <v>732</v>
      </c>
      <c r="I13" s="2">
        <v>1</v>
      </c>
      <c r="J13" s="2" t="s">
        <v>732</v>
      </c>
      <c r="K13" s="2" t="s">
        <v>732</v>
      </c>
      <c r="L13" s="71" t="s">
        <v>732</v>
      </c>
      <c r="M13" s="2">
        <v>1</v>
      </c>
      <c r="N13" s="2">
        <v>1</v>
      </c>
      <c r="O13" s="2" t="s">
        <v>732</v>
      </c>
      <c r="P13" s="2" t="s">
        <v>732</v>
      </c>
      <c r="Q13" s="2">
        <v>1</v>
      </c>
      <c r="R13" s="2">
        <v>1</v>
      </c>
      <c r="S13" s="2">
        <v>1</v>
      </c>
      <c r="T13" s="2" t="s">
        <v>732</v>
      </c>
      <c r="U13" s="2">
        <v>1</v>
      </c>
      <c r="V13" s="2">
        <v>1</v>
      </c>
      <c r="W13" s="2" t="s">
        <v>732</v>
      </c>
      <c r="X13" s="2" t="s">
        <v>732</v>
      </c>
      <c r="Y13" s="2" t="s">
        <v>732</v>
      </c>
      <c r="Z13" s="2" t="s">
        <v>732</v>
      </c>
      <c r="AA13" s="2" t="s">
        <v>732</v>
      </c>
      <c r="AB13" s="2" t="s">
        <v>732</v>
      </c>
      <c r="AC13" s="2">
        <v>1</v>
      </c>
      <c r="AD13" s="2">
        <v>1</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t="s">
        <v>732</v>
      </c>
      <c r="D15" s="2" t="s">
        <v>732</v>
      </c>
      <c r="E15" s="2" t="s">
        <v>732</v>
      </c>
      <c r="F15" s="2" t="s">
        <v>732</v>
      </c>
      <c r="G15" s="2" t="s">
        <v>732</v>
      </c>
      <c r="H15" s="2" t="s">
        <v>732</v>
      </c>
      <c r="I15" s="2" t="s">
        <v>732</v>
      </c>
      <c r="J15" s="2" t="s">
        <v>732</v>
      </c>
      <c r="K15" s="2" t="s">
        <v>732</v>
      </c>
      <c r="L15" s="2" t="s">
        <v>732</v>
      </c>
      <c r="M15" s="2" t="s">
        <v>732</v>
      </c>
      <c r="N15" s="71" t="s">
        <v>732</v>
      </c>
      <c r="O15" s="2" t="s">
        <v>732</v>
      </c>
      <c r="P15" s="2" t="s">
        <v>732</v>
      </c>
      <c r="Q15" s="2" t="s">
        <v>732</v>
      </c>
      <c r="R15" s="2" t="s">
        <v>732</v>
      </c>
      <c r="S15" s="2" t="s">
        <v>732</v>
      </c>
      <c r="T15" s="2" t="s">
        <v>732</v>
      </c>
      <c r="U15" s="2" t="s">
        <v>732</v>
      </c>
      <c r="V15" s="2" t="s">
        <v>732</v>
      </c>
      <c r="W15" s="2" t="s">
        <v>732</v>
      </c>
      <c r="X15" s="2" t="s">
        <v>732</v>
      </c>
      <c r="Y15" s="2" t="s">
        <v>732</v>
      </c>
      <c r="Z15" s="2" t="s">
        <v>732</v>
      </c>
      <c r="AA15" s="2" t="s">
        <v>732</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t="s">
        <v>732</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v>1</v>
      </c>
      <c r="H17" s="2" t="s">
        <v>732</v>
      </c>
      <c r="I17" s="2">
        <v>1</v>
      </c>
      <c r="J17" s="2">
        <v>1</v>
      </c>
      <c r="K17" s="2" t="s">
        <v>732</v>
      </c>
      <c r="L17" s="2" t="s">
        <v>732</v>
      </c>
      <c r="M17" s="2">
        <v>1</v>
      </c>
      <c r="N17" s="2">
        <v>1</v>
      </c>
      <c r="O17" s="2">
        <v>1</v>
      </c>
      <c r="P17" s="71" t="s">
        <v>732</v>
      </c>
      <c r="Q17" s="2">
        <v>1</v>
      </c>
      <c r="R17" s="2">
        <v>1</v>
      </c>
      <c r="S17" s="2">
        <v>1</v>
      </c>
      <c r="T17" s="2">
        <v>1</v>
      </c>
      <c r="U17" s="2">
        <v>1</v>
      </c>
      <c r="V17" s="2">
        <v>1</v>
      </c>
      <c r="W17" s="2" t="s">
        <v>732</v>
      </c>
      <c r="X17" s="2">
        <v>1</v>
      </c>
      <c r="Y17" s="2" t="s">
        <v>732</v>
      </c>
      <c r="Z17" s="2" t="s">
        <v>732</v>
      </c>
      <c r="AA17" s="2" t="s">
        <v>732</v>
      </c>
      <c r="AB17" s="2" t="s">
        <v>732</v>
      </c>
      <c r="AC17" s="2">
        <v>1</v>
      </c>
      <c r="AD17" s="2">
        <v>1</v>
      </c>
    </row>
    <row r="18" spans="2:30" ht="15.75" thickBot="1">
      <c r="B18" s="46" t="s">
        <v>84</v>
      </c>
      <c r="C18" s="2" t="s">
        <v>732</v>
      </c>
      <c r="D18" s="2" t="s">
        <v>732</v>
      </c>
      <c r="E18" s="2" t="s">
        <v>732</v>
      </c>
      <c r="F18" s="2" t="s">
        <v>732</v>
      </c>
      <c r="G18" s="2" t="s">
        <v>732</v>
      </c>
      <c r="H18" s="2" t="s">
        <v>732</v>
      </c>
      <c r="I18" s="2" t="s">
        <v>732</v>
      </c>
      <c r="J18" s="2" t="s">
        <v>732</v>
      </c>
      <c r="K18" s="2" t="s">
        <v>732</v>
      </c>
      <c r="L18" s="2" t="s">
        <v>732</v>
      </c>
      <c r="M18" s="2" t="s">
        <v>732</v>
      </c>
      <c r="N18" s="2" t="s">
        <v>732</v>
      </c>
      <c r="O18" s="2" t="s">
        <v>732</v>
      </c>
      <c r="P18" s="2" t="s">
        <v>732</v>
      </c>
      <c r="Q18" s="71" t="s">
        <v>732</v>
      </c>
      <c r="R18" s="2" t="s">
        <v>732</v>
      </c>
      <c r="S18" s="2" t="s">
        <v>732</v>
      </c>
      <c r="T18" s="2" t="s">
        <v>732</v>
      </c>
      <c r="U18" s="2" t="s">
        <v>732</v>
      </c>
      <c r="V18" s="2" t="s">
        <v>732</v>
      </c>
      <c r="W18" s="2" t="s">
        <v>732</v>
      </c>
      <c r="X18" s="2" t="s">
        <v>732</v>
      </c>
      <c r="Y18" s="2" t="s">
        <v>732</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t="s">
        <v>732</v>
      </c>
      <c r="D21" s="2" t="s">
        <v>732</v>
      </c>
      <c r="E21" s="2" t="s">
        <v>732</v>
      </c>
      <c r="F21" s="2" t="s">
        <v>732</v>
      </c>
      <c r="G21" s="2" t="s">
        <v>732</v>
      </c>
      <c r="H21" s="2" t="s">
        <v>732</v>
      </c>
      <c r="I21" s="2" t="s">
        <v>732</v>
      </c>
      <c r="J21" s="2" t="s">
        <v>732</v>
      </c>
      <c r="K21" s="2" t="s">
        <v>732</v>
      </c>
      <c r="L21" s="2" t="s">
        <v>732</v>
      </c>
      <c r="M21" s="2" t="s">
        <v>732</v>
      </c>
      <c r="N21" s="2" t="s">
        <v>732</v>
      </c>
      <c r="O21" s="2" t="s">
        <v>732</v>
      </c>
      <c r="P21" s="2" t="s">
        <v>732</v>
      </c>
      <c r="Q21" s="2" t="s">
        <v>732</v>
      </c>
      <c r="R21" s="2" t="s">
        <v>732</v>
      </c>
      <c r="S21" s="2" t="s">
        <v>732</v>
      </c>
      <c r="T21" s="71" t="s">
        <v>732</v>
      </c>
      <c r="U21" s="2" t="s">
        <v>732</v>
      </c>
      <c r="V21" s="2" t="s">
        <v>732</v>
      </c>
      <c r="W21" s="2" t="s">
        <v>732</v>
      </c>
      <c r="X21" s="2" t="s">
        <v>732</v>
      </c>
      <c r="Y21" s="2" t="s">
        <v>732</v>
      </c>
      <c r="Z21" s="2" t="s">
        <v>732</v>
      </c>
      <c r="AA21" s="2" t="s">
        <v>732</v>
      </c>
      <c r="AB21" s="2" t="s">
        <v>732</v>
      </c>
      <c r="AC21" s="2" t="s">
        <v>732</v>
      </c>
      <c r="AD21" s="2" t="s">
        <v>732</v>
      </c>
    </row>
    <row r="22" spans="2:30" ht="15.75" thickBot="1">
      <c r="B22" s="46" t="s">
        <v>96</v>
      </c>
      <c r="C22" s="2" t="s">
        <v>732</v>
      </c>
      <c r="D22" s="2" t="s">
        <v>732</v>
      </c>
      <c r="E22" s="2" t="s">
        <v>732</v>
      </c>
      <c r="F22" s="2" t="s">
        <v>732</v>
      </c>
      <c r="G22" s="2" t="s">
        <v>732</v>
      </c>
      <c r="H22" s="2" t="s">
        <v>732</v>
      </c>
      <c r="I22" s="2" t="s">
        <v>732</v>
      </c>
      <c r="J22" s="2" t="s">
        <v>732</v>
      </c>
      <c r="K22" s="2" t="s">
        <v>732</v>
      </c>
      <c r="L22" s="2" t="s">
        <v>732</v>
      </c>
      <c r="M22" s="2" t="s">
        <v>732</v>
      </c>
      <c r="N22" s="2" t="s">
        <v>732</v>
      </c>
      <c r="O22" s="2" t="s">
        <v>732</v>
      </c>
      <c r="P22" s="2" t="s">
        <v>732</v>
      </c>
      <c r="Q22" s="2" t="s">
        <v>732</v>
      </c>
      <c r="R22" s="2" t="s">
        <v>732</v>
      </c>
      <c r="S22" s="2" t="s">
        <v>732</v>
      </c>
      <c r="T22" s="2" t="s">
        <v>732</v>
      </c>
      <c r="U22" s="71" t="s">
        <v>732</v>
      </c>
      <c r="V22" s="2" t="s">
        <v>732</v>
      </c>
      <c r="W22" s="2" t="s">
        <v>732</v>
      </c>
      <c r="X22" s="2" t="s">
        <v>732</v>
      </c>
      <c r="Y22" s="2" t="s">
        <v>732</v>
      </c>
      <c r="Z22" s="2" t="s">
        <v>732</v>
      </c>
      <c r="AA22" s="2" t="s">
        <v>732</v>
      </c>
      <c r="AB22" s="2" t="s">
        <v>732</v>
      </c>
      <c r="AC22" s="2" t="s">
        <v>732</v>
      </c>
      <c r="AD22" s="2" t="s">
        <v>732</v>
      </c>
    </row>
    <row r="23" spans="2:30" ht="15.75" thickBot="1">
      <c r="B23" s="46" t="s">
        <v>98</v>
      </c>
      <c r="C23" s="2" t="s">
        <v>732</v>
      </c>
      <c r="D23" s="2" t="s">
        <v>732</v>
      </c>
      <c r="E23" s="2" t="s">
        <v>732</v>
      </c>
      <c r="F23" s="2" t="s">
        <v>732</v>
      </c>
      <c r="G23" s="2" t="s">
        <v>732</v>
      </c>
      <c r="H23" s="2" t="s">
        <v>732</v>
      </c>
      <c r="I23" s="2" t="s">
        <v>732</v>
      </c>
      <c r="J23" s="2" t="s">
        <v>732</v>
      </c>
      <c r="K23" s="2" t="s">
        <v>732</v>
      </c>
      <c r="L23" s="2" t="s">
        <v>732</v>
      </c>
      <c r="M23" s="2" t="s">
        <v>732</v>
      </c>
      <c r="N23" s="2" t="s">
        <v>732</v>
      </c>
      <c r="O23" s="2" t="s">
        <v>732</v>
      </c>
      <c r="P23" s="2" t="s">
        <v>732</v>
      </c>
      <c r="Q23" s="2" t="s">
        <v>732</v>
      </c>
      <c r="R23" s="2" t="s">
        <v>732</v>
      </c>
      <c r="S23" s="2" t="s">
        <v>732</v>
      </c>
      <c r="T23" s="2" t="s">
        <v>732</v>
      </c>
      <c r="U23" s="2" t="s">
        <v>732</v>
      </c>
      <c r="V23" s="71" t="s">
        <v>732</v>
      </c>
      <c r="W23" s="2" t="s">
        <v>732</v>
      </c>
      <c r="X23" s="2" t="s">
        <v>732</v>
      </c>
      <c r="Y23" s="2" t="s">
        <v>732</v>
      </c>
      <c r="Z23" s="2" t="s">
        <v>732</v>
      </c>
      <c r="AA23" s="2" t="s">
        <v>732</v>
      </c>
      <c r="AB23" s="2" t="s">
        <v>732</v>
      </c>
      <c r="AC23" s="2" t="s">
        <v>732</v>
      </c>
      <c r="AD23" s="2" t="s">
        <v>732</v>
      </c>
    </row>
    <row r="24" spans="2:30" ht="15.75" thickBot="1">
      <c r="B24" s="46" t="s">
        <v>100</v>
      </c>
      <c r="C24" s="2" t="s">
        <v>732</v>
      </c>
      <c r="D24" s="2" t="s">
        <v>732</v>
      </c>
      <c r="E24" s="2" t="s">
        <v>732</v>
      </c>
      <c r="F24" s="2" t="s">
        <v>732</v>
      </c>
      <c r="G24" s="2" t="s">
        <v>732</v>
      </c>
      <c r="H24" s="2" t="s">
        <v>732</v>
      </c>
      <c r="I24" s="2">
        <v>1</v>
      </c>
      <c r="J24" s="2" t="s">
        <v>732</v>
      </c>
      <c r="K24" s="2" t="s">
        <v>732</v>
      </c>
      <c r="L24" s="2" t="s">
        <v>732</v>
      </c>
      <c r="M24" s="2">
        <v>1</v>
      </c>
      <c r="N24" s="2">
        <v>1</v>
      </c>
      <c r="O24" s="2">
        <v>1</v>
      </c>
      <c r="P24" s="2" t="s">
        <v>732</v>
      </c>
      <c r="Q24" s="2" t="s">
        <v>732</v>
      </c>
      <c r="R24" s="2">
        <v>1</v>
      </c>
      <c r="S24" s="2">
        <v>1</v>
      </c>
      <c r="T24" s="2" t="s">
        <v>732</v>
      </c>
      <c r="U24" s="2">
        <v>1</v>
      </c>
      <c r="V24" s="2">
        <v>1</v>
      </c>
      <c r="W24" s="71" t="s">
        <v>732</v>
      </c>
      <c r="X24" s="2">
        <v>1</v>
      </c>
      <c r="Y24" s="2" t="s">
        <v>732</v>
      </c>
      <c r="Z24" s="2" t="s">
        <v>732</v>
      </c>
      <c r="AA24" s="2" t="s">
        <v>732</v>
      </c>
      <c r="AB24" s="2" t="s">
        <v>732</v>
      </c>
      <c r="AC24" s="2">
        <v>1</v>
      </c>
      <c r="AD24" s="2">
        <v>1</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t="s">
        <v>732</v>
      </c>
      <c r="D26" s="2" t="s">
        <v>732</v>
      </c>
      <c r="E26" s="2" t="s">
        <v>732</v>
      </c>
      <c r="F26" s="2" t="s">
        <v>732</v>
      </c>
      <c r="G26" s="2">
        <v>1</v>
      </c>
      <c r="H26" s="2" t="s">
        <v>732</v>
      </c>
      <c r="I26" s="2">
        <v>1</v>
      </c>
      <c r="J26" s="2">
        <v>1</v>
      </c>
      <c r="K26" s="2" t="s">
        <v>732</v>
      </c>
      <c r="L26" s="2" t="s">
        <v>732</v>
      </c>
      <c r="M26" s="2" t="s">
        <v>732</v>
      </c>
      <c r="N26" s="2">
        <v>1</v>
      </c>
      <c r="O26" s="2">
        <v>1</v>
      </c>
      <c r="P26" s="2" t="s">
        <v>732</v>
      </c>
      <c r="Q26" s="2">
        <v>1</v>
      </c>
      <c r="R26" s="2">
        <v>1</v>
      </c>
      <c r="S26" s="2">
        <v>1</v>
      </c>
      <c r="T26" s="2">
        <v>1</v>
      </c>
      <c r="U26" s="2">
        <v>1</v>
      </c>
      <c r="V26" s="2">
        <v>1</v>
      </c>
      <c r="W26" s="2" t="s">
        <v>732</v>
      </c>
      <c r="X26" s="2">
        <v>1</v>
      </c>
      <c r="Y26" s="71" t="s">
        <v>732</v>
      </c>
      <c r="Z26" s="2" t="s">
        <v>732</v>
      </c>
      <c r="AA26" s="2" t="s">
        <v>732</v>
      </c>
      <c r="AB26" s="2" t="s">
        <v>732</v>
      </c>
      <c r="AC26" s="2">
        <v>1</v>
      </c>
      <c r="AD26" s="2">
        <v>1</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v>1</v>
      </c>
      <c r="O27" s="2" t="s">
        <v>732</v>
      </c>
      <c r="P27" s="2" t="s">
        <v>732</v>
      </c>
      <c r="Q27" s="2" t="s">
        <v>732</v>
      </c>
      <c r="R27" s="2">
        <v>1</v>
      </c>
      <c r="S27" s="2">
        <v>1</v>
      </c>
      <c r="T27" s="2" t="s">
        <v>732</v>
      </c>
      <c r="U27" s="2">
        <v>1</v>
      </c>
      <c r="V27" s="2">
        <v>1</v>
      </c>
      <c r="W27" s="2" t="s">
        <v>732</v>
      </c>
      <c r="X27" s="2" t="s">
        <v>732</v>
      </c>
      <c r="Y27" s="2" t="s">
        <v>732</v>
      </c>
      <c r="Z27" s="71" t="s">
        <v>732</v>
      </c>
      <c r="AA27" s="2" t="s">
        <v>732</v>
      </c>
      <c r="AB27" s="2" t="s">
        <v>732</v>
      </c>
      <c r="AC27" s="2">
        <v>1</v>
      </c>
      <c r="AD27" s="2">
        <v>1</v>
      </c>
    </row>
    <row r="28" spans="2:30" ht="15.75" thickBot="1">
      <c r="B28" s="46" t="s">
        <v>111</v>
      </c>
      <c r="C28" s="2" t="s">
        <v>732</v>
      </c>
      <c r="D28" s="2" t="s">
        <v>732</v>
      </c>
      <c r="E28" s="2" t="s">
        <v>732</v>
      </c>
      <c r="F28" s="2" t="s">
        <v>732</v>
      </c>
      <c r="G28" s="2">
        <v>1</v>
      </c>
      <c r="H28" s="2" t="s">
        <v>732</v>
      </c>
      <c r="I28" s="2">
        <v>1</v>
      </c>
      <c r="J28" s="2" t="s">
        <v>732</v>
      </c>
      <c r="K28" s="2" t="s">
        <v>732</v>
      </c>
      <c r="L28" s="2" t="s">
        <v>732</v>
      </c>
      <c r="M28" s="2" t="s">
        <v>732</v>
      </c>
      <c r="N28" s="2">
        <v>1</v>
      </c>
      <c r="O28" s="2">
        <v>1</v>
      </c>
      <c r="P28" s="2" t="s">
        <v>732</v>
      </c>
      <c r="Q28" s="2">
        <v>1</v>
      </c>
      <c r="R28" s="2">
        <v>1</v>
      </c>
      <c r="S28" s="2">
        <v>1</v>
      </c>
      <c r="T28" s="2">
        <v>1</v>
      </c>
      <c r="U28" s="2">
        <v>1</v>
      </c>
      <c r="V28" s="2">
        <v>1</v>
      </c>
      <c r="W28" s="2" t="s">
        <v>732</v>
      </c>
      <c r="X28" s="2">
        <v>1</v>
      </c>
      <c r="Y28" s="2" t="s">
        <v>732</v>
      </c>
      <c r="Z28" s="2" t="s">
        <v>732</v>
      </c>
      <c r="AA28" s="71" t="s">
        <v>732</v>
      </c>
      <c r="AB28" s="2" t="s">
        <v>732</v>
      </c>
      <c r="AC28" s="2">
        <v>1</v>
      </c>
      <c r="AD28" s="2">
        <v>1</v>
      </c>
    </row>
    <row r="29" spans="2:30" ht="15.75" thickBot="1">
      <c r="B29" s="46" t="s">
        <v>113</v>
      </c>
      <c r="C29" s="2" t="s">
        <v>732</v>
      </c>
      <c r="D29" s="2" t="s">
        <v>732</v>
      </c>
      <c r="E29" s="2" t="s">
        <v>732</v>
      </c>
      <c r="F29" s="2" t="s">
        <v>732</v>
      </c>
      <c r="G29" s="2">
        <v>1</v>
      </c>
      <c r="H29" s="2" t="s">
        <v>732</v>
      </c>
      <c r="I29" s="2">
        <v>1</v>
      </c>
      <c r="J29" s="2" t="s">
        <v>732</v>
      </c>
      <c r="K29" s="2" t="s">
        <v>732</v>
      </c>
      <c r="L29" s="2" t="s">
        <v>732</v>
      </c>
      <c r="M29" s="2" t="s">
        <v>732</v>
      </c>
      <c r="N29" s="2">
        <v>1</v>
      </c>
      <c r="O29" s="2">
        <v>1</v>
      </c>
      <c r="P29" s="2" t="s">
        <v>732</v>
      </c>
      <c r="Q29" s="2">
        <v>1</v>
      </c>
      <c r="R29" s="2">
        <v>1</v>
      </c>
      <c r="S29" s="2">
        <v>1</v>
      </c>
      <c r="T29" s="2">
        <v>1</v>
      </c>
      <c r="U29" s="2">
        <v>1</v>
      </c>
      <c r="V29" s="2">
        <v>1</v>
      </c>
      <c r="W29" s="2" t="s">
        <v>732</v>
      </c>
      <c r="X29" s="2">
        <v>1</v>
      </c>
      <c r="Y29" s="2" t="s">
        <v>732</v>
      </c>
      <c r="Z29" s="2" t="s">
        <v>732</v>
      </c>
      <c r="AA29" s="2" t="s">
        <v>732</v>
      </c>
      <c r="AB29" s="71" t="s">
        <v>732</v>
      </c>
      <c r="AC29" s="2">
        <v>1</v>
      </c>
      <c r="AD29" s="2">
        <v>1</v>
      </c>
    </row>
    <row r="30" spans="2:30" ht="15.75" thickBot="1">
      <c r="B30" s="46" t="s">
        <v>116</v>
      </c>
      <c r="C30" s="2" t="s">
        <v>732</v>
      </c>
      <c r="D30" s="2" t="s">
        <v>732</v>
      </c>
      <c r="E30" s="2" t="s">
        <v>732</v>
      </c>
      <c r="F30" s="2" t="s">
        <v>732</v>
      </c>
      <c r="G30" s="2" t="s">
        <v>732</v>
      </c>
      <c r="H30" s="2" t="s">
        <v>732</v>
      </c>
      <c r="I30" s="2" t="s">
        <v>732</v>
      </c>
      <c r="J30" s="2" t="s">
        <v>732</v>
      </c>
      <c r="K30" s="2" t="s">
        <v>732</v>
      </c>
      <c r="L30" s="2" t="s">
        <v>732</v>
      </c>
      <c r="M30" s="2" t="s">
        <v>732</v>
      </c>
      <c r="N30" s="2" t="s">
        <v>732</v>
      </c>
      <c r="O30" s="2" t="s">
        <v>732</v>
      </c>
      <c r="P30" s="2" t="s">
        <v>732</v>
      </c>
      <c r="Q30" s="2" t="s">
        <v>732</v>
      </c>
      <c r="R30" s="2" t="s">
        <v>732</v>
      </c>
      <c r="S30" s="2" t="s">
        <v>732</v>
      </c>
      <c r="T30" s="2" t="s">
        <v>732</v>
      </c>
      <c r="U30" s="2" t="s">
        <v>732</v>
      </c>
      <c r="V30" s="2" t="s">
        <v>732</v>
      </c>
      <c r="W30" s="2" t="s">
        <v>732</v>
      </c>
      <c r="X30" s="2" t="s">
        <v>732</v>
      </c>
      <c r="Y30" s="2" t="s">
        <v>732</v>
      </c>
      <c r="Z30" s="2" t="s">
        <v>732</v>
      </c>
      <c r="AA30" s="2" t="s">
        <v>732</v>
      </c>
      <c r="AB30" s="2" t="s">
        <v>732</v>
      </c>
      <c r="AC30" s="71" t="s">
        <v>732</v>
      </c>
      <c r="AD30" s="2" t="s">
        <v>732</v>
      </c>
    </row>
    <row r="31" spans="2:30" ht="15.75" thickBot="1">
      <c r="B31" s="46" t="s">
        <v>119</v>
      </c>
      <c r="C31" s="2" t="s">
        <v>732</v>
      </c>
      <c r="D31" s="2" t="s">
        <v>732</v>
      </c>
      <c r="E31" s="2" t="s">
        <v>732</v>
      </c>
      <c r="F31" s="2" t="s">
        <v>732</v>
      </c>
      <c r="G31" s="2" t="s">
        <v>732</v>
      </c>
      <c r="H31" s="2" t="s">
        <v>732</v>
      </c>
      <c r="I31" s="2" t="s">
        <v>732</v>
      </c>
      <c r="J31" s="2" t="s">
        <v>732</v>
      </c>
      <c r="K31" s="2" t="s">
        <v>732</v>
      </c>
      <c r="L31" s="2" t="s">
        <v>732</v>
      </c>
      <c r="M31" s="2" t="s">
        <v>732</v>
      </c>
      <c r="N31" s="2" t="s">
        <v>732</v>
      </c>
      <c r="O31" s="2" t="s">
        <v>732</v>
      </c>
      <c r="P31" s="2" t="s">
        <v>732</v>
      </c>
      <c r="Q31" s="2" t="s">
        <v>732</v>
      </c>
      <c r="R31" s="2" t="s">
        <v>732</v>
      </c>
      <c r="S31" s="2" t="s">
        <v>732</v>
      </c>
      <c r="T31" s="2" t="s">
        <v>732</v>
      </c>
      <c r="U31" s="2" t="s">
        <v>732</v>
      </c>
      <c r="V31" s="2" t="s">
        <v>732</v>
      </c>
      <c r="W31" s="2" t="s">
        <v>732</v>
      </c>
      <c r="X31" s="2" t="s">
        <v>732</v>
      </c>
      <c r="Y31" s="2" t="s">
        <v>732</v>
      </c>
      <c r="Z31" s="2" t="s">
        <v>732</v>
      </c>
      <c r="AA31" s="2" t="s">
        <v>732</v>
      </c>
      <c r="AB31" s="2" t="s">
        <v>732</v>
      </c>
      <c r="AC31" s="2" t="s">
        <v>732</v>
      </c>
      <c r="AD31" s="71" t="s">
        <v>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F19FF-2182-4CC4-B953-FF1AA17A0E92}">
  <sheetPr>
    <tabColor theme="9" tint="0.39997558519241921"/>
  </sheetPr>
  <dimension ref="B2:AG63"/>
  <sheetViews>
    <sheetView topLeftCell="V1" workbookViewId="0">
      <selection activeCell="AG1" sqref="AG1:BH1048576"/>
    </sheetView>
  </sheetViews>
  <sheetFormatPr defaultRowHeight="15"/>
  <cols>
    <col min="2" max="2" width="11.7109375" bestFit="1" customWidth="1"/>
  </cols>
  <sheetData>
    <row r="2" spans="2:30">
      <c r="B2" s="1" t="s">
        <v>136</v>
      </c>
      <c r="C2" s="1"/>
      <c r="D2" s="1"/>
      <c r="E2" s="1"/>
      <c r="F2" s="1"/>
      <c r="G2" s="1"/>
      <c r="H2" s="1"/>
      <c r="I2" s="1"/>
      <c r="J2" s="1"/>
      <c r="K2" s="1"/>
      <c r="L2" s="1"/>
      <c r="M2" s="1"/>
      <c r="N2" s="1"/>
      <c r="O2" s="1"/>
    </row>
    <row r="3" spans="2:30" ht="15.75" thickBot="1">
      <c r="B3" s="46" t="s">
        <v>729</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t="s">
        <v>732</v>
      </c>
      <c r="J4" s="2" t="s">
        <v>732</v>
      </c>
      <c r="K4" s="2" t="s">
        <v>732</v>
      </c>
      <c r="L4" s="2" t="s">
        <v>732</v>
      </c>
      <c r="M4" s="2" t="s">
        <v>732</v>
      </c>
      <c r="N4" s="2" t="s">
        <v>732</v>
      </c>
      <c r="O4" s="2" t="s">
        <v>732</v>
      </c>
      <c r="P4" s="2" t="s">
        <v>732</v>
      </c>
      <c r="Q4" s="2" t="s">
        <v>732</v>
      </c>
      <c r="R4" s="2" t="s">
        <v>732</v>
      </c>
      <c r="S4" s="2" t="s">
        <v>732</v>
      </c>
      <c r="T4" s="2" t="s">
        <v>732</v>
      </c>
      <c r="U4" s="2" t="s">
        <v>732</v>
      </c>
      <c r="V4" s="2" t="s">
        <v>732</v>
      </c>
      <c r="W4" s="2" t="s">
        <v>732</v>
      </c>
      <c r="X4" s="2" t="s">
        <v>732</v>
      </c>
      <c r="Y4" s="2" t="s">
        <v>732</v>
      </c>
      <c r="Z4" s="2" t="s">
        <v>732</v>
      </c>
      <c r="AA4" s="2" t="s">
        <v>732</v>
      </c>
      <c r="AB4" s="2" t="s">
        <v>732</v>
      </c>
      <c r="AC4" s="2" t="s">
        <v>732</v>
      </c>
      <c r="AD4" s="2" t="s">
        <v>732</v>
      </c>
    </row>
    <row r="5" spans="2:30" ht="15.75" thickBot="1">
      <c r="B5" s="46" t="s">
        <v>48</v>
      </c>
      <c r="C5" s="2" t="s">
        <v>732</v>
      </c>
      <c r="D5" s="71" t="s">
        <v>732</v>
      </c>
      <c r="E5" s="2" t="s">
        <v>732</v>
      </c>
      <c r="F5" s="2" t="s">
        <v>732</v>
      </c>
      <c r="G5" s="2" t="s">
        <v>732</v>
      </c>
      <c r="H5" s="2" t="s">
        <v>732</v>
      </c>
      <c r="I5" s="2" t="s">
        <v>732</v>
      </c>
      <c r="J5" s="2" t="s">
        <v>732</v>
      </c>
      <c r="K5" s="2" t="s">
        <v>732</v>
      </c>
      <c r="L5" s="2" t="s">
        <v>732</v>
      </c>
      <c r="M5" s="2" t="s">
        <v>732</v>
      </c>
      <c r="N5" s="2" t="s">
        <v>732</v>
      </c>
      <c r="O5" s="2" t="s">
        <v>732</v>
      </c>
      <c r="P5" s="2" t="s">
        <v>732</v>
      </c>
      <c r="Q5" s="2" t="s">
        <v>732</v>
      </c>
      <c r="R5" s="2">
        <v>1</v>
      </c>
      <c r="S5" s="2">
        <v>1</v>
      </c>
      <c r="T5" s="2" t="s">
        <v>732</v>
      </c>
      <c r="U5" s="2" t="s">
        <v>732</v>
      </c>
      <c r="V5" s="2" t="s">
        <v>732</v>
      </c>
      <c r="W5" s="2" t="s">
        <v>732</v>
      </c>
      <c r="X5" s="2">
        <v>1</v>
      </c>
      <c r="Y5" s="2" t="s">
        <v>732</v>
      </c>
      <c r="Z5" s="2" t="s">
        <v>732</v>
      </c>
      <c r="AA5" s="2" t="s">
        <v>732</v>
      </c>
      <c r="AB5" s="2" t="s">
        <v>732</v>
      </c>
      <c r="AC5" s="2" t="s">
        <v>732</v>
      </c>
      <c r="AD5" s="2" t="s">
        <v>732</v>
      </c>
    </row>
    <row r="6" spans="2:30" ht="15.75" thickBot="1">
      <c r="B6" s="46" t="s">
        <v>51</v>
      </c>
      <c r="C6" s="2" t="s">
        <v>732</v>
      </c>
      <c r="D6" s="2" t="s">
        <v>732</v>
      </c>
      <c r="E6" s="71" t="s">
        <v>732</v>
      </c>
      <c r="F6" s="2" t="s">
        <v>732</v>
      </c>
      <c r="G6" s="2" t="s">
        <v>732</v>
      </c>
      <c r="H6" s="2" t="s">
        <v>732</v>
      </c>
      <c r="I6" s="2" t="s">
        <v>732</v>
      </c>
      <c r="J6" s="2" t="s">
        <v>732</v>
      </c>
      <c r="K6" s="2" t="s">
        <v>732</v>
      </c>
      <c r="L6" s="2" t="s">
        <v>732</v>
      </c>
      <c r="M6" s="2" t="s">
        <v>732</v>
      </c>
      <c r="N6" s="2" t="s">
        <v>732</v>
      </c>
      <c r="O6" s="2" t="s">
        <v>732</v>
      </c>
      <c r="P6" s="2" t="s">
        <v>732</v>
      </c>
      <c r="Q6" s="2" t="s">
        <v>732</v>
      </c>
      <c r="R6" s="2" t="s">
        <v>732</v>
      </c>
      <c r="S6" s="2" t="s">
        <v>732</v>
      </c>
      <c r="T6" s="2" t="s">
        <v>732</v>
      </c>
      <c r="U6" s="2" t="s">
        <v>732</v>
      </c>
      <c r="V6" s="2" t="s">
        <v>732</v>
      </c>
      <c r="W6" s="2" t="s">
        <v>732</v>
      </c>
      <c r="X6" s="2" t="s">
        <v>732</v>
      </c>
      <c r="Y6" s="2" t="s">
        <v>732</v>
      </c>
      <c r="Z6" s="2" t="s">
        <v>732</v>
      </c>
      <c r="AA6" s="2" t="s">
        <v>732</v>
      </c>
      <c r="AB6" s="2" t="s">
        <v>732</v>
      </c>
      <c r="AC6" s="2" t="s">
        <v>732</v>
      </c>
      <c r="AD6" s="2" t="s">
        <v>732</v>
      </c>
    </row>
    <row r="7" spans="2:30" ht="15.75" thickBot="1">
      <c r="B7" s="46" t="s">
        <v>54</v>
      </c>
      <c r="C7" s="2" t="s">
        <v>732</v>
      </c>
      <c r="D7" s="2" t="s">
        <v>732</v>
      </c>
      <c r="E7" s="2" t="s">
        <v>732</v>
      </c>
      <c r="F7" s="71" t="s">
        <v>732</v>
      </c>
      <c r="G7" s="2" t="s">
        <v>732</v>
      </c>
      <c r="H7" s="2" t="s">
        <v>732</v>
      </c>
      <c r="I7" s="2" t="s">
        <v>732</v>
      </c>
      <c r="J7" s="2" t="s">
        <v>732</v>
      </c>
      <c r="K7" s="2" t="s">
        <v>732</v>
      </c>
      <c r="L7" s="2" t="s">
        <v>732</v>
      </c>
      <c r="M7" s="2" t="s">
        <v>732</v>
      </c>
      <c r="N7" s="2" t="s">
        <v>732</v>
      </c>
      <c r="O7" s="2" t="s">
        <v>732</v>
      </c>
      <c r="P7" s="2" t="s">
        <v>732</v>
      </c>
      <c r="Q7" s="2" t="s">
        <v>732</v>
      </c>
      <c r="R7" s="2" t="s">
        <v>732</v>
      </c>
      <c r="S7" s="2" t="s">
        <v>732</v>
      </c>
      <c r="T7" s="2" t="s">
        <v>732</v>
      </c>
      <c r="U7" s="2" t="s">
        <v>732</v>
      </c>
      <c r="V7" s="2" t="s">
        <v>732</v>
      </c>
      <c r="W7" s="2" t="s">
        <v>732</v>
      </c>
      <c r="X7" s="2" t="s">
        <v>732</v>
      </c>
      <c r="Y7" s="2" t="s">
        <v>732</v>
      </c>
      <c r="Z7" s="2" t="s">
        <v>732</v>
      </c>
      <c r="AA7" s="2" t="s">
        <v>732</v>
      </c>
      <c r="AB7" s="2" t="s">
        <v>732</v>
      </c>
      <c r="AC7" s="2" t="s">
        <v>732</v>
      </c>
      <c r="AD7" s="2" t="s">
        <v>732</v>
      </c>
    </row>
    <row r="8" spans="2:30" ht="15.75" thickBot="1">
      <c r="B8" s="46" t="s">
        <v>57</v>
      </c>
      <c r="C8" s="2" t="s">
        <v>732</v>
      </c>
      <c r="D8" s="2" t="s">
        <v>732</v>
      </c>
      <c r="E8" s="2" t="s">
        <v>732</v>
      </c>
      <c r="F8" s="2" t="s">
        <v>732</v>
      </c>
      <c r="G8" s="71" t="s">
        <v>732</v>
      </c>
      <c r="H8" s="2" t="s">
        <v>732</v>
      </c>
      <c r="I8" s="2" t="s">
        <v>732</v>
      </c>
      <c r="J8" s="2" t="s">
        <v>732</v>
      </c>
      <c r="K8" s="2" t="s">
        <v>732</v>
      </c>
      <c r="L8" s="2" t="s">
        <v>732</v>
      </c>
      <c r="M8" s="2" t="s">
        <v>732</v>
      </c>
      <c r="N8" s="2" t="s">
        <v>732</v>
      </c>
      <c r="O8" s="2" t="s">
        <v>732</v>
      </c>
      <c r="P8" s="2" t="s">
        <v>732</v>
      </c>
      <c r="Q8" s="2" t="s">
        <v>732</v>
      </c>
      <c r="R8" s="2" t="s">
        <v>732</v>
      </c>
      <c r="S8" s="2" t="s">
        <v>732</v>
      </c>
      <c r="T8" s="2" t="s">
        <v>732</v>
      </c>
      <c r="U8" s="2" t="s">
        <v>732</v>
      </c>
      <c r="V8" s="2" t="s">
        <v>732</v>
      </c>
      <c r="W8" s="2" t="s">
        <v>732</v>
      </c>
      <c r="X8" s="2">
        <v>1</v>
      </c>
      <c r="Y8" s="2" t="s">
        <v>732</v>
      </c>
      <c r="Z8" s="2" t="s">
        <v>732</v>
      </c>
      <c r="AA8" s="2" t="s">
        <v>732</v>
      </c>
      <c r="AB8" s="2" t="s">
        <v>732</v>
      </c>
      <c r="AC8" s="2" t="s">
        <v>732</v>
      </c>
      <c r="AD8" s="2" t="s">
        <v>732</v>
      </c>
    </row>
    <row r="9" spans="2:30" ht="15.75" thickBot="1">
      <c r="B9" s="46" t="s">
        <v>60</v>
      </c>
      <c r="C9" s="2" t="s">
        <v>732</v>
      </c>
      <c r="D9" s="2" t="s">
        <v>732</v>
      </c>
      <c r="E9" s="2" t="s">
        <v>732</v>
      </c>
      <c r="F9" s="2" t="s">
        <v>732</v>
      </c>
      <c r="G9" s="2" t="s">
        <v>732</v>
      </c>
      <c r="H9" s="71" t="s">
        <v>732</v>
      </c>
      <c r="I9" s="2" t="s">
        <v>732</v>
      </c>
      <c r="J9" s="2" t="s">
        <v>732</v>
      </c>
      <c r="K9" s="2" t="s">
        <v>732</v>
      </c>
      <c r="L9" s="2" t="s">
        <v>732</v>
      </c>
      <c r="M9" s="2" t="s">
        <v>732</v>
      </c>
      <c r="N9" s="2">
        <v>1</v>
      </c>
      <c r="O9" s="2">
        <v>1</v>
      </c>
      <c r="P9" s="2" t="s">
        <v>732</v>
      </c>
      <c r="Q9" s="2">
        <v>1</v>
      </c>
      <c r="R9" s="2" t="s">
        <v>732</v>
      </c>
      <c r="S9" s="2" t="s">
        <v>732</v>
      </c>
      <c r="T9" s="2" t="s">
        <v>732</v>
      </c>
      <c r="U9" s="2" t="s">
        <v>732</v>
      </c>
      <c r="V9" s="2" t="s">
        <v>732</v>
      </c>
      <c r="W9" s="2" t="s">
        <v>732</v>
      </c>
      <c r="X9" s="2">
        <v>1</v>
      </c>
      <c r="Y9" s="2" t="s">
        <v>732</v>
      </c>
      <c r="Z9" s="2" t="s">
        <v>732</v>
      </c>
      <c r="AA9" s="2" t="s">
        <v>732</v>
      </c>
      <c r="AB9" s="2" t="s">
        <v>732</v>
      </c>
      <c r="AC9" s="2" t="s">
        <v>732</v>
      </c>
      <c r="AD9" s="2" t="s">
        <v>732</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t="s">
        <v>732</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t="s">
        <v>732</v>
      </c>
      <c r="J12" s="2" t="s">
        <v>732</v>
      </c>
      <c r="K12" s="71"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c r="AC12" s="2" t="s">
        <v>732</v>
      </c>
      <c r="AD12" s="2" t="s">
        <v>732</v>
      </c>
    </row>
    <row r="13" spans="2:30" ht="15.75" thickBot="1">
      <c r="B13" s="46" t="s">
        <v>71</v>
      </c>
      <c r="C13" s="2" t="s">
        <v>732</v>
      </c>
      <c r="D13" s="2" t="s">
        <v>732</v>
      </c>
      <c r="E13" s="2" t="s">
        <v>732</v>
      </c>
      <c r="F13" s="2" t="s">
        <v>732</v>
      </c>
      <c r="G13" s="2" t="s">
        <v>732</v>
      </c>
      <c r="H13" s="2" t="s">
        <v>732</v>
      </c>
      <c r="I13" s="2" t="s">
        <v>732</v>
      </c>
      <c r="J13" s="2" t="s">
        <v>732</v>
      </c>
      <c r="K13" s="2" t="s">
        <v>732</v>
      </c>
      <c r="L13" s="71" t="s">
        <v>732</v>
      </c>
      <c r="M13" s="2" t="s">
        <v>732</v>
      </c>
      <c r="N13" s="2" t="s">
        <v>732</v>
      </c>
      <c r="O13" s="2" t="s">
        <v>732</v>
      </c>
      <c r="P13" s="2" t="s">
        <v>732</v>
      </c>
      <c r="Q13" s="2" t="s">
        <v>732</v>
      </c>
      <c r="R13" s="2" t="s">
        <v>732</v>
      </c>
      <c r="S13" s="2" t="s">
        <v>732</v>
      </c>
      <c r="T13" s="2" t="s">
        <v>732</v>
      </c>
      <c r="U13" s="2" t="s">
        <v>732</v>
      </c>
      <c r="V13" s="2" t="s">
        <v>732</v>
      </c>
      <c r="W13" s="2" t="s">
        <v>732</v>
      </c>
      <c r="X13" s="2" t="s">
        <v>732</v>
      </c>
      <c r="Y13" s="2" t="s">
        <v>732</v>
      </c>
      <c r="Z13" s="2">
        <v>1</v>
      </c>
      <c r="AA13" s="2" t="s">
        <v>732</v>
      </c>
      <c r="AB13" s="2" t="s">
        <v>732</v>
      </c>
      <c r="AC13" s="2" t="s">
        <v>732</v>
      </c>
      <c r="AD13" s="2" t="s">
        <v>732</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t="s">
        <v>732</v>
      </c>
      <c r="D15" s="2" t="s">
        <v>732</v>
      </c>
      <c r="E15" s="2" t="s">
        <v>732</v>
      </c>
      <c r="F15" s="2" t="s">
        <v>732</v>
      </c>
      <c r="G15" s="2" t="s">
        <v>732</v>
      </c>
      <c r="H15" s="2" t="s">
        <v>732</v>
      </c>
      <c r="I15" s="2" t="s">
        <v>732</v>
      </c>
      <c r="J15" s="2" t="s">
        <v>732</v>
      </c>
      <c r="K15" s="2" t="s">
        <v>732</v>
      </c>
      <c r="L15" s="2" t="s">
        <v>732</v>
      </c>
      <c r="M15" s="2" t="s">
        <v>732</v>
      </c>
      <c r="N15" s="71" t="s">
        <v>732</v>
      </c>
      <c r="O15" s="2" t="s">
        <v>732</v>
      </c>
      <c r="P15" s="2" t="s">
        <v>732</v>
      </c>
      <c r="Q15" s="2" t="s">
        <v>732</v>
      </c>
      <c r="R15" s="2" t="s">
        <v>732</v>
      </c>
      <c r="S15" s="2" t="s">
        <v>732</v>
      </c>
      <c r="T15" s="2" t="s">
        <v>732</v>
      </c>
      <c r="U15" s="2" t="s">
        <v>732</v>
      </c>
      <c r="V15" s="2" t="s">
        <v>732</v>
      </c>
      <c r="W15" s="2" t="s">
        <v>732</v>
      </c>
      <c r="X15" s="2" t="s">
        <v>732</v>
      </c>
      <c r="Y15" s="2" t="s">
        <v>732</v>
      </c>
      <c r="Z15" s="2" t="s">
        <v>732</v>
      </c>
      <c r="AA15" s="2" t="s">
        <v>732</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t="s">
        <v>732</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t="s">
        <v>732</v>
      </c>
      <c r="H17" s="2" t="s">
        <v>732</v>
      </c>
      <c r="I17" s="2" t="s">
        <v>732</v>
      </c>
      <c r="J17" s="2" t="s">
        <v>732</v>
      </c>
      <c r="K17" s="2" t="s">
        <v>732</v>
      </c>
      <c r="L17" s="2" t="s">
        <v>732</v>
      </c>
      <c r="M17" s="2" t="s">
        <v>732</v>
      </c>
      <c r="N17" s="2" t="s">
        <v>732</v>
      </c>
      <c r="O17" s="2">
        <v>1</v>
      </c>
      <c r="P17" s="71" t="s">
        <v>732</v>
      </c>
      <c r="Q17" s="2">
        <v>1</v>
      </c>
      <c r="R17" s="2">
        <v>1</v>
      </c>
      <c r="S17" s="2">
        <v>1</v>
      </c>
      <c r="T17" s="2" t="s">
        <v>732</v>
      </c>
      <c r="U17" s="2" t="s">
        <v>732</v>
      </c>
      <c r="V17" s="2" t="s">
        <v>732</v>
      </c>
      <c r="W17" s="2" t="s">
        <v>732</v>
      </c>
      <c r="X17" s="2">
        <v>1</v>
      </c>
      <c r="Y17" s="2" t="s">
        <v>732</v>
      </c>
      <c r="Z17" s="2" t="s">
        <v>732</v>
      </c>
      <c r="AA17" s="2" t="s">
        <v>732</v>
      </c>
      <c r="AB17" s="2" t="s">
        <v>732</v>
      </c>
      <c r="AC17" s="2" t="s">
        <v>732</v>
      </c>
      <c r="AD17" s="2" t="s">
        <v>732</v>
      </c>
    </row>
    <row r="18" spans="2:30" ht="15.75" thickBot="1">
      <c r="B18" s="46" t="s">
        <v>84</v>
      </c>
      <c r="C18" s="2" t="s">
        <v>732</v>
      </c>
      <c r="D18" s="2" t="s">
        <v>732</v>
      </c>
      <c r="E18" s="2" t="s">
        <v>732</v>
      </c>
      <c r="F18" s="2" t="s">
        <v>732</v>
      </c>
      <c r="G18" s="2" t="s">
        <v>732</v>
      </c>
      <c r="H18" s="2" t="s">
        <v>732</v>
      </c>
      <c r="I18" s="2" t="s">
        <v>732</v>
      </c>
      <c r="J18" s="2" t="s">
        <v>732</v>
      </c>
      <c r="K18" s="2" t="s">
        <v>732</v>
      </c>
      <c r="L18" s="2" t="s">
        <v>732</v>
      </c>
      <c r="M18" s="2" t="s">
        <v>732</v>
      </c>
      <c r="N18" s="2" t="s">
        <v>732</v>
      </c>
      <c r="O18" s="2" t="s">
        <v>732</v>
      </c>
      <c r="P18" s="2" t="s">
        <v>732</v>
      </c>
      <c r="Q18" s="71" t="s">
        <v>732</v>
      </c>
      <c r="R18" s="2" t="s">
        <v>732</v>
      </c>
      <c r="S18" s="2" t="s">
        <v>732</v>
      </c>
      <c r="T18" s="2" t="s">
        <v>732</v>
      </c>
      <c r="U18" s="2" t="s">
        <v>732</v>
      </c>
      <c r="V18" s="2" t="s">
        <v>732</v>
      </c>
      <c r="W18" s="2" t="s">
        <v>732</v>
      </c>
      <c r="X18" s="2" t="s">
        <v>732</v>
      </c>
      <c r="Y18" s="2" t="s">
        <v>732</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t="s">
        <v>732</v>
      </c>
      <c r="D21" s="2" t="s">
        <v>732</v>
      </c>
      <c r="E21" s="2" t="s">
        <v>732</v>
      </c>
      <c r="F21" s="2" t="s">
        <v>732</v>
      </c>
      <c r="G21" s="2" t="s">
        <v>732</v>
      </c>
      <c r="H21" s="2" t="s">
        <v>732</v>
      </c>
      <c r="I21" s="2" t="s">
        <v>732</v>
      </c>
      <c r="J21" s="2" t="s">
        <v>732</v>
      </c>
      <c r="K21" s="2" t="s">
        <v>732</v>
      </c>
      <c r="L21" s="2" t="s">
        <v>732</v>
      </c>
      <c r="M21" s="2" t="s">
        <v>732</v>
      </c>
      <c r="N21" s="2" t="s">
        <v>732</v>
      </c>
      <c r="O21" s="2" t="s">
        <v>732</v>
      </c>
      <c r="P21" s="2" t="s">
        <v>732</v>
      </c>
      <c r="Q21" s="2" t="s">
        <v>732</v>
      </c>
      <c r="R21" s="2" t="s">
        <v>732</v>
      </c>
      <c r="S21" s="2" t="s">
        <v>732</v>
      </c>
      <c r="T21" s="71" t="s">
        <v>732</v>
      </c>
      <c r="U21" s="2" t="s">
        <v>732</v>
      </c>
      <c r="V21" s="2" t="s">
        <v>732</v>
      </c>
      <c r="W21" s="2" t="s">
        <v>732</v>
      </c>
      <c r="X21" s="2" t="s">
        <v>732</v>
      </c>
      <c r="Y21" s="2" t="s">
        <v>732</v>
      </c>
      <c r="Z21" s="2" t="s">
        <v>732</v>
      </c>
      <c r="AA21" s="2" t="s">
        <v>732</v>
      </c>
      <c r="AB21" s="2" t="s">
        <v>732</v>
      </c>
      <c r="AC21" s="2" t="s">
        <v>732</v>
      </c>
      <c r="AD21" s="2" t="s">
        <v>732</v>
      </c>
    </row>
    <row r="22" spans="2:30" ht="15.75" thickBot="1">
      <c r="B22" s="46" t="s">
        <v>96</v>
      </c>
      <c r="C22" s="2" t="s">
        <v>732</v>
      </c>
      <c r="D22" s="2" t="s">
        <v>732</v>
      </c>
      <c r="E22" s="2" t="s">
        <v>732</v>
      </c>
      <c r="F22" s="2" t="s">
        <v>732</v>
      </c>
      <c r="G22" s="2" t="s">
        <v>732</v>
      </c>
      <c r="H22" s="2" t="s">
        <v>732</v>
      </c>
      <c r="I22" s="2" t="s">
        <v>732</v>
      </c>
      <c r="J22" s="2" t="s">
        <v>732</v>
      </c>
      <c r="K22" s="2" t="s">
        <v>732</v>
      </c>
      <c r="L22" s="2" t="s">
        <v>732</v>
      </c>
      <c r="M22" s="2" t="s">
        <v>732</v>
      </c>
      <c r="N22" s="2" t="s">
        <v>732</v>
      </c>
      <c r="O22" s="2" t="s">
        <v>732</v>
      </c>
      <c r="P22" s="2" t="s">
        <v>732</v>
      </c>
      <c r="Q22" s="2" t="s">
        <v>732</v>
      </c>
      <c r="R22" s="2" t="s">
        <v>732</v>
      </c>
      <c r="S22" s="2" t="s">
        <v>732</v>
      </c>
      <c r="T22" s="2" t="s">
        <v>732</v>
      </c>
      <c r="U22" s="71" t="s">
        <v>732</v>
      </c>
      <c r="V22" s="2" t="s">
        <v>732</v>
      </c>
      <c r="W22" s="2" t="s">
        <v>732</v>
      </c>
      <c r="X22" s="2" t="s">
        <v>732</v>
      </c>
      <c r="Y22" s="2" t="s">
        <v>732</v>
      </c>
      <c r="Z22" s="2" t="s">
        <v>732</v>
      </c>
      <c r="AA22" s="2" t="s">
        <v>732</v>
      </c>
      <c r="AB22" s="2" t="s">
        <v>732</v>
      </c>
      <c r="AC22" s="2" t="s">
        <v>732</v>
      </c>
      <c r="AD22" s="2" t="s">
        <v>732</v>
      </c>
    </row>
    <row r="23" spans="2:30" ht="15.75" thickBot="1">
      <c r="B23" s="46" t="s">
        <v>98</v>
      </c>
      <c r="C23" s="2" t="s">
        <v>732</v>
      </c>
      <c r="D23" s="2" t="s">
        <v>732</v>
      </c>
      <c r="E23" s="2" t="s">
        <v>732</v>
      </c>
      <c r="F23" s="2" t="s">
        <v>732</v>
      </c>
      <c r="G23" s="2" t="s">
        <v>732</v>
      </c>
      <c r="H23" s="2" t="s">
        <v>732</v>
      </c>
      <c r="I23" s="2" t="s">
        <v>732</v>
      </c>
      <c r="J23" s="2" t="s">
        <v>732</v>
      </c>
      <c r="K23" s="2" t="s">
        <v>732</v>
      </c>
      <c r="L23" s="2" t="s">
        <v>732</v>
      </c>
      <c r="M23" s="2" t="s">
        <v>732</v>
      </c>
      <c r="N23" s="2" t="s">
        <v>732</v>
      </c>
      <c r="O23" s="2" t="s">
        <v>732</v>
      </c>
      <c r="P23" s="2" t="s">
        <v>732</v>
      </c>
      <c r="Q23" s="2" t="s">
        <v>732</v>
      </c>
      <c r="R23" s="2" t="s">
        <v>732</v>
      </c>
      <c r="S23" s="2" t="s">
        <v>732</v>
      </c>
      <c r="T23" s="2" t="s">
        <v>732</v>
      </c>
      <c r="U23" s="2" t="s">
        <v>732</v>
      </c>
      <c r="V23" s="71" t="s">
        <v>732</v>
      </c>
      <c r="W23" s="2" t="s">
        <v>732</v>
      </c>
      <c r="X23" s="2" t="s">
        <v>732</v>
      </c>
      <c r="Y23" s="2" t="s">
        <v>732</v>
      </c>
      <c r="Z23" s="2" t="s">
        <v>732</v>
      </c>
      <c r="AA23" s="2" t="s">
        <v>732</v>
      </c>
      <c r="AB23" s="2" t="s">
        <v>732</v>
      </c>
      <c r="AC23" s="2" t="s">
        <v>732</v>
      </c>
      <c r="AD23" s="2" t="s">
        <v>732</v>
      </c>
    </row>
    <row r="24" spans="2:30" ht="15.75" thickBot="1">
      <c r="B24" s="46" t="s">
        <v>100</v>
      </c>
      <c r="C24" s="2" t="s">
        <v>732</v>
      </c>
      <c r="D24" s="2" t="s">
        <v>732</v>
      </c>
      <c r="E24" s="2" t="s">
        <v>732</v>
      </c>
      <c r="F24" s="2" t="s">
        <v>732</v>
      </c>
      <c r="G24" s="2" t="s">
        <v>732</v>
      </c>
      <c r="H24" s="2" t="s">
        <v>732</v>
      </c>
      <c r="I24" s="2" t="s">
        <v>732</v>
      </c>
      <c r="J24" s="2" t="s">
        <v>732</v>
      </c>
      <c r="K24" s="2">
        <v>1</v>
      </c>
      <c r="L24" s="2" t="s">
        <v>732</v>
      </c>
      <c r="M24" s="2">
        <v>1</v>
      </c>
      <c r="N24" s="2" t="s">
        <v>732</v>
      </c>
      <c r="O24" s="2" t="s">
        <v>732</v>
      </c>
      <c r="P24" s="2" t="s">
        <v>732</v>
      </c>
      <c r="Q24" s="2" t="s">
        <v>732</v>
      </c>
      <c r="R24" s="2" t="s">
        <v>732</v>
      </c>
      <c r="S24" s="2" t="s">
        <v>732</v>
      </c>
      <c r="T24" s="2" t="s">
        <v>732</v>
      </c>
      <c r="U24" s="2" t="s">
        <v>732</v>
      </c>
      <c r="V24" s="2" t="s">
        <v>732</v>
      </c>
      <c r="W24" s="71" t="s">
        <v>732</v>
      </c>
      <c r="X24" s="2" t="s">
        <v>732</v>
      </c>
      <c r="Y24" s="2" t="s">
        <v>732</v>
      </c>
      <c r="Z24" s="2">
        <v>1</v>
      </c>
      <c r="AA24" s="2" t="s">
        <v>732</v>
      </c>
      <c r="AB24" s="2" t="s">
        <v>732</v>
      </c>
      <c r="AC24" s="2" t="s">
        <v>732</v>
      </c>
      <c r="AD24" s="2" t="s">
        <v>732</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t="s">
        <v>732</v>
      </c>
      <c r="D26" s="2" t="s">
        <v>732</v>
      </c>
      <c r="E26" s="2" t="s">
        <v>732</v>
      </c>
      <c r="F26" s="2" t="s">
        <v>732</v>
      </c>
      <c r="G26" s="2" t="s">
        <v>732</v>
      </c>
      <c r="H26" s="2" t="s">
        <v>732</v>
      </c>
      <c r="I26" s="2" t="s">
        <v>732</v>
      </c>
      <c r="J26" s="2" t="s">
        <v>732</v>
      </c>
      <c r="K26" s="2" t="s">
        <v>732</v>
      </c>
      <c r="L26" s="2" t="s">
        <v>732</v>
      </c>
      <c r="M26" s="2" t="s">
        <v>732</v>
      </c>
      <c r="N26" s="2" t="s">
        <v>732</v>
      </c>
      <c r="O26" s="2" t="s">
        <v>732</v>
      </c>
      <c r="P26" s="2" t="s">
        <v>732</v>
      </c>
      <c r="Q26" s="2" t="s">
        <v>732</v>
      </c>
      <c r="R26" s="2">
        <v>1</v>
      </c>
      <c r="S26" s="2" t="s">
        <v>732</v>
      </c>
      <c r="T26" s="2" t="s">
        <v>732</v>
      </c>
      <c r="U26" s="2" t="s">
        <v>732</v>
      </c>
      <c r="V26" s="2" t="s">
        <v>732</v>
      </c>
      <c r="W26" s="2" t="s">
        <v>732</v>
      </c>
      <c r="X26" s="2" t="s">
        <v>732</v>
      </c>
      <c r="Y26" s="71" t="s">
        <v>732</v>
      </c>
      <c r="Z26" s="2" t="s">
        <v>732</v>
      </c>
      <c r="AA26" s="2" t="s">
        <v>732</v>
      </c>
      <c r="AB26" s="2" t="s">
        <v>732</v>
      </c>
      <c r="AC26" s="2" t="s">
        <v>732</v>
      </c>
      <c r="AD26" s="2" t="s">
        <v>732</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t="s">
        <v>732</v>
      </c>
      <c r="O27" s="2" t="s">
        <v>732</v>
      </c>
      <c r="P27" s="2" t="s">
        <v>732</v>
      </c>
      <c r="Q27" s="2" t="s">
        <v>732</v>
      </c>
      <c r="R27" s="2" t="s">
        <v>732</v>
      </c>
      <c r="S27" s="2" t="s">
        <v>732</v>
      </c>
      <c r="T27" s="2" t="s">
        <v>732</v>
      </c>
      <c r="U27" s="2" t="s">
        <v>732</v>
      </c>
      <c r="V27" s="2" t="s">
        <v>732</v>
      </c>
      <c r="W27" s="2" t="s">
        <v>732</v>
      </c>
      <c r="X27" s="2" t="s">
        <v>732</v>
      </c>
      <c r="Y27" s="2" t="s">
        <v>732</v>
      </c>
      <c r="Z27" s="71" t="s">
        <v>732</v>
      </c>
      <c r="AA27" s="2" t="s">
        <v>732</v>
      </c>
      <c r="AB27" s="2" t="s">
        <v>732</v>
      </c>
      <c r="AC27" s="2" t="s">
        <v>732</v>
      </c>
      <c r="AD27" s="2" t="s">
        <v>732</v>
      </c>
    </row>
    <row r="28" spans="2:30" ht="15.75" thickBot="1">
      <c r="B28" s="46" t="s">
        <v>111</v>
      </c>
      <c r="C28" s="2" t="s">
        <v>732</v>
      </c>
      <c r="D28" s="2" t="s">
        <v>732</v>
      </c>
      <c r="E28" s="2" t="s">
        <v>732</v>
      </c>
      <c r="F28" s="2" t="s">
        <v>732</v>
      </c>
      <c r="G28" s="2" t="s">
        <v>732</v>
      </c>
      <c r="H28" s="2" t="s">
        <v>732</v>
      </c>
      <c r="I28" s="2" t="s">
        <v>732</v>
      </c>
      <c r="J28" s="2" t="s">
        <v>732</v>
      </c>
      <c r="K28" s="2" t="s">
        <v>732</v>
      </c>
      <c r="L28" s="2" t="s">
        <v>732</v>
      </c>
      <c r="M28" s="2" t="s">
        <v>732</v>
      </c>
      <c r="N28" s="2" t="s">
        <v>732</v>
      </c>
      <c r="O28" s="2" t="s">
        <v>732</v>
      </c>
      <c r="P28" s="2" t="s">
        <v>732</v>
      </c>
      <c r="Q28" s="2" t="s">
        <v>732</v>
      </c>
      <c r="R28" s="2" t="s">
        <v>732</v>
      </c>
      <c r="S28" s="2" t="s">
        <v>732</v>
      </c>
      <c r="T28" s="2" t="s">
        <v>732</v>
      </c>
      <c r="U28" s="2" t="s">
        <v>732</v>
      </c>
      <c r="V28" s="2" t="s">
        <v>732</v>
      </c>
      <c r="W28" s="2" t="s">
        <v>732</v>
      </c>
      <c r="X28" s="2" t="s">
        <v>732</v>
      </c>
      <c r="Y28" s="2" t="s">
        <v>732</v>
      </c>
      <c r="Z28" s="2" t="s">
        <v>732</v>
      </c>
      <c r="AA28" s="71" t="s">
        <v>732</v>
      </c>
      <c r="AB28" s="2" t="s">
        <v>732</v>
      </c>
      <c r="AC28" s="2" t="s">
        <v>732</v>
      </c>
      <c r="AD28" s="2" t="s">
        <v>732</v>
      </c>
    </row>
    <row r="29" spans="2:30" ht="15.75" thickBot="1">
      <c r="B29" s="46" t="s">
        <v>113</v>
      </c>
      <c r="C29" s="2" t="s">
        <v>732</v>
      </c>
      <c r="D29" s="2" t="s">
        <v>732</v>
      </c>
      <c r="E29" s="2" t="s">
        <v>732</v>
      </c>
      <c r="F29" s="2" t="s">
        <v>732</v>
      </c>
      <c r="G29" s="2" t="s">
        <v>732</v>
      </c>
      <c r="H29" s="2" t="s">
        <v>732</v>
      </c>
      <c r="I29" s="2" t="s">
        <v>732</v>
      </c>
      <c r="J29" s="2" t="s">
        <v>732</v>
      </c>
      <c r="K29" s="2" t="s">
        <v>732</v>
      </c>
      <c r="L29" s="2" t="s">
        <v>732</v>
      </c>
      <c r="M29" s="2" t="s">
        <v>732</v>
      </c>
      <c r="N29" s="2">
        <v>1</v>
      </c>
      <c r="O29" s="2">
        <v>1</v>
      </c>
      <c r="P29" s="2" t="s">
        <v>732</v>
      </c>
      <c r="Q29" s="2">
        <v>1</v>
      </c>
      <c r="R29" s="2">
        <v>1</v>
      </c>
      <c r="S29" s="2">
        <v>1</v>
      </c>
      <c r="T29" s="2" t="s">
        <v>732</v>
      </c>
      <c r="U29" s="2" t="s">
        <v>732</v>
      </c>
      <c r="V29" s="2" t="s">
        <v>732</v>
      </c>
      <c r="W29" s="2" t="s">
        <v>732</v>
      </c>
      <c r="X29" s="2">
        <v>1</v>
      </c>
      <c r="Y29" s="2" t="s">
        <v>732</v>
      </c>
      <c r="Z29" s="2" t="s">
        <v>732</v>
      </c>
      <c r="AA29" s="2" t="s">
        <v>732</v>
      </c>
      <c r="AB29" s="71" t="s">
        <v>732</v>
      </c>
      <c r="AC29" s="2" t="s">
        <v>732</v>
      </c>
      <c r="AD29" s="2" t="s">
        <v>732</v>
      </c>
    </row>
    <row r="30" spans="2:30" ht="15.75" thickBot="1">
      <c r="B30" s="46" t="s">
        <v>116</v>
      </c>
      <c r="C30" s="2" t="s">
        <v>732</v>
      </c>
      <c r="D30" s="2" t="s">
        <v>732</v>
      </c>
      <c r="E30" s="2" t="s">
        <v>732</v>
      </c>
      <c r="F30" s="2" t="s">
        <v>732</v>
      </c>
      <c r="G30" s="2" t="s">
        <v>732</v>
      </c>
      <c r="H30" s="2" t="s">
        <v>732</v>
      </c>
      <c r="I30" s="2" t="s">
        <v>732</v>
      </c>
      <c r="J30" s="2" t="s">
        <v>732</v>
      </c>
      <c r="K30" s="2" t="s">
        <v>732</v>
      </c>
      <c r="L30" s="2" t="s">
        <v>732</v>
      </c>
      <c r="M30" s="2" t="s">
        <v>732</v>
      </c>
      <c r="N30" s="2" t="s">
        <v>732</v>
      </c>
      <c r="O30" s="2" t="s">
        <v>732</v>
      </c>
      <c r="P30" s="2" t="s">
        <v>732</v>
      </c>
      <c r="Q30" s="2" t="s">
        <v>732</v>
      </c>
      <c r="R30" s="2" t="s">
        <v>732</v>
      </c>
      <c r="S30" s="2" t="s">
        <v>732</v>
      </c>
      <c r="T30" s="2" t="s">
        <v>732</v>
      </c>
      <c r="U30" s="2" t="s">
        <v>732</v>
      </c>
      <c r="V30" s="2" t="s">
        <v>732</v>
      </c>
      <c r="W30" s="2" t="s">
        <v>732</v>
      </c>
      <c r="X30" s="2" t="s">
        <v>732</v>
      </c>
      <c r="Y30" s="2" t="s">
        <v>732</v>
      </c>
      <c r="Z30" s="2" t="s">
        <v>732</v>
      </c>
      <c r="AA30" s="2" t="s">
        <v>732</v>
      </c>
      <c r="AB30" s="2" t="s">
        <v>732</v>
      </c>
      <c r="AC30" s="71" t="s">
        <v>732</v>
      </c>
      <c r="AD30" s="2" t="s">
        <v>732</v>
      </c>
    </row>
    <row r="31" spans="2:30" ht="15.75" thickBot="1">
      <c r="B31" s="46" t="s">
        <v>119</v>
      </c>
      <c r="C31" s="2" t="s">
        <v>732</v>
      </c>
      <c r="D31" s="2" t="s">
        <v>732</v>
      </c>
      <c r="E31" s="2" t="s">
        <v>732</v>
      </c>
      <c r="F31" s="2" t="s">
        <v>732</v>
      </c>
      <c r="G31" s="2" t="s">
        <v>732</v>
      </c>
      <c r="H31" s="2" t="s">
        <v>732</v>
      </c>
      <c r="I31" s="2" t="s">
        <v>732</v>
      </c>
      <c r="J31" s="2" t="s">
        <v>732</v>
      </c>
      <c r="K31" s="2" t="s">
        <v>732</v>
      </c>
      <c r="L31" s="2" t="s">
        <v>732</v>
      </c>
      <c r="M31" s="2" t="s">
        <v>732</v>
      </c>
      <c r="N31" s="2" t="s">
        <v>732</v>
      </c>
      <c r="O31" s="2" t="s">
        <v>732</v>
      </c>
      <c r="P31" s="2" t="s">
        <v>732</v>
      </c>
      <c r="Q31" s="2" t="s">
        <v>732</v>
      </c>
      <c r="R31" s="2" t="s">
        <v>732</v>
      </c>
      <c r="S31" s="2" t="s">
        <v>732</v>
      </c>
      <c r="T31" s="2" t="s">
        <v>732</v>
      </c>
      <c r="U31" s="2" t="s">
        <v>732</v>
      </c>
      <c r="V31" s="2" t="s">
        <v>732</v>
      </c>
      <c r="W31" s="2" t="s">
        <v>732</v>
      </c>
      <c r="X31" s="2" t="s">
        <v>732</v>
      </c>
      <c r="Y31" s="2" t="s">
        <v>732</v>
      </c>
      <c r="Z31" s="2">
        <v>1</v>
      </c>
      <c r="AA31" s="2" t="s">
        <v>732</v>
      </c>
      <c r="AB31" s="2" t="s">
        <v>732</v>
      </c>
      <c r="AC31" s="2" t="s">
        <v>732</v>
      </c>
      <c r="AD31" s="71" t="s">
        <v>732</v>
      </c>
    </row>
    <row r="34" spans="2:33">
      <c r="B34" s="1" t="s">
        <v>136</v>
      </c>
      <c r="C34" s="1"/>
      <c r="D34" s="1"/>
      <c r="E34" s="1"/>
      <c r="F34" s="1"/>
      <c r="G34" s="1"/>
      <c r="H34" s="1"/>
      <c r="I34" s="1"/>
      <c r="J34" s="1"/>
      <c r="K34" s="1"/>
      <c r="L34" s="1"/>
      <c r="M34" s="1"/>
      <c r="N34" s="1"/>
      <c r="O34" s="1"/>
    </row>
    <row r="35" spans="2:33" ht="15.75" thickBot="1">
      <c r="B35" s="46" t="s">
        <v>138</v>
      </c>
      <c r="C35" s="46" t="s">
        <v>45</v>
      </c>
      <c r="D35" s="46" t="s">
        <v>48</v>
      </c>
      <c r="E35" s="46" t="s">
        <v>51</v>
      </c>
      <c r="F35" s="46" t="s">
        <v>54</v>
      </c>
      <c r="G35" s="46" t="s">
        <v>57</v>
      </c>
      <c r="H35" s="46" t="s">
        <v>60</v>
      </c>
      <c r="I35" s="46" t="s">
        <v>63</v>
      </c>
      <c r="J35" s="46" t="s">
        <v>66</v>
      </c>
      <c r="K35" s="46" t="s">
        <v>69</v>
      </c>
      <c r="L35" s="46" t="s">
        <v>71</v>
      </c>
      <c r="M35" s="46" t="s">
        <v>73</v>
      </c>
      <c r="N35" s="46" t="s">
        <v>75</v>
      </c>
      <c r="O35" s="46" t="s">
        <v>78</v>
      </c>
      <c r="P35" s="46" t="s">
        <v>81</v>
      </c>
      <c r="Q35" s="46" t="s">
        <v>84</v>
      </c>
      <c r="R35" s="46" t="s">
        <v>87</v>
      </c>
      <c r="S35" s="46" t="s">
        <v>90</v>
      </c>
      <c r="T35" s="46" t="s">
        <v>93</v>
      </c>
      <c r="U35" s="46" t="s">
        <v>96</v>
      </c>
      <c r="V35" s="46" t="s">
        <v>98</v>
      </c>
      <c r="W35" s="46" t="s">
        <v>100</v>
      </c>
      <c r="X35" s="46" t="s">
        <v>103</v>
      </c>
      <c r="Y35" s="46" t="s">
        <v>106</v>
      </c>
      <c r="Z35" s="46" t="s">
        <v>109</v>
      </c>
      <c r="AA35" s="46" t="s">
        <v>111</v>
      </c>
      <c r="AB35" s="46" t="s">
        <v>113</v>
      </c>
      <c r="AC35" s="46" t="s">
        <v>116</v>
      </c>
      <c r="AD35" s="46" t="s">
        <v>119</v>
      </c>
    </row>
    <row r="36" spans="2:33" ht="15.75" thickBot="1">
      <c r="B36" s="46" t="s">
        <v>45</v>
      </c>
      <c r="C36" s="71" t="s">
        <v>732</v>
      </c>
      <c r="D36" s="2" t="s">
        <v>732</v>
      </c>
      <c r="E36" s="2" t="s">
        <v>732</v>
      </c>
      <c r="F36" s="2" t="s">
        <v>732</v>
      </c>
      <c r="G36" s="2" t="s">
        <v>732</v>
      </c>
      <c r="H36" s="2" t="s">
        <v>732</v>
      </c>
      <c r="I36" s="2" t="s">
        <v>732</v>
      </c>
      <c r="J36" s="2" t="s">
        <v>732</v>
      </c>
      <c r="K36" s="2" t="s">
        <v>732</v>
      </c>
      <c r="L36" s="2" t="s">
        <v>732</v>
      </c>
      <c r="M36" s="2" t="s">
        <v>732</v>
      </c>
      <c r="N36" s="2" t="s">
        <v>732</v>
      </c>
      <c r="O36" s="2" t="s">
        <v>732</v>
      </c>
      <c r="P36" s="2" t="s">
        <v>732</v>
      </c>
      <c r="Q36" s="2" t="s">
        <v>732</v>
      </c>
      <c r="R36" s="2" t="s">
        <v>732</v>
      </c>
      <c r="S36" s="2" t="s">
        <v>732</v>
      </c>
      <c r="T36" s="2" t="s">
        <v>732</v>
      </c>
      <c r="U36" s="2" t="s">
        <v>732</v>
      </c>
      <c r="V36" s="2" t="s">
        <v>732</v>
      </c>
      <c r="W36" s="2" t="s">
        <v>732</v>
      </c>
      <c r="X36" s="2" t="s">
        <v>732</v>
      </c>
      <c r="Y36" s="2" t="s">
        <v>732</v>
      </c>
      <c r="Z36" s="2" t="s">
        <v>732</v>
      </c>
      <c r="AA36" s="2" t="s">
        <v>732</v>
      </c>
      <c r="AB36" s="2" t="s">
        <v>732</v>
      </c>
      <c r="AC36" s="2" t="s">
        <v>732</v>
      </c>
      <c r="AD36" s="2" t="s">
        <v>732</v>
      </c>
      <c r="AE36" t="s">
        <v>732</v>
      </c>
      <c r="AG36">
        <f t="shared" ref="AG36:AG51" si="0">IF(AE36=0,"",1)</f>
        <v>1</v>
      </c>
    </row>
    <row r="37" spans="2:33" ht="15.75" thickBot="1">
      <c r="B37" s="46" t="s">
        <v>48</v>
      </c>
      <c r="C37" s="2" t="s">
        <v>732</v>
      </c>
      <c r="D37" s="71" t="s">
        <v>732</v>
      </c>
      <c r="E37" s="2" t="s">
        <v>732</v>
      </c>
      <c r="F37" s="2" t="s">
        <v>732</v>
      </c>
      <c r="G37" s="2" t="s">
        <v>732</v>
      </c>
      <c r="H37" s="2" t="s">
        <v>732</v>
      </c>
      <c r="I37" s="2" t="s">
        <v>732</v>
      </c>
      <c r="J37" s="2">
        <v>1</v>
      </c>
      <c r="K37" s="2" t="s">
        <v>732</v>
      </c>
      <c r="L37" s="2" t="s">
        <v>732</v>
      </c>
      <c r="M37" s="2" t="s">
        <v>732</v>
      </c>
      <c r="N37" s="2">
        <v>1</v>
      </c>
      <c r="O37" s="2" t="s">
        <v>732</v>
      </c>
      <c r="P37" s="2" t="s">
        <v>732</v>
      </c>
      <c r="Q37" s="2" t="s">
        <v>732</v>
      </c>
      <c r="R37" s="2">
        <v>1</v>
      </c>
      <c r="S37" s="2">
        <v>1</v>
      </c>
      <c r="T37" s="2" t="s">
        <v>732</v>
      </c>
      <c r="U37" s="2">
        <v>1</v>
      </c>
      <c r="V37" s="2">
        <v>1</v>
      </c>
      <c r="W37" s="2" t="s">
        <v>732</v>
      </c>
      <c r="X37" s="2">
        <v>1</v>
      </c>
      <c r="Y37" s="2" t="s">
        <v>732</v>
      </c>
      <c r="Z37" s="2" t="s">
        <v>732</v>
      </c>
      <c r="AA37" s="2" t="s">
        <v>732</v>
      </c>
      <c r="AB37" s="2" t="s">
        <v>732</v>
      </c>
      <c r="AC37" s="2">
        <v>1</v>
      </c>
      <c r="AD37" s="2" t="s">
        <v>732</v>
      </c>
      <c r="AE37" t="s">
        <v>732</v>
      </c>
      <c r="AG37">
        <f t="shared" si="0"/>
        <v>1</v>
      </c>
    </row>
    <row r="38" spans="2:33" ht="15.75" thickBot="1">
      <c r="B38" s="46" t="s">
        <v>51</v>
      </c>
      <c r="C38" s="2" t="s">
        <v>732</v>
      </c>
      <c r="D38" s="2" t="s">
        <v>732</v>
      </c>
      <c r="E38" s="71" t="s">
        <v>732</v>
      </c>
      <c r="F38" s="2" t="s">
        <v>732</v>
      </c>
      <c r="G38" s="2" t="s">
        <v>732</v>
      </c>
      <c r="H38" s="2" t="s">
        <v>732</v>
      </c>
      <c r="I38" s="2" t="s">
        <v>732</v>
      </c>
      <c r="J38" s="2">
        <v>1</v>
      </c>
      <c r="K38" s="2">
        <v>1</v>
      </c>
      <c r="L38" s="2" t="s">
        <v>732</v>
      </c>
      <c r="M38" s="2">
        <v>1</v>
      </c>
      <c r="N38" s="2">
        <v>1</v>
      </c>
      <c r="O38" s="2" t="s">
        <v>732</v>
      </c>
      <c r="P38" s="2" t="s">
        <v>732</v>
      </c>
      <c r="Q38" s="2" t="s">
        <v>732</v>
      </c>
      <c r="R38" s="2">
        <v>1</v>
      </c>
      <c r="S38" s="2" t="s">
        <v>732</v>
      </c>
      <c r="T38" s="2" t="s">
        <v>732</v>
      </c>
      <c r="U38" s="2">
        <v>1</v>
      </c>
      <c r="V38" s="2">
        <v>1</v>
      </c>
      <c r="W38" s="2" t="s">
        <v>732</v>
      </c>
      <c r="X38" s="2">
        <v>1</v>
      </c>
      <c r="Y38" s="2" t="s">
        <v>732</v>
      </c>
      <c r="Z38" s="2">
        <v>1</v>
      </c>
      <c r="AA38" s="2" t="s">
        <v>732</v>
      </c>
      <c r="AB38" s="2" t="s">
        <v>732</v>
      </c>
      <c r="AC38" s="2">
        <v>1</v>
      </c>
      <c r="AD38" s="2" t="s">
        <v>732</v>
      </c>
      <c r="AE38" t="s">
        <v>732</v>
      </c>
      <c r="AG38">
        <f t="shared" si="0"/>
        <v>1</v>
      </c>
    </row>
    <row r="39" spans="2:33" ht="15.75" thickBot="1">
      <c r="B39" s="46" t="s">
        <v>54</v>
      </c>
      <c r="C39" s="2" t="s">
        <v>732</v>
      </c>
      <c r="D39" s="2" t="s">
        <v>732</v>
      </c>
      <c r="E39" s="2" t="s">
        <v>732</v>
      </c>
      <c r="F39" s="71" t="s">
        <v>732</v>
      </c>
      <c r="G39" s="2" t="s">
        <v>732</v>
      </c>
      <c r="H39" s="2" t="s">
        <v>732</v>
      </c>
      <c r="I39" s="2" t="s">
        <v>732</v>
      </c>
      <c r="J39" s="2" t="s">
        <v>732</v>
      </c>
      <c r="K39" s="2">
        <v>1</v>
      </c>
      <c r="L39" s="2" t="s">
        <v>732</v>
      </c>
      <c r="M39" s="2" t="s">
        <v>732</v>
      </c>
      <c r="N39" s="2">
        <v>1</v>
      </c>
      <c r="O39" s="2" t="s">
        <v>732</v>
      </c>
      <c r="P39" s="2" t="s">
        <v>732</v>
      </c>
      <c r="Q39" s="2" t="s">
        <v>732</v>
      </c>
      <c r="R39" s="2">
        <v>1</v>
      </c>
      <c r="S39" s="2">
        <v>1</v>
      </c>
      <c r="T39" s="2" t="s">
        <v>732</v>
      </c>
      <c r="U39" s="2">
        <v>1</v>
      </c>
      <c r="V39" s="2" t="s">
        <v>732</v>
      </c>
      <c r="W39" s="2" t="s">
        <v>732</v>
      </c>
      <c r="X39" s="2" t="s">
        <v>732</v>
      </c>
      <c r="Y39" s="2" t="s">
        <v>732</v>
      </c>
      <c r="Z39" s="2" t="s">
        <v>732</v>
      </c>
      <c r="AA39" s="2" t="s">
        <v>732</v>
      </c>
      <c r="AB39" s="2" t="s">
        <v>732</v>
      </c>
      <c r="AC39" s="2" t="s">
        <v>732</v>
      </c>
      <c r="AD39" s="2" t="s">
        <v>732</v>
      </c>
      <c r="AE39" t="s">
        <v>732</v>
      </c>
      <c r="AG39">
        <f t="shared" si="0"/>
        <v>1</v>
      </c>
    </row>
    <row r="40" spans="2:33" ht="15.75" thickBot="1">
      <c r="B40" s="46" t="s">
        <v>57</v>
      </c>
      <c r="C40" s="2" t="s">
        <v>732</v>
      </c>
      <c r="D40" s="2" t="s">
        <v>732</v>
      </c>
      <c r="E40" s="2" t="s">
        <v>732</v>
      </c>
      <c r="F40" s="2" t="s">
        <v>732</v>
      </c>
      <c r="G40" s="71" t="s">
        <v>732</v>
      </c>
      <c r="H40" s="2" t="s">
        <v>732</v>
      </c>
      <c r="I40" s="2" t="s">
        <v>732</v>
      </c>
      <c r="J40" s="2" t="s">
        <v>732</v>
      </c>
      <c r="K40" s="2" t="s">
        <v>732</v>
      </c>
      <c r="L40" s="2" t="s">
        <v>732</v>
      </c>
      <c r="M40" s="2" t="s">
        <v>732</v>
      </c>
      <c r="N40" s="2">
        <v>1</v>
      </c>
      <c r="O40" s="2" t="s">
        <v>732</v>
      </c>
      <c r="P40" s="2" t="s">
        <v>732</v>
      </c>
      <c r="Q40" s="2" t="s">
        <v>732</v>
      </c>
      <c r="R40" s="2" t="s">
        <v>732</v>
      </c>
      <c r="S40" s="2" t="s">
        <v>732</v>
      </c>
      <c r="T40" s="2" t="s">
        <v>732</v>
      </c>
      <c r="U40" s="2">
        <v>1</v>
      </c>
      <c r="V40" s="2">
        <v>1</v>
      </c>
      <c r="W40" s="2" t="s">
        <v>732</v>
      </c>
      <c r="X40" s="2" t="s">
        <v>732</v>
      </c>
      <c r="Y40" s="2" t="s">
        <v>732</v>
      </c>
      <c r="Z40" s="2" t="s">
        <v>732</v>
      </c>
      <c r="AA40" s="2" t="s">
        <v>732</v>
      </c>
      <c r="AB40" s="2" t="s">
        <v>732</v>
      </c>
      <c r="AC40" s="2">
        <v>1</v>
      </c>
      <c r="AD40" s="2" t="s">
        <v>732</v>
      </c>
      <c r="AE40" t="s">
        <v>732</v>
      </c>
      <c r="AG40">
        <f t="shared" si="0"/>
        <v>1</v>
      </c>
    </row>
    <row r="41" spans="2:33" ht="15.75" thickBot="1">
      <c r="B41" s="46" t="s">
        <v>60</v>
      </c>
      <c r="C41" s="2" t="s">
        <v>732</v>
      </c>
      <c r="D41" s="2" t="s">
        <v>732</v>
      </c>
      <c r="E41" s="2" t="s">
        <v>732</v>
      </c>
      <c r="F41" s="2" t="s">
        <v>732</v>
      </c>
      <c r="G41" s="2" t="s">
        <v>732</v>
      </c>
      <c r="H41" s="71" t="s">
        <v>732</v>
      </c>
      <c r="I41" s="2" t="s">
        <v>732</v>
      </c>
      <c r="J41" s="2" t="s">
        <v>732</v>
      </c>
      <c r="K41" s="2" t="s">
        <v>732</v>
      </c>
      <c r="L41" s="2" t="s">
        <v>732</v>
      </c>
      <c r="M41" s="2" t="s">
        <v>732</v>
      </c>
      <c r="N41" s="2" t="s">
        <v>732</v>
      </c>
      <c r="O41" s="2" t="s">
        <v>732</v>
      </c>
      <c r="P41" s="2" t="s">
        <v>732</v>
      </c>
      <c r="Q41" s="2" t="s">
        <v>732</v>
      </c>
      <c r="R41" s="2" t="s">
        <v>732</v>
      </c>
      <c r="S41" s="2" t="s">
        <v>732</v>
      </c>
      <c r="T41" s="2" t="s">
        <v>732</v>
      </c>
      <c r="U41" s="2" t="s">
        <v>732</v>
      </c>
      <c r="V41" s="2" t="s">
        <v>732</v>
      </c>
      <c r="W41" s="2" t="s">
        <v>732</v>
      </c>
      <c r="X41" s="2" t="s">
        <v>732</v>
      </c>
      <c r="Y41" s="2" t="s">
        <v>732</v>
      </c>
      <c r="Z41" s="2" t="s">
        <v>732</v>
      </c>
      <c r="AA41" s="2" t="s">
        <v>732</v>
      </c>
      <c r="AB41" s="2" t="s">
        <v>732</v>
      </c>
      <c r="AC41" s="2" t="s">
        <v>732</v>
      </c>
      <c r="AD41" s="2" t="s">
        <v>732</v>
      </c>
      <c r="AE41" t="s">
        <v>732</v>
      </c>
      <c r="AG41">
        <f t="shared" si="0"/>
        <v>1</v>
      </c>
    </row>
    <row r="42" spans="2:33" ht="15.75" thickBot="1">
      <c r="B42" s="46" t="s">
        <v>63</v>
      </c>
      <c r="C42" s="2" t="s">
        <v>732</v>
      </c>
      <c r="D42" s="2" t="s">
        <v>732</v>
      </c>
      <c r="E42" s="2" t="s">
        <v>732</v>
      </c>
      <c r="F42" s="2" t="s">
        <v>732</v>
      </c>
      <c r="G42" s="2" t="s">
        <v>732</v>
      </c>
      <c r="H42" s="2" t="s">
        <v>732</v>
      </c>
      <c r="I42" s="71" t="s">
        <v>732</v>
      </c>
      <c r="J42" s="2">
        <v>1</v>
      </c>
      <c r="K42" s="2" t="s">
        <v>732</v>
      </c>
      <c r="L42" s="2" t="s">
        <v>732</v>
      </c>
      <c r="M42" s="2" t="s">
        <v>732</v>
      </c>
      <c r="N42" s="2">
        <v>1</v>
      </c>
      <c r="O42" s="2" t="s">
        <v>732</v>
      </c>
      <c r="P42" s="2" t="s">
        <v>732</v>
      </c>
      <c r="Q42" s="2" t="s">
        <v>732</v>
      </c>
      <c r="R42" s="2" t="s">
        <v>732</v>
      </c>
      <c r="S42" s="2" t="s">
        <v>732</v>
      </c>
      <c r="T42" s="2" t="s">
        <v>732</v>
      </c>
      <c r="U42" s="2">
        <v>1</v>
      </c>
      <c r="V42" s="2">
        <v>1</v>
      </c>
      <c r="W42" s="2" t="s">
        <v>732</v>
      </c>
      <c r="X42" s="2" t="s">
        <v>732</v>
      </c>
      <c r="Y42" s="2" t="s">
        <v>732</v>
      </c>
      <c r="Z42" s="2" t="s">
        <v>732</v>
      </c>
      <c r="AA42" s="2" t="s">
        <v>732</v>
      </c>
      <c r="AB42" s="2" t="s">
        <v>732</v>
      </c>
      <c r="AC42" s="2">
        <v>1</v>
      </c>
      <c r="AD42" s="2" t="s">
        <v>732</v>
      </c>
      <c r="AE42" t="s">
        <v>732</v>
      </c>
      <c r="AG42">
        <f t="shared" si="0"/>
        <v>1</v>
      </c>
    </row>
    <row r="43" spans="2:33" ht="15.75" thickBot="1">
      <c r="B43" s="46" t="s">
        <v>66</v>
      </c>
      <c r="C43" s="2" t="s">
        <v>732</v>
      </c>
      <c r="D43" s="2" t="s">
        <v>732</v>
      </c>
      <c r="E43" s="2" t="s">
        <v>732</v>
      </c>
      <c r="F43" s="2" t="s">
        <v>732</v>
      </c>
      <c r="G43" s="2" t="s">
        <v>732</v>
      </c>
      <c r="H43" s="2" t="s">
        <v>732</v>
      </c>
      <c r="I43" s="2" t="s">
        <v>732</v>
      </c>
      <c r="J43" s="71" t="s">
        <v>732</v>
      </c>
      <c r="K43" s="2" t="s">
        <v>732</v>
      </c>
      <c r="L43" s="2" t="s">
        <v>732</v>
      </c>
      <c r="M43" s="2" t="s">
        <v>732</v>
      </c>
      <c r="N43" s="2" t="s">
        <v>732</v>
      </c>
      <c r="O43" s="2" t="s">
        <v>732</v>
      </c>
      <c r="P43" s="2" t="s">
        <v>732</v>
      </c>
      <c r="Q43" s="2" t="s">
        <v>732</v>
      </c>
      <c r="R43" s="2" t="s">
        <v>732</v>
      </c>
      <c r="S43" s="2" t="s">
        <v>732</v>
      </c>
      <c r="T43" s="2" t="s">
        <v>732</v>
      </c>
      <c r="U43" s="2" t="s">
        <v>732</v>
      </c>
      <c r="V43" s="2" t="s">
        <v>732</v>
      </c>
      <c r="W43" s="2" t="s">
        <v>732</v>
      </c>
      <c r="X43" s="2" t="s">
        <v>732</v>
      </c>
      <c r="Y43" s="2" t="s">
        <v>732</v>
      </c>
      <c r="Z43" s="2" t="s">
        <v>732</v>
      </c>
      <c r="AA43" s="2" t="s">
        <v>732</v>
      </c>
      <c r="AB43" s="2" t="s">
        <v>732</v>
      </c>
      <c r="AC43" s="2" t="s">
        <v>732</v>
      </c>
      <c r="AD43" s="2" t="s">
        <v>732</v>
      </c>
      <c r="AE43" t="s">
        <v>732</v>
      </c>
      <c r="AG43">
        <f t="shared" si="0"/>
        <v>1</v>
      </c>
    </row>
    <row r="44" spans="2:33" ht="15.75" thickBot="1">
      <c r="B44" s="46" t="s">
        <v>69</v>
      </c>
      <c r="C44" s="2" t="s">
        <v>732</v>
      </c>
      <c r="D44" s="2" t="s">
        <v>732</v>
      </c>
      <c r="E44" s="2" t="s">
        <v>732</v>
      </c>
      <c r="F44" s="2" t="s">
        <v>732</v>
      </c>
      <c r="G44" s="2" t="s">
        <v>732</v>
      </c>
      <c r="H44" s="2" t="s">
        <v>732</v>
      </c>
      <c r="I44" s="2" t="s">
        <v>732</v>
      </c>
      <c r="J44" s="2" t="s">
        <v>732</v>
      </c>
      <c r="K44" s="71" t="s">
        <v>732</v>
      </c>
      <c r="L44" s="2" t="s">
        <v>732</v>
      </c>
      <c r="M44" s="2" t="s">
        <v>732</v>
      </c>
      <c r="N44" s="2" t="s">
        <v>732</v>
      </c>
      <c r="O44" s="2" t="s">
        <v>732</v>
      </c>
      <c r="P44" s="2" t="s">
        <v>732</v>
      </c>
      <c r="Q44" s="2" t="s">
        <v>732</v>
      </c>
      <c r="R44" s="2" t="s">
        <v>732</v>
      </c>
      <c r="S44" s="2" t="s">
        <v>732</v>
      </c>
      <c r="T44" s="2" t="s">
        <v>732</v>
      </c>
      <c r="U44" s="2" t="s">
        <v>732</v>
      </c>
      <c r="V44" s="2" t="s">
        <v>732</v>
      </c>
      <c r="W44" s="2" t="s">
        <v>732</v>
      </c>
      <c r="X44" s="2" t="s">
        <v>732</v>
      </c>
      <c r="Y44" s="2" t="s">
        <v>732</v>
      </c>
      <c r="Z44" s="2" t="s">
        <v>732</v>
      </c>
      <c r="AA44" s="2" t="s">
        <v>732</v>
      </c>
      <c r="AB44" s="2" t="s">
        <v>732</v>
      </c>
      <c r="AC44" s="2" t="s">
        <v>732</v>
      </c>
      <c r="AD44" s="2" t="s">
        <v>732</v>
      </c>
      <c r="AE44" t="s">
        <v>732</v>
      </c>
      <c r="AG44">
        <f t="shared" si="0"/>
        <v>1</v>
      </c>
    </row>
    <row r="45" spans="2:33" ht="15.75" thickBot="1">
      <c r="B45" s="46" t="s">
        <v>71</v>
      </c>
      <c r="C45" s="2" t="s">
        <v>732</v>
      </c>
      <c r="D45" s="2" t="s">
        <v>732</v>
      </c>
      <c r="E45" s="2" t="s">
        <v>732</v>
      </c>
      <c r="F45" s="2" t="s">
        <v>732</v>
      </c>
      <c r="G45" s="2" t="s">
        <v>732</v>
      </c>
      <c r="H45" s="2" t="s">
        <v>732</v>
      </c>
      <c r="I45" s="2" t="s">
        <v>732</v>
      </c>
      <c r="J45" s="2" t="s">
        <v>732</v>
      </c>
      <c r="K45" s="2" t="s">
        <v>732</v>
      </c>
      <c r="L45" s="71" t="s">
        <v>732</v>
      </c>
      <c r="M45" s="2" t="s">
        <v>732</v>
      </c>
      <c r="N45" s="2" t="s">
        <v>732</v>
      </c>
      <c r="O45" s="2" t="s">
        <v>732</v>
      </c>
      <c r="P45" s="2" t="s">
        <v>732</v>
      </c>
      <c r="Q45" s="2" t="s">
        <v>732</v>
      </c>
      <c r="R45" s="2" t="s">
        <v>732</v>
      </c>
      <c r="S45" s="2" t="s">
        <v>732</v>
      </c>
      <c r="T45" s="2" t="s">
        <v>732</v>
      </c>
      <c r="U45" s="2" t="s">
        <v>732</v>
      </c>
      <c r="V45" s="2" t="s">
        <v>732</v>
      </c>
      <c r="W45" s="2" t="s">
        <v>732</v>
      </c>
      <c r="X45" s="2" t="s">
        <v>732</v>
      </c>
      <c r="Y45" s="2" t="s">
        <v>732</v>
      </c>
      <c r="Z45" s="2" t="s">
        <v>732</v>
      </c>
      <c r="AA45" s="2" t="s">
        <v>732</v>
      </c>
      <c r="AB45" s="2" t="s">
        <v>732</v>
      </c>
      <c r="AC45" s="2" t="s">
        <v>732</v>
      </c>
      <c r="AD45" s="2" t="s">
        <v>732</v>
      </c>
      <c r="AE45" t="s">
        <v>732</v>
      </c>
      <c r="AG45">
        <f t="shared" si="0"/>
        <v>1</v>
      </c>
    </row>
    <row r="46" spans="2:33" ht="15.75" thickBot="1">
      <c r="B46" s="46" t="s">
        <v>73</v>
      </c>
      <c r="C46" s="2" t="s">
        <v>732</v>
      </c>
      <c r="D46" s="2" t="s">
        <v>732</v>
      </c>
      <c r="E46" s="2" t="s">
        <v>732</v>
      </c>
      <c r="F46" s="2" t="s">
        <v>732</v>
      </c>
      <c r="G46" s="2" t="s">
        <v>732</v>
      </c>
      <c r="H46" s="2" t="s">
        <v>732</v>
      </c>
      <c r="I46" s="2" t="s">
        <v>732</v>
      </c>
      <c r="J46" s="2" t="s">
        <v>732</v>
      </c>
      <c r="K46" s="2" t="s">
        <v>732</v>
      </c>
      <c r="L46" s="2" t="s">
        <v>732</v>
      </c>
      <c r="M46" s="71" t="s">
        <v>732</v>
      </c>
      <c r="N46" s="2" t="s">
        <v>732</v>
      </c>
      <c r="O46" s="2" t="s">
        <v>732</v>
      </c>
      <c r="P46" s="2" t="s">
        <v>732</v>
      </c>
      <c r="Q46" s="2" t="s">
        <v>732</v>
      </c>
      <c r="R46" s="2" t="s">
        <v>732</v>
      </c>
      <c r="S46" s="2" t="s">
        <v>732</v>
      </c>
      <c r="T46" s="2" t="s">
        <v>732</v>
      </c>
      <c r="U46" s="2" t="s">
        <v>732</v>
      </c>
      <c r="V46" s="2" t="s">
        <v>732</v>
      </c>
      <c r="W46" s="2" t="s">
        <v>732</v>
      </c>
      <c r="X46" s="2" t="s">
        <v>732</v>
      </c>
      <c r="Y46" s="2" t="s">
        <v>732</v>
      </c>
      <c r="Z46" s="2" t="s">
        <v>732</v>
      </c>
      <c r="AA46" s="2" t="s">
        <v>732</v>
      </c>
      <c r="AB46" s="2" t="s">
        <v>732</v>
      </c>
      <c r="AC46" s="2" t="s">
        <v>732</v>
      </c>
      <c r="AD46" s="2" t="s">
        <v>732</v>
      </c>
      <c r="AE46" t="s">
        <v>732</v>
      </c>
      <c r="AG46">
        <f t="shared" si="0"/>
        <v>1</v>
      </c>
    </row>
    <row r="47" spans="2:33" ht="15.75" thickBot="1">
      <c r="B47" s="46" t="s">
        <v>75</v>
      </c>
      <c r="C47" s="2" t="s">
        <v>732</v>
      </c>
      <c r="D47" s="2" t="s">
        <v>732</v>
      </c>
      <c r="E47" s="2" t="s">
        <v>732</v>
      </c>
      <c r="F47" s="2" t="s">
        <v>732</v>
      </c>
      <c r="G47" s="2" t="s">
        <v>732</v>
      </c>
      <c r="H47" s="2" t="s">
        <v>732</v>
      </c>
      <c r="I47" s="2" t="s">
        <v>732</v>
      </c>
      <c r="J47" s="2" t="s">
        <v>732</v>
      </c>
      <c r="K47" s="2" t="s">
        <v>732</v>
      </c>
      <c r="L47" s="2" t="s">
        <v>732</v>
      </c>
      <c r="M47" s="2" t="s">
        <v>732</v>
      </c>
      <c r="N47" s="71" t="s">
        <v>732</v>
      </c>
      <c r="O47" s="2" t="s">
        <v>732</v>
      </c>
      <c r="P47" s="2" t="s">
        <v>732</v>
      </c>
      <c r="Q47" s="2" t="s">
        <v>732</v>
      </c>
      <c r="R47" s="2" t="s">
        <v>732</v>
      </c>
      <c r="S47" s="2" t="s">
        <v>732</v>
      </c>
      <c r="T47" s="2" t="s">
        <v>732</v>
      </c>
      <c r="U47" s="2" t="s">
        <v>732</v>
      </c>
      <c r="V47" s="2" t="s">
        <v>732</v>
      </c>
      <c r="W47" s="2" t="s">
        <v>732</v>
      </c>
      <c r="X47" s="2" t="s">
        <v>732</v>
      </c>
      <c r="Y47" s="2" t="s">
        <v>732</v>
      </c>
      <c r="Z47" s="2" t="s">
        <v>732</v>
      </c>
      <c r="AA47" s="2" t="s">
        <v>732</v>
      </c>
      <c r="AB47" s="2" t="s">
        <v>732</v>
      </c>
      <c r="AC47" s="2" t="s">
        <v>732</v>
      </c>
      <c r="AD47" s="2" t="s">
        <v>732</v>
      </c>
      <c r="AE47" t="s">
        <v>732</v>
      </c>
      <c r="AG47">
        <f t="shared" si="0"/>
        <v>1</v>
      </c>
    </row>
    <row r="48" spans="2:33" ht="15.75" thickBot="1">
      <c r="B48" s="46" t="s">
        <v>78</v>
      </c>
      <c r="C48" s="2" t="s">
        <v>732</v>
      </c>
      <c r="D48" s="2" t="s">
        <v>732</v>
      </c>
      <c r="E48" s="2" t="s">
        <v>732</v>
      </c>
      <c r="F48" s="2" t="s">
        <v>732</v>
      </c>
      <c r="G48" s="2" t="s">
        <v>732</v>
      </c>
      <c r="H48" s="2" t="s">
        <v>732</v>
      </c>
      <c r="I48" s="2" t="s">
        <v>732</v>
      </c>
      <c r="J48" s="2" t="s">
        <v>732</v>
      </c>
      <c r="K48" s="2" t="s">
        <v>732</v>
      </c>
      <c r="L48" s="2" t="s">
        <v>732</v>
      </c>
      <c r="M48" s="2" t="s">
        <v>732</v>
      </c>
      <c r="N48" s="2" t="s">
        <v>732</v>
      </c>
      <c r="O48" s="71" t="s">
        <v>732</v>
      </c>
      <c r="P48" s="2" t="s">
        <v>732</v>
      </c>
      <c r="Q48" s="2" t="s">
        <v>732</v>
      </c>
      <c r="R48" s="2" t="s">
        <v>732</v>
      </c>
      <c r="S48" s="2" t="s">
        <v>732</v>
      </c>
      <c r="T48" s="2" t="s">
        <v>732</v>
      </c>
      <c r="U48" s="2" t="s">
        <v>732</v>
      </c>
      <c r="V48" s="2" t="s">
        <v>732</v>
      </c>
      <c r="W48" s="2" t="s">
        <v>732</v>
      </c>
      <c r="X48" s="2" t="s">
        <v>732</v>
      </c>
      <c r="Y48" s="2" t="s">
        <v>732</v>
      </c>
      <c r="Z48" s="2" t="s">
        <v>732</v>
      </c>
      <c r="AA48" s="2" t="s">
        <v>732</v>
      </c>
      <c r="AB48" s="2" t="s">
        <v>732</v>
      </c>
      <c r="AC48" s="2" t="s">
        <v>732</v>
      </c>
      <c r="AD48" s="2" t="s">
        <v>732</v>
      </c>
      <c r="AE48" t="s">
        <v>732</v>
      </c>
      <c r="AG48">
        <f t="shared" si="0"/>
        <v>1</v>
      </c>
    </row>
    <row r="49" spans="2:33" ht="15.75" thickBot="1">
      <c r="B49" s="46" t="s">
        <v>81</v>
      </c>
      <c r="C49" s="2" t="s">
        <v>732</v>
      </c>
      <c r="D49" s="2" t="s">
        <v>732</v>
      </c>
      <c r="E49" s="2" t="s">
        <v>732</v>
      </c>
      <c r="F49" s="2" t="s">
        <v>732</v>
      </c>
      <c r="G49" s="2" t="s">
        <v>732</v>
      </c>
      <c r="H49" s="2" t="s">
        <v>732</v>
      </c>
      <c r="I49" s="2" t="s">
        <v>732</v>
      </c>
      <c r="J49" s="2" t="s">
        <v>732</v>
      </c>
      <c r="K49" s="2">
        <v>1</v>
      </c>
      <c r="L49" s="2" t="s">
        <v>732</v>
      </c>
      <c r="M49" s="2" t="s">
        <v>732</v>
      </c>
      <c r="N49" s="2">
        <v>1</v>
      </c>
      <c r="O49" s="2" t="s">
        <v>732</v>
      </c>
      <c r="P49" s="71" t="s">
        <v>732</v>
      </c>
      <c r="Q49" s="2">
        <v>1</v>
      </c>
      <c r="R49" s="2">
        <v>1</v>
      </c>
      <c r="S49" s="2">
        <v>1</v>
      </c>
      <c r="T49" s="2" t="s">
        <v>732</v>
      </c>
      <c r="U49" s="2">
        <v>1</v>
      </c>
      <c r="V49" s="2" t="s">
        <v>732</v>
      </c>
      <c r="W49" s="2" t="s">
        <v>732</v>
      </c>
      <c r="X49" s="2">
        <v>1</v>
      </c>
      <c r="Y49" s="2" t="s">
        <v>732</v>
      </c>
      <c r="Z49" s="2" t="s">
        <v>732</v>
      </c>
      <c r="AA49" s="2" t="s">
        <v>732</v>
      </c>
      <c r="AB49" s="2" t="s">
        <v>732</v>
      </c>
      <c r="AC49" s="2" t="s">
        <v>732</v>
      </c>
      <c r="AD49" s="2" t="s">
        <v>732</v>
      </c>
      <c r="AE49" t="s">
        <v>732</v>
      </c>
      <c r="AG49">
        <f t="shared" si="0"/>
        <v>1</v>
      </c>
    </row>
    <row r="50" spans="2:33" ht="15.75" thickBot="1">
      <c r="B50" s="46" t="s">
        <v>84</v>
      </c>
      <c r="C50" s="2" t="s">
        <v>732</v>
      </c>
      <c r="D50" s="2" t="s">
        <v>732</v>
      </c>
      <c r="E50" s="2" t="s">
        <v>732</v>
      </c>
      <c r="F50" s="2" t="s">
        <v>732</v>
      </c>
      <c r="G50" s="2" t="s">
        <v>732</v>
      </c>
      <c r="H50" s="2" t="s">
        <v>732</v>
      </c>
      <c r="I50" s="2" t="s">
        <v>732</v>
      </c>
      <c r="J50" s="2" t="s">
        <v>732</v>
      </c>
      <c r="K50" s="2" t="s">
        <v>732</v>
      </c>
      <c r="L50" s="2" t="s">
        <v>732</v>
      </c>
      <c r="M50" s="2" t="s">
        <v>732</v>
      </c>
      <c r="N50" s="2" t="s">
        <v>732</v>
      </c>
      <c r="O50" s="2" t="s">
        <v>732</v>
      </c>
      <c r="P50" s="2" t="s">
        <v>732</v>
      </c>
      <c r="Q50" s="71" t="s">
        <v>732</v>
      </c>
      <c r="R50" s="2" t="s">
        <v>732</v>
      </c>
      <c r="S50" s="2" t="s">
        <v>732</v>
      </c>
      <c r="T50" s="2" t="s">
        <v>732</v>
      </c>
      <c r="U50" s="2" t="s">
        <v>732</v>
      </c>
      <c r="V50" s="2" t="s">
        <v>732</v>
      </c>
      <c r="W50" s="2" t="s">
        <v>732</v>
      </c>
      <c r="X50" s="2" t="s">
        <v>732</v>
      </c>
      <c r="Y50" s="2" t="s">
        <v>732</v>
      </c>
      <c r="Z50" s="2" t="s">
        <v>732</v>
      </c>
      <c r="AA50" s="2" t="s">
        <v>732</v>
      </c>
      <c r="AB50" s="2" t="s">
        <v>732</v>
      </c>
      <c r="AC50" s="2" t="s">
        <v>732</v>
      </c>
      <c r="AD50" s="2" t="s">
        <v>732</v>
      </c>
      <c r="AE50" t="s">
        <v>732</v>
      </c>
      <c r="AG50">
        <f t="shared" si="0"/>
        <v>1</v>
      </c>
    </row>
    <row r="51" spans="2:33" ht="15.75" thickBot="1">
      <c r="B51" s="46" t="s">
        <v>87</v>
      </c>
      <c r="C51" s="2" t="s">
        <v>732</v>
      </c>
      <c r="D51" s="2" t="s">
        <v>732</v>
      </c>
      <c r="E51" s="2" t="s">
        <v>732</v>
      </c>
      <c r="F51" s="2" t="s">
        <v>732</v>
      </c>
      <c r="G51" s="2" t="s">
        <v>732</v>
      </c>
      <c r="H51" s="2" t="s">
        <v>732</v>
      </c>
      <c r="I51" s="2" t="s">
        <v>732</v>
      </c>
      <c r="J51" s="2" t="s">
        <v>732</v>
      </c>
      <c r="K51" s="2" t="s">
        <v>732</v>
      </c>
      <c r="L51" s="2" t="s">
        <v>732</v>
      </c>
      <c r="M51" s="2" t="s">
        <v>732</v>
      </c>
      <c r="N51" s="2" t="s">
        <v>732</v>
      </c>
      <c r="O51" s="2" t="s">
        <v>732</v>
      </c>
      <c r="P51" s="2" t="s">
        <v>732</v>
      </c>
      <c r="Q51" s="2" t="s">
        <v>732</v>
      </c>
      <c r="R51" s="71" t="s">
        <v>732</v>
      </c>
      <c r="S51" s="2" t="s">
        <v>732</v>
      </c>
      <c r="T51" s="2" t="s">
        <v>732</v>
      </c>
      <c r="U51" s="2" t="s">
        <v>732</v>
      </c>
      <c r="V51" s="2" t="s">
        <v>732</v>
      </c>
      <c r="W51" s="2" t="s">
        <v>732</v>
      </c>
      <c r="X51" s="2" t="s">
        <v>732</v>
      </c>
      <c r="Y51" s="2" t="s">
        <v>732</v>
      </c>
      <c r="Z51" s="2" t="s">
        <v>732</v>
      </c>
      <c r="AA51" s="2" t="s">
        <v>732</v>
      </c>
      <c r="AB51" s="2" t="s">
        <v>732</v>
      </c>
      <c r="AC51" s="2" t="s">
        <v>732</v>
      </c>
      <c r="AD51" s="2" t="s">
        <v>732</v>
      </c>
      <c r="AE51" t="s">
        <v>732</v>
      </c>
      <c r="AG51">
        <f t="shared" si="0"/>
        <v>1</v>
      </c>
    </row>
    <row r="52" spans="2:33" ht="15.75" thickBot="1">
      <c r="B52" s="46" t="s">
        <v>90</v>
      </c>
      <c r="C52" s="2" t="s">
        <v>732</v>
      </c>
      <c r="D52" s="2" t="s">
        <v>732</v>
      </c>
      <c r="E52" s="2" t="s">
        <v>732</v>
      </c>
      <c r="F52" s="2" t="s">
        <v>732</v>
      </c>
      <c r="G52" s="2" t="s">
        <v>732</v>
      </c>
      <c r="H52" s="2" t="s">
        <v>732</v>
      </c>
      <c r="I52" s="2" t="s">
        <v>732</v>
      </c>
      <c r="J52" s="2" t="s">
        <v>732</v>
      </c>
      <c r="K52" s="2" t="s">
        <v>732</v>
      </c>
      <c r="L52" s="2" t="s">
        <v>732</v>
      </c>
      <c r="M52" s="2" t="s">
        <v>732</v>
      </c>
      <c r="N52" s="2" t="s">
        <v>732</v>
      </c>
      <c r="O52" s="2" t="s">
        <v>732</v>
      </c>
      <c r="P52" s="2" t="s">
        <v>732</v>
      </c>
      <c r="Q52" s="2" t="s">
        <v>732</v>
      </c>
      <c r="R52" s="2" t="s">
        <v>732</v>
      </c>
      <c r="S52" s="71" t="s">
        <v>732</v>
      </c>
      <c r="T52" s="2" t="s">
        <v>732</v>
      </c>
      <c r="U52" s="2" t="s">
        <v>732</v>
      </c>
      <c r="V52" s="2" t="s">
        <v>732</v>
      </c>
      <c r="W52" s="2" t="s">
        <v>732</v>
      </c>
      <c r="X52" s="2" t="s">
        <v>732</v>
      </c>
      <c r="Y52" s="2" t="s">
        <v>732</v>
      </c>
      <c r="Z52" s="2" t="s">
        <v>732</v>
      </c>
      <c r="AA52" s="2" t="s">
        <v>732</v>
      </c>
      <c r="AB52" s="2" t="s">
        <v>732</v>
      </c>
      <c r="AC52" s="2" t="s">
        <v>732</v>
      </c>
      <c r="AD52" s="2" t="s">
        <v>732</v>
      </c>
      <c r="AE52" t="s">
        <v>732</v>
      </c>
      <c r="AG52">
        <f t="shared" ref="AG52:AG63" si="1">IF(AE52=0,"",1)</f>
        <v>1</v>
      </c>
    </row>
    <row r="53" spans="2:33" ht="15.75" thickBot="1">
      <c r="B53" s="46" t="s">
        <v>93</v>
      </c>
      <c r="C53" s="2" t="s">
        <v>732</v>
      </c>
      <c r="D53" s="2" t="s">
        <v>732</v>
      </c>
      <c r="E53" s="2" t="s">
        <v>732</v>
      </c>
      <c r="F53" s="2" t="s">
        <v>732</v>
      </c>
      <c r="G53" s="2" t="s">
        <v>732</v>
      </c>
      <c r="H53" s="2" t="s">
        <v>732</v>
      </c>
      <c r="I53" s="2" t="s">
        <v>732</v>
      </c>
      <c r="J53" s="2">
        <v>1</v>
      </c>
      <c r="K53" s="2" t="s">
        <v>732</v>
      </c>
      <c r="L53" s="2" t="s">
        <v>732</v>
      </c>
      <c r="M53" s="2" t="s">
        <v>732</v>
      </c>
      <c r="N53" s="2">
        <v>1</v>
      </c>
      <c r="O53" s="2" t="s">
        <v>732</v>
      </c>
      <c r="P53" s="2" t="s">
        <v>732</v>
      </c>
      <c r="Q53" s="2" t="s">
        <v>732</v>
      </c>
      <c r="R53" s="2" t="s">
        <v>732</v>
      </c>
      <c r="S53" s="2" t="s">
        <v>732</v>
      </c>
      <c r="T53" s="71" t="s">
        <v>732</v>
      </c>
      <c r="U53" s="2" t="s">
        <v>732</v>
      </c>
      <c r="V53" s="2">
        <v>1</v>
      </c>
      <c r="W53" s="2" t="s">
        <v>732</v>
      </c>
      <c r="X53" s="2" t="s">
        <v>732</v>
      </c>
      <c r="Y53" s="2" t="s">
        <v>732</v>
      </c>
      <c r="Z53" s="2">
        <v>1</v>
      </c>
      <c r="AA53" s="2" t="s">
        <v>732</v>
      </c>
      <c r="AB53" s="2" t="s">
        <v>732</v>
      </c>
      <c r="AC53" s="2">
        <v>1</v>
      </c>
      <c r="AD53" s="2" t="s">
        <v>732</v>
      </c>
      <c r="AE53" t="s">
        <v>732</v>
      </c>
      <c r="AG53">
        <f t="shared" si="1"/>
        <v>1</v>
      </c>
    </row>
    <row r="54" spans="2:33" ht="15.75" thickBot="1">
      <c r="B54" s="46" t="s">
        <v>96</v>
      </c>
      <c r="C54" s="2" t="s">
        <v>732</v>
      </c>
      <c r="D54" s="2" t="s">
        <v>732</v>
      </c>
      <c r="E54" s="2" t="s">
        <v>732</v>
      </c>
      <c r="F54" s="2" t="s">
        <v>732</v>
      </c>
      <c r="G54" s="2" t="s">
        <v>732</v>
      </c>
      <c r="H54" s="2" t="s">
        <v>732</v>
      </c>
      <c r="I54" s="2" t="s">
        <v>732</v>
      </c>
      <c r="J54" s="2" t="s">
        <v>732</v>
      </c>
      <c r="K54" s="2" t="s">
        <v>732</v>
      </c>
      <c r="L54" s="2" t="s">
        <v>732</v>
      </c>
      <c r="M54" s="2" t="s">
        <v>732</v>
      </c>
      <c r="N54" s="2" t="s">
        <v>732</v>
      </c>
      <c r="O54" s="2" t="s">
        <v>732</v>
      </c>
      <c r="P54" s="2" t="s">
        <v>732</v>
      </c>
      <c r="Q54" s="2" t="s">
        <v>732</v>
      </c>
      <c r="R54" s="2" t="s">
        <v>732</v>
      </c>
      <c r="S54" s="2" t="s">
        <v>732</v>
      </c>
      <c r="T54" s="2" t="s">
        <v>732</v>
      </c>
      <c r="U54" s="71" t="s">
        <v>732</v>
      </c>
      <c r="V54" s="2" t="s">
        <v>732</v>
      </c>
      <c r="W54" s="2" t="s">
        <v>732</v>
      </c>
      <c r="X54" s="2" t="s">
        <v>732</v>
      </c>
      <c r="Y54" s="2" t="s">
        <v>732</v>
      </c>
      <c r="Z54" s="2" t="s">
        <v>732</v>
      </c>
      <c r="AA54" s="2" t="s">
        <v>732</v>
      </c>
      <c r="AB54" s="2" t="s">
        <v>732</v>
      </c>
      <c r="AC54" s="2" t="s">
        <v>732</v>
      </c>
      <c r="AD54" s="2" t="s">
        <v>732</v>
      </c>
      <c r="AE54" t="s">
        <v>732</v>
      </c>
      <c r="AG54">
        <f t="shared" si="1"/>
        <v>1</v>
      </c>
    </row>
    <row r="55" spans="2:33" ht="15.75" thickBot="1">
      <c r="B55" s="46" t="s">
        <v>98</v>
      </c>
      <c r="C55" s="2" t="s">
        <v>732</v>
      </c>
      <c r="D55" s="2" t="s">
        <v>732</v>
      </c>
      <c r="E55" s="2" t="s">
        <v>732</v>
      </c>
      <c r="F55" s="2" t="s">
        <v>732</v>
      </c>
      <c r="G55" s="2" t="s">
        <v>732</v>
      </c>
      <c r="H55" s="2" t="s">
        <v>732</v>
      </c>
      <c r="I55" s="2" t="s">
        <v>732</v>
      </c>
      <c r="J55" s="2" t="s">
        <v>732</v>
      </c>
      <c r="K55" s="2" t="s">
        <v>732</v>
      </c>
      <c r="L55" s="2" t="s">
        <v>732</v>
      </c>
      <c r="M55" s="2" t="s">
        <v>732</v>
      </c>
      <c r="N55" s="2" t="s">
        <v>732</v>
      </c>
      <c r="O55" s="2" t="s">
        <v>732</v>
      </c>
      <c r="P55" s="2" t="s">
        <v>732</v>
      </c>
      <c r="Q55" s="2" t="s">
        <v>732</v>
      </c>
      <c r="R55" s="2" t="s">
        <v>732</v>
      </c>
      <c r="S55" s="2" t="s">
        <v>732</v>
      </c>
      <c r="T55" s="2" t="s">
        <v>732</v>
      </c>
      <c r="U55" s="2" t="s">
        <v>732</v>
      </c>
      <c r="V55" s="71" t="s">
        <v>732</v>
      </c>
      <c r="W55" s="2" t="s">
        <v>732</v>
      </c>
      <c r="X55" s="2" t="s">
        <v>732</v>
      </c>
      <c r="Y55" s="2" t="s">
        <v>732</v>
      </c>
      <c r="Z55" s="2" t="s">
        <v>732</v>
      </c>
      <c r="AA55" s="2" t="s">
        <v>732</v>
      </c>
      <c r="AB55" s="2" t="s">
        <v>732</v>
      </c>
      <c r="AC55" s="2" t="s">
        <v>732</v>
      </c>
      <c r="AD55" s="2" t="s">
        <v>732</v>
      </c>
      <c r="AE55" t="s">
        <v>732</v>
      </c>
      <c r="AG55">
        <f t="shared" si="1"/>
        <v>1</v>
      </c>
    </row>
    <row r="56" spans="2:33" ht="15.75" thickBot="1">
      <c r="B56" s="46" t="s">
        <v>100</v>
      </c>
      <c r="C56" s="2" t="s">
        <v>732</v>
      </c>
      <c r="D56" s="2" t="s">
        <v>732</v>
      </c>
      <c r="E56" s="2" t="s">
        <v>732</v>
      </c>
      <c r="F56" s="2" t="s">
        <v>732</v>
      </c>
      <c r="G56" s="2" t="s">
        <v>732</v>
      </c>
      <c r="H56" s="2" t="s">
        <v>732</v>
      </c>
      <c r="I56" s="2" t="s">
        <v>732</v>
      </c>
      <c r="J56" s="2" t="s">
        <v>732</v>
      </c>
      <c r="K56" s="2">
        <v>1</v>
      </c>
      <c r="L56" s="2" t="s">
        <v>732</v>
      </c>
      <c r="M56" s="2">
        <v>1</v>
      </c>
      <c r="N56" s="2">
        <v>1</v>
      </c>
      <c r="O56" s="2" t="s">
        <v>732</v>
      </c>
      <c r="P56" s="2" t="s">
        <v>732</v>
      </c>
      <c r="Q56" s="2" t="s">
        <v>732</v>
      </c>
      <c r="R56" s="2">
        <v>1</v>
      </c>
      <c r="S56" s="2">
        <v>1</v>
      </c>
      <c r="T56" s="2" t="s">
        <v>732</v>
      </c>
      <c r="U56" s="2">
        <v>1</v>
      </c>
      <c r="V56" s="2">
        <v>1</v>
      </c>
      <c r="W56" s="71" t="s">
        <v>732</v>
      </c>
      <c r="X56" s="2">
        <v>1</v>
      </c>
      <c r="Y56" s="2" t="s">
        <v>732</v>
      </c>
      <c r="Z56" s="2">
        <v>1</v>
      </c>
      <c r="AA56" s="2" t="s">
        <v>732</v>
      </c>
      <c r="AB56" s="2" t="s">
        <v>732</v>
      </c>
      <c r="AC56" s="2">
        <v>1</v>
      </c>
      <c r="AD56" s="2" t="s">
        <v>732</v>
      </c>
      <c r="AE56" t="s">
        <v>732</v>
      </c>
      <c r="AG56">
        <f t="shared" si="1"/>
        <v>1</v>
      </c>
    </row>
    <row r="57" spans="2:33" ht="15.75" thickBot="1">
      <c r="B57" s="46" t="s">
        <v>103</v>
      </c>
      <c r="C57" s="2" t="s">
        <v>732</v>
      </c>
      <c r="D57" s="2" t="s">
        <v>732</v>
      </c>
      <c r="E57" s="2" t="s">
        <v>732</v>
      </c>
      <c r="F57" s="2" t="s">
        <v>732</v>
      </c>
      <c r="G57" s="2" t="s">
        <v>732</v>
      </c>
      <c r="H57" s="2" t="s">
        <v>732</v>
      </c>
      <c r="I57" s="2" t="s">
        <v>732</v>
      </c>
      <c r="J57" s="2" t="s">
        <v>732</v>
      </c>
      <c r="K57" s="2" t="s">
        <v>732</v>
      </c>
      <c r="L57" s="2" t="s">
        <v>732</v>
      </c>
      <c r="M57" s="2" t="s">
        <v>732</v>
      </c>
      <c r="N57" s="2" t="s">
        <v>732</v>
      </c>
      <c r="O57" s="2" t="s">
        <v>732</v>
      </c>
      <c r="P57" s="2" t="s">
        <v>732</v>
      </c>
      <c r="Q57" s="2" t="s">
        <v>732</v>
      </c>
      <c r="R57" s="2" t="s">
        <v>732</v>
      </c>
      <c r="S57" s="2" t="s">
        <v>732</v>
      </c>
      <c r="T57" s="2" t="s">
        <v>732</v>
      </c>
      <c r="U57" s="2" t="s">
        <v>732</v>
      </c>
      <c r="V57" s="2" t="s">
        <v>732</v>
      </c>
      <c r="W57" s="2" t="s">
        <v>732</v>
      </c>
      <c r="X57" s="71" t="s">
        <v>732</v>
      </c>
      <c r="Y57" s="2" t="s">
        <v>732</v>
      </c>
      <c r="Z57" s="2" t="s">
        <v>732</v>
      </c>
      <c r="AA57" s="2" t="s">
        <v>732</v>
      </c>
      <c r="AB57" s="2" t="s">
        <v>732</v>
      </c>
      <c r="AC57" s="2" t="s">
        <v>732</v>
      </c>
      <c r="AD57" s="2" t="s">
        <v>732</v>
      </c>
      <c r="AE57" t="s">
        <v>732</v>
      </c>
      <c r="AG57">
        <f t="shared" si="1"/>
        <v>1</v>
      </c>
    </row>
    <row r="58" spans="2:33" ht="15.75" thickBot="1">
      <c r="B58" s="46" t="s">
        <v>106</v>
      </c>
      <c r="C58" s="2" t="s">
        <v>732</v>
      </c>
      <c r="D58" s="2" t="s">
        <v>732</v>
      </c>
      <c r="E58" s="2" t="s">
        <v>732</v>
      </c>
      <c r="F58" s="2" t="s">
        <v>732</v>
      </c>
      <c r="G58" s="2" t="s">
        <v>732</v>
      </c>
      <c r="H58" s="2" t="s">
        <v>732</v>
      </c>
      <c r="I58" s="2" t="s">
        <v>732</v>
      </c>
      <c r="J58" s="2">
        <v>1</v>
      </c>
      <c r="K58" s="2" t="s">
        <v>732</v>
      </c>
      <c r="L58" s="2" t="s">
        <v>732</v>
      </c>
      <c r="M58" s="2" t="s">
        <v>732</v>
      </c>
      <c r="N58" s="2">
        <v>1</v>
      </c>
      <c r="O58" s="2" t="s">
        <v>732</v>
      </c>
      <c r="P58" s="2" t="s">
        <v>732</v>
      </c>
      <c r="Q58" s="2">
        <v>1</v>
      </c>
      <c r="R58" s="2">
        <v>1</v>
      </c>
      <c r="S58" s="2">
        <v>1</v>
      </c>
      <c r="T58" s="2" t="s">
        <v>732</v>
      </c>
      <c r="U58" s="2">
        <v>1</v>
      </c>
      <c r="V58" s="2">
        <v>1</v>
      </c>
      <c r="W58" s="2" t="s">
        <v>732</v>
      </c>
      <c r="X58" s="2">
        <v>1</v>
      </c>
      <c r="Y58" s="71" t="s">
        <v>732</v>
      </c>
      <c r="Z58" s="2" t="s">
        <v>732</v>
      </c>
      <c r="AA58" s="2" t="s">
        <v>732</v>
      </c>
      <c r="AB58" s="2" t="s">
        <v>732</v>
      </c>
      <c r="AC58" s="2">
        <v>1</v>
      </c>
      <c r="AD58" s="2" t="s">
        <v>732</v>
      </c>
      <c r="AE58" t="s">
        <v>732</v>
      </c>
      <c r="AG58">
        <f t="shared" si="1"/>
        <v>1</v>
      </c>
    </row>
    <row r="59" spans="2:33" ht="15.75" thickBot="1">
      <c r="B59" s="46" t="s">
        <v>109</v>
      </c>
      <c r="C59" s="2" t="s">
        <v>732</v>
      </c>
      <c r="D59" s="2" t="s">
        <v>732</v>
      </c>
      <c r="E59" s="2" t="s">
        <v>732</v>
      </c>
      <c r="F59" s="2" t="s">
        <v>732</v>
      </c>
      <c r="G59" s="2" t="s">
        <v>732</v>
      </c>
      <c r="H59" s="2" t="s">
        <v>732</v>
      </c>
      <c r="I59" s="2" t="s">
        <v>732</v>
      </c>
      <c r="J59" s="2" t="s">
        <v>732</v>
      </c>
      <c r="K59" s="2" t="s">
        <v>732</v>
      </c>
      <c r="L59" s="2" t="s">
        <v>732</v>
      </c>
      <c r="M59" s="2" t="s">
        <v>732</v>
      </c>
      <c r="N59" s="2" t="s">
        <v>732</v>
      </c>
      <c r="O59" s="2" t="s">
        <v>732</v>
      </c>
      <c r="P59" s="2" t="s">
        <v>732</v>
      </c>
      <c r="Q59" s="2" t="s">
        <v>732</v>
      </c>
      <c r="R59" s="2" t="s">
        <v>732</v>
      </c>
      <c r="S59" s="2" t="s">
        <v>732</v>
      </c>
      <c r="T59" s="2" t="s">
        <v>732</v>
      </c>
      <c r="U59" s="2" t="s">
        <v>732</v>
      </c>
      <c r="V59" s="2" t="s">
        <v>732</v>
      </c>
      <c r="W59" s="2" t="s">
        <v>732</v>
      </c>
      <c r="X59" s="2" t="s">
        <v>732</v>
      </c>
      <c r="Y59" s="2" t="s">
        <v>732</v>
      </c>
      <c r="Z59" s="71" t="s">
        <v>732</v>
      </c>
      <c r="AA59" s="2" t="s">
        <v>732</v>
      </c>
      <c r="AB59" s="2" t="s">
        <v>732</v>
      </c>
      <c r="AC59" s="2" t="s">
        <v>732</v>
      </c>
      <c r="AD59" s="2" t="s">
        <v>732</v>
      </c>
      <c r="AE59" t="s">
        <v>732</v>
      </c>
      <c r="AG59">
        <f t="shared" si="1"/>
        <v>1</v>
      </c>
    </row>
    <row r="60" spans="2:33" ht="15.75" thickBot="1">
      <c r="B60" s="46" t="s">
        <v>111</v>
      </c>
      <c r="C60" s="2" t="s">
        <v>732</v>
      </c>
      <c r="D60" s="2" t="s">
        <v>732</v>
      </c>
      <c r="E60" s="2" t="s">
        <v>732</v>
      </c>
      <c r="F60" s="2" t="s">
        <v>732</v>
      </c>
      <c r="G60" s="2" t="s">
        <v>732</v>
      </c>
      <c r="H60" s="2" t="s">
        <v>732</v>
      </c>
      <c r="I60" s="2" t="s">
        <v>732</v>
      </c>
      <c r="J60" s="2">
        <v>1</v>
      </c>
      <c r="K60" s="2">
        <v>1</v>
      </c>
      <c r="L60" s="2" t="s">
        <v>732</v>
      </c>
      <c r="M60" s="2" t="s">
        <v>732</v>
      </c>
      <c r="N60" s="2">
        <v>1</v>
      </c>
      <c r="O60" s="2" t="s">
        <v>732</v>
      </c>
      <c r="P60" s="2" t="s">
        <v>732</v>
      </c>
      <c r="Q60" s="2" t="s">
        <v>732</v>
      </c>
      <c r="R60" s="2">
        <v>1</v>
      </c>
      <c r="S60" s="2">
        <v>1</v>
      </c>
      <c r="T60" s="2" t="s">
        <v>732</v>
      </c>
      <c r="U60" s="2">
        <v>1</v>
      </c>
      <c r="V60" s="2">
        <v>1</v>
      </c>
      <c r="W60" s="2" t="s">
        <v>732</v>
      </c>
      <c r="X60" s="2">
        <v>1</v>
      </c>
      <c r="Y60" s="2" t="s">
        <v>732</v>
      </c>
      <c r="Z60" s="2">
        <v>1</v>
      </c>
      <c r="AA60" s="71" t="s">
        <v>732</v>
      </c>
      <c r="AB60" s="2" t="s">
        <v>732</v>
      </c>
      <c r="AC60" s="2">
        <v>1</v>
      </c>
      <c r="AD60" s="2" t="s">
        <v>732</v>
      </c>
      <c r="AE60" t="s">
        <v>732</v>
      </c>
      <c r="AG60">
        <f t="shared" si="1"/>
        <v>1</v>
      </c>
    </row>
    <row r="61" spans="2:33" ht="15.75" thickBot="1">
      <c r="B61" s="46" t="s">
        <v>113</v>
      </c>
      <c r="C61" s="2" t="s">
        <v>732</v>
      </c>
      <c r="D61" s="2" t="s">
        <v>732</v>
      </c>
      <c r="E61" s="2" t="s">
        <v>732</v>
      </c>
      <c r="F61" s="2" t="s">
        <v>732</v>
      </c>
      <c r="G61" s="2" t="s">
        <v>732</v>
      </c>
      <c r="H61" s="2" t="s">
        <v>732</v>
      </c>
      <c r="I61" s="2" t="s">
        <v>732</v>
      </c>
      <c r="J61" s="2">
        <v>1</v>
      </c>
      <c r="K61" s="2" t="s">
        <v>732</v>
      </c>
      <c r="L61" s="2" t="s">
        <v>732</v>
      </c>
      <c r="M61" s="2" t="s">
        <v>732</v>
      </c>
      <c r="N61" s="2">
        <v>1</v>
      </c>
      <c r="O61" s="2" t="s">
        <v>732</v>
      </c>
      <c r="P61" s="2" t="s">
        <v>732</v>
      </c>
      <c r="Q61" s="2">
        <v>1</v>
      </c>
      <c r="R61" s="2">
        <v>1</v>
      </c>
      <c r="S61" s="2">
        <v>1</v>
      </c>
      <c r="T61" s="2" t="s">
        <v>732</v>
      </c>
      <c r="U61" s="2">
        <v>1</v>
      </c>
      <c r="V61" s="2">
        <v>1</v>
      </c>
      <c r="W61" s="2" t="s">
        <v>732</v>
      </c>
      <c r="X61" s="2">
        <v>1</v>
      </c>
      <c r="Y61" s="2" t="s">
        <v>732</v>
      </c>
      <c r="Z61" s="2" t="s">
        <v>732</v>
      </c>
      <c r="AA61" s="2" t="s">
        <v>732</v>
      </c>
      <c r="AB61" s="71" t="s">
        <v>732</v>
      </c>
      <c r="AC61" s="2">
        <v>1</v>
      </c>
      <c r="AD61" s="2" t="s">
        <v>732</v>
      </c>
      <c r="AE61" t="s">
        <v>732</v>
      </c>
      <c r="AG61">
        <f t="shared" si="1"/>
        <v>1</v>
      </c>
    </row>
    <row r="62" spans="2:33" ht="15.75" thickBot="1">
      <c r="B62" s="46" t="s">
        <v>116</v>
      </c>
      <c r="C62" s="2" t="s">
        <v>732</v>
      </c>
      <c r="D62" s="2" t="s">
        <v>732</v>
      </c>
      <c r="E62" s="2" t="s">
        <v>732</v>
      </c>
      <c r="F62" s="2" t="s">
        <v>732</v>
      </c>
      <c r="G62" s="2" t="s">
        <v>732</v>
      </c>
      <c r="H62" s="2" t="s">
        <v>732</v>
      </c>
      <c r="I62" s="2" t="s">
        <v>732</v>
      </c>
      <c r="J62" s="2" t="s">
        <v>732</v>
      </c>
      <c r="K62" s="2" t="s">
        <v>732</v>
      </c>
      <c r="L62" s="2" t="s">
        <v>732</v>
      </c>
      <c r="M62" s="2" t="s">
        <v>732</v>
      </c>
      <c r="N62" s="2" t="s">
        <v>732</v>
      </c>
      <c r="O62" s="2" t="s">
        <v>732</v>
      </c>
      <c r="P62" s="2" t="s">
        <v>732</v>
      </c>
      <c r="Q62" s="2" t="s">
        <v>732</v>
      </c>
      <c r="R62" s="2" t="s">
        <v>732</v>
      </c>
      <c r="S62" s="2" t="s">
        <v>732</v>
      </c>
      <c r="T62" s="2" t="s">
        <v>732</v>
      </c>
      <c r="U62" s="2" t="s">
        <v>732</v>
      </c>
      <c r="V62" s="2" t="s">
        <v>732</v>
      </c>
      <c r="W62" s="2" t="s">
        <v>732</v>
      </c>
      <c r="X62" s="2" t="s">
        <v>732</v>
      </c>
      <c r="Y62" s="2" t="s">
        <v>732</v>
      </c>
      <c r="Z62" s="2" t="s">
        <v>732</v>
      </c>
      <c r="AA62" s="2" t="s">
        <v>732</v>
      </c>
      <c r="AB62" s="2" t="s">
        <v>732</v>
      </c>
      <c r="AC62" s="71" t="s">
        <v>732</v>
      </c>
      <c r="AD62" s="2" t="s">
        <v>732</v>
      </c>
      <c r="AE62" t="s">
        <v>732</v>
      </c>
      <c r="AG62">
        <f t="shared" si="1"/>
        <v>1</v>
      </c>
    </row>
    <row r="63" spans="2:33" ht="15.75" thickBot="1">
      <c r="B63" s="46" t="s">
        <v>119</v>
      </c>
      <c r="C63" s="2" t="s">
        <v>732</v>
      </c>
      <c r="D63" s="2" t="s">
        <v>732</v>
      </c>
      <c r="E63" s="2" t="s">
        <v>732</v>
      </c>
      <c r="F63" s="2" t="s">
        <v>732</v>
      </c>
      <c r="G63" s="2" t="s">
        <v>732</v>
      </c>
      <c r="H63" s="2" t="s">
        <v>732</v>
      </c>
      <c r="I63" s="2" t="s">
        <v>732</v>
      </c>
      <c r="J63" s="2">
        <v>1</v>
      </c>
      <c r="K63" s="2">
        <v>1</v>
      </c>
      <c r="L63" s="2" t="s">
        <v>732</v>
      </c>
      <c r="M63" s="2">
        <v>1</v>
      </c>
      <c r="N63" s="2">
        <v>1</v>
      </c>
      <c r="O63" s="2" t="s">
        <v>732</v>
      </c>
      <c r="P63" s="2" t="s">
        <v>732</v>
      </c>
      <c r="Q63" s="2">
        <v>1</v>
      </c>
      <c r="R63" s="2">
        <v>1</v>
      </c>
      <c r="S63" s="2">
        <v>1</v>
      </c>
      <c r="T63" s="2" t="s">
        <v>732</v>
      </c>
      <c r="U63" s="2">
        <v>1</v>
      </c>
      <c r="V63" s="2">
        <v>1</v>
      </c>
      <c r="W63" s="2" t="s">
        <v>732</v>
      </c>
      <c r="X63" s="2">
        <v>1</v>
      </c>
      <c r="Y63" s="2" t="s">
        <v>732</v>
      </c>
      <c r="Z63" s="2">
        <v>1</v>
      </c>
      <c r="AA63" s="2" t="s">
        <v>732</v>
      </c>
      <c r="AB63" s="2" t="s">
        <v>732</v>
      </c>
      <c r="AC63" s="2">
        <v>1</v>
      </c>
      <c r="AD63" s="71" t="s">
        <v>732</v>
      </c>
      <c r="AE63" t="s">
        <v>732</v>
      </c>
      <c r="AG63">
        <f t="shared" si="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B043F-33A2-44A3-A90F-7D79D96C8A48}">
  <sheetPr>
    <tabColor theme="9" tint="0.39997558519241921"/>
  </sheetPr>
  <dimension ref="B2:AD217"/>
  <sheetViews>
    <sheetView workbookViewId="0">
      <selection activeCell="BI4" sqref="BI4"/>
    </sheetView>
  </sheetViews>
  <sheetFormatPr defaultRowHeight="15"/>
  <sheetData>
    <row r="2" spans="2:30">
      <c r="B2" s="1" t="s">
        <v>136</v>
      </c>
      <c r="C2" s="1"/>
      <c r="D2" s="1"/>
      <c r="E2" s="1"/>
      <c r="F2" s="1"/>
      <c r="G2" s="1"/>
      <c r="H2" s="1"/>
      <c r="I2" s="1"/>
      <c r="J2" s="1"/>
      <c r="K2" s="1"/>
      <c r="L2" s="1"/>
      <c r="M2" s="1"/>
      <c r="N2" s="1"/>
      <c r="O2" s="1"/>
    </row>
    <row r="3" spans="2:30" ht="15.75" thickBot="1">
      <c r="B3" s="46" t="s">
        <v>139</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t="s">
        <v>732</v>
      </c>
      <c r="J4" s="2" t="s">
        <v>732</v>
      </c>
      <c r="K4" s="2" t="s">
        <v>732</v>
      </c>
      <c r="L4" s="2" t="s">
        <v>732</v>
      </c>
      <c r="M4" s="2" t="s">
        <v>732</v>
      </c>
      <c r="N4" s="2" t="s">
        <v>732</v>
      </c>
      <c r="O4" s="2" t="s">
        <v>732</v>
      </c>
      <c r="P4" s="2" t="s">
        <v>732</v>
      </c>
      <c r="Q4" s="2" t="s">
        <v>732</v>
      </c>
      <c r="R4" s="2" t="s">
        <v>732</v>
      </c>
      <c r="S4" s="2" t="s">
        <v>732</v>
      </c>
      <c r="T4" s="2" t="s">
        <v>732</v>
      </c>
      <c r="U4" s="2" t="s">
        <v>732</v>
      </c>
      <c r="V4" s="2" t="s">
        <v>732</v>
      </c>
      <c r="W4" s="2" t="s">
        <v>732</v>
      </c>
      <c r="X4" s="2" t="s">
        <v>732</v>
      </c>
      <c r="Y4" s="2" t="s">
        <v>732</v>
      </c>
      <c r="Z4" s="2" t="s">
        <v>732</v>
      </c>
      <c r="AA4" s="2" t="s">
        <v>732</v>
      </c>
      <c r="AB4" s="2" t="s">
        <v>732</v>
      </c>
      <c r="AC4" s="2" t="s">
        <v>732</v>
      </c>
      <c r="AD4" s="2" t="s">
        <v>732</v>
      </c>
    </row>
    <row r="5" spans="2:30" ht="15.75" thickBot="1">
      <c r="B5" s="46" t="s">
        <v>48</v>
      </c>
      <c r="C5" s="2" t="s">
        <v>732</v>
      </c>
      <c r="D5" s="71" t="s">
        <v>732</v>
      </c>
      <c r="E5" s="2" t="s">
        <v>732</v>
      </c>
      <c r="F5" s="2" t="s">
        <v>732</v>
      </c>
      <c r="G5" s="2" t="s">
        <v>732</v>
      </c>
      <c r="H5" s="2" t="s">
        <v>732</v>
      </c>
      <c r="I5" s="2" t="s">
        <v>732</v>
      </c>
      <c r="J5" s="2" t="s">
        <v>732</v>
      </c>
      <c r="K5" s="2" t="s">
        <v>732</v>
      </c>
      <c r="L5" s="2" t="s">
        <v>732</v>
      </c>
      <c r="M5" s="2" t="s">
        <v>732</v>
      </c>
      <c r="N5" s="2" t="s">
        <v>732</v>
      </c>
      <c r="O5" s="2" t="s">
        <v>732</v>
      </c>
      <c r="P5" s="2" t="s">
        <v>732</v>
      </c>
      <c r="Q5" s="2" t="s">
        <v>732</v>
      </c>
      <c r="R5" s="2" t="s">
        <v>732</v>
      </c>
      <c r="S5" s="2" t="s">
        <v>732</v>
      </c>
      <c r="T5" s="2" t="s">
        <v>732</v>
      </c>
      <c r="U5" s="2" t="s">
        <v>732</v>
      </c>
      <c r="V5" s="2" t="s">
        <v>732</v>
      </c>
      <c r="W5" s="2" t="s">
        <v>732</v>
      </c>
      <c r="X5" s="2" t="s">
        <v>732</v>
      </c>
      <c r="Y5" s="2" t="s">
        <v>732</v>
      </c>
      <c r="Z5" s="2" t="s">
        <v>732</v>
      </c>
      <c r="AA5" s="2" t="s">
        <v>732</v>
      </c>
      <c r="AB5" s="2" t="s">
        <v>732</v>
      </c>
      <c r="AC5" s="2" t="s">
        <v>732</v>
      </c>
      <c r="AD5" s="2" t="s">
        <v>732</v>
      </c>
    </row>
    <row r="6" spans="2:30" ht="15.75" thickBot="1">
      <c r="B6" s="46" t="s">
        <v>51</v>
      </c>
      <c r="C6" s="2" t="s">
        <v>732</v>
      </c>
      <c r="D6" s="2" t="s">
        <v>732</v>
      </c>
      <c r="E6" s="71" t="s">
        <v>732</v>
      </c>
      <c r="F6" s="2" t="s">
        <v>732</v>
      </c>
      <c r="G6" s="2" t="s">
        <v>732</v>
      </c>
      <c r="H6" s="2" t="s">
        <v>732</v>
      </c>
      <c r="I6" s="2" t="s">
        <v>732</v>
      </c>
      <c r="J6" s="2" t="s">
        <v>732</v>
      </c>
      <c r="K6" s="2" t="s">
        <v>732</v>
      </c>
      <c r="L6" s="2" t="s">
        <v>732</v>
      </c>
      <c r="M6" s="2" t="s">
        <v>732</v>
      </c>
      <c r="N6" s="2" t="s">
        <v>732</v>
      </c>
      <c r="O6" s="2" t="s">
        <v>732</v>
      </c>
      <c r="P6" s="2" t="s">
        <v>732</v>
      </c>
      <c r="Q6" s="2" t="s">
        <v>732</v>
      </c>
      <c r="R6" s="2" t="s">
        <v>732</v>
      </c>
      <c r="S6" s="2" t="s">
        <v>732</v>
      </c>
      <c r="T6" s="2" t="s">
        <v>732</v>
      </c>
      <c r="U6" s="2" t="s">
        <v>732</v>
      </c>
      <c r="V6" s="2" t="s">
        <v>732</v>
      </c>
      <c r="W6" s="2" t="s">
        <v>732</v>
      </c>
      <c r="X6" s="2" t="s">
        <v>732</v>
      </c>
      <c r="Y6" s="2" t="s">
        <v>732</v>
      </c>
      <c r="Z6" s="2" t="s">
        <v>732</v>
      </c>
      <c r="AA6" s="2" t="s">
        <v>732</v>
      </c>
      <c r="AB6" s="2" t="s">
        <v>732</v>
      </c>
      <c r="AC6" s="2" t="s">
        <v>732</v>
      </c>
      <c r="AD6" s="2" t="s">
        <v>732</v>
      </c>
    </row>
    <row r="7" spans="2:30" ht="15.75" thickBot="1">
      <c r="B7" s="46" t="s">
        <v>54</v>
      </c>
      <c r="C7" s="2" t="s">
        <v>732</v>
      </c>
      <c r="D7" s="2" t="s">
        <v>732</v>
      </c>
      <c r="E7" s="2" t="s">
        <v>732</v>
      </c>
      <c r="F7" s="71" t="s">
        <v>732</v>
      </c>
      <c r="G7" s="2" t="s">
        <v>732</v>
      </c>
      <c r="H7" s="2" t="s">
        <v>732</v>
      </c>
      <c r="I7" s="2" t="s">
        <v>732</v>
      </c>
      <c r="J7" s="2" t="s">
        <v>732</v>
      </c>
      <c r="K7" s="2" t="s">
        <v>732</v>
      </c>
      <c r="L7" s="2" t="s">
        <v>732</v>
      </c>
      <c r="M7" s="2" t="s">
        <v>732</v>
      </c>
      <c r="N7" s="2" t="s">
        <v>732</v>
      </c>
      <c r="O7" s="2" t="s">
        <v>732</v>
      </c>
      <c r="P7" s="2" t="s">
        <v>732</v>
      </c>
      <c r="Q7" s="2" t="s">
        <v>732</v>
      </c>
      <c r="R7" s="2" t="s">
        <v>732</v>
      </c>
      <c r="S7" s="2" t="s">
        <v>732</v>
      </c>
      <c r="T7" s="2" t="s">
        <v>732</v>
      </c>
      <c r="U7" s="2" t="s">
        <v>732</v>
      </c>
      <c r="V7" s="2" t="s">
        <v>732</v>
      </c>
      <c r="W7" s="2" t="s">
        <v>732</v>
      </c>
      <c r="X7" s="2" t="s">
        <v>732</v>
      </c>
      <c r="Y7" s="2" t="s">
        <v>732</v>
      </c>
      <c r="Z7" s="2" t="s">
        <v>732</v>
      </c>
      <c r="AA7" s="2" t="s">
        <v>732</v>
      </c>
      <c r="AB7" s="2" t="s">
        <v>732</v>
      </c>
      <c r="AC7" s="2" t="s">
        <v>732</v>
      </c>
      <c r="AD7" s="2" t="s">
        <v>732</v>
      </c>
    </row>
    <row r="8" spans="2:30" ht="15.75" thickBot="1">
      <c r="B8" s="46" t="s">
        <v>57</v>
      </c>
      <c r="C8" s="2" t="s">
        <v>732</v>
      </c>
      <c r="D8" s="2" t="s">
        <v>732</v>
      </c>
      <c r="E8" s="2" t="s">
        <v>732</v>
      </c>
      <c r="F8" s="2" t="s">
        <v>732</v>
      </c>
      <c r="G8" s="71" t="s">
        <v>732</v>
      </c>
      <c r="H8" s="2" t="s">
        <v>732</v>
      </c>
      <c r="I8" s="2" t="s">
        <v>732</v>
      </c>
      <c r="J8" s="2" t="s">
        <v>732</v>
      </c>
      <c r="K8" s="2" t="s">
        <v>732</v>
      </c>
      <c r="L8" s="2" t="s">
        <v>732</v>
      </c>
      <c r="M8" s="2" t="s">
        <v>732</v>
      </c>
      <c r="N8" s="2" t="s">
        <v>732</v>
      </c>
      <c r="O8" s="2" t="s">
        <v>732</v>
      </c>
      <c r="P8" s="2" t="s">
        <v>732</v>
      </c>
      <c r="Q8" s="2" t="s">
        <v>732</v>
      </c>
      <c r="R8" s="2" t="s">
        <v>732</v>
      </c>
      <c r="S8" s="2" t="s">
        <v>732</v>
      </c>
      <c r="T8" s="2" t="s">
        <v>732</v>
      </c>
      <c r="U8" s="2" t="s">
        <v>732</v>
      </c>
      <c r="V8" s="2" t="s">
        <v>732</v>
      </c>
      <c r="W8" s="2" t="s">
        <v>732</v>
      </c>
      <c r="X8" s="2" t="s">
        <v>732</v>
      </c>
      <c r="Y8" s="2" t="s">
        <v>732</v>
      </c>
      <c r="Z8" s="2" t="s">
        <v>732</v>
      </c>
      <c r="AA8" s="2" t="s">
        <v>732</v>
      </c>
      <c r="AB8" s="2" t="s">
        <v>732</v>
      </c>
      <c r="AC8" s="2" t="s">
        <v>732</v>
      </c>
      <c r="AD8" s="2" t="s">
        <v>732</v>
      </c>
    </row>
    <row r="9" spans="2:30" ht="15.75" thickBot="1">
      <c r="B9" s="46" t="s">
        <v>60</v>
      </c>
      <c r="C9" s="2" t="s">
        <v>732</v>
      </c>
      <c r="D9" s="2" t="s">
        <v>732</v>
      </c>
      <c r="E9" s="2" t="s">
        <v>732</v>
      </c>
      <c r="F9" s="2" t="s">
        <v>732</v>
      </c>
      <c r="G9" s="2" t="s">
        <v>732</v>
      </c>
      <c r="H9" s="71" t="s">
        <v>732</v>
      </c>
      <c r="I9" s="2" t="s">
        <v>732</v>
      </c>
      <c r="J9" s="2" t="s">
        <v>732</v>
      </c>
      <c r="K9" s="2" t="s">
        <v>732</v>
      </c>
      <c r="L9" s="2" t="s">
        <v>732</v>
      </c>
      <c r="M9" s="2" t="s">
        <v>732</v>
      </c>
      <c r="N9" s="2" t="s">
        <v>732</v>
      </c>
      <c r="O9" s="2" t="s">
        <v>732</v>
      </c>
      <c r="P9" s="2" t="s">
        <v>732</v>
      </c>
      <c r="Q9" s="2" t="s">
        <v>732</v>
      </c>
      <c r="R9" s="2" t="s">
        <v>732</v>
      </c>
      <c r="S9" s="2" t="s">
        <v>732</v>
      </c>
      <c r="T9" s="2" t="s">
        <v>732</v>
      </c>
      <c r="U9" s="2" t="s">
        <v>732</v>
      </c>
      <c r="V9" s="2" t="s">
        <v>732</v>
      </c>
      <c r="W9" s="2" t="s">
        <v>732</v>
      </c>
      <c r="X9" s="2" t="s">
        <v>732</v>
      </c>
      <c r="Y9" s="2" t="s">
        <v>732</v>
      </c>
      <c r="Z9" s="2" t="s">
        <v>732</v>
      </c>
      <c r="AA9" s="2" t="s">
        <v>732</v>
      </c>
      <c r="AB9" s="2" t="s">
        <v>732</v>
      </c>
      <c r="AC9" s="2" t="s">
        <v>732</v>
      </c>
      <c r="AD9" s="2" t="s">
        <v>732</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t="s">
        <v>732</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t="s">
        <v>732</v>
      </c>
      <c r="J12" s="2" t="s">
        <v>732</v>
      </c>
      <c r="K12" s="71"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c r="AC12" s="2" t="s">
        <v>732</v>
      </c>
      <c r="AD12" s="2" t="s">
        <v>732</v>
      </c>
    </row>
    <row r="13" spans="2:30" ht="15.75" thickBot="1">
      <c r="B13" s="46" t="s">
        <v>71</v>
      </c>
      <c r="C13" s="2">
        <v>1</v>
      </c>
      <c r="D13" s="2">
        <v>1</v>
      </c>
      <c r="E13" s="2">
        <v>1</v>
      </c>
      <c r="F13" s="2">
        <v>1</v>
      </c>
      <c r="G13" s="2">
        <v>1</v>
      </c>
      <c r="H13" s="2">
        <v>1</v>
      </c>
      <c r="I13" s="2">
        <v>1</v>
      </c>
      <c r="J13" s="2">
        <v>1</v>
      </c>
      <c r="K13" s="2">
        <v>1</v>
      </c>
      <c r="L13" s="71" t="s">
        <v>732</v>
      </c>
      <c r="M13" s="2">
        <v>1</v>
      </c>
      <c r="N13" s="2" t="s">
        <v>732</v>
      </c>
      <c r="O13" s="2">
        <v>1</v>
      </c>
      <c r="P13" s="2">
        <v>1</v>
      </c>
      <c r="Q13" s="2">
        <v>1</v>
      </c>
      <c r="R13" s="2">
        <v>1</v>
      </c>
      <c r="S13" s="2">
        <v>1</v>
      </c>
      <c r="T13" s="2">
        <v>1</v>
      </c>
      <c r="U13" s="2" t="s">
        <v>732</v>
      </c>
      <c r="V13" s="2" t="s">
        <v>732</v>
      </c>
      <c r="W13" s="2">
        <v>1</v>
      </c>
      <c r="X13" s="2">
        <v>1</v>
      </c>
      <c r="Y13" s="2" t="s">
        <v>732</v>
      </c>
      <c r="Z13" s="2">
        <v>1</v>
      </c>
      <c r="AA13" s="2">
        <v>1</v>
      </c>
      <c r="AB13" s="2" t="s">
        <v>732</v>
      </c>
      <c r="AC13" s="2" t="s">
        <v>732</v>
      </c>
      <c r="AD13" s="2" t="s">
        <v>732</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v>1</v>
      </c>
      <c r="D15" s="2">
        <v>1</v>
      </c>
      <c r="E15" s="2">
        <v>1</v>
      </c>
      <c r="F15" s="2">
        <v>1</v>
      </c>
      <c r="G15" s="2">
        <v>1</v>
      </c>
      <c r="H15" s="2">
        <v>1</v>
      </c>
      <c r="I15" s="2">
        <v>1</v>
      </c>
      <c r="J15" s="2">
        <v>1</v>
      </c>
      <c r="K15" s="2">
        <v>1</v>
      </c>
      <c r="L15" s="2" t="s">
        <v>732</v>
      </c>
      <c r="M15" s="2">
        <v>1</v>
      </c>
      <c r="N15" s="71" t="s">
        <v>732</v>
      </c>
      <c r="O15" s="2">
        <v>1</v>
      </c>
      <c r="P15" s="2">
        <v>1</v>
      </c>
      <c r="Q15" s="2">
        <v>1</v>
      </c>
      <c r="R15" s="2">
        <v>1</v>
      </c>
      <c r="S15" s="2">
        <v>1</v>
      </c>
      <c r="T15" s="2">
        <v>1</v>
      </c>
      <c r="U15" s="2" t="s">
        <v>732</v>
      </c>
      <c r="V15" s="2" t="s">
        <v>732</v>
      </c>
      <c r="W15" s="2">
        <v>1</v>
      </c>
      <c r="X15" s="2">
        <v>1</v>
      </c>
      <c r="Y15" s="2" t="s">
        <v>732</v>
      </c>
      <c r="Z15" s="2">
        <v>1</v>
      </c>
      <c r="AA15" s="2">
        <v>1</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t="s">
        <v>732</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t="s">
        <v>732</v>
      </c>
      <c r="H17" s="2" t="s">
        <v>732</v>
      </c>
      <c r="I17" s="2" t="s">
        <v>732</v>
      </c>
      <c r="J17" s="2" t="s">
        <v>732</v>
      </c>
      <c r="K17" s="2" t="s">
        <v>732</v>
      </c>
      <c r="L17" s="2" t="s">
        <v>732</v>
      </c>
      <c r="M17" s="2" t="s">
        <v>732</v>
      </c>
      <c r="N17" s="2" t="s">
        <v>732</v>
      </c>
      <c r="O17" s="2" t="s">
        <v>732</v>
      </c>
      <c r="P17" s="71" t="s">
        <v>732</v>
      </c>
      <c r="Q17" s="2" t="s">
        <v>732</v>
      </c>
      <c r="R17" s="2" t="s">
        <v>732</v>
      </c>
      <c r="S17" s="2" t="s">
        <v>732</v>
      </c>
      <c r="T17" s="2" t="s">
        <v>732</v>
      </c>
      <c r="U17" s="2" t="s">
        <v>732</v>
      </c>
      <c r="V17" s="2" t="s">
        <v>732</v>
      </c>
      <c r="W17" s="2" t="s">
        <v>732</v>
      </c>
      <c r="X17" s="2" t="s">
        <v>732</v>
      </c>
      <c r="Y17" s="2" t="s">
        <v>732</v>
      </c>
      <c r="Z17" s="2" t="s">
        <v>732</v>
      </c>
      <c r="AA17" s="2" t="s">
        <v>732</v>
      </c>
      <c r="AB17" s="2" t="s">
        <v>732</v>
      </c>
      <c r="AC17" s="2" t="s">
        <v>732</v>
      </c>
      <c r="AD17" s="2" t="s">
        <v>732</v>
      </c>
    </row>
    <row r="18" spans="2:30" ht="15.75" thickBot="1">
      <c r="B18" s="46" t="s">
        <v>84</v>
      </c>
      <c r="C18" s="2" t="s">
        <v>732</v>
      </c>
      <c r="D18" s="2" t="s">
        <v>732</v>
      </c>
      <c r="E18" s="2" t="s">
        <v>732</v>
      </c>
      <c r="F18" s="2" t="s">
        <v>732</v>
      </c>
      <c r="G18" s="2" t="s">
        <v>732</v>
      </c>
      <c r="H18" s="2" t="s">
        <v>732</v>
      </c>
      <c r="I18" s="2" t="s">
        <v>732</v>
      </c>
      <c r="J18" s="2" t="s">
        <v>732</v>
      </c>
      <c r="K18" s="2" t="s">
        <v>732</v>
      </c>
      <c r="L18" s="2" t="s">
        <v>732</v>
      </c>
      <c r="M18" s="2" t="s">
        <v>732</v>
      </c>
      <c r="N18" s="2" t="s">
        <v>732</v>
      </c>
      <c r="O18" s="2" t="s">
        <v>732</v>
      </c>
      <c r="P18" s="2" t="s">
        <v>732</v>
      </c>
      <c r="Q18" s="71" t="s">
        <v>732</v>
      </c>
      <c r="R18" s="2" t="s">
        <v>732</v>
      </c>
      <c r="S18" s="2" t="s">
        <v>732</v>
      </c>
      <c r="T18" s="2" t="s">
        <v>732</v>
      </c>
      <c r="U18" s="2" t="s">
        <v>732</v>
      </c>
      <c r="V18" s="2" t="s">
        <v>732</v>
      </c>
      <c r="W18" s="2" t="s">
        <v>732</v>
      </c>
      <c r="X18" s="2" t="s">
        <v>732</v>
      </c>
      <c r="Y18" s="2" t="s">
        <v>732</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t="s">
        <v>732</v>
      </c>
      <c r="D21" s="2" t="s">
        <v>732</v>
      </c>
      <c r="E21" s="2" t="s">
        <v>732</v>
      </c>
      <c r="F21" s="2" t="s">
        <v>732</v>
      </c>
      <c r="G21" s="2" t="s">
        <v>732</v>
      </c>
      <c r="H21" s="2" t="s">
        <v>732</v>
      </c>
      <c r="I21" s="2" t="s">
        <v>732</v>
      </c>
      <c r="J21" s="2" t="s">
        <v>732</v>
      </c>
      <c r="K21" s="2" t="s">
        <v>732</v>
      </c>
      <c r="L21" s="2" t="s">
        <v>732</v>
      </c>
      <c r="M21" s="2" t="s">
        <v>732</v>
      </c>
      <c r="N21" s="2" t="s">
        <v>732</v>
      </c>
      <c r="O21" s="2" t="s">
        <v>732</v>
      </c>
      <c r="P21" s="2" t="s">
        <v>732</v>
      </c>
      <c r="Q21" s="2" t="s">
        <v>732</v>
      </c>
      <c r="R21" s="2" t="s">
        <v>732</v>
      </c>
      <c r="S21" s="2" t="s">
        <v>732</v>
      </c>
      <c r="T21" s="71" t="s">
        <v>732</v>
      </c>
      <c r="U21" s="2" t="s">
        <v>732</v>
      </c>
      <c r="V21" s="2" t="s">
        <v>732</v>
      </c>
      <c r="W21" s="2" t="s">
        <v>732</v>
      </c>
      <c r="X21" s="2" t="s">
        <v>732</v>
      </c>
      <c r="Y21" s="2" t="s">
        <v>732</v>
      </c>
      <c r="Z21" s="2" t="s">
        <v>732</v>
      </c>
      <c r="AA21" s="2" t="s">
        <v>732</v>
      </c>
      <c r="AB21" s="2" t="s">
        <v>732</v>
      </c>
      <c r="AC21" s="2" t="s">
        <v>732</v>
      </c>
      <c r="AD21" s="2" t="s">
        <v>732</v>
      </c>
    </row>
    <row r="22" spans="2:30" ht="15.75" thickBot="1">
      <c r="B22" s="46" t="s">
        <v>96</v>
      </c>
      <c r="C22" s="2">
        <v>1</v>
      </c>
      <c r="D22" s="2">
        <v>1</v>
      </c>
      <c r="E22" s="2">
        <v>1</v>
      </c>
      <c r="F22" s="2">
        <v>1</v>
      </c>
      <c r="G22" s="2">
        <v>1</v>
      </c>
      <c r="H22" s="2">
        <v>1</v>
      </c>
      <c r="I22" s="2">
        <v>1</v>
      </c>
      <c r="J22" s="2">
        <v>1</v>
      </c>
      <c r="K22" s="2">
        <v>1</v>
      </c>
      <c r="L22" s="2" t="s">
        <v>732</v>
      </c>
      <c r="M22" s="2">
        <v>1</v>
      </c>
      <c r="N22" s="2" t="s">
        <v>732</v>
      </c>
      <c r="O22" s="2">
        <v>1</v>
      </c>
      <c r="P22" s="2">
        <v>1</v>
      </c>
      <c r="Q22" s="2">
        <v>1</v>
      </c>
      <c r="R22" s="2">
        <v>1</v>
      </c>
      <c r="S22" s="2">
        <v>1</v>
      </c>
      <c r="T22" s="2">
        <v>1</v>
      </c>
      <c r="U22" s="71" t="s">
        <v>732</v>
      </c>
      <c r="V22" s="2" t="s">
        <v>732</v>
      </c>
      <c r="W22" s="2">
        <v>1</v>
      </c>
      <c r="X22" s="2">
        <v>1</v>
      </c>
      <c r="Y22" s="2" t="s">
        <v>732</v>
      </c>
      <c r="Z22" s="2">
        <v>1</v>
      </c>
      <c r="AA22" s="2">
        <v>1</v>
      </c>
      <c r="AB22" s="2" t="s">
        <v>732</v>
      </c>
      <c r="AC22" s="2" t="s">
        <v>732</v>
      </c>
      <c r="AD22" s="2" t="s">
        <v>732</v>
      </c>
    </row>
    <row r="23" spans="2:30" ht="15.75" thickBot="1">
      <c r="B23" s="46" t="s">
        <v>98</v>
      </c>
      <c r="C23" s="2">
        <v>1</v>
      </c>
      <c r="D23" s="2">
        <v>1</v>
      </c>
      <c r="E23" s="2">
        <v>1</v>
      </c>
      <c r="F23" s="2">
        <v>1</v>
      </c>
      <c r="G23" s="2">
        <v>1</v>
      </c>
      <c r="H23" s="2">
        <v>1</v>
      </c>
      <c r="I23" s="2">
        <v>1</v>
      </c>
      <c r="J23" s="2">
        <v>1</v>
      </c>
      <c r="K23" s="2">
        <v>1</v>
      </c>
      <c r="L23" s="2" t="s">
        <v>732</v>
      </c>
      <c r="M23" s="2">
        <v>1</v>
      </c>
      <c r="N23" s="2" t="s">
        <v>732</v>
      </c>
      <c r="O23" s="2">
        <v>1</v>
      </c>
      <c r="P23" s="2">
        <v>1</v>
      </c>
      <c r="Q23" s="2">
        <v>1</v>
      </c>
      <c r="R23" s="2">
        <v>1</v>
      </c>
      <c r="S23" s="2">
        <v>1</v>
      </c>
      <c r="T23" s="2">
        <v>1</v>
      </c>
      <c r="U23" s="2" t="s">
        <v>732</v>
      </c>
      <c r="V23" s="71" t="s">
        <v>732</v>
      </c>
      <c r="W23" s="2">
        <v>1</v>
      </c>
      <c r="X23" s="2">
        <v>1</v>
      </c>
      <c r="Y23" s="2" t="s">
        <v>732</v>
      </c>
      <c r="Z23" s="2">
        <v>1</v>
      </c>
      <c r="AA23" s="2">
        <v>1</v>
      </c>
      <c r="AB23" s="2" t="s">
        <v>732</v>
      </c>
      <c r="AC23" s="2" t="s">
        <v>732</v>
      </c>
      <c r="AD23" s="2" t="s">
        <v>732</v>
      </c>
    </row>
    <row r="24" spans="2:30" ht="15.75" thickBot="1">
      <c r="B24" s="46" t="s">
        <v>100</v>
      </c>
      <c r="C24" s="2" t="s">
        <v>732</v>
      </c>
      <c r="D24" s="2" t="s">
        <v>732</v>
      </c>
      <c r="E24" s="2" t="s">
        <v>732</v>
      </c>
      <c r="F24" s="2" t="s">
        <v>732</v>
      </c>
      <c r="G24" s="2" t="s">
        <v>732</v>
      </c>
      <c r="H24" s="2" t="s">
        <v>732</v>
      </c>
      <c r="I24" s="2" t="s">
        <v>732</v>
      </c>
      <c r="J24" s="2" t="s">
        <v>732</v>
      </c>
      <c r="K24" s="2" t="s">
        <v>732</v>
      </c>
      <c r="L24" s="2" t="s">
        <v>732</v>
      </c>
      <c r="M24" s="2" t="s">
        <v>732</v>
      </c>
      <c r="N24" s="2" t="s">
        <v>732</v>
      </c>
      <c r="O24" s="2" t="s">
        <v>732</v>
      </c>
      <c r="P24" s="2" t="s">
        <v>732</v>
      </c>
      <c r="Q24" s="2" t="s">
        <v>732</v>
      </c>
      <c r="R24" s="2" t="s">
        <v>732</v>
      </c>
      <c r="S24" s="2" t="s">
        <v>732</v>
      </c>
      <c r="T24" s="2" t="s">
        <v>732</v>
      </c>
      <c r="U24" s="2" t="s">
        <v>732</v>
      </c>
      <c r="V24" s="2" t="s">
        <v>732</v>
      </c>
      <c r="W24" s="71" t="s">
        <v>732</v>
      </c>
      <c r="X24" s="2" t="s">
        <v>732</v>
      </c>
      <c r="Y24" s="2" t="s">
        <v>732</v>
      </c>
      <c r="Z24" s="2" t="s">
        <v>732</v>
      </c>
      <c r="AA24" s="2" t="s">
        <v>732</v>
      </c>
      <c r="AB24" s="2" t="s">
        <v>732</v>
      </c>
      <c r="AC24" s="2" t="s">
        <v>732</v>
      </c>
      <c r="AD24" s="2" t="s">
        <v>732</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v>1</v>
      </c>
      <c r="D26" s="2">
        <v>1</v>
      </c>
      <c r="E26" s="2">
        <v>1</v>
      </c>
      <c r="F26" s="2">
        <v>1</v>
      </c>
      <c r="G26" s="2">
        <v>1</v>
      </c>
      <c r="H26" s="2">
        <v>1</v>
      </c>
      <c r="I26" s="2">
        <v>1</v>
      </c>
      <c r="J26" s="2">
        <v>1</v>
      </c>
      <c r="K26" s="2">
        <v>1</v>
      </c>
      <c r="L26" s="2" t="s">
        <v>732</v>
      </c>
      <c r="M26" s="2">
        <v>1</v>
      </c>
      <c r="N26" s="2" t="s">
        <v>732</v>
      </c>
      <c r="O26" s="2">
        <v>1</v>
      </c>
      <c r="P26" s="2">
        <v>1</v>
      </c>
      <c r="Q26" s="2">
        <v>1</v>
      </c>
      <c r="R26" s="2">
        <v>1</v>
      </c>
      <c r="S26" s="2">
        <v>1</v>
      </c>
      <c r="T26" s="2">
        <v>1</v>
      </c>
      <c r="U26" s="2" t="s">
        <v>732</v>
      </c>
      <c r="V26" s="2" t="s">
        <v>732</v>
      </c>
      <c r="W26" s="2">
        <v>1</v>
      </c>
      <c r="X26" s="2">
        <v>1</v>
      </c>
      <c r="Y26" s="71" t="s">
        <v>732</v>
      </c>
      <c r="Z26" s="2">
        <v>1</v>
      </c>
      <c r="AA26" s="2">
        <v>1</v>
      </c>
      <c r="AB26" s="2" t="s">
        <v>732</v>
      </c>
      <c r="AC26" s="2" t="s">
        <v>732</v>
      </c>
      <c r="AD26" s="2" t="s">
        <v>732</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t="s">
        <v>732</v>
      </c>
      <c r="O27" s="2" t="s">
        <v>732</v>
      </c>
      <c r="P27" s="2" t="s">
        <v>732</v>
      </c>
      <c r="Q27" s="2" t="s">
        <v>732</v>
      </c>
      <c r="R27" s="2" t="s">
        <v>732</v>
      </c>
      <c r="S27" s="2" t="s">
        <v>732</v>
      </c>
      <c r="T27" s="2" t="s">
        <v>732</v>
      </c>
      <c r="U27" s="2" t="s">
        <v>732</v>
      </c>
      <c r="V27" s="2" t="s">
        <v>732</v>
      </c>
      <c r="W27" s="2" t="s">
        <v>732</v>
      </c>
      <c r="X27" s="2" t="s">
        <v>732</v>
      </c>
      <c r="Y27" s="2" t="s">
        <v>732</v>
      </c>
      <c r="Z27" s="71" t="s">
        <v>732</v>
      </c>
      <c r="AA27" s="2" t="s">
        <v>732</v>
      </c>
      <c r="AB27" s="2" t="s">
        <v>732</v>
      </c>
      <c r="AC27" s="2" t="s">
        <v>732</v>
      </c>
      <c r="AD27" s="2" t="s">
        <v>732</v>
      </c>
    </row>
    <row r="28" spans="2:30" ht="15.75" thickBot="1">
      <c r="B28" s="46" t="s">
        <v>111</v>
      </c>
      <c r="C28" s="2" t="s">
        <v>732</v>
      </c>
      <c r="D28" s="2" t="s">
        <v>732</v>
      </c>
      <c r="E28" s="2" t="s">
        <v>732</v>
      </c>
      <c r="F28" s="2" t="s">
        <v>732</v>
      </c>
      <c r="G28" s="2" t="s">
        <v>732</v>
      </c>
      <c r="H28" s="2" t="s">
        <v>732</v>
      </c>
      <c r="I28" s="2" t="s">
        <v>732</v>
      </c>
      <c r="J28" s="2" t="s">
        <v>732</v>
      </c>
      <c r="K28" s="2" t="s">
        <v>732</v>
      </c>
      <c r="L28" s="2" t="s">
        <v>732</v>
      </c>
      <c r="M28" s="2" t="s">
        <v>732</v>
      </c>
      <c r="N28" s="2" t="s">
        <v>732</v>
      </c>
      <c r="O28" s="2" t="s">
        <v>732</v>
      </c>
      <c r="P28" s="2" t="s">
        <v>732</v>
      </c>
      <c r="Q28" s="2" t="s">
        <v>732</v>
      </c>
      <c r="R28" s="2" t="s">
        <v>732</v>
      </c>
      <c r="S28" s="2" t="s">
        <v>732</v>
      </c>
      <c r="T28" s="2" t="s">
        <v>732</v>
      </c>
      <c r="U28" s="2" t="s">
        <v>732</v>
      </c>
      <c r="V28" s="2" t="s">
        <v>732</v>
      </c>
      <c r="W28" s="2" t="s">
        <v>732</v>
      </c>
      <c r="X28" s="2" t="s">
        <v>732</v>
      </c>
      <c r="Y28" s="2" t="s">
        <v>732</v>
      </c>
      <c r="Z28" s="2" t="s">
        <v>732</v>
      </c>
      <c r="AA28" s="71" t="s">
        <v>732</v>
      </c>
      <c r="AB28" s="2" t="s">
        <v>732</v>
      </c>
      <c r="AC28" s="2" t="s">
        <v>732</v>
      </c>
      <c r="AD28" s="2" t="s">
        <v>732</v>
      </c>
    </row>
    <row r="29" spans="2:30" ht="15.75" thickBot="1">
      <c r="B29" s="46" t="s">
        <v>113</v>
      </c>
      <c r="C29" s="2">
        <v>1</v>
      </c>
      <c r="D29" s="2">
        <v>1</v>
      </c>
      <c r="E29" s="2">
        <v>1</v>
      </c>
      <c r="F29" s="2">
        <v>1</v>
      </c>
      <c r="G29" s="2">
        <v>1</v>
      </c>
      <c r="H29" s="2">
        <v>1</v>
      </c>
      <c r="I29" s="2">
        <v>1</v>
      </c>
      <c r="J29" s="2">
        <v>1</v>
      </c>
      <c r="K29" s="2">
        <v>1</v>
      </c>
      <c r="L29" s="2" t="s">
        <v>732</v>
      </c>
      <c r="M29" s="2">
        <v>1</v>
      </c>
      <c r="N29" s="2" t="s">
        <v>732</v>
      </c>
      <c r="O29" s="2">
        <v>1</v>
      </c>
      <c r="P29" s="2">
        <v>1</v>
      </c>
      <c r="Q29" s="2">
        <v>1</v>
      </c>
      <c r="R29" s="2">
        <v>1</v>
      </c>
      <c r="S29" s="2">
        <v>1</v>
      </c>
      <c r="T29" s="2">
        <v>1</v>
      </c>
      <c r="U29" s="2" t="s">
        <v>732</v>
      </c>
      <c r="V29" s="2" t="s">
        <v>732</v>
      </c>
      <c r="W29" s="2">
        <v>1</v>
      </c>
      <c r="X29" s="2">
        <v>1</v>
      </c>
      <c r="Y29" s="2" t="s">
        <v>732</v>
      </c>
      <c r="Z29" s="2">
        <v>1</v>
      </c>
      <c r="AA29" s="2">
        <v>1</v>
      </c>
      <c r="AB29" s="71" t="s">
        <v>732</v>
      </c>
      <c r="AC29" s="2" t="s">
        <v>732</v>
      </c>
      <c r="AD29" s="2" t="s">
        <v>732</v>
      </c>
    </row>
    <row r="30" spans="2:30" ht="15.75" thickBot="1">
      <c r="B30" s="46" t="s">
        <v>116</v>
      </c>
      <c r="C30" s="2">
        <v>1</v>
      </c>
      <c r="D30" s="2">
        <v>1</v>
      </c>
      <c r="E30" s="2">
        <v>1</v>
      </c>
      <c r="F30" s="2">
        <v>1</v>
      </c>
      <c r="G30" s="2">
        <v>1</v>
      </c>
      <c r="H30" s="2">
        <v>1</v>
      </c>
      <c r="I30" s="2">
        <v>1</v>
      </c>
      <c r="J30" s="2">
        <v>1</v>
      </c>
      <c r="K30" s="2">
        <v>1</v>
      </c>
      <c r="L30" s="2" t="s">
        <v>732</v>
      </c>
      <c r="M30" s="2">
        <v>1</v>
      </c>
      <c r="N30" s="2" t="s">
        <v>732</v>
      </c>
      <c r="O30" s="2">
        <v>1</v>
      </c>
      <c r="P30" s="2">
        <v>1</v>
      </c>
      <c r="Q30" s="2">
        <v>1</v>
      </c>
      <c r="R30" s="2">
        <v>1</v>
      </c>
      <c r="S30" s="2">
        <v>1</v>
      </c>
      <c r="T30" s="2">
        <v>1</v>
      </c>
      <c r="U30" s="2" t="s">
        <v>732</v>
      </c>
      <c r="V30" s="2" t="s">
        <v>732</v>
      </c>
      <c r="W30" s="2">
        <v>1</v>
      </c>
      <c r="X30" s="2">
        <v>1</v>
      </c>
      <c r="Y30" s="2" t="s">
        <v>732</v>
      </c>
      <c r="Z30" s="2">
        <v>1</v>
      </c>
      <c r="AA30" s="2">
        <v>1</v>
      </c>
      <c r="AB30" s="2" t="s">
        <v>732</v>
      </c>
      <c r="AC30" s="71" t="s">
        <v>732</v>
      </c>
      <c r="AD30" s="2" t="s">
        <v>732</v>
      </c>
    </row>
    <row r="31" spans="2:30" ht="15.75" thickBot="1">
      <c r="B31" s="46" t="s">
        <v>119</v>
      </c>
      <c r="C31" s="2">
        <v>1</v>
      </c>
      <c r="D31" s="2">
        <v>1</v>
      </c>
      <c r="E31" s="2">
        <v>1</v>
      </c>
      <c r="F31" s="2">
        <v>1</v>
      </c>
      <c r="G31" s="2">
        <v>1</v>
      </c>
      <c r="H31" s="2">
        <v>1</v>
      </c>
      <c r="I31" s="2">
        <v>1</v>
      </c>
      <c r="J31" s="2">
        <v>1</v>
      </c>
      <c r="K31" s="2">
        <v>1</v>
      </c>
      <c r="L31" s="2" t="s">
        <v>732</v>
      </c>
      <c r="M31" s="2">
        <v>1</v>
      </c>
      <c r="N31" s="2" t="s">
        <v>732</v>
      </c>
      <c r="O31" s="2">
        <v>1</v>
      </c>
      <c r="P31" s="2">
        <v>1</v>
      </c>
      <c r="Q31" s="2">
        <v>1</v>
      </c>
      <c r="R31" s="2">
        <v>1</v>
      </c>
      <c r="S31" s="2">
        <v>1</v>
      </c>
      <c r="T31" s="2">
        <v>1</v>
      </c>
      <c r="U31" s="2" t="s">
        <v>732</v>
      </c>
      <c r="V31" s="2" t="s">
        <v>732</v>
      </c>
      <c r="W31" s="2">
        <v>1</v>
      </c>
      <c r="X31" s="2">
        <v>1</v>
      </c>
      <c r="Y31" s="2" t="s">
        <v>732</v>
      </c>
      <c r="Z31" s="2">
        <v>1</v>
      </c>
      <c r="AA31" s="2">
        <v>1</v>
      </c>
      <c r="AB31" s="2" t="s">
        <v>732</v>
      </c>
      <c r="AC31" s="2" t="s">
        <v>732</v>
      </c>
      <c r="AD31" s="71" t="s">
        <v>732</v>
      </c>
    </row>
    <row r="33" spans="2:30">
      <c r="B33" s="1" t="s">
        <v>136</v>
      </c>
      <c r="C33" s="1"/>
      <c r="D33" s="1"/>
      <c r="E33" s="1"/>
      <c r="F33" s="1"/>
      <c r="G33" s="1"/>
      <c r="H33" s="1"/>
      <c r="I33" s="1"/>
      <c r="J33" s="1"/>
      <c r="K33" s="1"/>
      <c r="L33" s="1"/>
      <c r="M33" s="1"/>
      <c r="N33" s="1"/>
      <c r="O33" s="1"/>
    </row>
    <row r="34" spans="2:30" ht="15.75" thickBot="1">
      <c r="B34" s="46" t="s">
        <v>140</v>
      </c>
      <c r="C34" s="46" t="s">
        <v>45</v>
      </c>
      <c r="D34" s="46" t="s">
        <v>48</v>
      </c>
      <c r="E34" s="46" t="s">
        <v>51</v>
      </c>
      <c r="F34" s="46" t="s">
        <v>54</v>
      </c>
      <c r="G34" s="46" t="s">
        <v>57</v>
      </c>
      <c r="H34" s="46" t="s">
        <v>60</v>
      </c>
      <c r="I34" s="46" t="s">
        <v>63</v>
      </c>
      <c r="J34" s="46" t="s">
        <v>66</v>
      </c>
      <c r="K34" s="46" t="s">
        <v>69</v>
      </c>
      <c r="L34" s="46" t="s">
        <v>71</v>
      </c>
      <c r="M34" s="46" t="s">
        <v>73</v>
      </c>
      <c r="N34" s="46" t="s">
        <v>75</v>
      </c>
      <c r="O34" s="46" t="s">
        <v>78</v>
      </c>
      <c r="P34" s="46" t="s">
        <v>81</v>
      </c>
      <c r="Q34" s="46" t="s">
        <v>84</v>
      </c>
      <c r="R34" s="46" t="s">
        <v>87</v>
      </c>
      <c r="S34" s="46" t="s">
        <v>90</v>
      </c>
      <c r="T34" s="46" t="s">
        <v>93</v>
      </c>
      <c r="U34" s="46" t="s">
        <v>96</v>
      </c>
      <c r="V34" s="46" t="s">
        <v>98</v>
      </c>
      <c r="W34" s="46" t="s">
        <v>100</v>
      </c>
      <c r="X34" s="46" t="s">
        <v>103</v>
      </c>
      <c r="Y34" s="46" t="s">
        <v>106</v>
      </c>
      <c r="Z34" s="46" t="s">
        <v>109</v>
      </c>
      <c r="AA34" s="46" t="s">
        <v>111</v>
      </c>
      <c r="AB34" s="46" t="s">
        <v>113</v>
      </c>
      <c r="AC34" s="46" t="s">
        <v>116</v>
      </c>
      <c r="AD34" s="46" t="s">
        <v>119</v>
      </c>
    </row>
    <row r="35" spans="2:30" ht="15.75" thickBot="1">
      <c r="B35" s="46" t="s">
        <v>45</v>
      </c>
      <c r="C35" s="71" t="s">
        <v>732</v>
      </c>
      <c r="D35" s="2" t="s">
        <v>732</v>
      </c>
      <c r="E35" s="2" t="s">
        <v>732</v>
      </c>
      <c r="F35" s="2" t="s">
        <v>732</v>
      </c>
      <c r="G35" s="2" t="s">
        <v>732</v>
      </c>
      <c r="H35" s="2" t="s">
        <v>732</v>
      </c>
      <c r="I35" s="2" t="s">
        <v>732</v>
      </c>
      <c r="J35" s="2" t="s">
        <v>732</v>
      </c>
      <c r="K35" s="2" t="s">
        <v>732</v>
      </c>
      <c r="L35" s="2" t="s">
        <v>732</v>
      </c>
      <c r="M35" s="2" t="s">
        <v>732</v>
      </c>
      <c r="N35" s="2" t="s">
        <v>732</v>
      </c>
      <c r="O35" s="2" t="s">
        <v>732</v>
      </c>
      <c r="P35" s="2" t="s">
        <v>732</v>
      </c>
      <c r="Q35" s="2" t="s">
        <v>732</v>
      </c>
      <c r="R35" s="2" t="s">
        <v>732</v>
      </c>
      <c r="S35" s="2" t="s">
        <v>732</v>
      </c>
      <c r="T35" s="2" t="s">
        <v>732</v>
      </c>
      <c r="U35" s="2" t="s">
        <v>732</v>
      </c>
      <c r="V35" s="2" t="s">
        <v>732</v>
      </c>
      <c r="W35" s="2" t="s">
        <v>732</v>
      </c>
      <c r="X35" s="2" t="s">
        <v>732</v>
      </c>
      <c r="Y35" s="2" t="s">
        <v>732</v>
      </c>
      <c r="Z35" s="2" t="s">
        <v>732</v>
      </c>
      <c r="AA35" s="2" t="s">
        <v>732</v>
      </c>
      <c r="AB35" s="2" t="s">
        <v>732</v>
      </c>
      <c r="AC35" s="2" t="s">
        <v>732</v>
      </c>
      <c r="AD35" s="2" t="s">
        <v>732</v>
      </c>
    </row>
    <row r="36" spans="2:30" ht="15.75" thickBot="1">
      <c r="B36" s="46" t="s">
        <v>48</v>
      </c>
      <c r="C36" s="2" t="s">
        <v>732</v>
      </c>
      <c r="D36" s="71" t="s">
        <v>732</v>
      </c>
      <c r="E36" s="2" t="s">
        <v>732</v>
      </c>
      <c r="F36" s="2" t="s">
        <v>732</v>
      </c>
      <c r="G36" s="2" t="s">
        <v>732</v>
      </c>
      <c r="H36" s="2" t="s">
        <v>732</v>
      </c>
      <c r="I36" s="2" t="s">
        <v>732</v>
      </c>
      <c r="J36" s="2" t="s">
        <v>732</v>
      </c>
      <c r="K36" s="2" t="s">
        <v>732</v>
      </c>
      <c r="L36" s="2" t="s">
        <v>732</v>
      </c>
      <c r="M36" s="2" t="s">
        <v>732</v>
      </c>
      <c r="N36" s="2" t="s">
        <v>732</v>
      </c>
      <c r="O36" s="2" t="s">
        <v>732</v>
      </c>
      <c r="P36" s="2" t="s">
        <v>732</v>
      </c>
      <c r="Q36" s="2" t="s">
        <v>732</v>
      </c>
      <c r="R36" s="2" t="s">
        <v>732</v>
      </c>
      <c r="S36" s="2" t="s">
        <v>732</v>
      </c>
      <c r="T36" s="2" t="s">
        <v>732</v>
      </c>
      <c r="U36" s="2" t="s">
        <v>732</v>
      </c>
      <c r="V36" s="2" t="s">
        <v>732</v>
      </c>
      <c r="W36" s="2" t="s">
        <v>732</v>
      </c>
      <c r="X36" s="2" t="s">
        <v>732</v>
      </c>
      <c r="Y36" s="2" t="s">
        <v>732</v>
      </c>
      <c r="Z36" s="2" t="s">
        <v>732</v>
      </c>
      <c r="AA36" s="2" t="s">
        <v>732</v>
      </c>
      <c r="AB36" s="2" t="s">
        <v>732</v>
      </c>
      <c r="AC36" s="2" t="s">
        <v>732</v>
      </c>
      <c r="AD36" s="2" t="s">
        <v>732</v>
      </c>
    </row>
    <row r="37" spans="2:30" ht="15.75" thickBot="1">
      <c r="B37" s="46" t="s">
        <v>51</v>
      </c>
      <c r="C37" s="2" t="s">
        <v>732</v>
      </c>
      <c r="D37" s="2" t="s">
        <v>732</v>
      </c>
      <c r="E37" s="71" t="s">
        <v>732</v>
      </c>
      <c r="F37" s="2" t="s">
        <v>732</v>
      </c>
      <c r="G37" s="2" t="s">
        <v>732</v>
      </c>
      <c r="H37" s="2" t="s">
        <v>732</v>
      </c>
      <c r="I37" s="2" t="s">
        <v>732</v>
      </c>
      <c r="J37" s="2" t="s">
        <v>732</v>
      </c>
      <c r="K37" s="2" t="s">
        <v>732</v>
      </c>
      <c r="L37" s="2" t="s">
        <v>732</v>
      </c>
      <c r="M37" s="2" t="s">
        <v>732</v>
      </c>
      <c r="N37" s="2" t="s">
        <v>732</v>
      </c>
      <c r="O37" s="2" t="s">
        <v>732</v>
      </c>
      <c r="P37" s="2" t="s">
        <v>732</v>
      </c>
      <c r="Q37" s="2" t="s">
        <v>732</v>
      </c>
      <c r="R37" s="2" t="s">
        <v>732</v>
      </c>
      <c r="S37" s="2" t="s">
        <v>732</v>
      </c>
      <c r="T37" s="2" t="s">
        <v>732</v>
      </c>
      <c r="U37" s="2" t="s">
        <v>732</v>
      </c>
      <c r="V37" s="2" t="s">
        <v>732</v>
      </c>
      <c r="W37" s="2" t="s">
        <v>732</v>
      </c>
      <c r="X37" s="2" t="s">
        <v>732</v>
      </c>
      <c r="Y37" s="2" t="s">
        <v>732</v>
      </c>
      <c r="Z37" s="2" t="s">
        <v>732</v>
      </c>
      <c r="AA37" s="2" t="s">
        <v>732</v>
      </c>
      <c r="AB37" s="2" t="s">
        <v>732</v>
      </c>
      <c r="AC37" s="2" t="s">
        <v>732</v>
      </c>
      <c r="AD37" s="2" t="s">
        <v>732</v>
      </c>
    </row>
    <row r="38" spans="2:30" ht="15.75" thickBot="1">
      <c r="B38" s="46" t="s">
        <v>54</v>
      </c>
      <c r="C38" s="2" t="s">
        <v>732</v>
      </c>
      <c r="D38" s="2" t="s">
        <v>732</v>
      </c>
      <c r="E38" s="2" t="s">
        <v>732</v>
      </c>
      <c r="F38" s="71" t="s">
        <v>732</v>
      </c>
      <c r="G38" s="2" t="s">
        <v>732</v>
      </c>
      <c r="H38" s="2" t="s">
        <v>732</v>
      </c>
      <c r="I38" s="2" t="s">
        <v>732</v>
      </c>
      <c r="J38" s="2" t="s">
        <v>732</v>
      </c>
      <c r="K38" s="2" t="s">
        <v>732</v>
      </c>
      <c r="L38" s="2" t="s">
        <v>732</v>
      </c>
      <c r="M38" s="2" t="s">
        <v>732</v>
      </c>
      <c r="N38" s="2" t="s">
        <v>732</v>
      </c>
      <c r="O38" s="2" t="s">
        <v>732</v>
      </c>
      <c r="P38" s="2" t="s">
        <v>732</v>
      </c>
      <c r="Q38" s="2" t="s">
        <v>732</v>
      </c>
      <c r="R38" s="2" t="s">
        <v>732</v>
      </c>
      <c r="S38" s="2" t="s">
        <v>732</v>
      </c>
      <c r="T38" s="2" t="s">
        <v>732</v>
      </c>
      <c r="U38" s="2" t="s">
        <v>732</v>
      </c>
      <c r="V38" s="2" t="s">
        <v>732</v>
      </c>
      <c r="W38" s="2" t="s">
        <v>732</v>
      </c>
      <c r="X38" s="2" t="s">
        <v>732</v>
      </c>
      <c r="Y38" s="2" t="s">
        <v>732</v>
      </c>
      <c r="Z38" s="2" t="s">
        <v>732</v>
      </c>
      <c r="AA38" s="2" t="s">
        <v>732</v>
      </c>
      <c r="AB38" s="2" t="s">
        <v>732</v>
      </c>
      <c r="AC38" s="2" t="s">
        <v>732</v>
      </c>
      <c r="AD38" s="2" t="s">
        <v>732</v>
      </c>
    </row>
    <row r="39" spans="2:30" ht="15.75" thickBot="1">
      <c r="B39" s="46" t="s">
        <v>57</v>
      </c>
      <c r="C39" s="2" t="s">
        <v>732</v>
      </c>
      <c r="D39" s="2" t="s">
        <v>732</v>
      </c>
      <c r="E39" s="2" t="s">
        <v>732</v>
      </c>
      <c r="F39" s="2" t="s">
        <v>732</v>
      </c>
      <c r="G39" s="71" t="s">
        <v>732</v>
      </c>
      <c r="H39" s="2" t="s">
        <v>732</v>
      </c>
      <c r="I39" s="2" t="s">
        <v>732</v>
      </c>
      <c r="J39" s="2" t="s">
        <v>732</v>
      </c>
      <c r="K39" s="2" t="s">
        <v>732</v>
      </c>
      <c r="L39" s="2" t="s">
        <v>732</v>
      </c>
      <c r="M39" s="2" t="s">
        <v>732</v>
      </c>
      <c r="N39" s="2" t="s">
        <v>732</v>
      </c>
      <c r="O39" s="2" t="s">
        <v>732</v>
      </c>
      <c r="P39" s="2" t="s">
        <v>732</v>
      </c>
      <c r="Q39" s="2" t="s">
        <v>732</v>
      </c>
      <c r="R39" s="2" t="s">
        <v>732</v>
      </c>
      <c r="S39" s="2" t="s">
        <v>732</v>
      </c>
      <c r="T39" s="2" t="s">
        <v>732</v>
      </c>
      <c r="U39" s="2" t="s">
        <v>732</v>
      </c>
      <c r="V39" s="2" t="s">
        <v>732</v>
      </c>
      <c r="W39" s="2" t="s">
        <v>732</v>
      </c>
      <c r="X39" s="2" t="s">
        <v>732</v>
      </c>
      <c r="Y39" s="2" t="s">
        <v>732</v>
      </c>
      <c r="Z39" s="2" t="s">
        <v>732</v>
      </c>
      <c r="AA39" s="2" t="s">
        <v>732</v>
      </c>
      <c r="AB39" s="2" t="s">
        <v>732</v>
      </c>
      <c r="AC39" s="2" t="s">
        <v>732</v>
      </c>
      <c r="AD39" s="2" t="s">
        <v>732</v>
      </c>
    </row>
    <row r="40" spans="2:30" ht="15.75" thickBot="1">
      <c r="B40" s="46" t="s">
        <v>60</v>
      </c>
      <c r="C40" s="2" t="s">
        <v>732</v>
      </c>
      <c r="D40" s="2" t="s">
        <v>732</v>
      </c>
      <c r="E40" s="2" t="s">
        <v>732</v>
      </c>
      <c r="F40" s="2" t="s">
        <v>732</v>
      </c>
      <c r="G40" s="2" t="s">
        <v>732</v>
      </c>
      <c r="H40" s="71" t="s">
        <v>732</v>
      </c>
      <c r="I40" s="2" t="s">
        <v>732</v>
      </c>
      <c r="J40" s="2" t="s">
        <v>732</v>
      </c>
      <c r="K40" s="2" t="s">
        <v>732</v>
      </c>
      <c r="L40" s="2" t="s">
        <v>732</v>
      </c>
      <c r="M40" s="2" t="s">
        <v>732</v>
      </c>
      <c r="N40" s="2" t="s">
        <v>732</v>
      </c>
      <c r="O40" s="2" t="s">
        <v>732</v>
      </c>
      <c r="P40" s="2" t="s">
        <v>732</v>
      </c>
      <c r="Q40" s="2" t="s">
        <v>732</v>
      </c>
      <c r="R40" s="2" t="s">
        <v>732</v>
      </c>
      <c r="S40" s="2" t="s">
        <v>732</v>
      </c>
      <c r="T40" s="2" t="s">
        <v>732</v>
      </c>
      <c r="U40" s="2" t="s">
        <v>732</v>
      </c>
      <c r="V40" s="2" t="s">
        <v>732</v>
      </c>
      <c r="W40" s="2" t="s">
        <v>732</v>
      </c>
      <c r="X40" s="2" t="s">
        <v>732</v>
      </c>
      <c r="Y40" s="2" t="s">
        <v>732</v>
      </c>
      <c r="Z40" s="2" t="s">
        <v>732</v>
      </c>
      <c r="AA40" s="2" t="s">
        <v>732</v>
      </c>
      <c r="AB40" s="2" t="s">
        <v>732</v>
      </c>
      <c r="AC40" s="2" t="s">
        <v>732</v>
      </c>
      <c r="AD40" s="2" t="s">
        <v>732</v>
      </c>
    </row>
    <row r="41" spans="2:30" ht="15.75" thickBot="1">
      <c r="B41" s="46" t="s">
        <v>63</v>
      </c>
      <c r="C41" s="2" t="s">
        <v>732</v>
      </c>
      <c r="D41" s="2" t="s">
        <v>732</v>
      </c>
      <c r="E41" s="2" t="s">
        <v>732</v>
      </c>
      <c r="F41" s="2" t="s">
        <v>732</v>
      </c>
      <c r="G41" s="2" t="s">
        <v>732</v>
      </c>
      <c r="H41" s="2" t="s">
        <v>732</v>
      </c>
      <c r="I41" s="71" t="s">
        <v>732</v>
      </c>
      <c r="J41" s="2" t="s">
        <v>732</v>
      </c>
      <c r="K41" s="2" t="s">
        <v>732</v>
      </c>
      <c r="L41" s="2" t="s">
        <v>732</v>
      </c>
      <c r="M41" s="2" t="s">
        <v>732</v>
      </c>
      <c r="N41" s="2" t="s">
        <v>732</v>
      </c>
      <c r="O41" s="2" t="s">
        <v>732</v>
      </c>
      <c r="P41" s="2" t="s">
        <v>732</v>
      </c>
      <c r="Q41" s="2" t="s">
        <v>732</v>
      </c>
      <c r="R41" s="2" t="s">
        <v>732</v>
      </c>
      <c r="S41" s="2" t="s">
        <v>732</v>
      </c>
      <c r="T41" s="2" t="s">
        <v>732</v>
      </c>
      <c r="U41" s="2" t="s">
        <v>732</v>
      </c>
      <c r="V41" s="2" t="s">
        <v>732</v>
      </c>
      <c r="W41" s="2" t="s">
        <v>732</v>
      </c>
      <c r="X41" s="2" t="s">
        <v>732</v>
      </c>
      <c r="Y41" s="2" t="s">
        <v>732</v>
      </c>
      <c r="Z41" s="2" t="s">
        <v>732</v>
      </c>
      <c r="AA41" s="2" t="s">
        <v>732</v>
      </c>
      <c r="AB41" s="2" t="s">
        <v>732</v>
      </c>
      <c r="AC41" s="2" t="s">
        <v>732</v>
      </c>
      <c r="AD41" s="2" t="s">
        <v>732</v>
      </c>
    </row>
    <row r="42" spans="2:30" ht="15.75" thickBot="1">
      <c r="B42" s="46" t="s">
        <v>66</v>
      </c>
      <c r="C42" s="2" t="s">
        <v>732</v>
      </c>
      <c r="D42" s="2" t="s">
        <v>732</v>
      </c>
      <c r="E42" s="2" t="s">
        <v>732</v>
      </c>
      <c r="F42" s="2" t="s">
        <v>732</v>
      </c>
      <c r="G42" s="2" t="s">
        <v>732</v>
      </c>
      <c r="H42" s="2" t="s">
        <v>732</v>
      </c>
      <c r="I42" s="2" t="s">
        <v>732</v>
      </c>
      <c r="J42" s="71" t="s">
        <v>732</v>
      </c>
      <c r="K42" s="2" t="s">
        <v>732</v>
      </c>
      <c r="L42" s="2" t="s">
        <v>732</v>
      </c>
      <c r="M42" s="2" t="s">
        <v>732</v>
      </c>
      <c r="N42" s="2" t="s">
        <v>732</v>
      </c>
      <c r="O42" s="2" t="s">
        <v>732</v>
      </c>
      <c r="P42" s="2" t="s">
        <v>732</v>
      </c>
      <c r="Q42" s="2" t="s">
        <v>732</v>
      </c>
      <c r="R42" s="2" t="s">
        <v>732</v>
      </c>
      <c r="S42" s="2" t="s">
        <v>732</v>
      </c>
      <c r="T42" s="2" t="s">
        <v>732</v>
      </c>
      <c r="U42" s="2" t="s">
        <v>732</v>
      </c>
      <c r="V42" s="2" t="s">
        <v>732</v>
      </c>
      <c r="W42" s="2" t="s">
        <v>732</v>
      </c>
      <c r="X42" s="2" t="s">
        <v>732</v>
      </c>
      <c r="Y42" s="2" t="s">
        <v>732</v>
      </c>
      <c r="Z42" s="2" t="s">
        <v>732</v>
      </c>
      <c r="AA42" s="2" t="s">
        <v>732</v>
      </c>
      <c r="AB42" s="2" t="s">
        <v>732</v>
      </c>
      <c r="AC42" s="2" t="s">
        <v>732</v>
      </c>
      <c r="AD42" s="2" t="s">
        <v>732</v>
      </c>
    </row>
    <row r="43" spans="2:30" ht="15.75" thickBot="1">
      <c r="B43" s="46" t="s">
        <v>69</v>
      </c>
      <c r="C43" s="2">
        <v>1</v>
      </c>
      <c r="D43" s="2">
        <v>1</v>
      </c>
      <c r="E43" s="2">
        <v>1</v>
      </c>
      <c r="F43" s="2">
        <v>1</v>
      </c>
      <c r="G43" s="2">
        <v>1</v>
      </c>
      <c r="H43" s="2">
        <v>1</v>
      </c>
      <c r="I43" s="2">
        <v>1</v>
      </c>
      <c r="J43" s="2">
        <v>1</v>
      </c>
      <c r="K43" s="71" t="s">
        <v>732</v>
      </c>
      <c r="L43" s="2" t="s">
        <v>732</v>
      </c>
      <c r="M43" s="2">
        <v>1</v>
      </c>
      <c r="N43" s="2" t="s">
        <v>732</v>
      </c>
      <c r="O43" s="2" t="s">
        <v>732</v>
      </c>
      <c r="P43" s="2" t="s">
        <v>732</v>
      </c>
      <c r="Q43" s="2" t="s">
        <v>732</v>
      </c>
      <c r="R43" s="2" t="s">
        <v>732</v>
      </c>
      <c r="S43" s="2" t="s">
        <v>732</v>
      </c>
      <c r="T43" s="2">
        <v>1</v>
      </c>
      <c r="U43" s="2" t="s">
        <v>732</v>
      </c>
      <c r="V43" s="2" t="s">
        <v>732</v>
      </c>
      <c r="W43" s="2">
        <v>1</v>
      </c>
      <c r="X43" s="2">
        <v>1</v>
      </c>
      <c r="Y43" s="2">
        <v>1</v>
      </c>
      <c r="Z43" s="2">
        <v>1</v>
      </c>
      <c r="AA43" s="2">
        <v>1</v>
      </c>
      <c r="AB43" s="2" t="s">
        <v>732</v>
      </c>
      <c r="AC43" s="2" t="s">
        <v>732</v>
      </c>
      <c r="AD43" s="2">
        <v>1</v>
      </c>
    </row>
    <row r="44" spans="2:30" ht="15.75" thickBot="1">
      <c r="B44" s="46" t="s">
        <v>71</v>
      </c>
      <c r="C44" s="2">
        <v>1</v>
      </c>
      <c r="D44" s="2">
        <v>1</v>
      </c>
      <c r="E44" s="2">
        <v>1</v>
      </c>
      <c r="F44" s="2">
        <v>1</v>
      </c>
      <c r="G44" s="2">
        <v>1</v>
      </c>
      <c r="H44" s="2">
        <v>1</v>
      </c>
      <c r="I44" s="2">
        <v>1</v>
      </c>
      <c r="J44" s="2">
        <v>1</v>
      </c>
      <c r="K44" s="2" t="s">
        <v>732</v>
      </c>
      <c r="L44" s="71" t="s">
        <v>732</v>
      </c>
      <c r="M44" s="2">
        <v>1</v>
      </c>
      <c r="N44" s="2" t="s">
        <v>732</v>
      </c>
      <c r="O44" s="2" t="s">
        <v>732</v>
      </c>
      <c r="P44" s="2" t="s">
        <v>732</v>
      </c>
      <c r="Q44" s="2" t="s">
        <v>732</v>
      </c>
      <c r="R44" s="2" t="s">
        <v>732</v>
      </c>
      <c r="S44" s="2" t="s">
        <v>732</v>
      </c>
      <c r="T44" s="2">
        <v>1</v>
      </c>
      <c r="U44" s="2" t="s">
        <v>732</v>
      </c>
      <c r="V44" s="2" t="s">
        <v>732</v>
      </c>
      <c r="W44" s="2">
        <v>1</v>
      </c>
      <c r="X44" s="2">
        <v>1</v>
      </c>
      <c r="Y44" s="2">
        <v>1</v>
      </c>
      <c r="Z44" s="2">
        <v>1</v>
      </c>
      <c r="AA44" s="2">
        <v>1</v>
      </c>
      <c r="AB44" s="2" t="s">
        <v>732</v>
      </c>
      <c r="AC44" s="2" t="s">
        <v>732</v>
      </c>
      <c r="AD44" s="2">
        <v>1</v>
      </c>
    </row>
    <row r="45" spans="2:30" ht="15.75" thickBot="1">
      <c r="B45" s="46" t="s">
        <v>73</v>
      </c>
      <c r="C45" s="2" t="s">
        <v>732</v>
      </c>
      <c r="D45" s="2" t="s">
        <v>732</v>
      </c>
      <c r="E45" s="2" t="s">
        <v>732</v>
      </c>
      <c r="F45" s="2" t="s">
        <v>732</v>
      </c>
      <c r="G45" s="2" t="s">
        <v>732</v>
      </c>
      <c r="H45" s="2" t="s">
        <v>732</v>
      </c>
      <c r="I45" s="2" t="s">
        <v>732</v>
      </c>
      <c r="J45" s="2" t="s">
        <v>732</v>
      </c>
      <c r="K45" s="2" t="s">
        <v>732</v>
      </c>
      <c r="L45" s="2" t="s">
        <v>732</v>
      </c>
      <c r="M45" s="71" t="s">
        <v>732</v>
      </c>
      <c r="N45" s="2" t="s">
        <v>732</v>
      </c>
      <c r="O45" s="2" t="s">
        <v>732</v>
      </c>
      <c r="P45" s="2" t="s">
        <v>732</v>
      </c>
      <c r="Q45" s="2" t="s">
        <v>732</v>
      </c>
      <c r="R45" s="2" t="s">
        <v>732</v>
      </c>
      <c r="S45" s="2" t="s">
        <v>732</v>
      </c>
      <c r="T45" s="2" t="s">
        <v>732</v>
      </c>
      <c r="U45" s="2" t="s">
        <v>732</v>
      </c>
      <c r="V45" s="2" t="s">
        <v>732</v>
      </c>
      <c r="W45" s="2" t="s">
        <v>732</v>
      </c>
      <c r="X45" s="2" t="s">
        <v>732</v>
      </c>
      <c r="Y45" s="2" t="s">
        <v>732</v>
      </c>
      <c r="Z45" s="2" t="s">
        <v>732</v>
      </c>
      <c r="AA45" s="2" t="s">
        <v>732</v>
      </c>
      <c r="AB45" s="2" t="s">
        <v>732</v>
      </c>
      <c r="AC45" s="2" t="s">
        <v>732</v>
      </c>
      <c r="AD45" s="2" t="s">
        <v>732</v>
      </c>
    </row>
    <row r="46" spans="2:30" ht="15.75" thickBot="1">
      <c r="B46" s="46" t="s">
        <v>75</v>
      </c>
      <c r="C46" s="2">
        <v>1</v>
      </c>
      <c r="D46" s="2">
        <v>1</v>
      </c>
      <c r="E46" s="2">
        <v>1</v>
      </c>
      <c r="F46" s="2">
        <v>1</v>
      </c>
      <c r="G46" s="2">
        <v>1</v>
      </c>
      <c r="H46" s="2">
        <v>1</v>
      </c>
      <c r="I46" s="2">
        <v>1</v>
      </c>
      <c r="J46" s="2">
        <v>1</v>
      </c>
      <c r="K46" s="2" t="s">
        <v>732</v>
      </c>
      <c r="L46" s="2" t="s">
        <v>732</v>
      </c>
      <c r="M46" s="2">
        <v>1</v>
      </c>
      <c r="N46" s="71" t="s">
        <v>732</v>
      </c>
      <c r="O46" s="2" t="s">
        <v>732</v>
      </c>
      <c r="P46" s="2" t="s">
        <v>732</v>
      </c>
      <c r="Q46" s="2" t="s">
        <v>732</v>
      </c>
      <c r="R46" s="2" t="s">
        <v>732</v>
      </c>
      <c r="S46" s="2" t="s">
        <v>732</v>
      </c>
      <c r="T46" s="2">
        <v>1</v>
      </c>
      <c r="U46" s="2" t="s">
        <v>732</v>
      </c>
      <c r="V46" s="2" t="s">
        <v>732</v>
      </c>
      <c r="W46" s="2">
        <v>1</v>
      </c>
      <c r="X46" s="2">
        <v>1</v>
      </c>
      <c r="Y46" s="2">
        <v>1</v>
      </c>
      <c r="Z46" s="2">
        <v>1</v>
      </c>
      <c r="AA46" s="2">
        <v>1</v>
      </c>
      <c r="AB46" s="2" t="s">
        <v>732</v>
      </c>
      <c r="AC46" s="2" t="s">
        <v>732</v>
      </c>
      <c r="AD46" s="2">
        <v>1</v>
      </c>
    </row>
    <row r="47" spans="2:30" ht="15.75" thickBot="1">
      <c r="B47" s="46" t="s">
        <v>78</v>
      </c>
      <c r="C47" s="2">
        <v>1</v>
      </c>
      <c r="D47" s="2">
        <v>1</v>
      </c>
      <c r="E47" s="2">
        <v>1</v>
      </c>
      <c r="F47" s="2">
        <v>1</v>
      </c>
      <c r="G47" s="2">
        <v>1</v>
      </c>
      <c r="H47" s="2">
        <v>1</v>
      </c>
      <c r="I47" s="2">
        <v>1</v>
      </c>
      <c r="J47" s="2">
        <v>1</v>
      </c>
      <c r="K47" s="2" t="s">
        <v>732</v>
      </c>
      <c r="L47" s="2" t="s">
        <v>732</v>
      </c>
      <c r="M47" s="2">
        <v>1</v>
      </c>
      <c r="N47" s="2" t="s">
        <v>732</v>
      </c>
      <c r="O47" s="71" t="s">
        <v>732</v>
      </c>
      <c r="P47" s="2" t="s">
        <v>732</v>
      </c>
      <c r="Q47" s="2" t="s">
        <v>732</v>
      </c>
      <c r="R47" s="2" t="s">
        <v>732</v>
      </c>
      <c r="S47" s="2" t="s">
        <v>732</v>
      </c>
      <c r="T47" s="2">
        <v>1</v>
      </c>
      <c r="U47" s="2" t="s">
        <v>732</v>
      </c>
      <c r="V47" s="2" t="s">
        <v>732</v>
      </c>
      <c r="W47" s="2">
        <v>1</v>
      </c>
      <c r="X47" s="2">
        <v>1</v>
      </c>
      <c r="Y47" s="2">
        <v>1</v>
      </c>
      <c r="Z47" s="2">
        <v>1</v>
      </c>
      <c r="AA47" s="2">
        <v>1</v>
      </c>
      <c r="AB47" s="2" t="s">
        <v>732</v>
      </c>
      <c r="AC47" s="2" t="s">
        <v>732</v>
      </c>
      <c r="AD47" s="2">
        <v>1</v>
      </c>
    </row>
    <row r="48" spans="2:30" ht="15.75" thickBot="1">
      <c r="B48" s="46" t="s">
        <v>81</v>
      </c>
      <c r="C48" s="2">
        <v>1</v>
      </c>
      <c r="D48" s="2">
        <v>1</v>
      </c>
      <c r="E48" s="2">
        <v>1</v>
      </c>
      <c r="F48" s="2">
        <v>1</v>
      </c>
      <c r="G48" s="2">
        <v>1</v>
      </c>
      <c r="H48" s="2">
        <v>1</v>
      </c>
      <c r="I48" s="2">
        <v>1</v>
      </c>
      <c r="J48" s="2">
        <v>1</v>
      </c>
      <c r="K48" s="2" t="s">
        <v>732</v>
      </c>
      <c r="L48" s="2" t="s">
        <v>732</v>
      </c>
      <c r="M48" s="2">
        <v>1</v>
      </c>
      <c r="N48" s="2" t="s">
        <v>732</v>
      </c>
      <c r="O48" s="2" t="s">
        <v>732</v>
      </c>
      <c r="P48" s="71" t="s">
        <v>732</v>
      </c>
      <c r="Q48" s="2" t="s">
        <v>732</v>
      </c>
      <c r="R48" s="2" t="s">
        <v>732</v>
      </c>
      <c r="S48" s="2" t="s">
        <v>732</v>
      </c>
      <c r="T48" s="2">
        <v>1</v>
      </c>
      <c r="U48" s="2" t="s">
        <v>732</v>
      </c>
      <c r="V48" s="2" t="s">
        <v>732</v>
      </c>
      <c r="W48" s="2">
        <v>1</v>
      </c>
      <c r="X48" s="2">
        <v>1</v>
      </c>
      <c r="Y48" s="2">
        <v>1</v>
      </c>
      <c r="Z48" s="2">
        <v>1</v>
      </c>
      <c r="AA48" s="2">
        <v>1</v>
      </c>
      <c r="AB48" s="2" t="s">
        <v>732</v>
      </c>
      <c r="AC48" s="2" t="s">
        <v>732</v>
      </c>
      <c r="AD48" s="2">
        <v>1</v>
      </c>
    </row>
    <row r="49" spans="2:30" ht="15.75" thickBot="1">
      <c r="B49" s="46" t="s">
        <v>84</v>
      </c>
      <c r="C49" s="2">
        <v>1</v>
      </c>
      <c r="D49" s="2">
        <v>1</v>
      </c>
      <c r="E49" s="2">
        <v>1</v>
      </c>
      <c r="F49" s="2">
        <v>1</v>
      </c>
      <c r="G49" s="2">
        <v>1</v>
      </c>
      <c r="H49" s="2">
        <v>1</v>
      </c>
      <c r="I49" s="2">
        <v>1</v>
      </c>
      <c r="J49" s="2">
        <v>1</v>
      </c>
      <c r="K49" s="2" t="s">
        <v>732</v>
      </c>
      <c r="L49" s="2" t="s">
        <v>732</v>
      </c>
      <c r="M49" s="2">
        <v>1</v>
      </c>
      <c r="N49" s="2" t="s">
        <v>732</v>
      </c>
      <c r="O49" s="2" t="s">
        <v>732</v>
      </c>
      <c r="P49" s="2" t="s">
        <v>732</v>
      </c>
      <c r="Q49" s="71" t="s">
        <v>732</v>
      </c>
      <c r="R49" s="2" t="s">
        <v>732</v>
      </c>
      <c r="S49" s="2" t="s">
        <v>732</v>
      </c>
      <c r="T49" s="2">
        <v>1</v>
      </c>
      <c r="U49" s="2" t="s">
        <v>732</v>
      </c>
      <c r="V49" s="2" t="s">
        <v>732</v>
      </c>
      <c r="W49" s="2">
        <v>1</v>
      </c>
      <c r="X49" s="2">
        <v>1</v>
      </c>
      <c r="Y49" s="2">
        <v>1</v>
      </c>
      <c r="Z49" s="2">
        <v>1</v>
      </c>
      <c r="AA49" s="2">
        <v>1</v>
      </c>
      <c r="AB49" s="2" t="s">
        <v>732</v>
      </c>
      <c r="AC49" s="2" t="s">
        <v>732</v>
      </c>
      <c r="AD49" s="2">
        <v>1</v>
      </c>
    </row>
    <row r="50" spans="2:30" ht="15.75" thickBot="1">
      <c r="B50" s="46" t="s">
        <v>87</v>
      </c>
      <c r="C50" s="2">
        <v>1</v>
      </c>
      <c r="D50" s="2">
        <v>1</v>
      </c>
      <c r="E50" s="2">
        <v>1</v>
      </c>
      <c r="F50" s="2">
        <v>1</v>
      </c>
      <c r="G50" s="2">
        <v>1</v>
      </c>
      <c r="H50" s="2">
        <v>1</v>
      </c>
      <c r="I50" s="2">
        <v>1</v>
      </c>
      <c r="J50" s="2">
        <v>1</v>
      </c>
      <c r="K50" s="2" t="s">
        <v>732</v>
      </c>
      <c r="L50" s="2" t="s">
        <v>732</v>
      </c>
      <c r="M50" s="2">
        <v>1</v>
      </c>
      <c r="N50" s="2" t="s">
        <v>732</v>
      </c>
      <c r="O50" s="2" t="s">
        <v>732</v>
      </c>
      <c r="P50" s="2" t="s">
        <v>732</v>
      </c>
      <c r="Q50" s="2" t="s">
        <v>732</v>
      </c>
      <c r="R50" s="71" t="s">
        <v>732</v>
      </c>
      <c r="S50" s="2" t="s">
        <v>732</v>
      </c>
      <c r="T50" s="2">
        <v>1</v>
      </c>
      <c r="U50" s="2" t="s">
        <v>732</v>
      </c>
      <c r="V50" s="2" t="s">
        <v>732</v>
      </c>
      <c r="W50" s="2">
        <v>1</v>
      </c>
      <c r="X50" s="2">
        <v>1</v>
      </c>
      <c r="Y50" s="2">
        <v>1</v>
      </c>
      <c r="Z50" s="2">
        <v>1</v>
      </c>
      <c r="AA50" s="2">
        <v>1</v>
      </c>
      <c r="AB50" s="2" t="s">
        <v>732</v>
      </c>
      <c r="AC50" s="2" t="s">
        <v>732</v>
      </c>
      <c r="AD50" s="2">
        <v>1</v>
      </c>
    </row>
    <row r="51" spans="2:30" ht="15.75" thickBot="1">
      <c r="B51" s="46" t="s">
        <v>90</v>
      </c>
      <c r="C51" s="2">
        <v>1</v>
      </c>
      <c r="D51" s="2">
        <v>1</v>
      </c>
      <c r="E51" s="2">
        <v>1</v>
      </c>
      <c r="F51" s="2">
        <v>1</v>
      </c>
      <c r="G51" s="2">
        <v>1</v>
      </c>
      <c r="H51" s="2">
        <v>1</v>
      </c>
      <c r="I51" s="2">
        <v>1</v>
      </c>
      <c r="J51" s="2">
        <v>1</v>
      </c>
      <c r="K51" s="2" t="s">
        <v>732</v>
      </c>
      <c r="L51" s="2" t="s">
        <v>732</v>
      </c>
      <c r="M51" s="2">
        <v>1</v>
      </c>
      <c r="N51" s="2" t="s">
        <v>732</v>
      </c>
      <c r="O51" s="2" t="s">
        <v>732</v>
      </c>
      <c r="P51" s="2" t="s">
        <v>732</v>
      </c>
      <c r="Q51" s="2" t="s">
        <v>732</v>
      </c>
      <c r="R51" s="2" t="s">
        <v>732</v>
      </c>
      <c r="S51" s="71" t="s">
        <v>732</v>
      </c>
      <c r="T51" s="2">
        <v>1</v>
      </c>
      <c r="U51" s="2" t="s">
        <v>732</v>
      </c>
      <c r="V51" s="2" t="s">
        <v>732</v>
      </c>
      <c r="W51" s="2">
        <v>1</v>
      </c>
      <c r="X51" s="2">
        <v>1</v>
      </c>
      <c r="Y51" s="2">
        <v>1</v>
      </c>
      <c r="Z51" s="2">
        <v>1</v>
      </c>
      <c r="AA51" s="2">
        <v>1</v>
      </c>
      <c r="AB51" s="2" t="s">
        <v>732</v>
      </c>
      <c r="AC51" s="2" t="s">
        <v>732</v>
      </c>
      <c r="AD51" s="2">
        <v>1</v>
      </c>
    </row>
    <row r="52" spans="2:30" ht="15.75" thickBot="1">
      <c r="B52" s="46" t="s">
        <v>93</v>
      </c>
      <c r="C52" s="2" t="s">
        <v>732</v>
      </c>
      <c r="D52" s="2" t="s">
        <v>732</v>
      </c>
      <c r="E52" s="2" t="s">
        <v>732</v>
      </c>
      <c r="F52" s="2" t="s">
        <v>732</v>
      </c>
      <c r="G52" s="2" t="s">
        <v>732</v>
      </c>
      <c r="H52" s="2" t="s">
        <v>732</v>
      </c>
      <c r="I52" s="2" t="s">
        <v>732</v>
      </c>
      <c r="J52" s="2" t="s">
        <v>732</v>
      </c>
      <c r="K52" s="2" t="s">
        <v>732</v>
      </c>
      <c r="L52" s="2" t="s">
        <v>732</v>
      </c>
      <c r="M52" s="2" t="s">
        <v>732</v>
      </c>
      <c r="N52" s="2" t="s">
        <v>732</v>
      </c>
      <c r="O52" s="2" t="s">
        <v>732</v>
      </c>
      <c r="P52" s="2" t="s">
        <v>732</v>
      </c>
      <c r="Q52" s="2" t="s">
        <v>732</v>
      </c>
      <c r="R52" s="2" t="s">
        <v>732</v>
      </c>
      <c r="S52" s="2" t="s">
        <v>732</v>
      </c>
      <c r="T52" s="71" t="s">
        <v>732</v>
      </c>
      <c r="U52" s="2" t="s">
        <v>732</v>
      </c>
      <c r="V52" s="2" t="s">
        <v>732</v>
      </c>
      <c r="W52" s="2" t="s">
        <v>732</v>
      </c>
      <c r="X52" s="2" t="s">
        <v>732</v>
      </c>
      <c r="Y52" s="2" t="s">
        <v>732</v>
      </c>
      <c r="Z52" s="2" t="s">
        <v>732</v>
      </c>
      <c r="AA52" s="2" t="s">
        <v>732</v>
      </c>
      <c r="AB52" s="2" t="s">
        <v>732</v>
      </c>
      <c r="AC52" s="2" t="s">
        <v>732</v>
      </c>
      <c r="AD52" s="2" t="s">
        <v>732</v>
      </c>
    </row>
    <row r="53" spans="2:30" ht="15.75" thickBot="1">
      <c r="B53" s="46" t="s">
        <v>96</v>
      </c>
      <c r="C53" s="2">
        <v>1</v>
      </c>
      <c r="D53" s="2">
        <v>1</v>
      </c>
      <c r="E53" s="2">
        <v>1</v>
      </c>
      <c r="F53" s="2">
        <v>1</v>
      </c>
      <c r="G53" s="2">
        <v>1</v>
      </c>
      <c r="H53" s="2">
        <v>1</v>
      </c>
      <c r="I53" s="2">
        <v>1</v>
      </c>
      <c r="J53" s="2">
        <v>1</v>
      </c>
      <c r="K53" s="2" t="s">
        <v>732</v>
      </c>
      <c r="L53" s="2" t="s">
        <v>732</v>
      </c>
      <c r="M53" s="2">
        <v>1</v>
      </c>
      <c r="N53" s="2" t="s">
        <v>732</v>
      </c>
      <c r="O53" s="2" t="s">
        <v>732</v>
      </c>
      <c r="P53" s="2" t="s">
        <v>732</v>
      </c>
      <c r="Q53" s="2" t="s">
        <v>732</v>
      </c>
      <c r="R53" s="2" t="s">
        <v>732</v>
      </c>
      <c r="S53" s="2" t="s">
        <v>732</v>
      </c>
      <c r="T53" s="2">
        <v>1</v>
      </c>
      <c r="U53" s="71" t="s">
        <v>732</v>
      </c>
      <c r="V53" s="2" t="s">
        <v>732</v>
      </c>
      <c r="W53" s="2">
        <v>1</v>
      </c>
      <c r="X53" s="2">
        <v>1</v>
      </c>
      <c r="Y53" s="2">
        <v>1</v>
      </c>
      <c r="Z53" s="2">
        <v>1</v>
      </c>
      <c r="AA53" s="2">
        <v>1</v>
      </c>
      <c r="AB53" s="2" t="s">
        <v>732</v>
      </c>
      <c r="AC53" s="2" t="s">
        <v>732</v>
      </c>
      <c r="AD53" s="2">
        <v>1</v>
      </c>
    </row>
    <row r="54" spans="2:30" ht="15.75" thickBot="1">
      <c r="B54" s="46" t="s">
        <v>98</v>
      </c>
      <c r="C54" s="2">
        <v>1</v>
      </c>
      <c r="D54" s="2">
        <v>1</v>
      </c>
      <c r="E54" s="2">
        <v>1</v>
      </c>
      <c r="F54" s="2">
        <v>1</v>
      </c>
      <c r="G54" s="2">
        <v>1</v>
      </c>
      <c r="H54" s="2">
        <v>1</v>
      </c>
      <c r="I54" s="2">
        <v>1</v>
      </c>
      <c r="J54" s="2">
        <v>1</v>
      </c>
      <c r="K54" s="2" t="s">
        <v>732</v>
      </c>
      <c r="L54" s="2" t="s">
        <v>732</v>
      </c>
      <c r="M54" s="2">
        <v>1</v>
      </c>
      <c r="N54" s="2" t="s">
        <v>732</v>
      </c>
      <c r="O54" s="2" t="s">
        <v>732</v>
      </c>
      <c r="P54" s="2" t="s">
        <v>732</v>
      </c>
      <c r="Q54" s="2" t="s">
        <v>732</v>
      </c>
      <c r="R54" s="2" t="s">
        <v>732</v>
      </c>
      <c r="S54" s="2" t="s">
        <v>732</v>
      </c>
      <c r="T54" s="2">
        <v>1</v>
      </c>
      <c r="U54" s="2" t="s">
        <v>732</v>
      </c>
      <c r="V54" s="71" t="s">
        <v>732</v>
      </c>
      <c r="W54" s="2">
        <v>1</v>
      </c>
      <c r="X54" s="2">
        <v>1</v>
      </c>
      <c r="Y54" s="2">
        <v>1</v>
      </c>
      <c r="Z54" s="2">
        <v>1</v>
      </c>
      <c r="AA54" s="2">
        <v>1</v>
      </c>
      <c r="AB54" s="2" t="s">
        <v>732</v>
      </c>
      <c r="AC54" s="2" t="s">
        <v>732</v>
      </c>
      <c r="AD54" s="2">
        <v>1</v>
      </c>
    </row>
    <row r="55" spans="2:30" ht="15.75" thickBot="1">
      <c r="B55" s="46" t="s">
        <v>100</v>
      </c>
      <c r="C55" s="2" t="s">
        <v>732</v>
      </c>
      <c r="D55" s="2" t="s">
        <v>732</v>
      </c>
      <c r="E55" s="2" t="s">
        <v>732</v>
      </c>
      <c r="F55" s="2" t="s">
        <v>732</v>
      </c>
      <c r="G55" s="2" t="s">
        <v>732</v>
      </c>
      <c r="H55" s="2" t="s">
        <v>732</v>
      </c>
      <c r="I55" s="2" t="s">
        <v>732</v>
      </c>
      <c r="J55" s="2" t="s">
        <v>732</v>
      </c>
      <c r="K55" s="2" t="s">
        <v>732</v>
      </c>
      <c r="L55" s="2" t="s">
        <v>732</v>
      </c>
      <c r="M55" s="2" t="s">
        <v>732</v>
      </c>
      <c r="N55" s="2" t="s">
        <v>732</v>
      </c>
      <c r="O55" s="2" t="s">
        <v>732</v>
      </c>
      <c r="P55" s="2" t="s">
        <v>732</v>
      </c>
      <c r="Q55" s="2" t="s">
        <v>732</v>
      </c>
      <c r="R55" s="2" t="s">
        <v>732</v>
      </c>
      <c r="S55" s="2" t="s">
        <v>732</v>
      </c>
      <c r="T55" s="2" t="s">
        <v>732</v>
      </c>
      <c r="U55" s="2" t="s">
        <v>732</v>
      </c>
      <c r="V55" s="2" t="s">
        <v>732</v>
      </c>
      <c r="W55" s="71" t="s">
        <v>732</v>
      </c>
      <c r="X55" s="2" t="s">
        <v>732</v>
      </c>
      <c r="Y55" s="2" t="s">
        <v>732</v>
      </c>
      <c r="Z55" s="2" t="s">
        <v>732</v>
      </c>
      <c r="AA55" s="2" t="s">
        <v>732</v>
      </c>
      <c r="AB55" s="2" t="s">
        <v>732</v>
      </c>
      <c r="AC55" s="2" t="s">
        <v>732</v>
      </c>
      <c r="AD55" s="2" t="s">
        <v>732</v>
      </c>
    </row>
    <row r="56" spans="2:30" ht="15.75" thickBot="1">
      <c r="B56" s="46" t="s">
        <v>103</v>
      </c>
      <c r="C56" s="2" t="s">
        <v>732</v>
      </c>
      <c r="D56" s="2" t="s">
        <v>732</v>
      </c>
      <c r="E56" s="2" t="s">
        <v>732</v>
      </c>
      <c r="F56" s="2" t="s">
        <v>732</v>
      </c>
      <c r="G56" s="2" t="s">
        <v>732</v>
      </c>
      <c r="H56" s="2" t="s">
        <v>732</v>
      </c>
      <c r="I56" s="2" t="s">
        <v>732</v>
      </c>
      <c r="J56" s="2" t="s">
        <v>732</v>
      </c>
      <c r="K56" s="2" t="s">
        <v>732</v>
      </c>
      <c r="L56" s="2" t="s">
        <v>732</v>
      </c>
      <c r="M56" s="2" t="s">
        <v>732</v>
      </c>
      <c r="N56" s="2" t="s">
        <v>732</v>
      </c>
      <c r="O56" s="2" t="s">
        <v>732</v>
      </c>
      <c r="P56" s="2" t="s">
        <v>732</v>
      </c>
      <c r="Q56" s="2" t="s">
        <v>732</v>
      </c>
      <c r="R56" s="2" t="s">
        <v>732</v>
      </c>
      <c r="S56" s="2" t="s">
        <v>732</v>
      </c>
      <c r="T56" s="2" t="s">
        <v>732</v>
      </c>
      <c r="U56" s="2" t="s">
        <v>732</v>
      </c>
      <c r="V56" s="2" t="s">
        <v>732</v>
      </c>
      <c r="W56" s="2" t="s">
        <v>732</v>
      </c>
      <c r="X56" s="71" t="s">
        <v>732</v>
      </c>
      <c r="Y56" s="2" t="s">
        <v>732</v>
      </c>
      <c r="Z56" s="2" t="s">
        <v>732</v>
      </c>
      <c r="AA56" s="2" t="s">
        <v>732</v>
      </c>
      <c r="AB56" s="2" t="s">
        <v>732</v>
      </c>
      <c r="AC56" s="2" t="s">
        <v>732</v>
      </c>
      <c r="AD56" s="2" t="s">
        <v>732</v>
      </c>
    </row>
    <row r="57" spans="2:30" ht="15.75" thickBot="1">
      <c r="B57" s="46" t="s">
        <v>106</v>
      </c>
      <c r="C57" s="2" t="s">
        <v>732</v>
      </c>
      <c r="D57" s="2" t="s">
        <v>732</v>
      </c>
      <c r="E57" s="2" t="s">
        <v>732</v>
      </c>
      <c r="F57" s="2" t="s">
        <v>732</v>
      </c>
      <c r="G57" s="2" t="s">
        <v>732</v>
      </c>
      <c r="H57" s="2" t="s">
        <v>732</v>
      </c>
      <c r="I57" s="2" t="s">
        <v>732</v>
      </c>
      <c r="J57" s="2" t="s">
        <v>732</v>
      </c>
      <c r="K57" s="2" t="s">
        <v>732</v>
      </c>
      <c r="L57" s="2" t="s">
        <v>732</v>
      </c>
      <c r="M57" s="2" t="s">
        <v>732</v>
      </c>
      <c r="N57" s="2" t="s">
        <v>732</v>
      </c>
      <c r="O57" s="2" t="s">
        <v>732</v>
      </c>
      <c r="P57" s="2" t="s">
        <v>732</v>
      </c>
      <c r="Q57" s="2" t="s">
        <v>732</v>
      </c>
      <c r="R57" s="2" t="s">
        <v>732</v>
      </c>
      <c r="S57" s="2" t="s">
        <v>732</v>
      </c>
      <c r="T57" s="2" t="s">
        <v>732</v>
      </c>
      <c r="U57" s="2" t="s">
        <v>732</v>
      </c>
      <c r="V57" s="2" t="s">
        <v>732</v>
      </c>
      <c r="W57" s="2" t="s">
        <v>732</v>
      </c>
      <c r="X57" s="2" t="s">
        <v>732</v>
      </c>
      <c r="Y57" s="71" t="s">
        <v>732</v>
      </c>
      <c r="Z57" s="2" t="s">
        <v>732</v>
      </c>
      <c r="AA57" s="2" t="s">
        <v>732</v>
      </c>
      <c r="AB57" s="2" t="s">
        <v>732</v>
      </c>
      <c r="AC57" s="2" t="s">
        <v>732</v>
      </c>
      <c r="AD57" s="2" t="s">
        <v>732</v>
      </c>
    </row>
    <row r="58" spans="2:30" ht="15.75" thickBot="1">
      <c r="B58" s="46" t="s">
        <v>109</v>
      </c>
      <c r="C58" s="2" t="s">
        <v>732</v>
      </c>
      <c r="D58" s="2" t="s">
        <v>732</v>
      </c>
      <c r="E58" s="2" t="s">
        <v>732</v>
      </c>
      <c r="F58" s="2" t="s">
        <v>732</v>
      </c>
      <c r="G58" s="2" t="s">
        <v>732</v>
      </c>
      <c r="H58" s="2" t="s">
        <v>732</v>
      </c>
      <c r="I58" s="2" t="s">
        <v>732</v>
      </c>
      <c r="J58" s="2" t="s">
        <v>732</v>
      </c>
      <c r="K58" s="2" t="s">
        <v>732</v>
      </c>
      <c r="L58" s="2" t="s">
        <v>732</v>
      </c>
      <c r="M58" s="2" t="s">
        <v>732</v>
      </c>
      <c r="N58" s="2" t="s">
        <v>732</v>
      </c>
      <c r="O58" s="2" t="s">
        <v>732</v>
      </c>
      <c r="P58" s="2" t="s">
        <v>732</v>
      </c>
      <c r="Q58" s="2" t="s">
        <v>732</v>
      </c>
      <c r="R58" s="2" t="s">
        <v>732</v>
      </c>
      <c r="S58" s="2" t="s">
        <v>732</v>
      </c>
      <c r="T58" s="2" t="s">
        <v>732</v>
      </c>
      <c r="U58" s="2" t="s">
        <v>732</v>
      </c>
      <c r="V58" s="2" t="s">
        <v>732</v>
      </c>
      <c r="W58" s="2" t="s">
        <v>732</v>
      </c>
      <c r="X58" s="2" t="s">
        <v>732</v>
      </c>
      <c r="Y58" s="2" t="s">
        <v>732</v>
      </c>
      <c r="Z58" s="71" t="s">
        <v>732</v>
      </c>
      <c r="AA58" s="2" t="s">
        <v>732</v>
      </c>
      <c r="AB58" s="2" t="s">
        <v>732</v>
      </c>
      <c r="AC58" s="2" t="s">
        <v>732</v>
      </c>
      <c r="AD58" s="2" t="s">
        <v>732</v>
      </c>
    </row>
    <row r="59" spans="2:30" ht="15.75" thickBot="1">
      <c r="B59" s="46" t="s">
        <v>111</v>
      </c>
      <c r="C59" s="2" t="s">
        <v>732</v>
      </c>
      <c r="D59" s="2" t="s">
        <v>732</v>
      </c>
      <c r="E59" s="2" t="s">
        <v>732</v>
      </c>
      <c r="F59" s="2" t="s">
        <v>732</v>
      </c>
      <c r="G59" s="2" t="s">
        <v>732</v>
      </c>
      <c r="H59" s="2" t="s">
        <v>732</v>
      </c>
      <c r="I59" s="2" t="s">
        <v>732</v>
      </c>
      <c r="J59" s="2" t="s">
        <v>732</v>
      </c>
      <c r="K59" s="2" t="s">
        <v>732</v>
      </c>
      <c r="L59" s="2" t="s">
        <v>732</v>
      </c>
      <c r="M59" s="2" t="s">
        <v>732</v>
      </c>
      <c r="N59" s="2" t="s">
        <v>732</v>
      </c>
      <c r="O59" s="2" t="s">
        <v>732</v>
      </c>
      <c r="P59" s="2" t="s">
        <v>732</v>
      </c>
      <c r="Q59" s="2" t="s">
        <v>732</v>
      </c>
      <c r="R59" s="2" t="s">
        <v>732</v>
      </c>
      <c r="S59" s="2" t="s">
        <v>732</v>
      </c>
      <c r="T59" s="2" t="s">
        <v>732</v>
      </c>
      <c r="U59" s="2" t="s">
        <v>732</v>
      </c>
      <c r="V59" s="2" t="s">
        <v>732</v>
      </c>
      <c r="W59" s="2" t="s">
        <v>732</v>
      </c>
      <c r="X59" s="2" t="s">
        <v>732</v>
      </c>
      <c r="Y59" s="2" t="s">
        <v>732</v>
      </c>
      <c r="Z59" s="2" t="s">
        <v>732</v>
      </c>
      <c r="AA59" s="71" t="s">
        <v>732</v>
      </c>
      <c r="AB59" s="2" t="s">
        <v>732</v>
      </c>
      <c r="AC59" s="2" t="s">
        <v>732</v>
      </c>
      <c r="AD59" s="2" t="s">
        <v>732</v>
      </c>
    </row>
    <row r="60" spans="2:30" ht="15.75" thickBot="1">
      <c r="B60" s="46" t="s">
        <v>113</v>
      </c>
      <c r="C60" s="2">
        <v>1</v>
      </c>
      <c r="D60" s="2">
        <v>1</v>
      </c>
      <c r="E60" s="2">
        <v>1</v>
      </c>
      <c r="F60" s="2">
        <v>1</v>
      </c>
      <c r="G60" s="2">
        <v>1</v>
      </c>
      <c r="H60" s="2">
        <v>1</v>
      </c>
      <c r="I60" s="2">
        <v>1</v>
      </c>
      <c r="J60" s="2">
        <v>1</v>
      </c>
      <c r="K60" s="2" t="s">
        <v>732</v>
      </c>
      <c r="L60" s="2" t="s">
        <v>732</v>
      </c>
      <c r="M60" s="2">
        <v>1</v>
      </c>
      <c r="N60" s="2" t="s">
        <v>732</v>
      </c>
      <c r="O60" s="2" t="s">
        <v>732</v>
      </c>
      <c r="P60" s="2" t="s">
        <v>732</v>
      </c>
      <c r="Q60" s="2" t="s">
        <v>732</v>
      </c>
      <c r="R60" s="2" t="s">
        <v>732</v>
      </c>
      <c r="S60" s="2" t="s">
        <v>732</v>
      </c>
      <c r="T60" s="2">
        <v>1</v>
      </c>
      <c r="U60" s="2" t="s">
        <v>732</v>
      </c>
      <c r="V60" s="2" t="s">
        <v>732</v>
      </c>
      <c r="W60" s="2">
        <v>1</v>
      </c>
      <c r="X60" s="2">
        <v>1</v>
      </c>
      <c r="Y60" s="2">
        <v>1</v>
      </c>
      <c r="Z60" s="2">
        <v>1</v>
      </c>
      <c r="AA60" s="2">
        <v>1</v>
      </c>
      <c r="AB60" s="71" t="s">
        <v>732</v>
      </c>
      <c r="AC60" s="2" t="s">
        <v>732</v>
      </c>
      <c r="AD60" s="2">
        <v>1</v>
      </c>
    </row>
    <row r="61" spans="2:30" ht="15.75" thickBot="1">
      <c r="B61" s="46" t="s">
        <v>116</v>
      </c>
      <c r="C61" s="2">
        <v>1</v>
      </c>
      <c r="D61" s="2">
        <v>1</v>
      </c>
      <c r="E61" s="2">
        <v>1</v>
      </c>
      <c r="F61" s="2">
        <v>1</v>
      </c>
      <c r="G61" s="2">
        <v>1</v>
      </c>
      <c r="H61" s="2">
        <v>1</v>
      </c>
      <c r="I61" s="2">
        <v>1</v>
      </c>
      <c r="J61" s="2">
        <v>1</v>
      </c>
      <c r="K61" s="2" t="s">
        <v>732</v>
      </c>
      <c r="L61" s="2" t="s">
        <v>732</v>
      </c>
      <c r="M61" s="2">
        <v>1</v>
      </c>
      <c r="N61" s="2" t="s">
        <v>732</v>
      </c>
      <c r="O61" s="2" t="s">
        <v>732</v>
      </c>
      <c r="P61" s="2" t="s">
        <v>732</v>
      </c>
      <c r="Q61" s="2" t="s">
        <v>732</v>
      </c>
      <c r="R61" s="2" t="s">
        <v>732</v>
      </c>
      <c r="S61" s="2" t="s">
        <v>732</v>
      </c>
      <c r="T61" s="2">
        <v>1</v>
      </c>
      <c r="U61" s="2" t="s">
        <v>732</v>
      </c>
      <c r="V61" s="2" t="s">
        <v>732</v>
      </c>
      <c r="W61" s="2">
        <v>1</v>
      </c>
      <c r="X61" s="2">
        <v>1</v>
      </c>
      <c r="Y61" s="2">
        <v>1</v>
      </c>
      <c r="Z61" s="2">
        <v>1</v>
      </c>
      <c r="AA61" s="2">
        <v>1</v>
      </c>
      <c r="AB61" s="2" t="s">
        <v>732</v>
      </c>
      <c r="AC61" s="71" t="s">
        <v>732</v>
      </c>
      <c r="AD61" s="2">
        <v>1</v>
      </c>
    </row>
    <row r="62" spans="2:30" ht="15.75" thickBot="1">
      <c r="B62" s="46" t="s">
        <v>119</v>
      </c>
      <c r="C62" s="2" t="s">
        <v>732</v>
      </c>
      <c r="D62" s="2" t="s">
        <v>732</v>
      </c>
      <c r="E62" s="2" t="s">
        <v>732</v>
      </c>
      <c r="F62" s="2" t="s">
        <v>732</v>
      </c>
      <c r="G62" s="2" t="s">
        <v>732</v>
      </c>
      <c r="H62" s="2" t="s">
        <v>732</v>
      </c>
      <c r="I62" s="2" t="s">
        <v>732</v>
      </c>
      <c r="J62" s="2" t="s">
        <v>732</v>
      </c>
      <c r="K62" s="2" t="s">
        <v>732</v>
      </c>
      <c r="L62" s="2" t="s">
        <v>732</v>
      </c>
      <c r="M62" s="2" t="s">
        <v>732</v>
      </c>
      <c r="N62" s="2" t="s">
        <v>732</v>
      </c>
      <c r="O62" s="2" t="s">
        <v>732</v>
      </c>
      <c r="P62" s="2" t="s">
        <v>732</v>
      </c>
      <c r="Q62" s="2" t="s">
        <v>732</v>
      </c>
      <c r="R62" s="2" t="s">
        <v>732</v>
      </c>
      <c r="S62" s="2" t="s">
        <v>732</v>
      </c>
      <c r="T62" s="2" t="s">
        <v>732</v>
      </c>
      <c r="U62" s="2" t="s">
        <v>732</v>
      </c>
      <c r="V62" s="2" t="s">
        <v>732</v>
      </c>
      <c r="W62" s="2" t="s">
        <v>732</v>
      </c>
      <c r="X62" s="2" t="s">
        <v>732</v>
      </c>
      <c r="Y62" s="2" t="s">
        <v>732</v>
      </c>
      <c r="Z62" s="2" t="s">
        <v>732</v>
      </c>
      <c r="AA62" s="2" t="s">
        <v>732</v>
      </c>
      <c r="AB62" s="2" t="s">
        <v>732</v>
      </c>
      <c r="AC62" s="2" t="s">
        <v>732</v>
      </c>
      <c r="AD62" s="71" t="s">
        <v>732</v>
      </c>
    </row>
    <row r="64" spans="2:30">
      <c r="B64" s="1" t="s">
        <v>136</v>
      </c>
      <c r="C64" s="1"/>
      <c r="D64" s="1"/>
      <c r="E64" s="1"/>
      <c r="F64" s="1"/>
      <c r="G64" s="1"/>
      <c r="H64" s="1"/>
      <c r="I64" s="1"/>
      <c r="J64" s="1"/>
      <c r="K64" s="1"/>
      <c r="L64" s="1"/>
      <c r="M64" s="1"/>
      <c r="N64" s="1"/>
      <c r="O64" s="1"/>
    </row>
    <row r="65" spans="2:30" ht="15.75" thickBot="1">
      <c r="B65" s="46" t="s">
        <v>141</v>
      </c>
      <c r="C65" s="46" t="s">
        <v>45</v>
      </c>
      <c r="D65" s="46" t="s">
        <v>48</v>
      </c>
      <c r="E65" s="46" t="s">
        <v>51</v>
      </c>
      <c r="F65" s="46" t="s">
        <v>54</v>
      </c>
      <c r="G65" s="46" t="s">
        <v>57</v>
      </c>
      <c r="H65" s="46" t="s">
        <v>60</v>
      </c>
      <c r="I65" s="46" t="s">
        <v>63</v>
      </c>
      <c r="J65" s="46" t="s">
        <v>66</v>
      </c>
      <c r="K65" s="46" t="s">
        <v>69</v>
      </c>
      <c r="L65" s="46" t="s">
        <v>71</v>
      </c>
      <c r="M65" s="46" t="s">
        <v>73</v>
      </c>
      <c r="N65" s="46" t="s">
        <v>75</v>
      </c>
      <c r="O65" s="46" t="s">
        <v>78</v>
      </c>
      <c r="P65" s="46" t="s">
        <v>81</v>
      </c>
      <c r="Q65" s="46" t="s">
        <v>84</v>
      </c>
      <c r="R65" s="46" t="s">
        <v>87</v>
      </c>
      <c r="S65" s="46" t="s">
        <v>90</v>
      </c>
      <c r="T65" s="46" t="s">
        <v>93</v>
      </c>
      <c r="U65" s="46" t="s">
        <v>96</v>
      </c>
      <c r="V65" s="46" t="s">
        <v>98</v>
      </c>
      <c r="W65" s="46" t="s">
        <v>100</v>
      </c>
      <c r="X65" s="46" t="s">
        <v>103</v>
      </c>
      <c r="Y65" s="46" t="s">
        <v>106</v>
      </c>
      <c r="Z65" s="46" t="s">
        <v>109</v>
      </c>
      <c r="AA65" s="46" t="s">
        <v>111</v>
      </c>
      <c r="AB65" s="46" t="s">
        <v>113</v>
      </c>
      <c r="AC65" s="46" t="s">
        <v>116</v>
      </c>
      <c r="AD65" s="46" t="s">
        <v>119</v>
      </c>
    </row>
    <row r="66" spans="2:30" ht="15.75" thickBot="1">
      <c r="B66" s="46" t="s">
        <v>45</v>
      </c>
      <c r="C66" s="71" t="s">
        <v>732</v>
      </c>
      <c r="D66" s="2" t="s">
        <v>732</v>
      </c>
      <c r="E66" s="2" t="s">
        <v>732</v>
      </c>
      <c r="F66" s="2" t="s">
        <v>732</v>
      </c>
      <c r="G66" s="2" t="s">
        <v>732</v>
      </c>
      <c r="H66" s="2" t="s">
        <v>732</v>
      </c>
      <c r="I66" s="2" t="s">
        <v>732</v>
      </c>
      <c r="J66" s="2" t="s">
        <v>732</v>
      </c>
      <c r="K66" s="2" t="s">
        <v>732</v>
      </c>
      <c r="L66" s="2" t="s">
        <v>732</v>
      </c>
      <c r="M66" s="2" t="s">
        <v>732</v>
      </c>
      <c r="N66" s="2" t="s">
        <v>732</v>
      </c>
      <c r="O66" s="2" t="s">
        <v>732</v>
      </c>
      <c r="P66" s="2" t="s">
        <v>732</v>
      </c>
      <c r="Q66" s="2" t="s">
        <v>732</v>
      </c>
      <c r="R66" s="2" t="s">
        <v>732</v>
      </c>
      <c r="S66" s="2" t="s">
        <v>732</v>
      </c>
      <c r="T66" s="2" t="s">
        <v>732</v>
      </c>
      <c r="U66" s="2" t="s">
        <v>732</v>
      </c>
      <c r="V66" s="2" t="s">
        <v>732</v>
      </c>
      <c r="W66" s="2" t="s">
        <v>732</v>
      </c>
      <c r="X66" s="2" t="s">
        <v>732</v>
      </c>
      <c r="Y66" s="2" t="s">
        <v>732</v>
      </c>
      <c r="Z66" s="2" t="s">
        <v>732</v>
      </c>
      <c r="AA66" s="2" t="s">
        <v>732</v>
      </c>
      <c r="AB66" s="2" t="s">
        <v>732</v>
      </c>
      <c r="AC66" s="2" t="s">
        <v>732</v>
      </c>
      <c r="AD66" s="2" t="s">
        <v>732</v>
      </c>
    </row>
    <row r="67" spans="2:30" ht="15.75" thickBot="1">
      <c r="B67" s="46" t="s">
        <v>48</v>
      </c>
      <c r="C67" s="2">
        <v>1</v>
      </c>
      <c r="D67" s="71" t="s">
        <v>732</v>
      </c>
      <c r="E67" s="2">
        <v>1</v>
      </c>
      <c r="F67" s="2" t="s">
        <v>732</v>
      </c>
      <c r="G67" s="2">
        <v>1</v>
      </c>
      <c r="H67" s="2" t="s">
        <v>732</v>
      </c>
      <c r="I67" s="2">
        <v>1</v>
      </c>
      <c r="J67" s="2">
        <v>1</v>
      </c>
      <c r="K67" s="2" t="s">
        <v>732</v>
      </c>
      <c r="L67" s="2" t="s">
        <v>732</v>
      </c>
      <c r="M67" s="2" t="s">
        <v>732</v>
      </c>
      <c r="N67" s="2">
        <v>1</v>
      </c>
      <c r="O67" s="2" t="s">
        <v>732</v>
      </c>
      <c r="P67" s="2">
        <v>1</v>
      </c>
      <c r="Q67" s="2" t="s">
        <v>732</v>
      </c>
      <c r="R67" s="2">
        <v>1</v>
      </c>
      <c r="S67" s="2" t="s">
        <v>732</v>
      </c>
      <c r="T67" s="2">
        <v>1</v>
      </c>
      <c r="U67" s="2">
        <v>1</v>
      </c>
      <c r="V67" s="2" t="s">
        <v>732</v>
      </c>
      <c r="W67" s="2">
        <v>1</v>
      </c>
      <c r="X67" s="2">
        <v>1</v>
      </c>
      <c r="Y67" s="2" t="s">
        <v>732</v>
      </c>
      <c r="Z67" s="2">
        <v>1</v>
      </c>
      <c r="AA67" s="2">
        <v>1</v>
      </c>
      <c r="AB67" s="2" t="s">
        <v>732</v>
      </c>
      <c r="AC67" s="2">
        <v>1</v>
      </c>
      <c r="AD67" s="2">
        <v>1</v>
      </c>
    </row>
    <row r="68" spans="2:30" ht="15.75" thickBot="1">
      <c r="B68" s="46" t="s">
        <v>51</v>
      </c>
      <c r="C68" s="2" t="s">
        <v>732</v>
      </c>
      <c r="D68" s="2" t="s">
        <v>732</v>
      </c>
      <c r="E68" s="71" t="s">
        <v>732</v>
      </c>
      <c r="F68" s="2" t="s">
        <v>732</v>
      </c>
      <c r="G68" s="2" t="s">
        <v>732</v>
      </c>
      <c r="H68" s="2" t="s">
        <v>732</v>
      </c>
      <c r="I68" s="2" t="s">
        <v>732</v>
      </c>
      <c r="J68" s="2" t="s">
        <v>732</v>
      </c>
      <c r="K68" s="2" t="s">
        <v>732</v>
      </c>
      <c r="L68" s="2" t="s">
        <v>732</v>
      </c>
      <c r="M68" s="2" t="s">
        <v>732</v>
      </c>
      <c r="N68" s="2" t="s">
        <v>732</v>
      </c>
      <c r="O68" s="2" t="s">
        <v>732</v>
      </c>
      <c r="P68" s="2" t="s">
        <v>732</v>
      </c>
      <c r="Q68" s="2" t="s">
        <v>732</v>
      </c>
      <c r="R68" s="2" t="s">
        <v>732</v>
      </c>
      <c r="S68" s="2" t="s">
        <v>732</v>
      </c>
      <c r="T68" s="2" t="s">
        <v>732</v>
      </c>
      <c r="U68" s="2" t="s">
        <v>732</v>
      </c>
      <c r="V68" s="2" t="s">
        <v>732</v>
      </c>
      <c r="W68" s="2" t="s">
        <v>732</v>
      </c>
      <c r="X68" s="2" t="s">
        <v>732</v>
      </c>
      <c r="Y68" s="2" t="s">
        <v>732</v>
      </c>
      <c r="Z68" s="2" t="s">
        <v>732</v>
      </c>
      <c r="AA68" s="2" t="s">
        <v>732</v>
      </c>
      <c r="AB68" s="2" t="s">
        <v>732</v>
      </c>
      <c r="AC68" s="2" t="s">
        <v>732</v>
      </c>
      <c r="AD68" s="2" t="s">
        <v>732</v>
      </c>
    </row>
    <row r="69" spans="2:30" ht="15.75" thickBot="1">
      <c r="B69" s="46" t="s">
        <v>54</v>
      </c>
      <c r="C69" s="2">
        <v>1</v>
      </c>
      <c r="D69" s="2" t="s">
        <v>732</v>
      </c>
      <c r="E69" s="2">
        <v>1</v>
      </c>
      <c r="F69" s="71" t="s">
        <v>732</v>
      </c>
      <c r="G69" s="2">
        <v>1</v>
      </c>
      <c r="H69" s="2" t="s">
        <v>732</v>
      </c>
      <c r="I69" s="2">
        <v>1</v>
      </c>
      <c r="J69" s="2">
        <v>1</v>
      </c>
      <c r="K69" s="2" t="s">
        <v>732</v>
      </c>
      <c r="L69" s="2" t="s">
        <v>732</v>
      </c>
      <c r="M69" s="2" t="s">
        <v>732</v>
      </c>
      <c r="N69" s="2">
        <v>1</v>
      </c>
      <c r="O69" s="2" t="s">
        <v>732</v>
      </c>
      <c r="P69" s="2">
        <v>1</v>
      </c>
      <c r="Q69" s="2" t="s">
        <v>732</v>
      </c>
      <c r="R69" s="2">
        <v>1</v>
      </c>
      <c r="S69" s="2" t="s">
        <v>732</v>
      </c>
      <c r="T69" s="2">
        <v>1</v>
      </c>
      <c r="U69" s="2">
        <v>1</v>
      </c>
      <c r="V69" s="2" t="s">
        <v>732</v>
      </c>
      <c r="W69" s="2">
        <v>1</v>
      </c>
      <c r="X69" s="2">
        <v>1</v>
      </c>
      <c r="Y69" s="2" t="s">
        <v>732</v>
      </c>
      <c r="Z69" s="2">
        <v>1</v>
      </c>
      <c r="AA69" s="2">
        <v>1</v>
      </c>
      <c r="AB69" s="2" t="s">
        <v>732</v>
      </c>
      <c r="AC69" s="2">
        <v>1</v>
      </c>
      <c r="AD69" s="2">
        <v>1</v>
      </c>
    </row>
    <row r="70" spans="2:30" ht="15.75" thickBot="1">
      <c r="B70" s="46" t="s">
        <v>57</v>
      </c>
      <c r="C70" s="2" t="s">
        <v>732</v>
      </c>
      <c r="D70" s="2" t="s">
        <v>732</v>
      </c>
      <c r="E70" s="2" t="s">
        <v>732</v>
      </c>
      <c r="F70" s="2" t="s">
        <v>732</v>
      </c>
      <c r="G70" s="71" t="s">
        <v>732</v>
      </c>
      <c r="H70" s="2" t="s">
        <v>732</v>
      </c>
      <c r="I70" s="2" t="s">
        <v>732</v>
      </c>
      <c r="J70" s="2" t="s">
        <v>732</v>
      </c>
      <c r="K70" s="2" t="s">
        <v>732</v>
      </c>
      <c r="L70" s="2" t="s">
        <v>732</v>
      </c>
      <c r="M70" s="2" t="s">
        <v>732</v>
      </c>
      <c r="N70" s="2" t="s">
        <v>732</v>
      </c>
      <c r="O70" s="2" t="s">
        <v>732</v>
      </c>
      <c r="P70" s="2" t="s">
        <v>732</v>
      </c>
      <c r="Q70" s="2" t="s">
        <v>732</v>
      </c>
      <c r="R70" s="2" t="s">
        <v>732</v>
      </c>
      <c r="S70" s="2" t="s">
        <v>732</v>
      </c>
      <c r="T70" s="2" t="s">
        <v>732</v>
      </c>
      <c r="U70" s="2" t="s">
        <v>732</v>
      </c>
      <c r="V70" s="2" t="s">
        <v>732</v>
      </c>
      <c r="W70" s="2" t="s">
        <v>732</v>
      </c>
      <c r="X70" s="2" t="s">
        <v>732</v>
      </c>
      <c r="Y70" s="2" t="s">
        <v>732</v>
      </c>
      <c r="Z70" s="2" t="s">
        <v>732</v>
      </c>
      <c r="AA70" s="2" t="s">
        <v>732</v>
      </c>
      <c r="AB70" s="2" t="s">
        <v>732</v>
      </c>
      <c r="AC70" s="2" t="s">
        <v>732</v>
      </c>
      <c r="AD70" s="2" t="s">
        <v>732</v>
      </c>
    </row>
    <row r="71" spans="2:30" ht="15.75" thickBot="1">
      <c r="B71" s="46" t="s">
        <v>60</v>
      </c>
      <c r="C71" s="2">
        <v>1</v>
      </c>
      <c r="D71" s="2" t="s">
        <v>732</v>
      </c>
      <c r="E71" s="2">
        <v>1</v>
      </c>
      <c r="F71" s="2" t="s">
        <v>732</v>
      </c>
      <c r="G71" s="2">
        <v>1</v>
      </c>
      <c r="H71" s="71" t="s">
        <v>732</v>
      </c>
      <c r="I71" s="2">
        <v>1</v>
      </c>
      <c r="J71" s="2">
        <v>1</v>
      </c>
      <c r="K71" s="2" t="s">
        <v>732</v>
      </c>
      <c r="L71" s="2" t="s">
        <v>732</v>
      </c>
      <c r="M71" s="2" t="s">
        <v>732</v>
      </c>
      <c r="N71" s="2">
        <v>1</v>
      </c>
      <c r="O71" s="2" t="s">
        <v>732</v>
      </c>
      <c r="P71" s="2">
        <v>1</v>
      </c>
      <c r="Q71" s="2" t="s">
        <v>732</v>
      </c>
      <c r="R71" s="2">
        <v>1</v>
      </c>
      <c r="S71" s="2" t="s">
        <v>732</v>
      </c>
      <c r="T71" s="2">
        <v>1</v>
      </c>
      <c r="U71" s="2">
        <v>1</v>
      </c>
      <c r="V71" s="2" t="s">
        <v>732</v>
      </c>
      <c r="W71" s="2">
        <v>1</v>
      </c>
      <c r="X71" s="2">
        <v>1</v>
      </c>
      <c r="Y71" s="2" t="s">
        <v>732</v>
      </c>
      <c r="Z71" s="2">
        <v>1</v>
      </c>
      <c r="AA71" s="2">
        <v>1</v>
      </c>
      <c r="AB71" s="2" t="s">
        <v>732</v>
      </c>
      <c r="AC71" s="2">
        <v>1</v>
      </c>
      <c r="AD71" s="2">
        <v>1</v>
      </c>
    </row>
    <row r="72" spans="2:30" ht="15.75" thickBot="1">
      <c r="B72" s="46" t="s">
        <v>63</v>
      </c>
      <c r="C72" s="2" t="s">
        <v>732</v>
      </c>
      <c r="D72" s="2" t="s">
        <v>732</v>
      </c>
      <c r="E72" s="2" t="s">
        <v>732</v>
      </c>
      <c r="F72" s="2" t="s">
        <v>732</v>
      </c>
      <c r="G72" s="2" t="s">
        <v>732</v>
      </c>
      <c r="H72" s="2" t="s">
        <v>732</v>
      </c>
      <c r="I72" s="71" t="s">
        <v>732</v>
      </c>
      <c r="J72" s="2" t="s">
        <v>732</v>
      </c>
      <c r="K72" s="2" t="s">
        <v>732</v>
      </c>
      <c r="L72" s="2" t="s">
        <v>732</v>
      </c>
      <c r="M72" s="2" t="s">
        <v>732</v>
      </c>
      <c r="N72" s="2" t="s">
        <v>732</v>
      </c>
      <c r="O72" s="2" t="s">
        <v>732</v>
      </c>
      <c r="P72" s="2" t="s">
        <v>732</v>
      </c>
      <c r="Q72" s="2" t="s">
        <v>732</v>
      </c>
      <c r="R72" s="2" t="s">
        <v>732</v>
      </c>
      <c r="S72" s="2" t="s">
        <v>732</v>
      </c>
      <c r="T72" s="2" t="s">
        <v>732</v>
      </c>
      <c r="U72" s="2" t="s">
        <v>732</v>
      </c>
      <c r="V72" s="2" t="s">
        <v>732</v>
      </c>
      <c r="W72" s="2" t="s">
        <v>732</v>
      </c>
      <c r="X72" s="2" t="s">
        <v>732</v>
      </c>
      <c r="Y72" s="2" t="s">
        <v>732</v>
      </c>
      <c r="Z72" s="2" t="s">
        <v>732</v>
      </c>
      <c r="AA72" s="2" t="s">
        <v>732</v>
      </c>
      <c r="AB72" s="2" t="s">
        <v>732</v>
      </c>
      <c r="AC72" s="2" t="s">
        <v>732</v>
      </c>
      <c r="AD72" s="2" t="s">
        <v>732</v>
      </c>
    </row>
    <row r="73" spans="2:30" ht="15.75" thickBot="1">
      <c r="B73" s="46" t="s">
        <v>66</v>
      </c>
      <c r="C73" s="2" t="s">
        <v>732</v>
      </c>
      <c r="D73" s="2" t="s">
        <v>732</v>
      </c>
      <c r="E73" s="2" t="s">
        <v>732</v>
      </c>
      <c r="F73" s="2" t="s">
        <v>732</v>
      </c>
      <c r="G73" s="2" t="s">
        <v>732</v>
      </c>
      <c r="H73" s="2" t="s">
        <v>732</v>
      </c>
      <c r="I73" s="2" t="s">
        <v>732</v>
      </c>
      <c r="J73" s="71" t="s">
        <v>732</v>
      </c>
      <c r="K73" s="2" t="s">
        <v>732</v>
      </c>
      <c r="L73" s="2" t="s">
        <v>732</v>
      </c>
      <c r="M73" s="2" t="s">
        <v>732</v>
      </c>
      <c r="N73" s="2" t="s">
        <v>732</v>
      </c>
      <c r="O73" s="2" t="s">
        <v>732</v>
      </c>
      <c r="P73" s="2" t="s">
        <v>732</v>
      </c>
      <c r="Q73" s="2" t="s">
        <v>732</v>
      </c>
      <c r="R73" s="2" t="s">
        <v>732</v>
      </c>
      <c r="S73" s="2" t="s">
        <v>732</v>
      </c>
      <c r="T73" s="2" t="s">
        <v>732</v>
      </c>
      <c r="U73" s="2" t="s">
        <v>732</v>
      </c>
      <c r="V73" s="2" t="s">
        <v>732</v>
      </c>
      <c r="W73" s="2" t="s">
        <v>732</v>
      </c>
      <c r="X73" s="2" t="s">
        <v>732</v>
      </c>
      <c r="Y73" s="2" t="s">
        <v>732</v>
      </c>
      <c r="Z73" s="2" t="s">
        <v>732</v>
      </c>
      <c r="AA73" s="2" t="s">
        <v>732</v>
      </c>
      <c r="AB73" s="2" t="s">
        <v>732</v>
      </c>
      <c r="AC73" s="2" t="s">
        <v>732</v>
      </c>
      <c r="AD73" s="2" t="s">
        <v>732</v>
      </c>
    </row>
    <row r="74" spans="2:30" ht="15.75" thickBot="1">
      <c r="B74" s="46" t="s">
        <v>69</v>
      </c>
      <c r="C74" s="2">
        <v>1</v>
      </c>
      <c r="D74" s="2" t="s">
        <v>732</v>
      </c>
      <c r="E74" s="2">
        <v>1</v>
      </c>
      <c r="F74" s="2" t="s">
        <v>732</v>
      </c>
      <c r="G74" s="2">
        <v>1</v>
      </c>
      <c r="H74" s="2" t="s">
        <v>732</v>
      </c>
      <c r="I74" s="2">
        <v>1</v>
      </c>
      <c r="J74" s="2">
        <v>1</v>
      </c>
      <c r="K74" s="71" t="s">
        <v>732</v>
      </c>
      <c r="L74" s="2" t="s">
        <v>732</v>
      </c>
      <c r="M74" s="2" t="s">
        <v>732</v>
      </c>
      <c r="N74" s="2">
        <v>1</v>
      </c>
      <c r="O74" s="2" t="s">
        <v>732</v>
      </c>
      <c r="P74" s="2">
        <v>1</v>
      </c>
      <c r="Q74" s="2" t="s">
        <v>732</v>
      </c>
      <c r="R74" s="2">
        <v>1</v>
      </c>
      <c r="S74" s="2" t="s">
        <v>732</v>
      </c>
      <c r="T74" s="2">
        <v>1</v>
      </c>
      <c r="U74" s="2">
        <v>1</v>
      </c>
      <c r="V74" s="2" t="s">
        <v>732</v>
      </c>
      <c r="W74" s="2">
        <v>1</v>
      </c>
      <c r="X74" s="2">
        <v>1</v>
      </c>
      <c r="Y74" s="2" t="s">
        <v>732</v>
      </c>
      <c r="Z74" s="2">
        <v>1</v>
      </c>
      <c r="AA74" s="2">
        <v>1</v>
      </c>
      <c r="AB74" s="2" t="s">
        <v>732</v>
      </c>
      <c r="AC74" s="2">
        <v>1</v>
      </c>
      <c r="AD74" s="2">
        <v>1</v>
      </c>
    </row>
    <row r="75" spans="2:30" ht="15.75" thickBot="1">
      <c r="B75" s="46" t="s">
        <v>71</v>
      </c>
      <c r="C75" s="2">
        <v>1</v>
      </c>
      <c r="D75" s="2" t="s">
        <v>732</v>
      </c>
      <c r="E75" s="2">
        <v>1</v>
      </c>
      <c r="F75" s="2" t="s">
        <v>732</v>
      </c>
      <c r="G75" s="2">
        <v>1</v>
      </c>
      <c r="H75" s="2" t="s">
        <v>732</v>
      </c>
      <c r="I75" s="2">
        <v>1</v>
      </c>
      <c r="J75" s="2">
        <v>1</v>
      </c>
      <c r="K75" s="2" t="s">
        <v>732</v>
      </c>
      <c r="L75" s="71" t="s">
        <v>732</v>
      </c>
      <c r="M75" s="2" t="s">
        <v>732</v>
      </c>
      <c r="N75" s="2">
        <v>1</v>
      </c>
      <c r="O75" s="2" t="s">
        <v>732</v>
      </c>
      <c r="P75" s="2">
        <v>1</v>
      </c>
      <c r="Q75" s="2" t="s">
        <v>732</v>
      </c>
      <c r="R75" s="2">
        <v>1</v>
      </c>
      <c r="S75" s="2" t="s">
        <v>732</v>
      </c>
      <c r="T75" s="2">
        <v>1</v>
      </c>
      <c r="U75" s="2">
        <v>1</v>
      </c>
      <c r="V75" s="2" t="s">
        <v>732</v>
      </c>
      <c r="W75" s="2">
        <v>1</v>
      </c>
      <c r="X75" s="2">
        <v>1</v>
      </c>
      <c r="Y75" s="2" t="s">
        <v>732</v>
      </c>
      <c r="Z75" s="2">
        <v>1</v>
      </c>
      <c r="AA75" s="2">
        <v>1</v>
      </c>
      <c r="AB75" s="2" t="s">
        <v>732</v>
      </c>
      <c r="AC75" s="2">
        <v>1</v>
      </c>
      <c r="AD75" s="2">
        <v>1</v>
      </c>
    </row>
    <row r="76" spans="2:30" ht="15.75" thickBot="1">
      <c r="B76" s="46" t="s">
        <v>73</v>
      </c>
      <c r="C76" s="2" t="s">
        <v>732</v>
      </c>
      <c r="D76" s="2" t="s">
        <v>732</v>
      </c>
      <c r="E76" s="2">
        <v>1</v>
      </c>
      <c r="F76" s="2" t="s">
        <v>732</v>
      </c>
      <c r="G76" s="2">
        <v>1</v>
      </c>
      <c r="H76" s="2" t="s">
        <v>732</v>
      </c>
      <c r="I76" s="2">
        <v>1</v>
      </c>
      <c r="J76" s="2" t="s">
        <v>732</v>
      </c>
      <c r="K76" s="2" t="s">
        <v>732</v>
      </c>
      <c r="L76" s="2" t="s">
        <v>732</v>
      </c>
      <c r="M76" s="71" t="s">
        <v>732</v>
      </c>
      <c r="N76" s="2" t="s">
        <v>732</v>
      </c>
      <c r="O76" s="2" t="s">
        <v>732</v>
      </c>
      <c r="P76" s="2" t="s">
        <v>732</v>
      </c>
      <c r="Q76" s="2" t="s">
        <v>732</v>
      </c>
      <c r="R76" s="2">
        <v>1</v>
      </c>
      <c r="S76" s="2" t="s">
        <v>732</v>
      </c>
      <c r="T76" s="2">
        <v>1</v>
      </c>
      <c r="U76" s="2">
        <v>1</v>
      </c>
      <c r="V76" s="2" t="s">
        <v>732</v>
      </c>
      <c r="W76" s="2">
        <v>1</v>
      </c>
      <c r="X76" s="2">
        <v>1</v>
      </c>
      <c r="Y76" s="2" t="s">
        <v>732</v>
      </c>
      <c r="Z76" s="2">
        <v>1</v>
      </c>
      <c r="AA76" s="2" t="s">
        <v>732</v>
      </c>
      <c r="AB76" s="2" t="s">
        <v>732</v>
      </c>
      <c r="AC76" s="2">
        <v>1</v>
      </c>
      <c r="AD76" s="2">
        <v>1</v>
      </c>
    </row>
    <row r="77" spans="2:30" ht="15.75" thickBot="1">
      <c r="B77" s="46" t="s">
        <v>75</v>
      </c>
      <c r="C77" s="2" t="s">
        <v>732</v>
      </c>
      <c r="D77" s="2" t="s">
        <v>732</v>
      </c>
      <c r="E77" s="2" t="s">
        <v>732</v>
      </c>
      <c r="F77" s="2" t="s">
        <v>732</v>
      </c>
      <c r="G77" s="2" t="s">
        <v>732</v>
      </c>
      <c r="H77" s="2" t="s">
        <v>732</v>
      </c>
      <c r="I77" s="2" t="s">
        <v>732</v>
      </c>
      <c r="J77" s="2" t="s">
        <v>732</v>
      </c>
      <c r="K77" s="2" t="s">
        <v>732</v>
      </c>
      <c r="L77" s="2" t="s">
        <v>732</v>
      </c>
      <c r="M77" s="2" t="s">
        <v>732</v>
      </c>
      <c r="N77" s="71" t="s">
        <v>732</v>
      </c>
      <c r="O77" s="2" t="s">
        <v>732</v>
      </c>
      <c r="P77" s="2" t="s">
        <v>732</v>
      </c>
      <c r="Q77" s="2" t="s">
        <v>732</v>
      </c>
      <c r="R77" s="2" t="s">
        <v>732</v>
      </c>
      <c r="S77" s="2" t="s">
        <v>732</v>
      </c>
      <c r="T77" s="2" t="s">
        <v>732</v>
      </c>
      <c r="U77" s="2" t="s">
        <v>732</v>
      </c>
      <c r="V77" s="2" t="s">
        <v>732</v>
      </c>
      <c r="W77" s="2" t="s">
        <v>732</v>
      </c>
      <c r="X77" s="2" t="s">
        <v>732</v>
      </c>
      <c r="Y77" s="2" t="s">
        <v>732</v>
      </c>
      <c r="Z77" s="2" t="s">
        <v>732</v>
      </c>
      <c r="AA77" s="2" t="s">
        <v>732</v>
      </c>
      <c r="AB77" s="2" t="s">
        <v>732</v>
      </c>
      <c r="AC77" s="2" t="s">
        <v>732</v>
      </c>
      <c r="AD77" s="2" t="s">
        <v>732</v>
      </c>
    </row>
    <row r="78" spans="2:30" ht="15.75" thickBot="1">
      <c r="B78" s="46" t="s">
        <v>78</v>
      </c>
      <c r="C78" s="2">
        <v>1</v>
      </c>
      <c r="D78" s="2" t="s">
        <v>732</v>
      </c>
      <c r="E78" s="2">
        <v>1</v>
      </c>
      <c r="F78" s="2" t="s">
        <v>732</v>
      </c>
      <c r="G78" s="2">
        <v>1</v>
      </c>
      <c r="H78" s="2" t="s">
        <v>732</v>
      </c>
      <c r="I78" s="2">
        <v>1</v>
      </c>
      <c r="J78" s="2">
        <v>1</v>
      </c>
      <c r="K78" s="2" t="s">
        <v>732</v>
      </c>
      <c r="L78" s="2" t="s">
        <v>732</v>
      </c>
      <c r="M78" s="2" t="s">
        <v>732</v>
      </c>
      <c r="N78" s="2">
        <v>1</v>
      </c>
      <c r="O78" s="71" t="s">
        <v>732</v>
      </c>
      <c r="P78" s="2">
        <v>1</v>
      </c>
      <c r="Q78" s="2" t="s">
        <v>732</v>
      </c>
      <c r="R78" s="2">
        <v>1</v>
      </c>
      <c r="S78" s="2" t="s">
        <v>732</v>
      </c>
      <c r="T78" s="2">
        <v>1</v>
      </c>
      <c r="U78" s="2">
        <v>1</v>
      </c>
      <c r="V78" s="2" t="s">
        <v>732</v>
      </c>
      <c r="W78" s="2">
        <v>1</v>
      </c>
      <c r="X78" s="2">
        <v>1</v>
      </c>
      <c r="Y78" s="2" t="s">
        <v>732</v>
      </c>
      <c r="Z78" s="2">
        <v>1</v>
      </c>
      <c r="AA78" s="2">
        <v>1</v>
      </c>
      <c r="AB78" s="2" t="s">
        <v>732</v>
      </c>
      <c r="AC78" s="2">
        <v>1</v>
      </c>
      <c r="AD78" s="2">
        <v>1</v>
      </c>
    </row>
    <row r="79" spans="2:30" ht="15.75" thickBot="1">
      <c r="B79" s="46" t="s">
        <v>81</v>
      </c>
      <c r="C79" s="2" t="s">
        <v>732</v>
      </c>
      <c r="D79" s="2" t="s">
        <v>732</v>
      </c>
      <c r="E79" s="2" t="s">
        <v>732</v>
      </c>
      <c r="F79" s="2" t="s">
        <v>732</v>
      </c>
      <c r="G79" s="2" t="s">
        <v>732</v>
      </c>
      <c r="H79" s="2" t="s">
        <v>732</v>
      </c>
      <c r="I79" s="2" t="s">
        <v>732</v>
      </c>
      <c r="J79" s="2" t="s">
        <v>732</v>
      </c>
      <c r="K79" s="2" t="s">
        <v>732</v>
      </c>
      <c r="L79" s="2" t="s">
        <v>732</v>
      </c>
      <c r="M79" s="2" t="s">
        <v>732</v>
      </c>
      <c r="N79" s="2" t="s">
        <v>732</v>
      </c>
      <c r="O79" s="2" t="s">
        <v>732</v>
      </c>
      <c r="P79" s="71" t="s">
        <v>732</v>
      </c>
      <c r="Q79" s="2" t="s">
        <v>732</v>
      </c>
      <c r="R79" s="2" t="s">
        <v>732</v>
      </c>
      <c r="S79" s="2" t="s">
        <v>732</v>
      </c>
      <c r="T79" s="2" t="s">
        <v>732</v>
      </c>
      <c r="U79" s="2" t="s">
        <v>732</v>
      </c>
      <c r="V79" s="2" t="s">
        <v>732</v>
      </c>
      <c r="W79" s="2" t="s">
        <v>732</v>
      </c>
      <c r="X79" s="2" t="s">
        <v>732</v>
      </c>
      <c r="Y79" s="2" t="s">
        <v>732</v>
      </c>
      <c r="Z79" s="2" t="s">
        <v>732</v>
      </c>
      <c r="AA79" s="2" t="s">
        <v>732</v>
      </c>
      <c r="AB79" s="2" t="s">
        <v>732</v>
      </c>
      <c r="AC79" s="2" t="s">
        <v>732</v>
      </c>
      <c r="AD79" s="2" t="s">
        <v>732</v>
      </c>
    </row>
    <row r="80" spans="2:30" ht="15.75" thickBot="1">
      <c r="B80" s="46" t="s">
        <v>84</v>
      </c>
      <c r="C80" s="2">
        <v>1</v>
      </c>
      <c r="D80" s="2" t="s">
        <v>732</v>
      </c>
      <c r="E80" s="2">
        <v>1</v>
      </c>
      <c r="F80" s="2" t="s">
        <v>732</v>
      </c>
      <c r="G80" s="2">
        <v>1</v>
      </c>
      <c r="H80" s="2" t="s">
        <v>732</v>
      </c>
      <c r="I80" s="2">
        <v>1</v>
      </c>
      <c r="J80" s="2">
        <v>1</v>
      </c>
      <c r="K80" s="2" t="s">
        <v>732</v>
      </c>
      <c r="L80" s="2" t="s">
        <v>732</v>
      </c>
      <c r="M80" s="2" t="s">
        <v>732</v>
      </c>
      <c r="N80" s="2">
        <v>1</v>
      </c>
      <c r="O80" s="2" t="s">
        <v>732</v>
      </c>
      <c r="P80" s="2">
        <v>1</v>
      </c>
      <c r="Q80" s="71" t="s">
        <v>732</v>
      </c>
      <c r="R80" s="2">
        <v>1</v>
      </c>
      <c r="S80" s="2" t="s">
        <v>732</v>
      </c>
      <c r="T80" s="2">
        <v>1</v>
      </c>
      <c r="U80" s="2">
        <v>1</v>
      </c>
      <c r="V80" s="2" t="s">
        <v>732</v>
      </c>
      <c r="W80" s="2">
        <v>1</v>
      </c>
      <c r="X80" s="2">
        <v>1</v>
      </c>
      <c r="Y80" s="2" t="s">
        <v>732</v>
      </c>
      <c r="Z80" s="2">
        <v>1</v>
      </c>
      <c r="AA80" s="2">
        <v>1</v>
      </c>
      <c r="AB80" s="2" t="s">
        <v>732</v>
      </c>
      <c r="AC80" s="2">
        <v>1</v>
      </c>
      <c r="AD80" s="2">
        <v>1</v>
      </c>
    </row>
    <row r="81" spans="2:30" ht="15.75" thickBot="1">
      <c r="B81" s="46" t="s">
        <v>87</v>
      </c>
      <c r="C81" s="2" t="s">
        <v>732</v>
      </c>
      <c r="D81" s="2" t="s">
        <v>732</v>
      </c>
      <c r="E81" s="2" t="s">
        <v>732</v>
      </c>
      <c r="F81" s="2" t="s">
        <v>732</v>
      </c>
      <c r="G81" s="2" t="s">
        <v>732</v>
      </c>
      <c r="H81" s="2" t="s">
        <v>732</v>
      </c>
      <c r="I81" s="2" t="s">
        <v>732</v>
      </c>
      <c r="J81" s="2" t="s">
        <v>732</v>
      </c>
      <c r="K81" s="2" t="s">
        <v>732</v>
      </c>
      <c r="L81" s="2" t="s">
        <v>732</v>
      </c>
      <c r="M81" s="2" t="s">
        <v>732</v>
      </c>
      <c r="N81" s="2" t="s">
        <v>732</v>
      </c>
      <c r="O81" s="2" t="s">
        <v>732</v>
      </c>
      <c r="P81" s="2" t="s">
        <v>732</v>
      </c>
      <c r="Q81" s="2" t="s">
        <v>732</v>
      </c>
      <c r="R81" s="71" t="s">
        <v>732</v>
      </c>
      <c r="S81" s="2" t="s">
        <v>732</v>
      </c>
      <c r="T81" s="2" t="s">
        <v>732</v>
      </c>
      <c r="U81" s="2" t="s">
        <v>732</v>
      </c>
      <c r="V81" s="2" t="s">
        <v>732</v>
      </c>
      <c r="W81" s="2" t="s">
        <v>732</v>
      </c>
      <c r="X81" s="2" t="s">
        <v>732</v>
      </c>
      <c r="Y81" s="2" t="s">
        <v>732</v>
      </c>
      <c r="Z81" s="2" t="s">
        <v>732</v>
      </c>
      <c r="AA81" s="2" t="s">
        <v>732</v>
      </c>
      <c r="AB81" s="2" t="s">
        <v>732</v>
      </c>
      <c r="AC81" s="2" t="s">
        <v>732</v>
      </c>
      <c r="AD81" s="2" t="s">
        <v>732</v>
      </c>
    </row>
    <row r="82" spans="2:30" ht="15.75" thickBot="1">
      <c r="B82" s="46" t="s">
        <v>90</v>
      </c>
      <c r="C82" s="2">
        <v>1</v>
      </c>
      <c r="D82" s="2" t="s">
        <v>732</v>
      </c>
      <c r="E82" s="2">
        <v>1</v>
      </c>
      <c r="F82" s="2" t="s">
        <v>732</v>
      </c>
      <c r="G82" s="2">
        <v>1</v>
      </c>
      <c r="H82" s="2" t="s">
        <v>732</v>
      </c>
      <c r="I82" s="2">
        <v>1</v>
      </c>
      <c r="J82" s="2">
        <v>1</v>
      </c>
      <c r="K82" s="2" t="s">
        <v>732</v>
      </c>
      <c r="L82" s="2" t="s">
        <v>732</v>
      </c>
      <c r="M82" s="2" t="s">
        <v>732</v>
      </c>
      <c r="N82" s="2">
        <v>1</v>
      </c>
      <c r="O82" s="2" t="s">
        <v>732</v>
      </c>
      <c r="P82" s="2">
        <v>1</v>
      </c>
      <c r="Q82" s="2" t="s">
        <v>732</v>
      </c>
      <c r="R82" s="2">
        <v>1</v>
      </c>
      <c r="S82" s="71" t="s">
        <v>732</v>
      </c>
      <c r="T82" s="2">
        <v>1</v>
      </c>
      <c r="U82" s="2">
        <v>1</v>
      </c>
      <c r="V82" s="2" t="s">
        <v>732</v>
      </c>
      <c r="W82" s="2">
        <v>1</v>
      </c>
      <c r="X82" s="2">
        <v>1</v>
      </c>
      <c r="Y82" s="2" t="s">
        <v>732</v>
      </c>
      <c r="Z82" s="2">
        <v>1</v>
      </c>
      <c r="AA82" s="2">
        <v>1</v>
      </c>
      <c r="AB82" s="2" t="s">
        <v>732</v>
      </c>
      <c r="AC82" s="2">
        <v>1</v>
      </c>
      <c r="AD82" s="2">
        <v>1</v>
      </c>
    </row>
    <row r="83" spans="2:30" ht="15.75" thickBot="1">
      <c r="B83" s="46" t="s">
        <v>93</v>
      </c>
      <c r="C83" s="2" t="s">
        <v>732</v>
      </c>
      <c r="D83" s="2" t="s">
        <v>732</v>
      </c>
      <c r="E83" s="2" t="s">
        <v>732</v>
      </c>
      <c r="F83" s="2" t="s">
        <v>732</v>
      </c>
      <c r="G83" s="2" t="s">
        <v>732</v>
      </c>
      <c r="H83" s="2" t="s">
        <v>732</v>
      </c>
      <c r="I83" s="2" t="s">
        <v>732</v>
      </c>
      <c r="J83" s="2" t="s">
        <v>732</v>
      </c>
      <c r="K83" s="2" t="s">
        <v>732</v>
      </c>
      <c r="L83" s="2" t="s">
        <v>732</v>
      </c>
      <c r="M83" s="2" t="s">
        <v>732</v>
      </c>
      <c r="N83" s="2" t="s">
        <v>732</v>
      </c>
      <c r="O83" s="2" t="s">
        <v>732</v>
      </c>
      <c r="P83" s="2" t="s">
        <v>732</v>
      </c>
      <c r="Q83" s="2" t="s">
        <v>732</v>
      </c>
      <c r="R83" s="2" t="s">
        <v>732</v>
      </c>
      <c r="S83" s="2" t="s">
        <v>732</v>
      </c>
      <c r="T83" s="71" t="s">
        <v>732</v>
      </c>
      <c r="U83" s="2" t="s">
        <v>732</v>
      </c>
      <c r="V83" s="2" t="s">
        <v>732</v>
      </c>
      <c r="W83" s="2" t="s">
        <v>732</v>
      </c>
      <c r="X83" s="2" t="s">
        <v>732</v>
      </c>
      <c r="Y83" s="2" t="s">
        <v>732</v>
      </c>
      <c r="Z83" s="2" t="s">
        <v>732</v>
      </c>
      <c r="AA83" s="2" t="s">
        <v>732</v>
      </c>
      <c r="AB83" s="2" t="s">
        <v>732</v>
      </c>
      <c r="AC83" s="2" t="s">
        <v>732</v>
      </c>
      <c r="AD83" s="2" t="s">
        <v>732</v>
      </c>
    </row>
    <row r="84" spans="2:30" ht="15.75" thickBot="1">
      <c r="B84" s="46" t="s">
        <v>96</v>
      </c>
      <c r="C84" s="2" t="s">
        <v>732</v>
      </c>
      <c r="D84" s="2" t="s">
        <v>732</v>
      </c>
      <c r="E84" s="2" t="s">
        <v>732</v>
      </c>
      <c r="F84" s="2" t="s">
        <v>732</v>
      </c>
      <c r="G84" s="2" t="s">
        <v>732</v>
      </c>
      <c r="H84" s="2" t="s">
        <v>732</v>
      </c>
      <c r="I84" s="2" t="s">
        <v>732</v>
      </c>
      <c r="J84" s="2" t="s">
        <v>732</v>
      </c>
      <c r="K84" s="2" t="s">
        <v>732</v>
      </c>
      <c r="L84" s="2" t="s">
        <v>732</v>
      </c>
      <c r="M84" s="2" t="s">
        <v>732</v>
      </c>
      <c r="N84" s="2" t="s">
        <v>732</v>
      </c>
      <c r="O84" s="2" t="s">
        <v>732</v>
      </c>
      <c r="P84" s="2" t="s">
        <v>732</v>
      </c>
      <c r="Q84" s="2" t="s">
        <v>732</v>
      </c>
      <c r="R84" s="2" t="s">
        <v>732</v>
      </c>
      <c r="S84" s="2" t="s">
        <v>732</v>
      </c>
      <c r="T84" s="2" t="s">
        <v>732</v>
      </c>
      <c r="U84" s="71" t="s">
        <v>732</v>
      </c>
      <c r="V84" s="2" t="s">
        <v>732</v>
      </c>
      <c r="W84" s="2" t="s">
        <v>732</v>
      </c>
      <c r="X84" s="2" t="s">
        <v>732</v>
      </c>
      <c r="Y84" s="2" t="s">
        <v>732</v>
      </c>
      <c r="Z84" s="2" t="s">
        <v>732</v>
      </c>
      <c r="AA84" s="2" t="s">
        <v>732</v>
      </c>
      <c r="AB84" s="2" t="s">
        <v>732</v>
      </c>
      <c r="AC84" s="2" t="s">
        <v>732</v>
      </c>
      <c r="AD84" s="2" t="s">
        <v>732</v>
      </c>
    </row>
    <row r="85" spans="2:30" ht="15.75" thickBot="1">
      <c r="B85" s="46" t="s">
        <v>98</v>
      </c>
      <c r="C85" s="2">
        <v>1</v>
      </c>
      <c r="D85" s="2" t="s">
        <v>732</v>
      </c>
      <c r="E85" s="2">
        <v>1</v>
      </c>
      <c r="F85" s="2" t="s">
        <v>732</v>
      </c>
      <c r="G85" s="2">
        <v>1</v>
      </c>
      <c r="H85" s="2" t="s">
        <v>732</v>
      </c>
      <c r="I85" s="2">
        <v>1</v>
      </c>
      <c r="J85" s="2">
        <v>1</v>
      </c>
      <c r="K85" s="2" t="s">
        <v>732</v>
      </c>
      <c r="L85" s="2" t="s">
        <v>732</v>
      </c>
      <c r="M85" s="2" t="s">
        <v>732</v>
      </c>
      <c r="N85" s="2">
        <v>1</v>
      </c>
      <c r="O85" s="2" t="s">
        <v>732</v>
      </c>
      <c r="P85" s="2">
        <v>1</v>
      </c>
      <c r="Q85" s="2" t="s">
        <v>732</v>
      </c>
      <c r="R85" s="2">
        <v>1</v>
      </c>
      <c r="S85" s="2" t="s">
        <v>732</v>
      </c>
      <c r="T85" s="2">
        <v>1</v>
      </c>
      <c r="U85" s="2">
        <v>1</v>
      </c>
      <c r="V85" s="71" t="s">
        <v>732</v>
      </c>
      <c r="W85" s="2">
        <v>1</v>
      </c>
      <c r="X85" s="2">
        <v>1</v>
      </c>
      <c r="Y85" s="2" t="s">
        <v>732</v>
      </c>
      <c r="Z85" s="2">
        <v>1</v>
      </c>
      <c r="AA85" s="2">
        <v>1</v>
      </c>
      <c r="AB85" s="2" t="s">
        <v>732</v>
      </c>
      <c r="AC85" s="2">
        <v>1</v>
      </c>
      <c r="AD85" s="2">
        <v>1</v>
      </c>
    </row>
    <row r="86" spans="2:30" ht="15.75" thickBot="1">
      <c r="B86" s="46" t="s">
        <v>100</v>
      </c>
      <c r="C86" s="2" t="s">
        <v>732</v>
      </c>
      <c r="D86" s="2" t="s">
        <v>732</v>
      </c>
      <c r="E86" s="2" t="s">
        <v>732</v>
      </c>
      <c r="F86" s="2" t="s">
        <v>732</v>
      </c>
      <c r="G86" s="2" t="s">
        <v>732</v>
      </c>
      <c r="H86" s="2" t="s">
        <v>732</v>
      </c>
      <c r="I86" s="2" t="s">
        <v>732</v>
      </c>
      <c r="J86" s="2" t="s">
        <v>732</v>
      </c>
      <c r="K86" s="2" t="s">
        <v>732</v>
      </c>
      <c r="L86" s="2" t="s">
        <v>732</v>
      </c>
      <c r="M86" s="2" t="s">
        <v>732</v>
      </c>
      <c r="N86" s="2" t="s">
        <v>732</v>
      </c>
      <c r="O86" s="2" t="s">
        <v>732</v>
      </c>
      <c r="P86" s="2" t="s">
        <v>732</v>
      </c>
      <c r="Q86" s="2" t="s">
        <v>732</v>
      </c>
      <c r="R86" s="2" t="s">
        <v>732</v>
      </c>
      <c r="S86" s="2" t="s">
        <v>732</v>
      </c>
      <c r="T86" s="2" t="s">
        <v>732</v>
      </c>
      <c r="U86" s="2" t="s">
        <v>732</v>
      </c>
      <c r="V86" s="2" t="s">
        <v>732</v>
      </c>
      <c r="W86" s="71" t="s">
        <v>732</v>
      </c>
      <c r="X86" s="2" t="s">
        <v>732</v>
      </c>
      <c r="Y86" s="2" t="s">
        <v>732</v>
      </c>
      <c r="Z86" s="2" t="s">
        <v>732</v>
      </c>
      <c r="AA86" s="2" t="s">
        <v>732</v>
      </c>
      <c r="AB86" s="2" t="s">
        <v>732</v>
      </c>
      <c r="AC86" s="2" t="s">
        <v>732</v>
      </c>
      <c r="AD86" s="2" t="s">
        <v>732</v>
      </c>
    </row>
    <row r="87" spans="2:30" ht="15.75" thickBot="1">
      <c r="B87" s="46" t="s">
        <v>103</v>
      </c>
      <c r="C87" s="2" t="s">
        <v>732</v>
      </c>
      <c r="D87" s="2" t="s">
        <v>732</v>
      </c>
      <c r="E87" s="2" t="s">
        <v>732</v>
      </c>
      <c r="F87" s="2" t="s">
        <v>732</v>
      </c>
      <c r="G87" s="2" t="s">
        <v>732</v>
      </c>
      <c r="H87" s="2" t="s">
        <v>732</v>
      </c>
      <c r="I87" s="2" t="s">
        <v>732</v>
      </c>
      <c r="J87" s="2" t="s">
        <v>732</v>
      </c>
      <c r="K87" s="2" t="s">
        <v>732</v>
      </c>
      <c r="L87" s="2" t="s">
        <v>732</v>
      </c>
      <c r="M87" s="2" t="s">
        <v>732</v>
      </c>
      <c r="N87" s="2" t="s">
        <v>732</v>
      </c>
      <c r="O87" s="2" t="s">
        <v>732</v>
      </c>
      <c r="P87" s="2" t="s">
        <v>732</v>
      </c>
      <c r="Q87" s="2" t="s">
        <v>732</v>
      </c>
      <c r="R87" s="2" t="s">
        <v>732</v>
      </c>
      <c r="S87" s="2" t="s">
        <v>732</v>
      </c>
      <c r="T87" s="2" t="s">
        <v>732</v>
      </c>
      <c r="U87" s="2" t="s">
        <v>732</v>
      </c>
      <c r="V87" s="2" t="s">
        <v>732</v>
      </c>
      <c r="W87" s="2" t="s">
        <v>732</v>
      </c>
      <c r="X87" s="71" t="s">
        <v>732</v>
      </c>
      <c r="Y87" s="2" t="s">
        <v>732</v>
      </c>
      <c r="Z87" s="2" t="s">
        <v>732</v>
      </c>
      <c r="AA87" s="2" t="s">
        <v>732</v>
      </c>
      <c r="AB87" s="2" t="s">
        <v>732</v>
      </c>
      <c r="AC87" s="2" t="s">
        <v>732</v>
      </c>
      <c r="AD87" s="2" t="s">
        <v>732</v>
      </c>
    </row>
    <row r="88" spans="2:30" ht="15.75" thickBot="1">
      <c r="B88" s="46" t="s">
        <v>106</v>
      </c>
      <c r="C88" s="2">
        <v>1</v>
      </c>
      <c r="D88" s="2" t="s">
        <v>732</v>
      </c>
      <c r="E88" s="2">
        <v>1</v>
      </c>
      <c r="F88" s="2" t="s">
        <v>732</v>
      </c>
      <c r="G88" s="2">
        <v>1</v>
      </c>
      <c r="H88" s="2" t="s">
        <v>732</v>
      </c>
      <c r="I88" s="2">
        <v>1</v>
      </c>
      <c r="J88" s="2">
        <v>1</v>
      </c>
      <c r="K88" s="2" t="s">
        <v>732</v>
      </c>
      <c r="L88" s="2" t="s">
        <v>732</v>
      </c>
      <c r="M88" s="2" t="s">
        <v>732</v>
      </c>
      <c r="N88" s="2">
        <v>1</v>
      </c>
      <c r="O88" s="2" t="s">
        <v>732</v>
      </c>
      <c r="P88" s="2">
        <v>1</v>
      </c>
      <c r="Q88" s="2" t="s">
        <v>732</v>
      </c>
      <c r="R88" s="2">
        <v>1</v>
      </c>
      <c r="S88" s="2" t="s">
        <v>732</v>
      </c>
      <c r="T88" s="2">
        <v>1</v>
      </c>
      <c r="U88" s="2">
        <v>1</v>
      </c>
      <c r="V88" s="2" t="s">
        <v>732</v>
      </c>
      <c r="W88" s="2">
        <v>1</v>
      </c>
      <c r="X88" s="2">
        <v>1</v>
      </c>
      <c r="Y88" s="71" t="s">
        <v>732</v>
      </c>
      <c r="Z88" s="2">
        <v>1</v>
      </c>
      <c r="AA88" s="2">
        <v>1</v>
      </c>
      <c r="AB88" s="2" t="s">
        <v>732</v>
      </c>
      <c r="AC88" s="2">
        <v>1</v>
      </c>
      <c r="AD88" s="2">
        <v>1</v>
      </c>
    </row>
    <row r="89" spans="2:30" ht="15.75" thickBot="1">
      <c r="B89" s="46" t="s">
        <v>109</v>
      </c>
      <c r="C89" s="2" t="s">
        <v>732</v>
      </c>
      <c r="D89" s="2" t="s">
        <v>732</v>
      </c>
      <c r="E89" s="2" t="s">
        <v>732</v>
      </c>
      <c r="F89" s="2" t="s">
        <v>732</v>
      </c>
      <c r="G89" s="2" t="s">
        <v>732</v>
      </c>
      <c r="H89" s="2" t="s">
        <v>732</v>
      </c>
      <c r="I89" s="2" t="s">
        <v>732</v>
      </c>
      <c r="J89" s="2" t="s">
        <v>732</v>
      </c>
      <c r="K89" s="2" t="s">
        <v>732</v>
      </c>
      <c r="L89" s="2" t="s">
        <v>732</v>
      </c>
      <c r="M89" s="2" t="s">
        <v>732</v>
      </c>
      <c r="N89" s="2" t="s">
        <v>732</v>
      </c>
      <c r="O89" s="2" t="s">
        <v>732</v>
      </c>
      <c r="P89" s="2" t="s">
        <v>732</v>
      </c>
      <c r="Q89" s="2" t="s">
        <v>732</v>
      </c>
      <c r="R89" s="2" t="s">
        <v>732</v>
      </c>
      <c r="S89" s="2" t="s">
        <v>732</v>
      </c>
      <c r="T89" s="2" t="s">
        <v>732</v>
      </c>
      <c r="U89" s="2" t="s">
        <v>732</v>
      </c>
      <c r="V89" s="2" t="s">
        <v>732</v>
      </c>
      <c r="W89" s="2" t="s">
        <v>732</v>
      </c>
      <c r="X89" s="2" t="s">
        <v>732</v>
      </c>
      <c r="Y89" s="2" t="s">
        <v>732</v>
      </c>
      <c r="Z89" s="71" t="s">
        <v>732</v>
      </c>
      <c r="AA89" s="2" t="s">
        <v>732</v>
      </c>
      <c r="AB89" s="2" t="s">
        <v>732</v>
      </c>
      <c r="AC89" s="2" t="s">
        <v>732</v>
      </c>
      <c r="AD89" s="2" t="s">
        <v>732</v>
      </c>
    </row>
    <row r="90" spans="2:30" ht="15.75" thickBot="1">
      <c r="B90" s="46" t="s">
        <v>111</v>
      </c>
      <c r="C90" s="2" t="s">
        <v>732</v>
      </c>
      <c r="D90" s="2" t="s">
        <v>732</v>
      </c>
      <c r="E90" s="2" t="s">
        <v>732</v>
      </c>
      <c r="F90" s="2" t="s">
        <v>732</v>
      </c>
      <c r="G90" s="2" t="s">
        <v>732</v>
      </c>
      <c r="H90" s="2" t="s">
        <v>732</v>
      </c>
      <c r="I90" s="2" t="s">
        <v>732</v>
      </c>
      <c r="J90" s="2" t="s">
        <v>732</v>
      </c>
      <c r="K90" s="2" t="s">
        <v>732</v>
      </c>
      <c r="L90" s="2" t="s">
        <v>732</v>
      </c>
      <c r="M90" s="2" t="s">
        <v>732</v>
      </c>
      <c r="N90" s="2" t="s">
        <v>732</v>
      </c>
      <c r="O90" s="2" t="s">
        <v>732</v>
      </c>
      <c r="P90" s="2" t="s">
        <v>732</v>
      </c>
      <c r="Q90" s="2" t="s">
        <v>732</v>
      </c>
      <c r="R90" s="2" t="s">
        <v>732</v>
      </c>
      <c r="S90" s="2" t="s">
        <v>732</v>
      </c>
      <c r="T90" s="2" t="s">
        <v>732</v>
      </c>
      <c r="U90" s="2" t="s">
        <v>732</v>
      </c>
      <c r="V90" s="2" t="s">
        <v>732</v>
      </c>
      <c r="W90" s="2" t="s">
        <v>732</v>
      </c>
      <c r="X90" s="2" t="s">
        <v>732</v>
      </c>
      <c r="Y90" s="2" t="s">
        <v>732</v>
      </c>
      <c r="Z90" s="2" t="s">
        <v>732</v>
      </c>
      <c r="AA90" s="71" t="s">
        <v>732</v>
      </c>
      <c r="AB90" s="2" t="s">
        <v>732</v>
      </c>
      <c r="AC90" s="2" t="s">
        <v>732</v>
      </c>
      <c r="AD90" s="2" t="s">
        <v>732</v>
      </c>
    </row>
    <row r="91" spans="2:30" ht="15.75" thickBot="1">
      <c r="B91" s="46" t="s">
        <v>113</v>
      </c>
      <c r="C91" s="2">
        <v>1</v>
      </c>
      <c r="D91" s="2" t="s">
        <v>732</v>
      </c>
      <c r="E91" s="2">
        <v>1</v>
      </c>
      <c r="F91" s="2" t="s">
        <v>732</v>
      </c>
      <c r="G91" s="2">
        <v>1</v>
      </c>
      <c r="H91" s="2" t="s">
        <v>732</v>
      </c>
      <c r="I91" s="2">
        <v>1</v>
      </c>
      <c r="J91" s="2">
        <v>1</v>
      </c>
      <c r="K91" s="2" t="s">
        <v>732</v>
      </c>
      <c r="L91" s="2" t="s">
        <v>732</v>
      </c>
      <c r="M91" s="2" t="s">
        <v>732</v>
      </c>
      <c r="N91" s="2">
        <v>1</v>
      </c>
      <c r="O91" s="2" t="s">
        <v>732</v>
      </c>
      <c r="P91" s="2">
        <v>1</v>
      </c>
      <c r="Q91" s="2" t="s">
        <v>732</v>
      </c>
      <c r="R91" s="2">
        <v>1</v>
      </c>
      <c r="S91" s="2" t="s">
        <v>732</v>
      </c>
      <c r="T91" s="2">
        <v>1</v>
      </c>
      <c r="U91" s="2">
        <v>1</v>
      </c>
      <c r="V91" s="2" t="s">
        <v>732</v>
      </c>
      <c r="W91" s="2">
        <v>1</v>
      </c>
      <c r="X91" s="2">
        <v>1</v>
      </c>
      <c r="Y91" s="2" t="s">
        <v>732</v>
      </c>
      <c r="Z91" s="2">
        <v>1</v>
      </c>
      <c r="AA91" s="2">
        <v>1</v>
      </c>
      <c r="AB91" s="71" t="s">
        <v>732</v>
      </c>
      <c r="AC91" s="2">
        <v>1</v>
      </c>
      <c r="AD91" s="2">
        <v>1</v>
      </c>
    </row>
    <row r="92" spans="2:30" ht="15.75" thickBot="1">
      <c r="B92" s="46" t="s">
        <v>116</v>
      </c>
      <c r="C92" s="2" t="s">
        <v>732</v>
      </c>
      <c r="D92" s="2" t="s">
        <v>732</v>
      </c>
      <c r="E92" s="2" t="s">
        <v>732</v>
      </c>
      <c r="F92" s="2" t="s">
        <v>732</v>
      </c>
      <c r="G92" s="2" t="s">
        <v>732</v>
      </c>
      <c r="H92" s="2" t="s">
        <v>732</v>
      </c>
      <c r="I92" s="2" t="s">
        <v>732</v>
      </c>
      <c r="J92" s="2" t="s">
        <v>732</v>
      </c>
      <c r="K92" s="2" t="s">
        <v>732</v>
      </c>
      <c r="L92" s="2" t="s">
        <v>732</v>
      </c>
      <c r="M92" s="2" t="s">
        <v>732</v>
      </c>
      <c r="N92" s="2" t="s">
        <v>732</v>
      </c>
      <c r="O92" s="2" t="s">
        <v>732</v>
      </c>
      <c r="P92" s="2" t="s">
        <v>732</v>
      </c>
      <c r="Q92" s="2" t="s">
        <v>732</v>
      </c>
      <c r="R92" s="2" t="s">
        <v>732</v>
      </c>
      <c r="S92" s="2" t="s">
        <v>732</v>
      </c>
      <c r="T92" s="2" t="s">
        <v>732</v>
      </c>
      <c r="U92" s="2" t="s">
        <v>732</v>
      </c>
      <c r="V92" s="2" t="s">
        <v>732</v>
      </c>
      <c r="W92" s="2" t="s">
        <v>732</v>
      </c>
      <c r="X92" s="2" t="s">
        <v>732</v>
      </c>
      <c r="Y92" s="2" t="s">
        <v>732</v>
      </c>
      <c r="Z92" s="2" t="s">
        <v>732</v>
      </c>
      <c r="AA92" s="2" t="s">
        <v>732</v>
      </c>
      <c r="AB92" s="2" t="s">
        <v>732</v>
      </c>
      <c r="AC92" s="71" t="s">
        <v>732</v>
      </c>
      <c r="AD92" s="2" t="s">
        <v>732</v>
      </c>
    </row>
    <row r="93" spans="2:30" ht="15.75" thickBot="1">
      <c r="B93" s="46" t="s">
        <v>119</v>
      </c>
      <c r="C93" s="2" t="s">
        <v>732</v>
      </c>
      <c r="D93" s="2" t="s">
        <v>732</v>
      </c>
      <c r="E93" s="2" t="s">
        <v>732</v>
      </c>
      <c r="F93" s="2" t="s">
        <v>732</v>
      </c>
      <c r="G93" s="2" t="s">
        <v>732</v>
      </c>
      <c r="H93" s="2" t="s">
        <v>732</v>
      </c>
      <c r="I93" s="2" t="s">
        <v>732</v>
      </c>
      <c r="J93" s="2" t="s">
        <v>732</v>
      </c>
      <c r="K93" s="2" t="s">
        <v>732</v>
      </c>
      <c r="L93" s="2" t="s">
        <v>732</v>
      </c>
      <c r="M93" s="2" t="s">
        <v>732</v>
      </c>
      <c r="N93" s="2" t="s">
        <v>732</v>
      </c>
      <c r="O93" s="2" t="s">
        <v>732</v>
      </c>
      <c r="P93" s="2" t="s">
        <v>732</v>
      </c>
      <c r="Q93" s="2" t="s">
        <v>732</v>
      </c>
      <c r="R93" s="2" t="s">
        <v>732</v>
      </c>
      <c r="S93" s="2" t="s">
        <v>732</v>
      </c>
      <c r="T93" s="2" t="s">
        <v>732</v>
      </c>
      <c r="U93" s="2" t="s">
        <v>732</v>
      </c>
      <c r="V93" s="2" t="s">
        <v>732</v>
      </c>
      <c r="W93" s="2" t="s">
        <v>732</v>
      </c>
      <c r="X93" s="2" t="s">
        <v>732</v>
      </c>
      <c r="Y93" s="2" t="s">
        <v>732</v>
      </c>
      <c r="Z93" s="2" t="s">
        <v>732</v>
      </c>
      <c r="AA93" s="2" t="s">
        <v>732</v>
      </c>
      <c r="AB93" s="2" t="s">
        <v>732</v>
      </c>
      <c r="AC93" s="2" t="s">
        <v>732</v>
      </c>
      <c r="AD93" s="71" t="s">
        <v>732</v>
      </c>
    </row>
    <row r="95" spans="2:30">
      <c r="B95" s="1" t="s">
        <v>136</v>
      </c>
      <c r="C95" s="1"/>
      <c r="D95" s="1"/>
      <c r="E95" s="1"/>
      <c r="F95" s="1"/>
      <c r="G95" s="1"/>
      <c r="H95" s="1"/>
      <c r="I95" s="1"/>
      <c r="J95" s="1"/>
      <c r="K95" s="1"/>
      <c r="L95" s="1"/>
      <c r="M95" s="1"/>
      <c r="N95" s="1"/>
      <c r="O95" s="1"/>
    </row>
    <row r="96" spans="2:30" ht="15.75" thickBot="1">
      <c r="B96" s="46" t="s">
        <v>142</v>
      </c>
      <c r="C96" s="46" t="s">
        <v>45</v>
      </c>
      <c r="D96" s="46" t="s">
        <v>48</v>
      </c>
      <c r="E96" s="46" t="s">
        <v>51</v>
      </c>
      <c r="F96" s="46" t="s">
        <v>54</v>
      </c>
      <c r="G96" s="46" t="s">
        <v>57</v>
      </c>
      <c r="H96" s="46" t="s">
        <v>60</v>
      </c>
      <c r="I96" s="46" t="s">
        <v>63</v>
      </c>
      <c r="J96" s="46" t="s">
        <v>66</v>
      </c>
      <c r="K96" s="46" t="s">
        <v>69</v>
      </c>
      <c r="L96" s="46" t="s">
        <v>71</v>
      </c>
      <c r="M96" s="46" t="s">
        <v>73</v>
      </c>
      <c r="N96" s="46" t="s">
        <v>75</v>
      </c>
      <c r="O96" s="46" t="s">
        <v>78</v>
      </c>
      <c r="P96" s="46" t="s">
        <v>81</v>
      </c>
      <c r="Q96" s="46" t="s">
        <v>84</v>
      </c>
      <c r="R96" s="46" t="s">
        <v>87</v>
      </c>
      <c r="S96" s="46" t="s">
        <v>90</v>
      </c>
      <c r="T96" s="46" t="s">
        <v>93</v>
      </c>
      <c r="U96" s="46" t="s">
        <v>96</v>
      </c>
      <c r="V96" s="46" t="s">
        <v>98</v>
      </c>
      <c r="W96" s="46" t="s">
        <v>100</v>
      </c>
      <c r="X96" s="46" t="s">
        <v>103</v>
      </c>
      <c r="Y96" s="46" t="s">
        <v>106</v>
      </c>
      <c r="Z96" s="46" t="s">
        <v>109</v>
      </c>
      <c r="AA96" s="46" t="s">
        <v>111</v>
      </c>
      <c r="AB96" s="46" t="s">
        <v>113</v>
      </c>
      <c r="AC96" s="46" t="s">
        <v>116</v>
      </c>
      <c r="AD96" s="46" t="s">
        <v>119</v>
      </c>
    </row>
    <row r="97" spans="2:30" ht="15.75" thickBot="1">
      <c r="B97" s="46" t="s">
        <v>45</v>
      </c>
      <c r="C97" s="71" t="s">
        <v>732</v>
      </c>
      <c r="D97" s="2" t="s">
        <v>732</v>
      </c>
      <c r="E97" s="2" t="s">
        <v>732</v>
      </c>
      <c r="F97" s="2" t="s">
        <v>732</v>
      </c>
      <c r="G97" s="2" t="s">
        <v>732</v>
      </c>
      <c r="H97" s="2" t="s">
        <v>732</v>
      </c>
      <c r="I97" s="2" t="s">
        <v>732</v>
      </c>
      <c r="J97" s="2" t="s">
        <v>732</v>
      </c>
      <c r="K97" s="2" t="s">
        <v>732</v>
      </c>
      <c r="L97" s="2" t="s">
        <v>732</v>
      </c>
      <c r="M97" s="2" t="s">
        <v>732</v>
      </c>
      <c r="N97" s="2" t="s">
        <v>732</v>
      </c>
      <c r="O97" s="2" t="s">
        <v>732</v>
      </c>
      <c r="P97" s="2" t="s">
        <v>732</v>
      </c>
      <c r="Q97" s="2" t="s">
        <v>732</v>
      </c>
      <c r="R97" s="2" t="s">
        <v>732</v>
      </c>
      <c r="S97" s="2" t="s">
        <v>732</v>
      </c>
      <c r="T97" s="2" t="s">
        <v>732</v>
      </c>
      <c r="U97" s="2" t="s">
        <v>732</v>
      </c>
      <c r="V97" s="2" t="s">
        <v>732</v>
      </c>
      <c r="W97" s="2" t="s">
        <v>732</v>
      </c>
      <c r="X97" s="2" t="s">
        <v>732</v>
      </c>
      <c r="Y97" s="2" t="s">
        <v>732</v>
      </c>
      <c r="Z97" s="2" t="s">
        <v>732</v>
      </c>
      <c r="AA97" s="2" t="s">
        <v>732</v>
      </c>
      <c r="AB97" s="2" t="s">
        <v>732</v>
      </c>
      <c r="AC97" s="2" t="s">
        <v>732</v>
      </c>
      <c r="AD97" s="2" t="s">
        <v>732</v>
      </c>
    </row>
    <row r="98" spans="2:30" ht="15.75" thickBot="1">
      <c r="B98" s="46" t="s">
        <v>48</v>
      </c>
      <c r="C98" s="2">
        <v>1</v>
      </c>
      <c r="D98" s="71" t="s">
        <v>732</v>
      </c>
      <c r="E98" s="2">
        <v>1</v>
      </c>
      <c r="F98" s="2">
        <v>1</v>
      </c>
      <c r="G98" s="2">
        <v>1</v>
      </c>
      <c r="H98" s="2">
        <v>1</v>
      </c>
      <c r="I98" s="2" t="s">
        <v>732</v>
      </c>
      <c r="J98" s="2">
        <v>1</v>
      </c>
      <c r="K98" s="2" t="s">
        <v>732</v>
      </c>
      <c r="L98" s="2" t="s">
        <v>732</v>
      </c>
      <c r="M98" s="2">
        <v>1</v>
      </c>
      <c r="N98" s="2" t="s">
        <v>732</v>
      </c>
      <c r="O98" s="2" t="s">
        <v>732</v>
      </c>
      <c r="P98" s="2">
        <v>1</v>
      </c>
      <c r="Q98" s="2" t="s">
        <v>732</v>
      </c>
      <c r="R98" s="2">
        <v>1</v>
      </c>
      <c r="S98" s="2">
        <v>1</v>
      </c>
      <c r="T98" s="2">
        <v>1</v>
      </c>
      <c r="U98" s="2" t="s">
        <v>732</v>
      </c>
      <c r="V98" s="2" t="s">
        <v>732</v>
      </c>
      <c r="W98" s="2" t="s">
        <v>732</v>
      </c>
      <c r="X98" s="2">
        <v>1</v>
      </c>
      <c r="Y98" s="2" t="s">
        <v>732</v>
      </c>
      <c r="Z98" s="2">
        <v>1</v>
      </c>
      <c r="AA98" s="2">
        <v>1</v>
      </c>
      <c r="AB98" s="2" t="s">
        <v>732</v>
      </c>
      <c r="AC98" s="2" t="s">
        <v>732</v>
      </c>
      <c r="AD98" s="2">
        <v>1</v>
      </c>
    </row>
    <row r="99" spans="2:30" ht="15.75" thickBot="1">
      <c r="B99" s="46" t="s">
        <v>51</v>
      </c>
      <c r="C99" s="2" t="s">
        <v>732</v>
      </c>
      <c r="D99" s="2" t="s">
        <v>732</v>
      </c>
      <c r="E99" s="71" t="s">
        <v>732</v>
      </c>
      <c r="F99" s="2" t="s">
        <v>732</v>
      </c>
      <c r="G99" s="2" t="s">
        <v>732</v>
      </c>
      <c r="H99" s="2" t="s">
        <v>732</v>
      </c>
      <c r="I99" s="2" t="s">
        <v>732</v>
      </c>
      <c r="J99" s="2" t="s">
        <v>732</v>
      </c>
      <c r="K99" s="2" t="s">
        <v>732</v>
      </c>
      <c r="L99" s="2" t="s">
        <v>732</v>
      </c>
      <c r="M99" s="2" t="s">
        <v>732</v>
      </c>
      <c r="N99" s="2" t="s">
        <v>732</v>
      </c>
      <c r="O99" s="2" t="s">
        <v>732</v>
      </c>
      <c r="P99" s="2" t="s">
        <v>732</v>
      </c>
      <c r="Q99" s="2" t="s">
        <v>732</v>
      </c>
      <c r="R99" s="2" t="s">
        <v>732</v>
      </c>
      <c r="S99" s="2" t="s">
        <v>732</v>
      </c>
      <c r="T99" s="2" t="s">
        <v>732</v>
      </c>
      <c r="U99" s="2" t="s">
        <v>732</v>
      </c>
      <c r="V99" s="2" t="s">
        <v>732</v>
      </c>
      <c r="W99" s="2" t="s">
        <v>732</v>
      </c>
      <c r="X99" s="2" t="s">
        <v>732</v>
      </c>
      <c r="Y99" s="2" t="s">
        <v>732</v>
      </c>
      <c r="Z99" s="2" t="s">
        <v>732</v>
      </c>
      <c r="AA99" s="2" t="s">
        <v>732</v>
      </c>
      <c r="AB99" s="2" t="s">
        <v>732</v>
      </c>
      <c r="AC99" s="2" t="s">
        <v>732</v>
      </c>
      <c r="AD99" s="2" t="s">
        <v>732</v>
      </c>
    </row>
    <row r="100" spans="2:30" ht="15.75" thickBot="1">
      <c r="B100" s="46" t="s">
        <v>54</v>
      </c>
      <c r="C100" s="2" t="s">
        <v>732</v>
      </c>
      <c r="D100" s="2" t="s">
        <v>732</v>
      </c>
      <c r="E100" s="2" t="s">
        <v>732</v>
      </c>
      <c r="F100" s="71" t="s">
        <v>732</v>
      </c>
      <c r="G100" s="2" t="s">
        <v>732</v>
      </c>
      <c r="H100" s="2" t="s">
        <v>732</v>
      </c>
      <c r="I100" s="2" t="s">
        <v>732</v>
      </c>
      <c r="J100" s="2" t="s">
        <v>732</v>
      </c>
      <c r="K100" s="2" t="s">
        <v>732</v>
      </c>
      <c r="L100" s="2" t="s">
        <v>732</v>
      </c>
      <c r="M100" s="2" t="s">
        <v>732</v>
      </c>
      <c r="N100" s="2" t="s">
        <v>732</v>
      </c>
      <c r="O100" s="2" t="s">
        <v>732</v>
      </c>
      <c r="P100" s="2" t="s">
        <v>732</v>
      </c>
      <c r="Q100" s="2" t="s">
        <v>732</v>
      </c>
      <c r="R100" s="2" t="s">
        <v>732</v>
      </c>
      <c r="S100" s="2" t="s">
        <v>732</v>
      </c>
      <c r="T100" s="2" t="s">
        <v>732</v>
      </c>
      <c r="U100" s="2" t="s">
        <v>732</v>
      </c>
      <c r="V100" s="2" t="s">
        <v>732</v>
      </c>
      <c r="W100" s="2" t="s">
        <v>732</v>
      </c>
      <c r="X100" s="2" t="s">
        <v>732</v>
      </c>
      <c r="Y100" s="2" t="s">
        <v>732</v>
      </c>
      <c r="Z100" s="2" t="s">
        <v>732</v>
      </c>
      <c r="AA100" s="2" t="s">
        <v>732</v>
      </c>
      <c r="AB100" s="2" t="s">
        <v>732</v>
      </c>
      <c r="AC100" s="2" t="s">
        <v>732</v>
      </c>
      <c r="AD100" s="2" t="s">
        <v>732</v>
      </c>
    </row>
    <row r="101" spans="2:30" ht="15.75" thickBot="1">
      <c r="B101" s="46" t="s">
        <v>57</v>
      </c>
      <c r="C101" s="2" t="s">
        <v>732</v>
      </c>
      <c r="D101" s="2" t="s">
        <v>732</v>
      </c>
      <c r="E101" s="2" t="s">
        <v>732</v>
      </c>
      <c r="F101" s="2" t="s">
        <v>732</v>
      </c>
      <c r="G101" s="71" t="s">
        <v>732</v>
      </c>
      <c r="H101" s="2" t="s">
        <v>732</v>
      </c>
      <c r="I101" s="2" t="s">
        <v>732</v>
      </c>
      <c r="J101" s="2" t="s">
        <v>732</v>
      </c>
      <c r="K101" s="2" t="s">
        <v>732</v>
      </c>
      <c r="L101" s="2" t="s">
        <v>732</v>
      </c>
      <c r="M101" s="2" t="s">
        <v>732</v>
      </c>
      <c r="N101" s="2" t="s">
        <v>732</v>
      </c>
      <c r="O101" s="2" t="s">
        <v>732</v>
      </c>
      <c r="P101" s="2" t="s">
        <v>732</v>
      </c>
      <c r="Q101" s="2" t="s">
        <v>732</v>
      </c>
      <c r="R101" s="2" t="s">
        <v>732</v>
      </c>
      <c r="S101" s="2" t="s">
        <v>732</v>
      </c>
      <c r="T101" s="2" t="s">
        <v>732</v>
      </c>
      <c r="U101" s="2" t="s">
        <v>732</v>
      </c>
      <c r="V101" s="2" t="s">
        <v>732</v>
      </c>
      <c r="W101" s="2" t="s">
        <v>732</v>
      </c>
      <c r="X101" s="2" t="s">
        <v>732</v>
      </c>
      <c r="Y101" s="2" t="s">
        <v>732</v>
      </c>
      <c r="Z101" s="2" t="s">
        <v>732</v>
      </c>
      <c r="AA101" s="2" t="s">
        <v>732</v>
      </c>
      <c r="AB101" s="2" t="s">
        <v>732</v>
      </c>
      <c r="AC101" s="2" t="s">
        <v>732</v>
      </c>
      <c r="AD101" s="2" t="s">
        <v>732</v>
      </c>
    </row>
    <row r="102" spans="2:30" ht="15.75" thickBot="1">
      <c r="B102" s="46" t="s">
        <v>60</v>
      </c>
      <c r="C102" s="2" t="s">
        <v>732</v>
      </c>
      <c r="D102" s="2" t="s">
        <v>732</v>
      </c>
      <c r="E102" s="2" t="s">
        <v>732</v>
      </c>
      <c r="F102" s="2" t="s">
        <v>732</v>
      </c>
      <c r="G102" s="2" t="s">
        <v>732</v>
      </c>
      <c r="H102" s="71" t="s">
        <v>732</v>
      </c>
      <c r="I102" s="2" t="s">
        <v>732</v>
      </c>
      <c r="J102" s="2" t="s">
        <v>732</v>
      </c>
      <c r="K102" s="2" t="s">
        <v>732</v>
      </c>
      <c r="L102" s="2" t="s">
        <v>732</v>
      </c>
      <c r="M102" s="2" t="s">
        <v>732</v>
      </c>
      <c r="N102" s="2" t="s">
        <v>732</v>
      </c>
      <c r="O102" s="2" t="s">
        <v>732</v>
      </c>
      <c r="P102" s="2" t="s">
        <v>732</v>
      </c>
      <c r="Q102" s="2" t="s">
        <v>732</v>
      </c>
      <c r="R102" s="2" t="s">
        <v>732</v>
      </c>
      <c r="S102" s="2" t="s">
        <v>732</v>
      </c>
      <c r="T102" s="2" t="s">
        <v>732</v>
      </c>
      <c r="U102" s="2" t="s">
        <v>732</v>
      </c>
      <c r="V102" s="2" t="s">
        <v>732</v>
      </c>
      <c r="W102" s="2" t="s">
        <v>732</v>
      </c>
      <c r="X102" s="2" t="s">
        <v>732</v>
      </c>
      <c r="Y102" s="2" t="s">
        <v>732</v>
      </c>
      <c r="Z102" s="2" t="s">
        <v>732</v>
      </c>
      <c r="AA102" s="2" t="s">
        <v>732</v>
      </c>
      <c r="AB102" s="2" t="s">
        <v>732</v>
      </c>
      <c r="AC102" s="2" t="s">
        <v>732</v>
      </c>
      <c r="AD102" s="2" t="s">
        <v>732</v>
      </c>
    </row>
    <row r="103" spans="2:30" ht="15.75" thickBot="1">
      <c r="B103" s="46" t="s">
        <v>63</v>
      </c>
      <c r="C103" s="2">
        <v>1</v>
      </c>
      <c r="D103" s="2" t="s">
        <v>732</v>
      </c>
      <c r="E103" s="2">
        <v>1</v>
      </c>
      <c r="F103" s="2">
        <v>1</v>
      </c>
      <c r="G103" s="2">
        <v>1</v>
      </c>
      <c r="H103" s="2">
        <v>1</v>
      </c>
      <c r="I103" s="71" t="s">
        <v>732</v>
      </c>
      <c r="J103" s="2">
        <v>1</v>
      </c>
      <c r="K103" s="2">
        <v>1</v>
      </c>
      <c r="L103" s="2">
        <v>1</v>
      </c>
      <c r="M103" s="2">
        <v>1</v>
      </c>
      <c r="N103" s="2" t="s">
        <v>732</v>
      </c>
      <c r="O103" s="2" t="s">
        <v>732</v>
      </c>
      <c r="P103" s="2">
        <v>1</v>
      </c>
      <c r="Q103" s="2" t="s">
        <v>732</v>
      </c>
      <c r="R103" s="2">
        <v>1</v>
      </c>
      <c r="S103" s="2">
        <v>1</v>
      </c>
      <c r="T103" s="2">
        <v>1</v>
      </c>
      <c r="U103" s="2" t="s">
        <v>732</v>
      </c>
      <c r="V103" s="2" t="s">
        <v>732</v>
      </c>
      <c r="W103" s="2">
        <v>1</v>
      </c>
      <c r="X103" s="2">
        <v>1</v>
      </c>
      <c r="Y103" s="2" t="s">
        <v>732</v>
      </c>
      <c r="Z103" s="2">
        <v>1</v>
      </c>
      <c r="AA103" s="2">
        <v>1</v>
      </c>
      <c r="AB103" s="2" t="s">
        <v>732</v>
      </c>
      <c r="AC103" s="2" t="s">
        <v>732</v>
      </c>
      <c r="AD103" s="2">
        <v>1</v>
      </c>
    </row>
    <row r="104" spans="2:30" ht="15.75" thickBot="1">
      <c r="B104" s="46" t="s">
        <v>66</v>
      </c>
      <c r="C104" s="2" t="s">
        <v>732</v>
      </c>
      <c r="D104" s="2" t="s">
        <v>732</v>
      </c>
      <c r="E104" s="2" t="s">
        <v>732</v>
      </c>
      <c r="F104" s="2" t="s">
        <v>732</v>
      </c>
      <c r="G104" s="2" t="s">
        <v>732</v>
      </c>
      <c r="H104" s="2" t="s">
        <v>732</v>
      </c>
      <c r="I104" s="2" t="s">
        <v>732</v>
      </c>
      <c r="J104" s="71" t="s">
        <v>732</v>
      </c>
      <c r="K104" s="2" t="s">
        <v>732</v>
      </c>
      <c r="L104" s="2" t="s">
        <v>732</v>
      </c>
      <c r="M104" s="2" t="s">
        <v>732</v>
      </c>
      <c r="N104" s="2" t="s">
        <v>732</v>
      </c>
      <c r="O104" s="2" t="s">
        <v>732</v>
      </c>
      <c r="P104" s="2" t="s">
        <v>732</v>
      </c>
      <c r="Q104" s="2" t="s">
        <v>732</v>
      </c>
      <c r="R104" s="2" t="s">
        <v>732</v>
      </c>
      <c r="S104" s="2" t="s">
        <v>732</v>
      </c>
      <c r="T104" s="2" t="s">
        <v>732</v>
      </c>
      <c r="U104" s="2" t="s">
        <v>732</v>
      </c>
      <c r="V104" s="2" t="s">
        <v>732</v>
      </c>
      <c r="W104" s="2" t="s">
        <v>732</v>
      </c>
      <c r="X104" s="2" t="s">
        <v>732</v>
      </c>
      <c r="Y104" s="2" t="s">
        <v>732</v>
      </c>
      <c r="Z104" s="2" t="s">
        <v>732</v>
      </c>
      <c r="AA104" s="2" t="s">
        <v>732</v>
      </c>
      <c r="AB104" s="2" t="s">
        <v>732</v>
      </c>
      <c r="AC104" s="2" t="s">
        <v>732</v>
      </c>
      <c r="AD104" s="2" t="s">
        <v>732</v>
      </c>
    </row>
    <row r="105" spans="2:30" ht="15.75" thickBot="1">
      <c r="B105" s="46" t="s">
        <v>69</v>
      </c>
      <c r="C105" s="2" t="s">
        <v>732</v>
      </c>
      <c r="D105" s="2" t="s">
        <v>732</v>
      </c>
      <c r="E105" s="2" t="s">
        <v>732</v>
      </c>
      <c r="F105" s="2" t="s">
        <v>732</v>
      </c>
      <c r="G105" s="2" t="s">
        <v>732</v>
      </c>
      <c r="H105" s="2" t="s">
        <v>732</v>
      </c>
      <c r="I105" s="2" t="s">
        <v>732</v>
      </c>
      <c r="J105" s="2" t="s">
        <v>732</v>
      </c>
      <c r="K105" s="71" t="s">
        <v>732</v>
      </c>
      <c r="L105" s="2" t="s">
        <v>732</v>
      </c>
      <c r="M105" s="2" t="s">
        <v>732</v>
      </c>
      <c r="N105" s="2" t="s">
        <v>732</v>
      </c>
      <c r="O105" s="2" t="s">
        <v>732</v>
      </c>
      <c r="P105" s="2" t="s">
        <v>732</v>
      </c>
      <c r="Q105" s="2" t="s">
        <v>732</v>
      </c>
      <c r="R105" s="2" t="s">
        <v>732</v>
      </c>
      <c r="S105" s="2" t="s">
        <v>732</v>
      </c>
      <c r="T105" s="2" t="s">
        <v>732</v>
      </c>
      <c r="U105" s="2" t="s">
        <v>732</v>
      </c>
      <c r="V105" s="2" t="s">
        <v>732</v>
      </c>
      <c r="W105" s="2" t="s">
        <v>732</v>
      </c>
      <c r="X105" s="2" t="s">
        <v>732</v>
      </c>
      <c r="Y105" s="2" t="s">
        <v>732</v>
      </c>
      <c r="Z105" s="2" t="s">
        <v>732</v>
      </c>
      <c r="AA105" s="2" t="s">
        <v>732</v>
      </c>
      <c r="AB105" s="2" t="s">
        <v>732</v>
      </c>
      <c r="AC105" s="2" t="s">
        <v>732</v>
      </c>
      <c r="AD105" s="2" t="s">
        <v>732</v>
      </c>
    </row>
    <row r="106" spans="2:30" ht="15.75" thickBot="1">
      <c r="B106" s="46" t="s">
        <v>71</v>
      </c>
      <c r="C106" s="2" t="s">
        <v>732</v>
      </c>
      <c r="D106" s="2" t="s">
        <v>732</v>
      </c>
      <c r="E106" s="2" t="s">
        <v>732</v>
      </c>
      <c r="F106" s="2" t="s">
        <v>732</v>
      </c>
      <c r="G106" s="2" t="s">
        <v>732</v>
      </c>
      <c r="H106" s="2" t="s">
        <v>732</v>
      </c>
      <c r="I106" s="2" t="s">
        <v>732</v>
      </c>
      <c r="J106" s="2" t="s">
        <v>732</v>
      </c>
      <c r="K106" s="2" t="s">
        <v>732</v>
      </c>
      <c r="L106" s="71" t="s">
        <v>732</v>
      </c>
      <c r="M106" s="2" t="s">
        <v>732</v>
      </c>
      <c r="N106" s="2" t="s">
        <v>732</v>
      </c>
      <c r="O106" s="2" t="s">
        <v>732</v>
      </c>
      <c r="P106" s="2" t="s">
        <v>732</v>
      </c>
      <c r="Q106" s="2" t="s">
        <v>732</v>
      </c>
      <c r="R106" s="2" t="s">
        <v>732</v>
      </c>
      <c r="S106" s="2" t="s">
        <v>732</v>
      </c>
      <c r="T106" s="2" t="s">
        <v>732</v>
      </c>
      <c r="U106" s="2" t="s">
        <v>732</v>
      </c>
      <c r="V106" s="2" t="s">
        <v>732</v>
      </c>
      <c r="W106" s="2" t="s">
        <v>732</v>
      </c>
      <c r="X106" s="2" t="s">
        <v>732</v>
      </c>
      <c r="Y106" s="2" t="s">
        <v>732</v>
      </c>
      <c r="Z106" s="2" t="s">
        <v>732</v>
      </c>
      <c r="AA106" s="2" t="s">
        <v>732</v>
      </c>
      <c r="AB106" s="2" t="s">
        <v>732</v>
      </c>
      <c r="AC106" s="2" t="s">
        <v>732</v>
      </c>
      <c r="AD106" s="2" t="s">
        <v>732</v>
      </c>
    </row>
    <row r="107" spans="2:30" ht="15.75" thickBot="1">
      <c r="B107" s="46" t="s">
        <v>73</v>
      </c>
      <c r="C107" s="2" t="s">
        <v>732</v>
      </c>
      <c r="D107" s="2" t="s">
        <v>732</v>
      </c>
      <c r="E107" s="2" t="s">
        <v>732</v>
      </c>
      <c r="F107" s="2" t="s">
        <v>732</v>
      </c>
      <c r="G107" s="2" t="s">
        <v>732</v>
      </c>
      <c r="H107" s="2" t="s">
        <v>732</v>
      </c>
      <c r="I107" s="2" t="s">
        <v>732</v>
      </c>
      <c r="J107" s="2" t="s">
        <v>732</v>
      </c>
      <c r="K107" s="2" t="s">
        <v>732</v>
      </c>
      <c r="L107" s="2" t="s">
        <v>732</v>
      </c>
      <c r="M107" s="71" t="s">
        <v>732</v>
      </c>
      <c r="N107" s="2" t="s">
        <v>732</v>
      </c>
      <c r="O107" s="2" t="s">
        <v>732</v>
      </c>
      <c r="P107" s="2" t="s">
        <v>732</v>
      </c>
      <c r="Q107" s="2" t="s">
        <v>732</v>
      </c>
      <c r="R107" s="2" t="s">
        <v>732</v>
      </c>
      <c r="S107" s="2" t="s">
        <v>732</v>
      </c>
      <c r="T107" s="2" t="s">
        <v>732</v>
      </c>
      <c r="U107" s="2" t="s">
        <v>732</v>
      </c>
      <c r="V107" s="2" t="s">
        <v>732</v>
      </c>
      <c r="W107" s="2" t="s">
        <v>732</v>
      </c>
      <c r="X107" s="2" t="s">
        <v>732</v>
      </c>
      <c r="Y107" s="2" t="s">
        <v>732</v>
      </c>
      <c r="Z107" s="2" t="s">
        <v>732</v>
      </c>
      <c r="AA107" s="2" t="s">
        <v>732</v>
      </c>
      <c r="AB107" s="2" t="s">
        <v>732</v>
      </c>
      <c r="AC107" s="2" t="s">
        <v>732</v>
      </c>
      <c r="AD107" s="2" t="s">
        <v>732</v>
      </c>
    </row>
    <row r="108" spans="2:30" ht="15.75" thickBot="1">
      <c r="B108" s="46" t="s">
        <v>75</v>
      </c>
      <c r="C108" s="2">
        <v>1</v>
      </c>
      <c r="D108" s="2" t="s">
        <v>732</v>
      </c>
      <c r="E108" s="2">
        <v>1</v>
      </c>
      <c r="F108" s="2">
        <v>1</v>
      </c>
      <c r="G108" s="2">
        <v>1</v>
      </c>
      <c r="H108" s="2">
        <v>1</v>
      </c>
      <c r="I108" s="2" t="s">
        <v>732</v>
      </c>
      <c r="J108" s="2">
        <v>1</v>
      </c>
      <c r="K108" s="2">
        <v>1</v>
      </c>
      <c r="L108" s="2">
        <v>1</v>
      </c>
      <c r="M108" s="2">
        <v>1</v>
      </c>
      <c r="N108" s="71" t="s">
        <v>732</v>
      </c>
      <c r="O108" s="2" t="s">
        <v>732</v>
      </c>
      <c r="P108" s="2">
        <v>1</v>
      </c>
      <c r="Q108" s="2" t="s">
        <v>732</v>
      </c>
      <c r="R108" s="2">
        <v>1</v>
      </c>
      <c r="S108" s="2">
        <v>1</v>
      </c>
      <c r="T108" s="2">
        <v>1</v>
      </c>
      <c r="U108" s="2" t="s">
        <v>732</v>
      </c>
      <c r="V108" s="2" t="s">
        <v>732</v>
      </c>
      <c r="W108" s="2">
        <v>1</v>
      </c>
      <c r="X108" s="2">
        <v>1</v>
      </c>
      <c r="Y108" s="2" t="s">
        <v>732</v>
      </c>
      <c r="Z108" s="2">
        <v>1</v>
      </c>
      <c r="AA108" s="2">
        <v>1</v>
      </c>
      <c r="AB108" s="2" t="s">
        <v>732</v>
      </c>
      <c r="AC108" s="2" t="s">
        <v>732</v>
      </c>
      <c r="AD108" s="2">
        <v>1</v>
      </c>
    </row>
    <row r="109" spans="2:30" ht="15.75" thickBot="1">
      <c r="B109" s="46" t="s">
        <v>78</v>
      </c>
      <c r="C109" s="2">
        <v>1</v>
      </c>
      <c r="D109" s="2" t="s">
        <v>732</v>
      </c>
      <c r="E109" s="2">
        <v>1</v>
      </c>
      <c r="F109" s="2">
        <v>1</v>
      </c>
      <c r="G109" s="2">
        <v>1</v>
      </c>
      <c r="H109" s="2">
        <v>1</v>
      </c>
      <c r="I109" s="2" t="s">
        <v>732</v>
      </c>
      <c r="J109" s="2">
        <v>1</v>
      </c>
      <c r="K109" s="2">
        <v>1</v>
      </c>
      <c r="L109" s="2">
        <v>1</v>
      </c>
      <c r="M109" s="2">
        <v>1</v>
      </c>
      <c r="N109" s="2" t="s">
        <v>732</v>
      </c>
      <c r="O109" s="71" t="s">
        <v>732</v>
      </c>
      <c r="P109" s="2">
        <v>1</v>
      </c>
      <c r="Q109" s="2" t="s">
        <v>732</v>
      </c>
      <c r="R109" s="2" t="s">
        <v>732</v>
      </c>
      <c r="S109" s="2" t="s">
        <v>732</v>
      </c>
      <c r="T109" s="2">
        <v>1</v>
      </c>
      <c r="U109" s="2" t="s">
        <v>732</v>
      </c>
      <c r="V109" s="2" t="s">
        <v>732</v>
      </c>
      <c r="W109" s="2" t="s">
        <v>732</v>
      </c>
      <c r="X109" s="2">
        <v>1</v>
      </c>
      <c r="Y109" s="2" t="s">
        <v>732</v>
      </c>
      <c r="Z109" s="2">
        <v>1</v>
      </c>
      <c r="AA109" s="2">
        <v>1</v>
      </c>
      <c r="AB109" s="2" t="s">
        <v>732</v>
      </c>
      <c r="AC109" s="2" t="s">
        <v>732</v>
      </c>
      <c r="AD109" s="2">
        <v>1</v>
      </c>
    </row>
    <row r="110" spans="2:30" ht="15.75" thickBot="1">
      <c r="B110" s="46" t="s">
        <v>81</v>
      </c>
      <c r="C110" s="2" t="s">
        <v>732</v>
      </c>
      <c r="D110" s="2" t="s">
        <v>732</v>
      </c>
      <c r="E110" s="2" t="s">
        <v>732</v>
      </c>
      <c r="F110" s="2" t="s">
        <v>732</v>
      </c>
      <c r="G110" s="2" t="s">
        <v>732</v>
      </c>
      <c r="H110" s="2" t="s">
        <v>732</v>
      </c>
      <c r="I110" s="2" t="s">
        <v>732</v>
      </c>
      <c r="J110" s="2" t="s">
        <v>732</v>
      </c>
      <c r="K110" s="2" t="s">
        <v>732</v>
      </c>
      <c r="L110" s="2" t="s">
        <v>732</v>
      </c>
      <c r="M110" s="2" t="s">
        <v>732</v>
      </c>
      <c r="N110" s="2" t="s">
        <v>732</v>
      </c>
      <c r="O110" s="2" t="s">
        <v>732</v>
      </c>
      <c r="P110" s="71" t="s">
        <v>732</v>
      </c>
      <c r="Q110" s="2" t="s">
        <v>732</v>
      </c>
      <c r="R110" s="2" t="s">
        <v>732</v>
      </c>
      <c r="S110" s="2" t="s">
        <v>732</v>
      </c>
      <c r="T110" s="2" t="s">
        <v>732</v>
      </c>
      <c r="U110" s="2" t="s">
        <v>732</v>
      </c>
      <c r="V110" s="2" t="s">
        <v>732</v>
      </c>
      <c r="W110" s="2" t="s">
        <v>732</v>
      </c>
      <c r="X110" s="2" t="s">
        <v>732</v>
      </c>
      <c r="Y110" s="2" t="s">
        <v>732</v>
      </c>
      <c r="Z110" s="2" t="s">
        <v>732</v>
      </c>
      <c r="AA110" s="2" t="s">
        <v>732</v>
      </c>
      <c r="AB110" s="2" t="s">
        <v>732</v>
      </c>
      <c r="AC110" s="2" t="s">
        <v>732</v>
      </c>
      <c r="AD110" s="2" t="s">
        <v>732</v>
      </c>
    </row>
    <row r="111" spans="2:30" ht="15.75" thickBot="1">
      <c r="B111" s="46" t="s">
        <v>84</v>
      </c>
      <c r="C111" s="2">
        <v>1</v>
      </c>
      <c r="D111" s="2" t="s">
        <v>732</v>
      </c>
      <c r="E111" s="2" t="s">
        <v>732</v>
      </c>
      <c r="F111" s="2">
        <v>1</v>
      </c>
      <c r="G111" s="2">
        <v>1</v>
      </c>
      <c r="H111" s="2">
        <v>1</v>
      </c>
      <c r="I111" s="2" t="s">
        <v>732</v>
      </c>
      <c r="J111" s="2">
        <v>1</v>
      </c>
      <c r="K111" s="2">
        <v>1</v>
      </c>
      <c r="L111" s="2" t="s">
        <v>732</v>
      </c>
      <c r="M111" s="2">
        <v>1</v>
      </c>
      <c r="N111" s="2" t="s">
        <v>732</v>
      </c>
      <c r="O111" s="2" t="s">
        <v>732</v>
      </c>
      <c r="P111" s="2" t="s">
        <v>732</v>
      </c>
      <c r="Q111" s="71" t="s">
        <v>732</v>
      </c>
      <c r="R111" s="2" t="s">
        <v>732</v>
      </c>
      <c r="S111" s="2">
        <v>1</v>
      </c>
      <c r="T111" s="2">
        <v>1</v>
      </c>
      <c r="U111" s="2" t="s">
        <v>732</v>
      </c>
      <c r="V111" s="2" t="s">
        <v>732</v>
      </c>
      <c r="W111" s="2">
        <v>1</v>
      </c>
      <c r="X111" s="2">
        <v>1</v>
      </c>
      <c r="Y111" s="2" t="s">
        <v>732</v>
      </c>
      <c r="Z111" s="2">
        <v>1</v>
      </c>
      <c r="AA111" s="2" t="s">
        <v>732</v>
      </c>
      <c r="AB111" s="2" t="s">
        <v>732</v>
      </c>
      <c r="AC111" s="2" t="s">
        <v>732</v>
      </c>
      <c r="AD111" s="2" t="s">
        <v>732</v>
      </c>
    </row>
    <row r="112" spans="2:30" ht="15.75" thickBot="1">
      <c r="B112" s="46" t="s">
        <v>87</v>
      </c>
      <c r="C112" s="2" t="s">
        <v>732</v>
      </c>
      <c r="D112" s="2" t="s">
        <v>732</v>
      </c>
      <c r="E112" s="2" t="s">
        <v>732</v>
      </c>
      <c r="F112" s="2" t="s">
        <v>732</v>
      </c>
      <c r="G112" s="2" t="s">
        <v>732</v>
      </c>
      <c r="H112" s="2" t="s">
        <v>732</v>
      </c>
      <c r="I112" s="2" t="s">
        <v>732</v>
      </c>
      <c r="J112" s="2" t="s">
        <v>732</v>
      </c>
      <c r="K112" s="2" t="s">
        <v>732</v>
      </c>
      <c r="L112" s="2" t="s">
        <v>732</v>
      </c>
      <c r="M112" s="2" t="s">
        <v>732</v>
      </c>
      <c r="N112" s="2" t="s">
        <v>732</v>
      </c>
      <c r="O112" s="2" t="s">
        <v>732</v>
      </c>
      <c r="P112" s="2" t="s">
        <v>732</v>
      </c>
      <c r="Q112" s="2" t="s">
        <v>732</v>
      </c>
      <c r="R112" s="71" t="s">
        <v>732</v>
      </c>
      <c r="S112" s="2" t="s">
        <v>732</v>
      </c>
      <c r="T112" s="2" t="s">
        <v>732</v>
      </c>
      <c r="U112" s="2" t="s">
        <v>732</v>
      </c>
      <c r="V112" s="2" t="s">
        <v>732</v>
      </c>
      <c r="W112" s="2" t="s">
        <v>732</v>
      </c>
      <c r="X112" s="2" t="s">
        <v>732</v>
      </c>
      <c r="Y112" s="2" t="s">
        <v>732</v>
      </c>
      <c r="Z112" s="2" t="s">
        <v>732</v>
      </c>
      <c r="AA112" s="2" t="s">
        <v>732</v>
      </c>
      <c r="AB112" s="2" t="s">
        <v>732</v>
      </c>
      <c r="AC112" s="2" t="s">
        <v>732</v>
      </c>
      <c r="AD112" s="2" t="s">
        <v>732</v>
      </c>
    </row>
    <row r="113" spans="2:30" ht="15.75" thickBot="1">
      <c r="B113" s="46" t="s">
        <v>90</v>
      </c>
      <c r="C113" s="2" t="s">
        <v>732</v>
      </c>
      <c r="D113" s="2" t="s">
        <v>732</v>
      </c>
      <c r="E113" s="2" t="s">
        <v>732</v>
      </c>
      <c r="F113" s="2" t="s">
        <v>732</v>
      </c>
      <c r="G113" s="2" t="s">
        <v>732</v>
      </c>
      <c r="H113" s="2" t="s">
        <v>732</v>
      </c>
      <c r="I113" s="2" t="s">
        <v>732</v>
      </c>
      <c r="J113" s="2" t="s">
        <v>732</v>
      </c>
      <c r="K113" s="2" t="s">
        <v>732</v>
      </c>
      <c r="L113" s="2" t="s">
        <v>732</v>
      </c>
      <c r="M113" s="2" t="s">
        <v>732</v>
      </c>
      <c r="N113" s="2" t="s">
        <v>732</v>
      </c>
      <c r="O113" s="2" t="s">
        <v>732</v>
      </c>
      <c r="P113" s="2" t="s">
        <v>732</v>
      </c>
      <c r="Q113" s="2" t="s">
        <v>732</v>
      </c>
      <c r="R113" s="2" t="s">
        <v>732</v>
      </c>
      <c r="S113" s="71" t="s">
        <v>732</v>
      </c>
      <c r="T113" s="2" t="s">
        <v>732</v>
      </c>
      <c r="U113" s="2" t="s">
        <v>732</v>
      </c>
      <c r="V113" s="2" t="s">
        <v>732</v>
      </c>
      <c r="W113" s="2" t="s">
        <v>732</v>
      </c>
      <c r="X113" s="2" t="s">
        <v>732</v>
      </c>
      <c r="Y113" s="2" t="s">
        <v>732</v>
      </c>
      <c r="Z113" s="2" t="s">
        <v>732</v>
      </c>
      <c r="AA113" s="2" t="s">
        <v>732</v>
      </c>
      <c r="AB113" s="2" t="s">
        <v>732</v>
      </c>
      <c r="AC113" s="2" t="s">
        <v>732</v>
      </c>
      <c r="AD113" s="2" t="s">
        <v>732</v>
      </c>
    </row>
    <row r="114" spans="2:30" ht="15.75" thickBot="1">
      <c r="B114" s="46" t="s">
        <v>93</v>
      </c>
      <c r="C114" s="2" t="s">
        <v>732</v>
      </c>
      <c r="D114" s="2" t="s">
        <v>732</v>
      </c>
      <c r="E114" s="2" t="s">
        <v>732</v>
      </c>
      <c r="F114" s="2" t="s">
        <v>732</v>
      </c>
      <c r="G114" s="2" t="s">
        <v>732</v>
      </c>
      <c r="H114" s="2" t="s">
        <v>732</v>
      </c>
      <c r="I114" s="2" t="s">
        <v>732</v>
      </c>
      <c r="J114" s="2" t="s">
        <v>732</v>
      </c>
      <c r="K114" s="2" t="s">
        <v>732</v>
      </c>
      <c r="L114" s="2" t="s">
        <v>732</v>
      </c>
      <c r="M114" s="2" t="s">
        <v>732</v>
      </c>
      <c r="N114" s="2" t="s">
        <v>732</v>
      </c>
      <c r="O114" s="2" t="s">
        <v>732</v>
      </c>
      <c r="P114" s="2" t="s">
        <v>732</v>
      </c>
      <c r="Q114" s="2" t="s">
        <v>732</v>
      </c>
      <c r="R114" s="2" t="s">
        <v>732</v>
      </c>
      <c r="S114" s="2" t="s">
        <v>732</v>
      </c>
      <c r="T114" s="71" t="s">
        <v>732</v>
      </c>
      <c r="U114" s="2" t="s">
        <v>732</v>
      </c>
      <c r="V114" s="2" t="s">
        <v>732</v>
      </c>
      <c r="W114" s="2" t="s">
        <v>732</v>
      </c>
      <c r="X114" s="2" t="s">
        <v>732</v>
      </c>
      <c r="Y114" s="2" t="s">
        <v>732</v>
      </c>
      <c r="Z114" s="2" t="s">
        <v>732</v>
      </c>
      <c r="AA114" s="2" t="s">
        <v>732</v>
      </c>
      <c r="AB114" s="2" t="s">
        <v>732</v>
      </c>
      <c r="AC114" s="2" t="s">
        <v>732</v>
      </c>
      <c r="AD114" s="2" t="s">
        <v>732</v>
      </c>
    </row>
    <row r="115" spans="2:30" ht="15.75" thickBot="1">
      <c r="B115" s="46" t="s">
        <v>96</v>
      </c>
      <c r="C115" s="2">
        <v>1</v>
      </c>
      <c r="D115" s="2" t="s">
        <v>732</v>
      </c>
      <c r="E115" s="2">
        <v>1</v>
      </c>
      <c r="F115" s="2">
        <v>1</v>
      </c>
      <c r="G115" s="2">
        <v>1</v>
      </c>
      <c r="H115" s="2">
        <v>1</v>
      </c>
      <c r="I115" s="2" t="s">
        <v>732</v>
      </c>
      <c r="J115" s="2">
        <v>1</v>
      </c>
      <c r="K115" s="2">
        <v>1</v>
      </c>
      <c r="L115" s="2">
        <v>1</v>
      </c>
      <c r="M115" s="2">
        <v>1</v>
      </c>
      <c r="N115" s="2" t="s">
        <v>732</v>
      </c>
      <c r="O115" s="2" t="s">
        <v>732</v>
      </c>
      <c r="P115" s="2">
        <v>1</v>
      </c>
      <c r="Q115" s="2" t="s">
        <v>732</v>
      </c>
      <c r="R115" s="2">
        <v>1</v>
      </c>
      <c r="S115" s="2">
        <v>1</v>
      </c>
      <c r="T115" s="2">
        <v>1</v>
      </c>
      <c r="U115" s="71" t="s">
        <v>732</v>
      </c>
      <c r="V115" s="2" t="s">
        <v>732</v>
      </c>
      <c r="W115" s="2">
        <v>1</v>
      </c>
      <c r="X115" s="2">
        <v>1</v>
      </c>
      <c r="Y115" s="2" t="s">
        <v>732</v>
      </c>
      <c r="Z115" s="2">
        <v>1</v>
      </c>
      <c r="AA115" s="2">
        <v>1</v>
      </c>
      <c r="AB115" s="2" t="s">
        <v>732</v>
      </c>
      <c r="AC115" s="2" t="s">
        <v>732</v>
      </c>
      <c r="AD115" s="2">
        <v>1</v>
      </c>
    </row>
    <row r="116" spans="2:30" ht="15.75" thickBot="1">
      <c r="B116" s="46" t="s">
        <v>98</v>
      </c>
      <c r="C116" s="2">
        <v>1</v>
      </c>
      <c r="D116" s="2" t="s">
        <v>732</v>
      </c>
      <c r="E116" s="2">
        <v>1</v>
      </c>
      <c r="F116" s="2">
        <v>1</v>
      </c>
      <c r="G116" s="2" t="s">
        <v>732</v>
      </c>
      <c r="H116" s="2">
        <v>1</v>
      </c>
      <c r="I116" s="2" t="s">
        <v>732</v>
      </c>
      <c r="J116" s="2">
        <v>1</v>
      </c>
      <c r="K116" s="2">
        <v>1</v>
      </c>
      <c r="L116" s="2">
        <v>1</v>
      </c>
      <c r="M116" s="2" t="s">
        <v>732</v>
      </c>
      <c r="N116" s="2" t="s">
        <v>732</v>
      </c>
      <c r="O116" s="2" t="s">
        <v>732</v>
      </c>
      <c r="P116" s="2">
        <v>1</v>
      </c>
      <c r="Q116" s="2" t="s">
        <v>732</v>
      </c>
      <c r="R116" s="2">
        <v>1</v>
      </c>
      <c r="S116" s="2">
        <v>1</v>
      </c>
      <c r="T116" s="2">
        <v>1</v>
      </c>
      <c r="U116" s="2" t="s">
        <v>732</v>
      </c>
      <c r="V116" s="71" t="s">
        <v>732</v>
      </c>
      <c r="W116" s="2">
        <v>1</v>
      </c>
      <c r="X116" s="2">
        <v>1</v>
      </c>
      <c r="Y116" s="2" t="s">
        <v>732</v>
      </c>
      <c r="Z116" s="2">
        <v>1</v>
      </c>
      <c r="AA116" s="2">
        <v>1</v>
      </c>
      <c r="AB116" s="2" t="s">
        <v>732</v>
      </c>
      <c r="AC116" s="2" t="s">
        <v>732</v>
      </c>
      <c r="AD116" s="2">
        <v>1</v>
      </c>
    </row>
    <row r="117" spans="2:30" ht="15.75" thickBot="1">
      <c r="B117" s="46" t="s">
        <v>100</v>
      </c>
      <c r="C117" s="2" t="s">
        <v>732</v>
      </c>
      <c r="D117" s="2" t="s">
        <v>732</v>
      </c>
      <c r="E117" s="2" t="s">
        <v>732</v>
      </c>
      <c r="F117" s="2" t="s">
        <v>732</v>
      </c>
      <c r="G117" s="2" t="s">
        <v>732</v>
      </c>
      <c r="H117" s="2" t="s">
        <v>732</v>
      </c>
      <c r="I117" s="2" t="s">
        <v>732</v>
      </c>
      <c r="J117" s="2" t="s">
        <v>732</v>
      </c>
      <c r="K117" s="2" t="s">
        <v>732</v>
      </c>
      <c r="L117" s="2" t="s">
        <v>732</v>
      </c>
      <c r="M117" s="2" t="s">
        <v>732</v>
      </c>
      <c r="N117" s="2" t="s">
        <v>732</v>
      </c>
      <c r="O117" s="2" t="s">
        <v>732</v>
      </c>
      <c r="P117" s="2" t="s">
        <v>732</v>
      </c>
      <c r="Q117" s="2" t="s">
        <v>732</v>
      </c>
      <c r="R117" s="2" t="s">
        <v>732</v>
      </c>
      <c r="S117" s="2" t="s">
        <v>732</v>
      </c>
      <c r="T117" s="2" t="s">
        <v>732</v>
      </c>
      <c r="U117" s="2" t="s">
        <v>732</v>
      </c>
      <c r="V117" s="2" t="s">
        <v>732</v>
      </c>
      <c r="W117" s="71" t="s">
        <v>732</v>
      </c>
      <c r="X117" s="2" t="s">
        <v>732</v>
      </c>
      <c r="Y117" s="2" t="s">
        <v>732</v>
      </c>
      <c r="Z117" s="2" t="s">
        <v>732</v>
      </c>
      <c r="AA117" s="2" t="s">
        <v>732</v>
      </c>
      <c r="AB117" s="2" t="s">
        <v>732</v>
      </c>
      <c r="AC117" s="2" t="s">
        <v>732</v>
      </c>
      <c r="AD117" s="2" t="s">
        <v>732</v>
      </c>
    </row>
    <row r="118" spans="2:30" ht="15.75" thickBot="1">
      <c r="B118" s="46" t="s">
        <v>103</v>
      </c>
      <c r="C118" s="2" t="s">
        <v>732</v>
      </c>
      <c r="D118" s="2" t="s">
        <v>732</v>
      </c>
      <c r="E118" s="2" t="s">
        <v>732</v>
      </c>
      <c r="F118" s="2" t="s">
        <v>732</v>
      </c>
      <c r="G118" s="2" t="s">
        <v>732</v>
      </c>
      <c r="H118" s="2" t="s">
        <v>732</v>
      </c>
      <c r="I118" s="2" t="s">
        <v>732</v>
      </c>
      <c r="J118" s="2" t="s">
        <v>732</v>
      </c>
      <c r="K118" s="2" t="s">
        <v>732</v>
      </c>
      <c r="L118" s="2" t="s">
        <v>732</v>
      </c>
      <c r="M118" s="2" t="s">
        <v>732</v>
      </c>
      <c r="N118" s="2" t="s">
        <v>732</v>
      </c>
      <c r="O118" s="2" t="s">
        <v>732</v>
      </c>
      <c r="P118" s="2" t="s">
        <v>732</v>
      </c>
      <c r="Q118" s="2" t="s">
        <v>732</v>
      </c>
      <c r="R118" s="2" t="s">
        <v>732</v>
      </c>
      <c r="S118" s="2" t="s">
        <v>732</v>
      </c>
      <c r="T118" s="2" t="s">
        <v>732</v>
      </c>
      <c r="U118" s="2" t="s">
        <v>732</v>
      </c>
      <c r="V118" s="2" t="s">
        <v>732</v>
      </c>
      <c r="W118" s="2" t="s">
        <v>732</v>
      </c>
      <c r="X118" s="71" t="s">
        <v>732</v>
      </c>
      <c r="Y118" s="2" t="s">
        <v>732</v>
      </c>
      <c r="Z118" s="2" t="s">
        <v>732</v>
      </c>
      <c r="AA118" s="2" t="s">
        <v>732</v>
      </c>
      <c r="AB118" s="2" t="s">
        <v>732</v>
      </c>
      <c r="AC118" s="2" t="s">
        <v>732</v>
      </c>
      <c r="AD118" s="2" t="s">
        <v>732</v>
      </c>
    </row>
    <row r="119" spans="2:30" ht="15.75" thickBot="1">
      <c r="B119" s="46" t="s">
        <v>106</v>
      </c>
      <c r="C119" s="2">
        <v>1</v>
      </c>
      <c r="D119" s="2" t="s">
        <v>732</v>
      </c>
      <c r="E119" s="2">
        <v>1</v>
      </c>
      <c r="F119" s="2">
        <v>1</v>
      </c>
      <c r="G119" s="2">
        <v>1</v>
      </c>
      <c r="H119" s="2">
        <v>1</v>
      </c>
      <c r="I119" s="2" t="s">
        <v>732</v>
      </c>
      <c r="J119" s="2">
        <v>1</v>
      </c>
      <c r="K119" s="2">
        <v>1</v>
      </c>
      <c r="L119" s="2">
        <v>1</v>
      </c>
      <c r="M119" s="2">
        <v>1</v>
      </c>
      <c r="N119" s="2" t="s">
        <v>732</v>
      </c>
      <c r="O119" s="2" t="s">
        <v>732</v>
      </c>
      <c r="P119" s="2">
        <v>1</v>
      </c>
      <c r="Q119" s="2" t="s">
        <v>732</v>
      </c>
      <c r="R119" s="2">
        <v>1</v>
      </c>
      <c r="S119" s="2">
        <v>1</v>
      </c>
      <c r="T119" s="2">
        <v>1</v>
      </c>
      <c r="U119" s="2" t="s">
        <v>732</v>
      </c>
      <c r="V119" s="2" t="s">
        <v>732</v>
      </c>
      <c r="W119" s="2">
        <v>1</v>
      </c>
      <c r="X119" s="2">
        <v>1</v>
      </c>
      <c r="Y119" s="71" t="s">
        <v>732</v>
      </c>
      <c r="Z119" s="2">
        <v>1</v>
      </c>
      <c r="AA119" s="2">
        <v>1</v>
      </c>
      <c r="AB119" s="2" t="s">
        <v>732</v>
      </c>
      <c r="AC119" s="2" t="s">
        <v>732</v>
      </c>
      <c r="AD119" s="2">
        <v>1</v>
      </c>
    </row>
    <row r="120" spans="2:30" ht="15.75" thickBot="1">
      <c r="B120" s="46" t="s">
        <v>109</v>
      </c>
      <c r="C120" s="2" t="s">
        <v>732</v>
      </c>
      <c r="D120" s="2" t="s">
        <v>732</v>
      </c>
      <c r="E120" s="2" t="s">
        <v>732</v>
      </c>
      <c r="F120" s="2" t="s">
        <v>732</v>
      </c>
      <c r="G120" s="2" t="s">
        <v>732</v>
      </c>
      <c r="H120" s="2" t="s">
        <v>732</v>
      </c>
      <c r="I120" s="2" t="s">
        <v>732</v>
      </c>
      <c r="J120" s="2" t="s">
        <v>732</v>
      </c>
      <c r="K120" s="2" t="s">
        <v>732</v>
      </c>
      <c r="L120" s="2" t="s">
        <v>732</v>
      </c>
      <c r="M120" s="2" t="s">
        <v>732</v>
      </c>
      <c r="N120" s="2" t="s">
        <v>732</v>
      </c>
      <c r="O120" s="2" t="s">
        <v>732</v>
      </c>
      <c r="P120" s="2" t="s">
        <v>732</v>
      </c>
      <c r="Q120" s="2" t="s">
        <v>732</v>
      </c>
      <c r="R120" s="2" t="s">
        <v>732</v>
      </c>
      <c r="S120" s="2" t="s">
        <v>732</v>
      </c>
      <c r="T120" s="2" t="s">
        <v>732</v>
      </c>
      <c r="U120" s="2" t="s">
        <v>732</v>
      </c>
      <c r="V120" s="2" t="s">
        <v>732</v>
      </c>
      <c r="W120" s="2" t="s">
        <v>732</v>
      </c>
      <c r="X120" s="2" t="s">
        <v>732</v>
      </c>
      <c r="Y120" s="2" t="s">
        <v>732</v>
      </c>
      <c r="Z120" s="71" t="s">
        <v>732</v>
      </c>
      <c r="AA120" s="2" t="s">
        <v>732</v>
      </c>
      <c r="AB120" s="2" t="s">
        <v>732</v>
      </c>
      <c r="AC120" s="2" t="s">
        <v>732</v>
      </c>
      <c r="AD120" s="2" t="s">
        <v>732</v>
      </c>
    </row>
    <row r="121" spans="2:30" ht="15.75" thickBot="1">
      <c r="B121" s="46" t="s">
        <v>111</v>
      </c>
      <c r="C121" s="2" t="s">
        <v>732</v>
      </c>
      <c r="D121" s="2" t="s">
        <v>732</v>
      </c>
      <c r="E121" s="2" t="s">
        <v>732</v>
      </c>
      <c r="F121" s="2" t="s">
        <v>732</v>
      </c>
      <c r="G121" s="2" t="s">
        <v>732</v>
      </c>
      <c r="H121" s="2" t="s">
        <v>732</v>
      </c>
      <c r="I121" s="2" t="s">
        <v>732</v>
      </c>
      <c r="J121" s="2" t="s">
        <v>732</v>
      </c>
      <c r="K121" s="2" t="s">
        <v>732</v>
      </c>
      <c r="L121" s="2" t="s">
        <v>732</v>
      </c>
      <c r="M121" s="2" t="s">
        <v>732</v>
      </c>
      <c r="N121" s="2" t="s">
        <v>732</v>
      </c>
      <c r="O121" s="2" t="s">
        <v>732</v>
      </c>
      <c r="P121" s="2" t="s">
        <v>732</v>
      </c>
      <c r="Q121" s="2" t="s">
        <v>732</v>
      </c>
      <c r="R121" s="2" t="s">
        <v>732</v>
      </c>
      <c r="S121" s="2" t="s">
        <v>732</v>
      </c>
      <c r="T121" s="2" t="s">
        <v>732</v>
      </c>
      <c r="U121" s="2" t="s">
        <v>732</v>
      </c>
      <c r="V121" s="2" t="s">
        <v>732</v>
      </c>
      <c r="W121" s="2" t="s">
        <v>732</v>
      </c>
      <c r="X121" s="2" t="s">
        <v>732</v>
      </c>
      <c r="Y121" s="2" t="s">
        <v>732</v>
      </c>
      <c r="Z121" s="2" t="s">
        <v>732</v>
      </c>
      <c r="AA121" s="71" t="s">
        <v>732</v>
      </c>
      <c r="AB121" s="2" t="s">
        <v>732</v>
      </c>
      <c r="AC121" s="2" t="s">
        <v>732</v>
      </c>
      <c r="AD121" s="2" t="s">
        <v>732</v>
      </c>
    </row>
    <row r="122" spans="2:30" ht="15.75" thickBot="1">
      <c r="B122" s="46" t="s">
        <v>113</v>
      </c>
      <c r="C122" s="2">
        <v>1</v>
      </c>
      <c r="D122" s="2" t="s">
        <v>732</v>
      </c>
      <c r="E122" s="2">
        <v>1</v>
      </c>
      <c r="F122" s="2">
        <v>1</v>
      </c>
      <c r="G122" s="2">
        <v>1</v>
      </c>
      <c r="H122" s="2">
        <v>1</v>
      </c>
      <c r="I122" s="2" t="s">
        <v>732</v>
      </c>
      <c r="J122" s="2">
        <v>1</v>
      </c>
      <c r="K122" s="2">
        <v>1</v>
      </c>
      <c r="L122" s="2">
        <v>1</v>
      </c>
      <c r="M122" s="2">
        <v>1</v>
      </c>
      <c r="N122" s="2" t="s">
        <v>732</v>
      </c>
      <c r="O122" s="2" t="s">
        <v>732</v>
      </c>
      <c r="P122" s="2">
        <v>1</v>
      </c>
      <c r="Q122" s="2" t="s">
        <v>732</v>
      </c>
      <c r="R122" s="2">
        <v>1</v>
      </c>
      <c r="S122" s="2">
        <v>1</v>
      </c>
      <c r="T122" s="2">
        <v>1</v>
      </c>
      <c r="U122" s="2" t="s">
        <v>732</v>
      </c>
      <c r="V122" s="2" t="s">
        <v>732</v>
      </c>
      <c r="W122" s="2">
        <v>1</v>
      </c>
      <c r="X122" s="2">
        <v>1</v>
      </c>
      <c r="Y122" s="2" t="s">
        <v>732</v>
      </c>
      <c r="Z122" s="2">
        <v>1</v>
      </c>
      <c r="AA122" s="2">
        <v>1</v>
      </c>
      <c r="AB122" s="71" t="s">
        <v>732</v>
      </c>
      <c r="AC122" s="2" t="s">
        <v>732</v>
      </c>
      <c r="AD122" s="2">
        <v>1</v>
      </c>
    </row>
    <row r="123" spans="2:30" ht="15.75" thickBot="1">
      <c r="B123" s="46" t="s">
        <v>116</v>
      </c>
      <c r="C123" s="2">
        <v>1</v>
      </c>
      <c r="D123" s="2" t="s">
        <v>732</v>
      </c>
      <c r="E123" s="2">
        <v>1</v>
      </c>
      <c r="F123" s="2">
        <v>1</v>
      </c>
      <c r="G123" s="2">
        <v>1</v>
      </c>
      <c r="H123" s="2">
        <v>1</v>
      </c>
      <c r="I123" s="2" t="s">
        <v>732</v>
      </c>
      <c r="J123" s="2">
        <v>1</v>
      </c>
      <c r="K123" s="2">
        <v>1</v>
      </c>
      <c r="L123" s="2">
        <v>1</v>
      </c>
      <c r="M123" s="2">
        <v>1</v>
      </c>
      <c r="N123" s="2" t="s">
        <v>732</v>
      </c>
      <c r="O123" s="2" t="s">
        <v>732</v>
      </c>
      <c r="P123" s="2">
        <v>1</v>
      </c>
      <c r="Q123" s="2" t="s">
        <v>732</v>
      </c>
      <c r="R123" s="2">
        <v>1</v>
      </c>
      <c r="S123" s="2">
        <v>1</v>
      </c>
      <c r="T123" s="2">
        <v>1</v>
      </c>
      <c r="U123" s="2" t="s">
        <v>732</v>
      </c>
      <c r="V123" s="2" t="s">
        <v>732</v>
      </c>
      <c r="W123" s="2">
        <v>1</v>
      </c>
      <c r="X123" s="2">
        <v>1</v>
      </c>
      <c r="Y123" s="2" t="s">
        <v>732</v>
      </c>
      <c r="Z123" s="2">
        <v>1</v>
      </c>
      <c r="AA123" s="2">
        <v>1</v>
      </c>
      <c r="AB123" s="2" t="s">
        <v>732</v>
      </c>
      <c r="AC123" s="71" t="s">
        <v>732</v>
      </c>
      <c r="AD123" s="2">
        <v>1</v>
      </c>
    </row>
    <row r="124" spans="2:30" ht="15.75" thickBot="1">
      <c r="B124" s="46" t="s">
        <v>119</v>
      </c>
      <c r="C124" s="2" t="s">
        <v>732</v>
      </c>
      <c r="D124" s="2" t="s">
        <v>732</v>
      </c>
      <c r="E124" s="2" t="s">
        <v>732</v>
      </c>
      <c r="F124" s="2" t="s">
        <v>732</v>
      </c>
      <c r="G124" s="2" t="s">
        <v>732</v>
      </c>
      <c r="H124" s="2" t="s">
        <v>732</v>
      </c>
      <c r="I124" s="2" t="s">
        <v>732</v>
      </c>
      <c r="J124" s="2" t="s">
        <v>732</v>
      </c>
      <c r="K124" s="2" t="s">
        <v>732</v>
      </c>
      <c r="L124" s="2" t="s">
        <v>732</v>
      </c>
      <c r="M124" s="2" t="s">
        <v>732</v>
      </c>
      <c r="N124" s="2" t="s">
        <v>732</v>
      </c>
      <c r="O124" s="2" t="s">
        <v>732</v>
      </c>
      <c r="P124" s="2" t="s">
        <v>732</v>
      </c>
      <c r="Q124" s="2" t="s">
        <v>732</v>
      </c>
      <c r="R124" s="2" t="s">
        <v>732</v>
      </c>
      <c r="S124" s="2" t="s">
        <v>732</v>
      </c>
      <c r="T124" s="2" t="s">
        <v>732</v>
      </c>
      <c r="U124" s="2" t="s">
        <v>732</v>
      </c>
      <c r="V124" s="2" t="s">
        <v>732</v>
      </c>
      <c r="W124" s="2" t="s">
        <v>732</v>
      </c>
      <c r="X124" s="2" t="s">
        <v>732</v>
      </c>
      <c r="Y124" s="2" t="s">
        <v>732</v>
      </c>
      <c r="Z124" s="2" t="s">
        <v>732</v>
      </c>
      <c r="AA124" s="2" t="s">
        <v>732</v>
      </c>
      <c r="AB124" s="2" t="s">
        <v>732</v>
      </c>
      <c r="AC124" s="2" t="s">
        <v>732</v>
      </c>
      <c r="AD124" s="71" t="s">
        <v>732</v>
      </c>
    </row>
    <row r="126" spans="2:30">
      <c r="B126" s="1" t="s">
        <v>136</v>
      </c>
      <c r="C126" s="1"/>
      <c r="D126" s="1"/>
      <c r="E126" s="1"/>
      <c r="F126" s="1"/>
      <c r="G126" s="1"/>
      <c r="H126" s="1"/>
      <c r="I126" s="1"/>
      <c r="J126" s="1"/>
      <c r="K126" s="1"/>
      <c r="L126" s="1"/>
      <c r="M126" s="1"/>
      <c r="N126" s="1"/>
      <c r="O126" s="1"/>
    </row>
    <row r="127" spans="2:30" ht="15.75" thickBot="1">
      <c r="B127" s="46" t="s">
        <v>143</v>
      </c>
      <c r="C127" s="46" t="s">
        <v>45</v>
      </c>
      <c r="D127" s="46" t="s">
        <v>48</v>
      </c>
      <c r="E127" s="46" t="s">
        <v>51</v>
      </c>
      <c r="F127" s="46" t="s">
        <v>54</v>
      </c>
      <c r="G127" s="46" t="s">
        <v>57</v>
      </c>
      <c r="H127" s="46" t="s">
        <v>60</v>
      </c>
      <c r="I127" s="46" t="s">
        <v>63</v>
      </c>
      <c r="J127" s="46" t="s">
        <v>66</v>
      </c>
      <c r="K127" s="46" t="s">
        <v>69</v>
      </c>
      <c r="L127" s="46" t="s">
        <v>71</v>
      </c>
      <c r="M127" s="46" t="s">
        <v>73</v>
      </c>
      <c r="N127" s="46" t="s">
        <v>75</v>
      </c>
      <c r="O127" s="46" t="s">
        <v>78</v>
      </c>
      <c r="P127" s="46" t="s">
        <v>81</v>
      </c>
      <c r="Q127" s="46" t="s">
        <v>84</v>
      </c>
      <c r="R127" s="46" t="s">
        <v>87</v>
      </c>
      <c r="S127" s="46" t="s">
        <v>90</v>
      </c>
      <c r="T127" s="46" t="s">
        <v>93</v>
      </c>
      <c r="U127" s="46" t="s">
        <v>96</v>
      </c>
      <c r="V127" s="46" t="s">
        <v>98</v>
      </c>
      <c r="W127" s="46" t="s">
        <v>100</v>
      </c>
      <c r="X127" s="46" t="s">
        <v>103</v>
      </c>
      <c r="Y127" s="46" t="s">
        <v>106</v>
      </c>
      <c r="Z127" s="46" t="s">
        <v>109</v>
      </c>
      <c r="AA127" s="46" t="s">
        <v>111</v>
      </c>
      <c r="AB127" s="46" t="s">
        <v>113</v>
      </c>
      <c r="AC127" s="46" t="s">
        <v>116</v>
      </c>
      <c r="AD127" s="46" t="s">
        <v>119</v>
      </c>
    </row>
    <row r="128" spans="2:30" ht="15.75" thickBot="1">
      <c r="B128" s="46" t="s">
        <v>45</v>
      </c>
      <c r="C128" s="71" t="s">
        <v>732</v>
      </c>
      <c r="D128" s="2" t="s">
        <v>732</v>
      </c>
      <c r="E128" s="2" t="s">
        <v>732</v>
      </c>
      <c r="F128" s="2" t="s">
        <v>732</v>
      </c>
      <c r="G128" s="2" t="s">
        <v>732</v>
      </c>
      <c r="H128" s="2" t="s">
        <v>732</v>
      </c>
      <c r="I128" s="2" t="s">
        <v>732</v>
      </c>
      <c r="J128" s="2" t="s">
        <v>732</v>
      </c>
      <c r="K128" s="2" t="s">
        <v>732</v>
      </c>
      <c r="L128" s="2" t="s">
        <v>732</v>
      </c>
      <c r="M128" s="2" t="s">
        <v>732</v>
      </c>
      <c r="N128" s="2" t="s">
        <v>732</v>
      </c>
      <c r="O128" s="2" t="s">
        <v>732</v>
      </c>
      <c r="P128" s="2" t="s">
        <v>732</v>
      </c>
      <c r="Q128" s="2" t="s">
        <v>732</v>
      </c>
      <c r="R128" s="2" t="s">
        <v>732</v>
      </c>
      <c r="S128" s="2" t="s">
        <v>732</v>
      </c>
      <c r="T128" s="2" t="s">
        <v>732</v>
      </c>
      <c r="U128" s="2" t="s">
        <v>732</v>
      </c>
      <c r="V128" s="2" t="s">
        <v>732</v>
      </c>
      <c r="W128" s="2" t="s">
        <v>732</v>
      </c>
      <c r="X128" s="2" t="s">
        <v>732</v>
      </c>
      <c r="Y128" s="2" t="s">
        <v>732</v>
      </c>
      <c r="Z128" s="2" t="s">
        <v>732</v>
      </c>
      <c r="AA128" s="2" t="s">
        <v>732</v>
      </c>
      <c r="AB128" s="2" t="s">
        <v>732</v>
      </c>
      <c r="AC128" s="2" t="s">
        <v>732</v>
      </c>
      <c r="AD128" s="2" t="s">
        <v>732</v>
      </c>
    </row>
    <row r="129" spans="2:30" ht="15.75" thickBot="1">
      <c r="B129" s="46" t="s">
        <v>48</v>
      </c>
      <c r="C129" s="2">
        <v>1</v>
      </c>
      <c r="D129" s="71" t="s">
        <v>732</v>
      </c>
      <c r="E129" s="2">
        <v>1</v>
      </c>
      <c r="F129" s="2" t="s">
        <v>732</v>
      </c>
      <c r="G129" s="2" t="s">
        <v>732</v>
      </c>
      <c r="H129" s="2" t="s">
        <v>732</v>
      </c>
      <c r="I129" s="2">
        <v>1</v>
      </c>
      <c r="J129" s="2">
        <v>1</v>
      </c>
      <c r="K129" s="2">
        <v>1</v>
      </c>
      <c r="L129" s="2" t="s">
        <v>732</v>
      </c>
      <c r="M129" s="2">
        <v>1</v>
      </c>
      <c r="N129" s="2" t="s">
        <v>732</v>
      </c>
      <c r="O129" s="2">
        <v>1</v>
      </c>
      <c r="P129" s="2" t="s">
        <v>732</v>
      </c>
      <c r="Q129" s="2">
        <v>1</v>
      </c>
      <c r="R129" s="2">
        <v>1</v>
      </c>
      <c r="S129" s="2">
        <v>1</v>
      </c>
      <c r="T129" s="2">
        <v>1</v>
      </c>
      <c r="U129" s="2">
        <v>1</v>
      </c>
      <c r="V129" s="2">
        <v>1</v>
      </c>
      <c r="W129" s="2">
        <v>1</v>
      </c>
      <c r="X129" s="2">
        <v>1</v>
      </c>
      <c r="Y129" s="2" t="s">
        <v>732</v>
      </c>
      <c r="Z129" s="2">
        <v>1</v>
      </c>
      <c r="AA129" s="2">
        <v>1</v>
      </c>
      <c r="AB129" s="2" t="s">
        <v>732</v>
      </c>
      <c r="AC129" s="2">
        <v>1</v>
      </c>
      <c r="AD129" s="2" t="s">
        <v>732</v>
      </c>
    </row>
    <row r="130" spans="2:30" ht="15.75" thickBot="1">
      <c r="B130" s="46" t="s">
        <v>51</v>
      </c>
      <c r="C130" s="2" t="s">
        <v>732</v>
      </c>
      <c r="D130" s="2" t="s">
        <v>732</v>
      </c>
      <c r="E130" s="71" t="s">
        <v>732</v>
      </c>
      <c r="F130" s="2" t="s">
        <v>732</v>
      </c>
      <c r="G130" s="2" t="s">
        <v>732</v>
      </c>
      <c r="H130" s="2" t="s">
        <v>732</v>
      </c>
      <c r="I130" s="2" t="s">
        <v>732</v>
      </c>
      <c r="J130" s="2" t="s">
        <v>732</v>
      </c>
      <c r="K130" s="2" t="s">
        <v>732</v>
      </c>
      <c r="L130" s="2" t="s">
        <v>732</v>
      </c>
      <c r="M130" s="2" t="s">
        <v>732</v>
      </c>
      <c r="N130" s="2" t="s">
        <v>732</v>
      </c>
      <c r="O130" s="2" t="s">
        <v>732</v>
      </c>
      <c r="P130" s="2" t="s">
        <v>732</v>
      </c>
      <c r="Q130" s="2" t="s">
        <v>732</v>
      </c>
      <c r="R130" s="2" t="s">
        <v>732</v>
      </c>
      <c r="S130" s="2" t="s">
        <v>732</v>
      </c>
      <c r="T130" s="2" t="s">
        <v>732</v>
      </c>
      <c r="U130" s="2" t="s">
        <v>732</v>
      </c>
      <c r="V130" s="2" t="s">
        <v>732</v>
      </c>
      <c r="W130" s="2" t="s">
        <v>732</v>
      </c>
      <c r="X130" s="2" t="s">
        <v>732</v>
      </c>
      <c r="Y130" s="2" t="s">
        <v>732</v>
      </c>
      <c r="Z130" s="2" t="s">
        <v>732</v>
      </c>
      <c r="AA130" s="2" t="s">
        <v>732</v>
      </c>
      <c r="AB130" s="2" t="s">
        <v>732</v>
      </c>
      <c r="AC130" s="2" t="s">
        <v>732</v>
      </c>
      <c r="AD130" s="2" t="s">
        <v>732</v>
      </c>
    </row>
    <row r="131" spans="2:30" ht="15.75" thickBot="1">
      <c r="B131" s="46" t="s">
        <v>54</v>
      </c>
      <c r="C131" s="2">
        <v>1</v>
      </c>
      <c r="D131" s="2" t="s">
        <v>732</v>
      </c>
      <c r="E131" s="2">
        <v>1</v>
      </c>
      <c r="F131" s="71" t="s">
        <v>732</v>
      </c>
      <c r="G131" s="2" t="s">
        <v>732</v>
      </c>
      <c r="H131" s="2" t="s">
        <v>732</v>
      </c>
      <c r="I131" s="2">
        <v>1</v>
      </c>
      <c r="J131" s="2">
        <v>1</v>
      </c>
      <c r="K131" s="2">
        <v>1</v>
      </c>
      <c r="L131" s="2" t="s">
        <v>732</v>
      </c>
      <c r="M131" s="2">
        <v>1</v>
      </c>
      <c r="N131" s="2">
        <v>1</v>
      </c>
      <c r="O131" s="2">
        <v>1</v>
      </c>
      <c r="P131" s="2" t="s">
        <v>732</v>
      </c>
      <c r="Q131" s="2">
        <v>1</v>
      </c>
      <c r="R131" s="2">
        <v>1</v>
      </c>
      <c r="S131" s="2">
        <v>1</v>
      </c>
      <c r="T131" s="2">
        <v>1</v>
      </c>
      <c r="U131" s="2">
        <v>1</v>
      </c>
      <c r="V131" s="2">
        <v>1</v>
      </c>
      <c r="W131" s="2">
        <v>1</v>
      </c>
      <c r="X131" s="2">
        <v>1</v>
      </c>
      <c r="Y131" s="2" t="s">
        <v>732</v>
      </c>
      <c r="Z131" s="2">
        <v>1</v>
      </c>
      <c r="AA131" s="2">
        <v>1</v>
      </c>
      <c r="AB131" s="2" t="s">
        <v>732</v>
      </c>
      <c r="AC131" s="2">
        <v>1</v>
      </c>
      <c r="AD131" s="2" t="s">
        <v>732</v>
      </c>
    </row>
    <row r="132" spans="2:30" ht="15.75" thickBot="1">
      <c r="B132" s="46" t="s">
        <v>57</v>
      </c>
      <c r="C132" s="2">
        <v>1</v>
      </c>
      <c r="D132" s="2" t="s">
        <v>732</v>
      </c>
      <c r="E132" s="2">
        <v>1</v>
      </c>
      <c r="F132" s="2" t="s">
        <v>732</v>
      </c>
      <c r="G132" s="71" t="s">
        <v>732</v>
      </c>
      <c r="H132" s="2" t="s">
        <v>732</v>
      </c>
      <c r="I132" s="2">
        <v>1</v>
      </c>
      <c r="J132" s="2">
        <v>1</v>
      </c>
      <c r="K132" s="2">
        <v>1</v>
      </c>
      <c r="L132" s="2" t="s">
        <v>732</v>
      </c>
      <c r="M132" s="2">
        <v>1</v>
      </c>
      <c r="N132" s="2">
        <v>1</v>
      </c>
      <c r="O132" s="2">
        <v>1</v>
      </c>
      <c r="P132" s="2" t="s">
        <v>732</v>
      </c>
      <c r="Q132" s="2">
        <v>1</v>
      </c>
      <c r="R132" s="2">
        <v>1</v>
      </c>
      <c r="S132" s="2">
        <v>1</v>
      </c>
      <c r="T132" s="2">
        <v>1</v>
      </c>
      <c r="U132" s="2">
        <v>1</v>
      </c>
      <c r="V132" s="2">
        <v>1</v>
      </c>
      <c r="W132" s="2">
        <v>1</v>
      </c>
      <c r="X132" s="2">
        <v>1</v>
      </c>
      <c r="Y132" s="2" t="s">
        <v>732</v>
      </c>
      <c r="Z132" s="2">
        <v>1</v>
      </c>
      <c r="AA132" s="2">
        <v>1</v>
      </c>
      <c r="AB132" s="2" t="s">
        <v>732</v>
      </c>
      <c r="AC132" s="2">
        <v>1</v>
      </c>
      <c r="AD132" s="2" t="s">
        <v>732</v>
      </c>
    </row>
    <row r="133" spans="2:30" ht="15.75" thickBot="1">
      <c r="B133" s="46" t="s">
        <v>60</v>
      </c>
      <c r="C133" s="2">
        <v>1</v>
      </c>
      <c r="D133" s="2" t="s">
        <v>732</v>
      </c>
      <c r="E133" s="2">
        <v>1</v>
      </c>
      <c r="F133" s="2" t="s">
        <v>732</v>
      </c>
      <c r="G133" s="2" t="s">
        <v>732</v>
      </c>
      <c r="H133" s="71" t="s">
        <v>732</v>
      </c>
      <c r="I133" s="2">
        <v>1</v>
      </c>
      <c r="J133" s="2">
        <v>1</v>
      </c>
      <c r="K133" s="2">
        <v>1</v>
      </c>
      <c r="L133" s="2" t="s">
        <v>732</v>
      </c>
      <c r="M133" s="2">
        <v>1</v>
      </c>
      <c r="N133" s="2">
        <v>1</v>
      </c>
      <c r="O133" s="2">
        <v>1</v>
      </c>
      <c r="P133" s="2" t="s">
        <v>732</v>
      </c>
      <c r="Q133" s="2">
        <v>1</v>
      </c>
      <c r="R133" s="2">
        <v>1</v>
      </c>
      <c r="S133" s="2">
        <v>1</v>
      </c>
      <c r="T133" s="2">
        <v>1</v>
      </c>
      <c r="U133" s="2">
        <v>1</v>
      </c>
      <c r="V133" s="2">
        <v>1</v>
      </c>
      <c r="W133" s="2">
        <v>1</v>
      </c>
      <c r="X133" s="2">
        <v>1</v>
      </c>
      <c r="Y133" s="2" t="s">
        <v>732</v>
      </c>
      <c r="Z133" s="2">
        <v>1</v>
      </c>
      <c r="AA133" s="2">
        <v>1</v>
      </c>
      <c r="AB133" s="2" t="s">
        <v>732</v>
      </c>
      <c r="AC133" s="2">
        <v>1</v>
      </c>
      <c r="AD133" s="2" t="s">
        <v>732</v>
      </c>
    </row>
    <row r="134" spans="2:30" ht="15.75" thickBot="1">
      <c r="B134" s="46" t="s">
        <v>63</v>
      </c>
      <c r="C134" s="2" t="s">
        <v>732</v>
      </c>
      <c r="D134" s="2" t="s">
        <v>732</v>
      </c>
      <c r="E134" s="2" t="s">
        <v>732</v>
      </c>
      <c r="F134" s="2" t="s">
        <v>732</v>
      </c>
      <c r="G134" s="2" t="s">
        <v>732</v>
      </c>
      <c r="H134" s="2" t="s">
        <v>732</v>
      </c>
      <c r="I134" s="71" t="s">
        <v>732</v>
      </c>
      <c r="J134" s="2" t="s">
        <v>732</v>
      </c>
      <c r="K134" s="2" t="s">
        <v>732</v>
      </c>
      <c r="L134" s="2" t="s">
        <v>732</v>
      </c>
      <c r="M134" s="2" t="s">
        <v>732</v>
      </c>
      <c r="N134" s="2" t="s">
        <v>732</v>
      </c>
      <c r="O134" s="2" t="s">
        <v>732</v>
      </c>
      <c r="P134" s="2" t="s">
        <v>732</v>
      </c>
      <c r="Q134" s="2" t="s">
        <v>732</v>
      </c>
      <c r="R134" s="2" t="s">
        <v>732</v>
      </c>
      <c r="S134" s="2" t="s">
        <v>732</v>
      </c>
      <c r="T134" s="2" t="s">
        <v>732</v>
      </c>
      <c r="U134" s="2" t="s">
        <v>732</v>
      </c>
      <c r="V134" s="2" t="s">
        <v>732</v>
      </c>
      <c r="W134" s="2" t="s">
        <v>732</v>
      </c>
      <c r="X134" s="2" t="s">
        <v>732</v>
      </c>
      <c r="Y134" s="2" t="s">
        <v>732</v>
      </c>
      <c r="Z134" s="2" t="s">
        <v>732</v>
      </c>
      <c r="AA134" s="2" t="s">
        <v>732</v>
      </c>
      <c r="AB134" s="2" t="s">
        <v>732</v>
      </c>
      <c r="AC134" s="2" t="s">
        <v>732</v>
      </c>
      <c r="AD134" s="2" t="s">
        <v>732</v>
      </c>
    </row>
    <row r="135" spans="2:30" ht="15.75" thickBot="1">
      <c r="B135" s="46" t="s">
        <v>66</v>
      </c>
      <c r="C135" s="2" t="s">
        <v>732</v>
      </c>
      <c r="D135" s="2" t="s">
        <v>732</v>
      </c>
      <c r="E135" s="2" t="s">
        <v>732</v>
      </c>
      <c r="F135" s="2" t="s">
        <v>732</v>
      </c>
      <c r="G135" s="2" t="s">
        <v>732</v>
      </c>
      <c r="H135" s="2" t="s">
        <v>732</v>
      </c>
      <c r="I135" s="2" t="s">
        <v>732</v>
      </c>
      <c r="J135" s="71" t="s">
        <v>732</v>
      </c>
      <c r="K135" s="2" t="s">
        <v>732</v>
      </c>
      <c r="L135" s="2" t="s">
        <v>732</v>
      </c>
      <c r="M135" s="2" t="s">
        <v>732</v>
      </c>
      <c r="N135" s="2" t="s">
        <v>732</v>
      </c>
      <c r="O135" s="2" t="s">
        <v>732</v>
      </c>
      <c r="P135" s="2" t="s">
        <v>732</v>
      </c>
      <c r="Q135" s="2" t="s">
        <v>732</v>
      </c>
      <c r="R135" s="2" t="s">
        <v>732</v>
      </c>
      <c r="S135" s="2" t="s">
        <v>732</v>
      </c>
      <c r="T135" s="2" t="s">
        <v>732</v>
      </c>
      <c r="U135" s="2" t="s">
        <v>732</v>
      </c>
      <c r="V135" s="2" t="s">
        <v>732</v>
      </c>
      <c r="W135" s="2" t="s">
        <v>732</v>
      </c>
      <c r="X135" s="2" t="s">
        <v>732</v>
      </c>
      <c r="Y135" s="2" t="s">
        <v>732</v>
      </c>
      <c r="Z135" s="2" t="s">
        <v>732</v>
      </c>
      <c r="AA135" s="2" t="s">
        <v>732</v>
      </c>
      <c r="AB135" s="2" t="s">
        <v>732</v>
      </c>
      <c r="AC135" s="2" t="s">
        <v>732</v>
      </c>
      <c r="AD135" s="2" t="s">
        <v>732</v>
      </c>
    </row>
    <row r="136" spans="2:30" ht="15.75" thickBot="1">
      <c r="B136" s="46" t="s">
        <v>69</v>
      </c>
      <c r="C136" s="2" t="s">
        <v>732</v>
      </c>
      <c r="D136" s="2" t="s">
        <v>732</v>
      </c>
      <c r="E136" s="2" t="s">
        <v>732</v>
      </c>
      <c r="F136" s="2" t="s">
        <v>732</v>
      </c>
      <c r="G136" s="2" t="s">
        <v>732</v>
      </c>
      <c r="H136" s="2" t="s">
        <v>732</v>
      </c>
      <c r="I136" s="2" t="s">
        <v>732</v>
      </c>
      <c r="J136" s="2" t="s">
        <v>732</v>
      </c>
      <c r="K136" s="71" t="s">
        <v>732</v>
      </c>
      <c r="L136" s="2" t="s">
        <v>732</v>
      </c>
      <c r="M136" s="2" t="s">
        <v>732</v>
      </c>
      <c r="N136" s="2" t="s">
        <v>732</v>
      </c>
      <c r="O136" s="2" t="s">
        <v>732</v>
      </c>
      <c r="P136" s="2" t="s">
        <v>732</v>
      </c>
      <c r="Q136" s="2" t="s">
        <v>732</v>
      </c>
      <c r="R136" s="2" t="s">
        <v>732</v>
      </c>
      <c r="S136" s="2" t="s">
        <v>732</v>
      </c>
      <c r="T136" s="2" t="s">
        <v>732</v>
      </c>
      <c r="U136" s="2" t="s">
        <v>732</v>
      </c>
      <c r="V136" s="2" t="s">
        <v>732</v>
      </c>
      <c r="W136" s="2" t="s">
        <v>732</v>
      </c>
      <c r="X136" s="2" t="s">
        <v>732</v>
      </c>
      <c r="Y136" s="2" t="s">
        <v>732</v>
      </c>
      <c r="Z136" s="2" t="s">
        <v>732</v>
      </c>
      <c r="AA136" s="2" t="s">
        <v>732</v>
      </c>
      <c r="AB136" s="2" t="s">
        <v>732</v>
      </c>
      <c r="AC136" s="2" t="s">
        <v>732</v>
      </c>
      <c r="AD136" s="2" t="s">
        <v>732</v>
      </c>
    </row>
    <row r="137" spans="2:30" ht="15.75" thickBot="1">
      <c r="B137" s="46" t="s">
        <v>71</v>
      </c>
      <c r="C137" s="2" t="s">
        <v>732</v>
      </c>
      <c r="D137" s="2" t="s">
        <v>732</v>
      </c>
      <c r="E137" s="2" t="s">
        <v>732</v>
      </c>
      <c r="F137" s="2" t="s">
        <v>732</v>
      </c>
      <c r="G137" s="2" t="s">
        <v>732</v>
      </c>
      <c r="H137" s="2" t="s">
        <v>732</v>
      </c>
      <c r="I137" s="2" t="s">
        <v>732</v>
      </c>
      <c r="J137" s="2" t="s">
        <v>732</v>
      </c>
      <c r="K137" s="2" t="s">
        <v>732</v>
      </c>
      <c r="L137" s="71" t="s">
        <v>732</v>
      </c>
      <c r="M137" s="2" t="s">
        <v>732</v>
      </c>
      <c r="N137" s="2" t="s">
        <v>732</v>
      </c>
      <c r="O137" s="2" t="s">
        <v>732</v>
      </c>
      <c r="P137" s="2" t="s">
        <v>732</v>
      </c>
      <c r="Q137" s="2" t="s">
        <v>732</v>
      </c>
      <c r="R137" s="2" t="s">
        <v>732</v>
      </c>
      <c r="S137" s="2" t="s">
        <v>732</v>
      </c>
      <c r="T137" s="2" t="s">
        <v>732</v>
      </c>
      <c r="U137" s="2" t="s">
        <v>732</v>
      </c>
      <c r="V137" s="2" t="s">
        <v>732</v>
      </c>
      <c r="W137" s="2" t="s">
        <v>732</v>
      </c>
      <c r="X137" s="2" t="s">
        <v>732</v>
      </c>
      <c r="Y137" s="2" t="s">
        <v>732</v>
      </c>
      <c r="Z137" s="2" t="s">
        <v>732</v>
      </c>
      <c r="AA137" s="2" t="s">
        <v>732</v>
      </c>
      <c r="AB137" s="2" t="s">
        <v>732</v>
      </c>
      <c r="AC137" s="2" t="s">
        <v>732</v>
      </c>
      <c r="AD137" s="2" t="s">
        <v>732</v>
      </c>
    </row>
    <row r="138" spans="2:30" ht="15.75" thickBot="1">
      <c r="B138" s="46" t="s">
        <v>73</v>
      </c>
      <c r="C138" s="2" t="s">
        <v>732</v>
      </c>
      <c r="D138" s="2" t="s">
        <v>732</v>
      </c>
      <c r="E138" s="2" t="s">
        <v>732</v>
      </c>
      <c r="F138" s="2" t="s">
        <v>732</v>
      </c>
      <c r="G138" s="2" t="s">
        <v>732</v>
      </c>
      <c r="H138" s="2" t="s">
        <v>732</v>
      </c>
      <c r="I138" s="2" t="s">
        <v>732</v>
      </c>
      <c r="J138" s="2" t="s">
        <v>732</v>
      </c>
      <c r="K138" s="2" t="s">
        <v>732</v>
      </c>
      <c r="L138" s="2" t="s">
        <v>732</v>
      </c>
      <c r="M138" s="71" t="s">
        <v>732</v>
      </c>
      <c r="N138" s="2" t="s">
        <v>732</v>
      </c>
      <c r="O138" s="2" t="s">
        <v>732</v>
      </c>
      <c r="P138" s="2" t="s">
        <v>732</v>
      </c>
      <c r="Q138" s="2" t="s">
        <v>732</v>
      </c>
      <c r="R138" s="2" t="s">
        <v>732</v>
      </c>
      <c r="S138" s="2" t="s">
        <v>732</v>
      </c>
      <c r="T138" s="2" t="s">
        <v>732</v>
      </c>
      <c r="U138" s="2" t="s">
        <v>732</v>
      </c>
      <c r="V138" s="2" t="s">
        <v>732</v>
      </c>
      <c r="W138" s="2" t="s">
        <v>732</v>
      </c>
      <c r="X138" s="2" t="s">
        <v>732</v>
      </c>
      <c r="Y138" s="2" t="s">
        <v>732</v>
      </c>
      <c r="Z138" s="2" t="s">
        <v>732</v>
      </c>
      <c r="AA138" s="2" t="s">
        <v>732</v>
      </c>
      <c r="AB138" s="2" t="s">
        <v>732</v>
      </c>
      <c r="AC138" s="2" t="s">
        <v>732</v>
      </c>
      <c r="AD138" s="2" t="s">
        <v>732</v>
      </c>
    </row>
    <row r="139" spans="2:30" ht="15.75" thickBot="1">
      <c r="B139" s="46" t="s">
        <v>75</v>
      </c>
      <c r="C139" s="2" t="s">
        <v>732</v>
      </c>
      <c r="D139" s="2" t="s">
        <v>732</v>
      </c>
      <c r="E139" s="2" t="s">
        <v>732</v>
      </c>
      <c r="F139" s="2" t="s">
        <v>732</v>
      </c>
      <c r="G139" s="2" t="s">
        <v>732</v>
      </c>
      <c r="H139" s="2" t="s">
        <v>732</v>
      </c>
      <c r="I139" s="2" t="s">
        <v>732</v>
      </c>
      <c r="J139" s="2" t="s">
        <v>732</v>
      </c>
      <c r="K139" s="2" t="s">
        <v>732</v>
      </c>
      <c r="L139" s="2" t="s">
        <v>732</v>
      </c>
      <c r="M139" s="2" t="s">
        <v>732</v>
      </c>
      <c r="N139" s="71" t="s">
        <v>732</v>
      </c>
      <c r="O139" s="2" t="s">
        <v>732</v>
      </c>
      <c r="P139" s="2" t="s">
        <v>732</v>
      </c>
      <c r="Q139" s="2" t="s">
        <v>732</v>
      </c>
      <c r="R139" s="2" t="s">
        <v>732</v>
      </c>
      <c r="S139" s="2" t="s">
        <v>732</v>
      </c>
      <c r="T139" s="2" t="s">
        <v>732</v>
      </c>
      <c r="U139" s="2" t="s">
        <v>732</v>
      </c>
      <c r="V139" s="2" t="s">
        <v>732</v>
      </c>
      <c r="W139" s="2" t="s">
        <v>732</v>
      </c>
      <c r="X139" s="2" t="s">
        <v>732</v>
      </c>
      <c r="Y139" s="2" t="s">
        <v>732</v>
      </c>
      <c r="Z139" s="2" t="s">
        <v>732</v>
      </c>
      <c r="AA139" s="2" t="s">
        <v>732</v>
      </c>
      <c r="AB139" s="2" t="s">
        <v>732</v>
      </c>
      <c r="AC139" s="2" t="s">
        <v>732</v>
      </c>
      <c r="AD139" s="2" t="s">
        <v>732</v>
      </c>
    </row>
    <row r="140" spans="2:30" ht="15.75" thickBot="1">
      <c r="B140" s="46" t="s">
        <v>78</v>
      </c>
      <c r="C140" s="2" t="s">
        <v>732</v>
      </c>
      <c r="D140" s="2" t="s">
        <v>732</v>
      </c>
      <c r="E140" s="2" t="s">
        <v>732</v>
      </c>
      <c r="F140" s="2" t="s">
        <v>732</v>
      </c>
      <c r="G140" s="2" t="s">
        <v>732</v>
      </c>
      <c r="H140" s="2" t="s">
        <v>732</v>
      </c>
      <c r="I140" s="2" t="s">
        <v>732</v>
      </c>
      <c r="J140" s="2" t="s">
        <v>732</v>
      </c>
      <c r="K140" s="2" t="s">
        <v>732</v>
      </c>
      <c r="L140" s="2" t="s">
        <v>732</v>
      </c>
      <c r="M140" s="2" t="s">
        <v>732</v>
      </c>
      <c r="N140" s="2" t="s">
        <v>732</v>
      </c>
      <c r="O140" s="71" t="s">
        <v>732</v>
      </c>
      <c r="P140" s="2" t="s">
        <v>732</v>
      </c>
      <c r="Q140" s="2" t="s">
        <v>732</v>
      </c>
      <c r="R140" s="2" t="s">
        <v>732</v>
      </c>
      <c r="S140" s="2" t="s">
        <v>732</v>
      </c>
      <c r="T140" s="2" t="s">
        <v>732</v>
      </c>
      <c r="U140" s="2" t="s">
        <v>732</v>
      </c>
      <c r="V140" s="2" t="s">
        <v>732</v>
      </c>
      <c r="W140" s="2" t="s">
        <v>732</v>
      </c>
      <c r="X140" s="2" t="s">
        <v>732</v>
      </c>
      <c r="Y140" s="2" t="s">
        <v>732</v>
      </c>
      <c r="Z140" s="2" t="s">
        <v>732</v>
      </c>
      <c r="AA140" s="2" t="s">
        <v>732</v>
      </c>
      <c r="AB140" s="2" t="s">
        <v>732</v>
      </c>
      <c r="AC140" s="2" t="s">
        <v>732</v>
      </c>
      <c r="AD140" s="2" t="s">
        <v>732</v>
      </c>
    </row>
    <row r="141" spans="2:30" ht="15.75" thickBot="1">
      <c r="B141" s="46" t="s">
        <v>81</v>
      </c>
      <c r="C141" s="2">
        <v>1</v>
      </c>
      <c r="D141" s="2" t="s">
        <v>732</v>
      </c>
      <c r="E141" s="2">
        <v>1</v>
      </c>
      <c r="F141" s="2" t="s">
        <v>732</v>
      </c>
      <c r="G141" s="2" t="s">
        <v>732</v>
      </c>
      <c r="H141" s="2" t="s">
        <v>732</v>
      </c>
      <c r="I141" s="2">
        <v>1</v>
      </c>
      <c r="J141" s="2">
        <v>1</v>
      </c>
      <c r="K141" s="2">
        <v>1</v>
      </c>
      <c r="L141" s="2" t="s">
        <v>732</v>
      </c>
      <c r="M141" s="2">
        <v>1</v>
      </c>
      <c r="N141" s="2">
        <v>1</v>
      </c>
      <c r="O141" s="2">
        <v>1</v>
      </c>
      <c r="P141" s="71" t="s">
        <v>732</v>
      </c>
      <c r="Q141" s="2">
        <v>1</v>
      </c>
      <c r="R141" s="2">
        <v>1</v>
      </c>
      <c r="S141" s="2">
        <v>1</v>
      </c>
      <c r="T141" s="2">
        <v>1</v>
      </c>
      <c r="U141" s="2">
        <v>1</v>
      </c>
      <c r="V141" s="2">
        <v>1</v>
      </c>
      <c r="W141" s="2">
        <v>1</v>
      </c>
      <c r="X141" s="2">
        <v>1</v>
      </c>
      <c r="Y141" s="2" t="s">
        <v>732</v>
      </c>
      <c r="Z141" s="2">
        <v>1</v>
      </c>
      <c r="AA141" s="2">
        <v>1</v>
      </c>
      <c r="AB141" s="2" t="s">
        <v>732</v>
      </c>
      <c r="AC141" s="2">
        <v>1</v>
      </c>
      <c r="AD141" s="2" t="s">
        <v>732</v>
      </c>
    </row>
    <row r="142" spans="2:30" ht="15.75" thickBot="1">
      <c r="B142" s="46" t="s">
        <v>84</v>
      </c>
      <c r="C142" s="2" t="s">
        <v>732</v>
      </c>
      <c r="D142" s="2" t="s">
        <v>732</v>
      </c>
      <c r="E142" s="2" t="s">
        <v>732</v>
      </c>
      <c r="F142" s="2" t="s">
        <v>732</v>
      </c>
      <c r="G142" s="2" t="s">
        <v>732</v>
      </c>
      <c r="H142" s="2" t="s">
        <v>732</v>
      </c>
      <c r="I142" s="2" t="s">
        <v>732</v>
      </c>
      <c r="J142" s="2" t="s">
        <v>732</v>
      </c>
      <c r="K142" s="2" t="s">
        <v>732</v>
      </c>
      <c r="L142" s="2" t="s">
        <v>732</v>
      </c>
      <c r="M142" s="2" t="s">
        <v>732</v>
      </c>
      <c r="N142" s="2" t="s">
        <v>732</v>
      </c>
      <c r="O142" s="2" t="s">
        <v>732</v>
      </c>
      <c r="P142" s="2" t="s">
        <v>732</v>
      </c>
      <c r="Q142" s="71" t="s">
        <v>732</v>
      </c>
      <c r="R142" s="2" t="s">
        <v>732</v>
      </c>
      <c r="S142" s="2" t="s">
        <v>732</v>
      </c>
      <c r="T142" s="2" t="s">
        <v>732</v>
      </c>
      <c r="U142" s="2" t="s">
        <v>732</v>
      </c>
      <c r="V142" s="2" t="s">
        <v>732</v>
      </c>
      <c r="W142" s="2" t="s">
        <v>732</v>
      </c>
      <c r="X142" s="2" t="s">
        <v>732</v>
      </c>
      <c r="Y142" s="2" t="s">
        <v>732</v>
      </c>
      <c r="Z142" s="2" t="s">
        <v>732</v>
      </c>
      <c r="AA142" s="2" t="s">
        <v>732</v>
      </c>
      <c r="AB142" s="2" t="s">
        <v>732</v>
      </c>
      <c r="AC142" s="2" t="s">
        <v>732</v>
      </c>
      <c r="AD142" s="2" t="s">
        <v>732</v>
      </c>
    </row>
    <row r="143" spans="2:30" ht="15.75" thickBot="1">
      <c r="B143" s="46" t="s">
        <v>87</v>
      </c>
      <c r="C143" s="2" t="s">
        <v>732</v>
      </c>
      <c r="D143" s="2" t="s">
        <v>732</v>
      </c>
      <c r="E143" s="2" t="s">
        <v>732</v>
      </c>
      <c r="F143" s="2" t="s">
        <v>732</v>
      </c>
      <c r="G143" s="2" t="s">
        <v>732</v>
      </c>
      <c r="H143" s="2" t="s">
        <v>732</v>
      </c>
      <c r="I143" s="2" t="s">
        <v>732</v>
      </c>
      <c r="J143" s="2" t="s">
        <v>732</v>
      </c>
      <c r="K143" s="2" t="s">
        <v>732</v>
      </c>
      <c r="L143" s="2" t="s">
        <v>732</v>
      </c>
      <c r="M143" s="2" t="s">
        <v>732</v>
      </c>
      <c r="N143" s="2" t="s">
        <v>732</v>
      </c>
      <c r="O143" s="2" t="s">
        <v>732</v>
      </c>
      <c r="P143" s="2" t="s">
        <v>732</v>
      </c>
      <c r="Q143" s="2" t="s">
        <v>732</v>
      </c>
      <c r="R143" s="71" t="s">
        <v>732</v>
      </c>
      <c r="S143" s="2" t="s">
        <v>732</v>
      </c>
      <c r="T143" s="2" t="s">
        <v>732</v>
      </c>
      <c r="U143" s="2" t="s">
        <v>732</v>
      </c>
      <c r="V143" s="2" t="s">
        <v>732</v>
      </c>
      <c r="W143" s="2" t="s">
        <v>732</v>
      </c>
      <c r="X143" s="2" t="s">
        <v>732</v>
      </c>
      <c r="Y143" s="2" t="s">
        <v>732</v>
      </c>
      <c r="Z143" s="2" t="s">
        <v>732</v>
      </c>
      <c r="AA143" s="2" t="s">
        <v>732</v>
      </c>
      <c r="AB143" s="2" t="s">
        <v>732</v>
      </c>
      <c r="AC143" s="2" t="s">
        <v>732</v>
      </c>
      <c r="AD143" s="2" t="s">
        <v>732</v>
      </c>
    </row>
    <row r="144" spans="2:30" ht="15.75" thickBot="1">
      <c r="B144" s="46" t="s">
        <v>90</v>
      </c>
      <c r="C144" s="2" t="s">
        <v>732</v>
      </c>
      <c r="D144" s="2" t="s">
        <v>732</v>
      </c>
      <c r="E144" s="2" t="s">
        <v>732</v>
      </c>
      <c r="F144" s="2" t="s">
        <v>732</v>
      </c>
      <c r="G144" s="2" t="s">
        <v>732</v>
      </c>
      <c r="H144" s="2" t="s">
        <v>732</v>
      </c>
      <c r="I144" s="2" t="s">
        <v>732</v>
      </c>
      <c r="J144" s="2" t="s">
        <v>732</v>
      </c>
      <c r="K144" s="2" t="s">
        <v>732</v>
      </c>
      <c r="L144" s="2" t="s">
        <v>732</v>
      </c>
      <c r="M144" s="2" t="s">
        <v>732</v>
      </c>
      <c r="N144" s="2" t="s">
        <v>732</v>
      </c>
      <c r="O144" s="2" t="s">
        <v>732</v>
      </c>
      <c r="P144" s="2" t="s">
        <v>732</v>
      </c>
      <c r="Q144" s="2" t="s">
        <v>732</v>
      </c>
      <c r="R144" s="2" t="s">
        <v>732</v>
      </c>
      <c r="S144" s="71" t="s">
        <v>732</v>
      </c>
      <c r="T144" s="2" t="s">
        <v>732</v>
      </c>
      <c r="U144" s="2" t="s">
        <v>732</v>
      </c>
      <c r="V144" s="2" t="s">
        <v>732</v>
      </c>
      <c r="W144" s="2" t="s">
        <v>732</v>
      </c>
      <c r="X144" s="2" t="s">
        <v>732</v>
      </c>
      <c r="Y144" s="2" t="s">
        <v>732</v>
      </c>
      <c r="Z144" s="2" t="s">
        <v>732</v>
      </c>
      <c r="AA144" s="2" t="s">
        <v>732</v>
      </c>
      <c r="AB144" s="2" t="s">
        <v>732</v>
      </c>
      <c r="AC144" s="2" t="s">
        <v>732</v>
      </c>
      <c r="AD144" s="2" t="s">
        <v>732</v>
      </c>
    </row>
    <row r="145" spans="2:30" ht="15.75" thickBot="1">
      <c r="B145" s="46" t="s">
        <v>93</v>
      </c>
      <c r="C145" s="2" t="s">
        <v>732</v>
      </c>
      <c r="D145" s="2" t="s">
        <v>732</v>
      </c>
      <c r="E145" s="2" t="s">
        <v>732</v>
      </c>
      <c r="F145" s="2" t="s">
        <v>732</v>
      </c>
      <c r="G145" s="2" t="s">
        <v>732</v>
      </c>
      <c r="H145" s="2" t="s">
        <v>732</v>
      </c>
      <c r="I145" s="2" t="s">
        <v>732</v>
      </c>
      <c r="J145" s="2" t="s">
        <v>732</v>
      </c>
      <c r="K145" s="2" t="s">
        <v>732</v>
      </c>
      <c r="L145" s="2" t="s">
        <v>732</v>
      </c>
      <c r="M145" s="2" t="s">
        <v>732</v>
      </c>
      <c r="N145" s="2" t="s">
        <v>732</v>
      </c>
      <c r="O145" s="2" t="s">
        <v>732</v>
      </c>
      <c r="P145" s="2" t="s">
        <v>732</v>
      </c>
      <c r="Q145" s="2" t="s">
        <v>732</v>
      </c>
      <c r="R145" s="2" t="s">
        <v>732</v>
      </c>
      <c r="S145" s="2" t="s">
        <v>732</v>
      </c>
      <c r="T145" s="71" t="s">
        <v>732</v>
      </c>
      <c r="U145" s="2" t="s">
        <v>732</v>
      </c>
      <c r="V145" s="2" t="s">
        <v>732</v>
      </c>
      <c r="W145" s="2" t="s">
        <v>732</v>
      </c>
      <c r="X145" s="2" t="s">
        <v>732</v>
      </c>
      <c r="Y145" s="2" t="s">
        <v>732</v>
      </c>
      <c r="Z145" s="2" t="s">
        <v>732</v>
      </c>
      <c r="AA145" s="2" t="s">
        <v>732</v>
      </c>
      <c r="AB145" s="2" t="s">
        <v>732</v>
      </c>
      <c r="AC145" s="2" t="s">
        <v>732</v>
      </c>
      <c r="AD145" s="2" t="s">
        <v>732</v>
      </c>
    </row>
    <row r="146" spans="2:30" ht="15.75" thickBot="1">
      <c r="B146" s="46" t="s">
        <v>96</v>
      </c>
      <c r="C146" s="2" t="s">
        <v>732</v>
      </c>
      <c r="D146" s="2" t="s">
        <v>732</v>
      </c>
      <c r="E146" s="2" t="s">
        <v>732</v>
      </c>
      <c r="F146" s="2" t="s">
        <v>732</v>
      </c>
      <c r="G146" s="2" t="s">
        <v>732</v>
      </c>
      <c r="H146" s="2" t="s">
        <v>732</v>
      </c>
      <c r="I146" s="2" t="s">
        <v>732</v>
      </c>
      <c r="J146" s="2" t="s">
        <v>732</v>
      </c>
      <c r="K146" s="2" t="s">
        <v>732</v>
      </c>
      <c r="L146" s="2" t="s">
        <v>732</v>
      </c>
      <c r="M146" s="2" t="s">
        <v>732</v>
      </c>
      <c r="N146" s="2" t="s">
        <v>732</v>
      </c>
      <c r="O146" s="2" t="s">
        <v>732</v>
      </c>
      <c r="P146" s="2" t="s">
        <v>732</v>
      </c>
      <c r="Q146" s="2" t="s">
        <v>732</v>
      </c>
      <c r="R146" s="2" t="s">
        <v>732</v>
      </c>
      <c r="S146" s="2" t="s">
        <v>732</v>
      </c>
      <c r="T146" s="2" t="s">
        <v>732</v>
      </c>
      <c r="U146" s="71" t="s">
        <v>732</v>
      </c>
      <c r="V146" s="2" t="s">
        <v>732</v>
      </c>
      <c r="W146" s="2" t="s">
        <v>732</v>
      </c>
      <c r="X146" s="2" t="s">
        <v>732</v>
      </c>
      <c r="Y146" s="2" t="s">
        <v>732</v>
      </c>
      <c r="Z146" s="2" t="s">
        <v>732</v>
      </c>
      <c r="AA146" s="2" t="s">
        <v>732</v>
      </c>
      <c r="AB146" s="2" t="s">
        <v>732</v>
      </c>
      <c r="AC146" s="2" t="s">
        <v>732</v>
      </c>
      <c r="AD146" s="2" t="s">
        <v>732</v>
      </c>
    </row>
    <row r="147" spans="2:30" ht="15.75" thickBot="1">
      <c r="B147" s="46" t="s">
        <v>98</v>
      </c>
      <c r="C147" s="2" t="s">
        <v>732</v>
      </c>
      <c r="D147" s="2" t="s">
        <v>732</v>
      </c>
      <c r="E147" s="2" t="s">
        <v>732</v>
      </c>
      <c r="F147" s="2" t="s">
        <v>732</v>
      </c>
      <c r="G147" s="2" t="s">
        <v>732</v>
      </c>
      <c r="H147" s="2" t="s">
        <v>732</v>
      </c>
      <c r="I147" s="2" t="s">
        <v>732</v>
      </c>
      <c r="J147" s="2" t="s">
        <v>732</v>
      </c>
      <c r="K147" s="2" t="s">
        <v>732</v>
      </c>
      <c r="L147" s="2" t="s">
        <v>732</v>
      </c>
      <c r="M147" s="2" t="s">
        <v>732</v>
      </c>
      <c r="N147" s="2" t="s">
        <v>732</v>
      </c>
      <c r="O147" s="2" t="s">
        <v>732</v>
      </c>
      <c r="P147" s="2" t="s">
        <v>732</v>
      </c>
      <c r="Q147" s="2" t="s">
        <v>732</v>
      </c>
      <c r="R147" s="2" t="s">
        <v>732</v>
      </c>
      <c r="S147" s="2" t="s">
        <v>732</v>
      </c>
      <c r="T147" s="2" t="s">
        <v>732</v>
      </c>
      <c r="U147" s="2" t="s">
        <v>732</v>
      </c>
      <c r="V147" s="71" t="s">
        <v>732</v>
      </c>
      <c r="W147" s="2" t="s">
        <v>732</v>
      </c>
      <c r="X147" s="2" t="s">
        <v>732</v>
      </c>
      <c r="Y147" s="2" t="s">
        <v>732</v>
      </c>
      <c r="Z147" s="2" t="s">
        <v>732</v>
      </c>
      <c r="AA147" s="2" t="s">
        <v>732</v>
      </c>
      <c r="AB147" s="2" t="s">
        <v>732</v>
      </c>
      <c r="AC147" s="2" t="s">
        <v>732</v>
      </c>
      <c r="AD147" s="2" t="s">
        <v>732</v>
      </c>
    </row>
    <row r="148" spans="2:30" ht="15.75" thickBot="1">
      <c r="B148" s="46" t="s">
        <v>100</v>
      </c>
      <c r="C148" s="2" t="s">
        <v>732</v>
      </c>
      <c r="D148" s="2" t="s">
        <v>732</v>
      </c>
      <c r="E148" s="2" t="s">
        <v>732</v>
      </c>
      <c r="F148" s="2" t="s">
        <v>732</v>
      </c>
      <c r="G148" s="2" t="s">
        <v>732</v>
      </c>
      <c r="H148" s="2" t="s">
        <v>732</v>
      </c>
      <c r="I148" s="2" t="s">
        <v>732</v>
      </c>
      <c r="J148" s="2" t="s">
        <v>732</v>
      </c>
      <c r="K148" s="2" t="s">
        <v>732</v>
      </c>
      <c r="L148" s="2" t="s">
        <v>732</v>
      </c>
      <c r="M148" s="2" t="s">
        <v>732</v>
      </c>
      <c r="N148" s="2" t="s">
        <v>732</v>
      </c>
      <c r="O148" s="2" t="s">
        <v>732</v>
      </c>
      <c r="P148" s="2" t="s">
        <v>732</v>
      </c>
      <c r="Q148" s="2" t="s">
        <v>732</v>
      </c>
      <c r="R148" s="2" t="s">
        <v>732</v>
      </c>
      <c r="S148" s="2" t="s">
        <v>732</v>
      </c>
      <c r="T148" s="2" t="s">
        <v>732</v>
      </c>
      <c r="U148" s="2" t="s">
        <v>732</v>
      </c>
      <c r="V148" s="2" t="s">
        <v>732</v>
      </c>
      <c r="W148" s="71" t="s">
        <v>732</v>
      </c>
      <c r="X148" s="2" t="s">
        <v>732</v>
      </c>
      <c r="Y148" s="2" t="s">
        <v>732</v>
      </c>
      <c r="Z148" s="2" t="s">
        <v>732</v>
      </c>
      <c r="AA148" s="2" t="s">
        <v>732</v>
      </c>
      <c r="AB148" s="2" t="s">
        <v>732</v>
      </c>
      <c r="AC148" s="2" t="s">
        <v>732</v>
      </c>
      <c r="AD148" s="2" t="s">
        <v>732</v>
      </c>
    </row>
    <row r="149" spans="2:30" ht="15.75" thickBot="1">
      <c r="B149" s="46" t="s">
        <v>103</v>
      </c>
      <c r="C149" s="2" t="s">
        <v>732</v>
      </c>
      <c r="D149" s="2" t="s">
        <v>732</v>
      </c>
      <c r="E149" s="2" t="s">
        <v>732</v>
      </c>
      <c r="F149" s="2" t="s">
        <v>732</v>
      </c>
      <c r="G149" s="2" t="s">
        <v>732</v>
      </c>
      <c r="H149" s="2" t="s">
        <v>732</v>
      </c>
      <c r="I149" s="2" t="s">
        <v>732</v>
      </c>
      <c r="J149" s="2" t="s">
        <v>732</v>
      </c>
      <c r="K149" s="2" t="s">
        <v>732</v>
      </c>
      <c r="L149" s="2" t="s">
        <v>732</v>
      </c>
      <c r="M149" s="2" t="s">
        <v>732</v>
      </c>
      <c r="N149" s="2" t="s">
        <v>732</v>
      </c>
      <c r="O149" s="2" t="s">
        <v>732</v>
      </c>
      <c r="P149" s="2" t="s">
        <v>732</v>
      </c>
      <c r="Q149" s="2" t="s">
        <v>732</v>
      </c>
      <c r="R149" s="2" t="s">
        <v>732</v>
      </c>
      <c r="S149" s="2" t="s">
        <v>732</v>
      </c>
      <c r="T149" s="2" t="s">
        <v>732</v>
      </c>
      <c r="U149" s="2" t="s">
        <v>732</v>
      </c>
      <c r="V149" s="2" t="s">
        <v>732</v>
      </c>
      <c r="W149" s="2" t="s">
        <v>732</v>
      </c>
      <c r="X149" s="71" t="s">
        <v>732</v>
      </c>
      <c r="Y149" s="2" t="s">
        <v>732</v>
      </c>
      <c r="Z149" s="2" t="s">
        <v>732</v>
      </c>
      <c r="AA149" s="2" t="s">
        <v>732</v>
      </c>
      <c r="AB149" s="2" t="s">
        <v>732</v>
      </c>
      <c r="AC149" s="2" t="s">
        <v>732</v>
      </c>
      <c r="AD149" s="2" t="s">
        <v>732</v>
      </c>
    </row>
    <row r="150" spans="2:30" ht="15.75" thickBot="1">
      <c r="B150" s="46" t="s">
        <v>106</v>
      </c>
      <c r="C150" s="2">
        <v>1</v>
      </c>
      <c r="D150" s="2" t="s">
        <v>732</v>
      </c>
      <c r="E150" s="2">
        <v>1</v>
      </c>
      <c r="F150" s="2" t="s">
        <v>732</v>
      </c>
      <c r="G150" s="2" t="s">
        <v>732</v>
      </c>
      <c r="H150" s="2" t="s">
        <v>732</v>
      </c>
      <c r="I150" s="2">
        <v>1</v>
      </c>
      <c r="J150" s="2">
        <v>1</v>
      </c>
      <c r="K150" s="2">
        <v>1</v>
      </c>
      <c r="L150" s="2" t="s">
        <v>732</v>
      </c>
      <c r="M150" s="2">
        <v>1</v>
      </c>
      <c r="N150" s="2">
        <v>1</v>
      </c>
      <c r="O150" s="2">
        <v>1</v>
      </c>
      <c r="P150" s="2" t="s">
        <v>732</v>
      </c>
      <c r="Q150" s="2">
        <v>1</v>
      </c>
      <c r="R150" s="2">
        <v>1</v>
      </c>
      <c r="S150" s="2">
        <v>1</v>
      </c>
      <c r="T150" s="2">
        <v>1</v>
      </c>
      <c r="U150" s="2">
        <v>1</v>
      </c>
      <c r="V150" s="2">
        <v>1</v>
      </c>
      <c r="W150" s="2">
        <v>1</v>
      </c>
      <c r="X150" s="2">
        <v>1</v>
      </c>
      <c r="Y150" s="71" t="s">
        <v>732</v>
      </c>
      <c r="Z150" s="2">
        <v>1</v>
      </c>
      <c r="AA150" s="2">
        <v>1</v>
      </c>
      <c r="AB150" s="2" t="s">
        <v>732</v>
      </c>
      <c r="AC150" s="2">
        <v>1</v>
      </c>
      <c r="AD150" s="2" t="s">
        <v>732</v>
      </c>
    </row>
    <row r="151" spans="2:30" ht="15.75" thickBot="1">
      <c r="B151" s="46" t="s">
        <v>109</v>
      </c>
      <c r="C151" s="2" t="s">
        <v>732</v>
      </c>
      <c r="D151" s="2" t="s">
        <v>732</v>
      </c>
      <c r="E151" s="2" t="s">
        <v>732</v>
      </c>
      <c r="F151" s="2" t="s">
        <v>732</v>
      </c>
      <c r="G151" s="2" t="s">
        <v>732</v>
      </c>
      <c r="H151" s="2" t="s">
        <v>732</v>
      </c>
      <c r="I151" s="2" t="s">
        <v>732</v>
      </c>
      <c r="J151" s="2" t="s">
        <v>732</v>
      </c>
      <c r="K151" s="2" t="s">
        <v>732</v>
      </c>
      <c r="L151" s="2" t="s">
        <v>732</v>
      </c>
      <c r="M151" s="2" t="s">
        <v>732</v>
      </c>
      <c r="N151" s="2" t="s">
        <v>732</v>
      </c>
      <c r="O151" s="2" t="s">
        <v>732</v>
      </c>
      <c r="P151" s="2" t="s">
        <v>732</v>
      </c>
      <c r="Q151" s="2" t="s">
        <v>732</v>
      </c>
      <c r="R151" s="2" t="s">
        <v>732</v>
      </c>
      <c r="S151" s="2" t="s">
        <v>732</v>
      </c>
      <c r="T151" s="2" t="s">
        <v>732</v>
      </c>
      <c r="U151" s="2" t="s">
        <v>732</v>
      </c>
      <c r="V151" s="2" t="s">
        <v>732</v>
      </c>
      <c r="W151" s="2" t="s">
        <v>732</v>
      </c>
      <c r="X151" s="2" t="s">
        <v>732</v>
      </c>
      <c r="Y151" s="2" t="s">
        <v>732</v>
      </c>
      <c r="Z151" s="71" t="s">
        <v>732</v>
      </c>
      <c r="AA151" s="2" t="s">
        <v>732</v>
      </c>
      <c r="AB151" s="2" t="s">
        <v>732</v>
      </c>
      <c r="AC151" s="2" t="s">
        <v>732</v>
      </c>
      <c r="AD151" s="2" t="s">
        <v>732</v>
      </c>
    </row>
    <row r="152" spans="2:30" ht="15.75" thickBot="1">
      <c r="B152" s="46" t="s">
        <v>111</v>
      </c>
      <c r="C152" s="2" t="s">
        <v>732</v>
      </c>
      <c r="D152" s="2" t="s">
        <v>732</v>
      </c>
      <c r="E152" s="2" t="s">
        <v>732</v>
      </c>
      <c r="F152" s="2" t="s">
        <v>732</v>
      </c>
      <c r="G152" s="2" t="s">
        <v>732</v>
      </c>
      <c r="H152" s="2" t="s">
        <v>732</v>
      </c>
      <c r="I152" s="2" t="s">
        <v>732</v>
      </c>
      <c r="J152" s="2" t="s">
        <v>732</v>
      </c>
      <c r="K152" s="2" t="s">
        <v>732</v>
      </c>
      <c r="L152" s="2" t="s">
        <v>732</v>
      </c>
      <c r="M152" s="2" t="s">
        <v>732</v>
      </c>
      <c r="N152" s="2" t="s">
        <v>732</v>
      </c>
      <c r="O152" s="2" t="s">
        <v>732</v>
      </c>
      <c r="P152" s="2" t="s">
        <v>732</v>
      </c>
      <c r="Q152" s="2" t="s">
        <v>732</v>
      </c>
      <c r="R152" s="2" t="s">
        <v>732</v>
      </c>
      <c r="S152" s="2" t="s">
        <v>732</v>
      </c>
      <c r="T152" s="2" t="s">
        <v>732</v>
      </c>
      <c r="U152" s="2" t="s">
        <v>732</v>
      </c>
      <c r="V152" s="2" t="s">
        <v>732</v>
      </c>
      <c r="W152" s="2" t="s">
        <v>732</v>
      </c>
      <c r="X152" s="2" t="s">
        <v>732</v>
      </c>
      <c r="Y152" s="2" t="s">
        <v>732</v>
      </c>
      <c r="Z152" s="2" t="s">
        <v>732</v>
      </c>
      <c r="AA152" s="71" t="s">
        <v>732</v>
      </c>
      <c r="AB152" s="2" t="s">
        <v>732</v>
      </c>
      <c r="AC152" s="2" t="s">
        <v>732</v>
      </c>
      <c r="AD152" s="2" t="s">
        <v>732</v>
      </c>
    </row>
    <row r="153" spans="2:30" ht="15.75" thickBot="1">
      <c r="B153" s="46" t="s">
        <v>113</v>
      </c>
      <c r="C153" s="2">
        <v>1</v>
      </c>
      <c r="D153" s="2" t="s">
        <v>732</v>
      </c>
      <c r="E153" s="2">
        <v>1</v>
      </c>
      <c r="F153" s="2" t="s">
        <v>732</v>
      </c>
      <c r="G153" s="2" t="s">
        <v>732</v>
      </c>
      <c r="H153" s="2" t="s">
        <v>732</v>
      </c>
      <c r="I153" s="2">
        <v>1</v>
      </c>
      <c r="J153" s="2">
        <v>1</v>
      </c>
      <c r="K153" s="2">
        <v>1</v>
      </c>
      <c r="L153" s="2" t="s">
        <v>732</v>
      </c>
      <c r="M153" s="2">
        <v>1</v>
      </c>
      <c r="N153" s="2">
        <v>1</v>
      </c>
      <c r="O153" s="2">
        <v>1</v>
      </c>
      <c r="P153" s="2" t="s">
        <v>732</v>
      </c>
      <c r="Q153" s="2">
        <v>1</v>
      </c>
      <c r="R153" s="2">
        <v>1</v>
      </c>
      <c r="S153" s="2">
        <v>1</v>
      </c>
      <c r="T153" s="2">
        <v>1</v>
      </c>
      <c r="U153" s="2">
        <v>1</v>
      </c>
      <c r="V153" s="2">
        <v>1</v>
      </c>
      <c r="W153" s="2">
        <v>1</v>
      </c>
      <c r="X153" s="2">
        <v>1</v>
      </c>
      <c r="Y153" s="2" t="s">
        <v>732</v>
      </c>
      <c r="Z153" s="2">
        <v>1</v>
      </c>
      <c r="AA153" s="2">
        <v>1</v>
      </c>
      <c r="AB153" s="71" t="s">
        <v>732</v>
      </c>
      <c r="AC153" s="2">
        <v>1</v>
      </c>
      <c r="AD153" s="2" t="s">
        <v>732</v>
      </c>
    </row>
    <row r="154" spans="2:30" ht="15.75" thickBot="1">
      <c r="B154" s="46" t="s">
        <v>116</v>
      </c>
      <c r="C154" s="2" t="s">
        <v>732</v>
      </c>
      <c r="D154" s="2" t="s">
        <v>732</v>
      </c>
      <c r="E154" s="2" t="s">
        <v>732</v>
      </c>
      <c r="F154" s="2" t="s">
        <v>732</v>
      </c>
      <c r="G154" s="2" t="s">
        <v>732</v>
      </c>
      <c r="H154" s="2" t="s">
        <v>732</v>
      </c>
      <c r="I154" s="2" t="s">
        <v>732</v>
      </c>
      <c r="J154" s="2" t="s">
        <v>732</v>
      </c>
      <c r="K154" s="2" t="s">
        <v>732</v>
      </c>
      <c r="L154" s="2" t="s">
        <v>732</v>
      </c>
      <c r="M154" s="2" t="s">
        <v>732</v>
      </c>
      <c r="N154" s="2" t="s">
        <v>732</v>
      </c>
      <c r="O154" s="2" t="s">
        <v>732</v>
      </c>
      <c r="P154" s="2" t="s">
        <v>732</v>
      </c>
      <c r="Q154" s="2" t="s">
        <v>732</v>
      </c>
      <c r="R154" s="2" t="s">
        <v>732</v>
      </c>
      <c r="S154" s="2" t="s">
        <v>732</v>
      </c>
      <c r="T154" s="2" t="s">
        <v>732</v>
      </c>
      <c r="U154" s="2" t="s">
        <v>732</v>
      </c>
      <c r="V154" s="2" t="s">
        <v>732</v>
      </c>
      <c r="W154" s="2" t="s">
        <v>732</v>
      </c>
      <c r="X154" s="2" t="s">
        <v>732</v>
      </c>
      <c r="Y154" s="2" t="s">
        <v>732</v>
      </c>
      <c r="Z154" s="2" t="s">
        <v>732</v>
      </c>
      <c r="AA154" s="2" t="s">
        <v>732</v>
      </c>
      <c r="AB154" s="2" t="s">
        <v>732</v>
      </c>
      <c r="AC154" s="71" t="s">
        <v>732</v>
      </c>
      <c r="AD154" s="2" t="s">
        <v>732</v>
      </c>
    </row>
    <row r="155" spans="2:30" ht="15.75" thickBot="1">
      <c r="B155" s="46" t="s">
        <v>119</v>
      </c>
      <c r="C155" s="2">
        <v>1</v>
      </c>
      <c r="D155" s="2" t="s">
        <v>732</v>
      </c>
      <c r="E155" s="2">
        <v>1</v>
      </c>
      <c r="F155" s="2" t="s">
        <v>732</v>
      </c>
      <c r="G155" s="2" t="s">
        <v>732</v>
      </c>
      <c r="H155" s="2" t="s">
        <v>732</v>
      </c>
      <c r="I155" s="2">
        <v>1</v>
      </c>
      <c r="J155" s="2">
        <v>1</v>
      </c>
      <c r="K155" s="2">
        <v>1</v>
      </c>
      <c r="L155" s="2" t="s">
        <v>732</v>
      </c>
      <c r="M155" s="2">
        <v>1</v>
      </c>
      <c r="N155" s="2">
        <v>1</v>
      </c>
      <c r="O155" s="2">
        <v>1</v>
      </c>
      <c r="P155" s="2" t="s">
        <v>732</v>
      </c>
      <c r="Q155" s="2">
        <v>1</v>
      </c>
      <c r="R155" s="2">
        <v>1</v>
      </c>
      <c r="S155" s="2">
        <v>1</v>
      </c>
      <c r="T155" s="2">
        <v>1</v>
      </c>
      <c r="U155" s="2">
        <v>1</v>
      </c>
      <c r="V155" s="2">
        <v>1</v>
      </c>
      <c r="W155" s="2">
        <v>1</v>
      </c>
      <c r="X155" s="2">
        <v>1</v>
      </c>
      <c r="Y155" s="2" t="s">
        <v>732</v>
      </c>
      <c r="Z155" s="2">
        <v>1</v>
      </c>
      <c r="AA155" s="2">
        <v>1</v>
      </c>
      <c r="AB155" s="2" t="s">
        <v>732</v>
      </c>
      <c r="AC155" s="2">
        <v>1</v>
      </c>
      <c r="AD155" s="71" t="s">
        <v>732</v>
      </c>
    </row>
    <row r="157" spans="2:30">
      <c r="B157" s="1" t="s">
        <v>136</v>
      </c>
      <c r="C157" s="1"/>
      <c r="D157" s="1"/>
      <c r="E157" s="1"/>
      <c r="F157" s="1"/>
      <c r="G157" s="1"/>
      <c r="H157" s="1"/>
      <c r="I157" s="1"/>
      <c r="J157" s="1"/>
      <c r="K157" s="1"/>
      <c r="L157" s="1"/>
      <c r="M157" s="1"/>
      <c r="N157" s="1"/>
      <c r="O157" s="1"/>
    </row>
    <row r="158" spans="2:30" ht="15.75" thickBot="1">
      <c r="B158" s="46" t="s">
        <v>144</v>
      </c>
      <c r="C158" s="46" t="s">
        <v>45</v>
      </c>
      <c r="D158" s="46" t="s">
        <v>48</v>
      </c>
      <c r="E158" s="46" t="s">
        <v>51</v>
      </c>
      <c r="F158" s="46" t="s">
        <v>54</v>
      </c>
      <c r="G158" s="46" t="s">
        <v>57</v>
      </c>
      <c r="H158" s="46" t="s">
        <v>60</v>
      </c>
      <c r="I158" s="46" t="s">
        <v>63</v>
      </c>
      <c r="J158" s="46" t="s">
        <v>66</v>
      </c>
      <c r="K158" s="46" t="s">
        <v>69</v>
      </c>
      <c r="L158" s="46" t="s">
        <v>71</v>
      </c>
      <c r="M158" s="46" t="s">
        <v>73</v>
      </c>
      <c r="N158" s="46" t="s">
        <v>75</v>
      </c>
      <c r="O158" s="46" t="s">
        <v>78</v>
      </c>
      <c r="P158" s="46" t="s">
        <v>81</v>
      </c>
      <c r="Q158" s="46" t="s">
        <v>84</v>
      </c>
      <c r="R158" s="46" t="s">
        <v>87</v>
      </c>
      <c r="S158" s="46" t="s">
        <v>90</v>
      </c>
      <c r="T158" s="46" t="s">
        <v>93</v>
      </c>
      <c r="U158" s="46" t="s">
        <v>96</v>
      </c>
      <c r="V158" s="46" t="s">
        <v>98</v>
      </c>
      <c r="W158" s="46" t="s">
        <v>100</v>
      </c>
      <c r="X158" s="46" t="s">
        <v>103</v>
      </c>
      <c r="Y158" s="46" t="s">
        <v>106</v>
      </c>
      <c r="Z158" s="46" t="s">
        <v>109</v>
      </c>
      <c r="AA158" s="46" t="s">
        <v>111</v>
      </c>
      <c r="AB158" s="46" t="s">
        <v>113</v>
      </c>
      <c r="AC158" s="46" t="s">
        <v>116</v>
      </c>
      <c r="AD158" s="46" t="s">
        <v>119</v>
      </c>
    </row>
    <row r="159" spans="2:30" ht="15.75" thickBot="1">
      <c r="B159" s="46" t="s">
        <v>45</v>
      </c>
      <c r="C159" s="71" t="s">
        <v>732</v>
      </c>
      <c r="D159" s="2" t="s">
        <v>732</v>
      </c>
      <c r="E159" s="2" t="s">
        <v>732</v>
      </c>
      <c r="F159" s="2" t="s">
        <v>732</v>
      </c>
      <c r="G159" s="2" t="s">
        <v>732</v>
      </c>
      <c r="H159" s="2" t="s">
        <v>732</v>
      </c>
      <c r="I159" s="2" t="s">
        <v>732</v>
      </c>
      <c r="J159" s="2" t="s">
        <v>732</v>
      </c>
      <c r="K159" s="2" t="s">
        <v>732</v>
      </c>
      <c r="L159" s="2" t="s">
        <v>732</v>
      </c>
      <c r="M159" s="2" t="s">
        <v>732</v>
      </c>
      <c r="N159" s="2" t="s">
        <v>732</v>
      </c>
      <c r="O159" s="2" t="s">
        <v>732</v>
      </c>
      <c r="P159" s="2" t="s">
        <v>732</v>
      </c>
      <c r="Q159" s="2" t="s">
        <v>732</v>
      </c>
      <c r="R159" s="2" t="s">
        <v>732</v>
      </c>
      <c r="S159" s="2" t="s">
        <v>732</v>
      </c>
      <c r="T159" s="2" t="s">
        <v>732</v>
      </c>
      <c r="U159" s="2" t="s">
        <v>732</v>
      </c>
      <c r="V159" s="2" t="s">
        <v>732</v>
      </c>
      <c r="W159" s="2" t="s">
        <v>732</v>
      </c>
      <c r="X159" s="2" t="s">
        <v>732</v>
      </c>
      <c r="Y159" s="2" t="s">
        <v>732</v>
      </c>
      <c r="Z159" s="2" t="s">
        <v>732</v>
      </c>
      <c r="AA159" s="2" t="s">
        <v>732</v>
      </c>
      <c r="AB159" s="2" t="s">
        <v>732</v>
      </c>
      <c r="AC159" s="2" t="s">
        <v>732</v>
      </c>
      <c r="AD159" s="2" t="s">
        <v>732</v>
      </c>
    </row>
    <row r="160" spans="2:30" ht="15.75" thickBot="1">
      <c r="B160" s="46" t="s">
        <v>48</v>
      </c>
      <c r="C160" s="2">
        <v>1</v>
      </c>
      <c r="D160" s="71" t="s">
        <v>732</v>
      </c>
      <c r="E160" s="2" t="s">
        <v>732</v>
      </c>
      <c r="F160" s="2" t="s">
        <v>732</v>
      </c>
      <c r="G160" s="2" t="s">
        <v>732</v>
      </c>
      <c r="H160" s="2" t="s">
        <v>732</v>
      </c>
      <c r="I160" s="2">
        <v>1</v>
      </c>
      <c r="J160" s="2" t="s">
        <v>732</v>
      </c>
      <c r="K160" s="2">
        <v>1</v>
      </c>
      <c r="L160" s="2" t="s">
        <v>732</v>
      </c>
      <c r="M160" s="2">
        <v>1</v>
      </c>
      <c r="N160" s="2">
        <v>1</v>
      </c>
      <c r="O160" s="2">
        <v>1</v>
      </c>
      <c r="P160" s="2">
        <v>1</v>
      </c>
      <c r="Q160" s="2">
        <v>1</v>
      </c>
      <c r="R160" s="2">
        <v>1</v>
      </c>
      <c r="S160" s="2">
        <v>1</v>
      </c>
      <c r="T160" s="2">
        <v>1</v>
      </c>
      <c r="U160" s="2">
        <v>1</v>
      </c>
      <c r="V160" s="2">
        <v>1</v>
      </c>
      <c r="W160" s="2">
        <v>1</v>
      </c>
      <c r="X160" s="2">
        <v>1</v>
      </c>
      <c r="Y160" s="2">
        <v>1</v>
      </c>
      <c r="Z160" s="2">
        <v>1</v>
      </c>
      <c r="AA160" s="2" t="s">
        <v>732</v>
      </c>
      <c r="AB160" s="2">
        <v>1</v>
      </c>
      <c r="AC160" s="2">
        <v>1</v>
      </c>
      <c r="AD160" s="2">
        <v>1</v>
      </c>
    </row>
    <row r="161" spans="2:30" ht="15.75" thickBot="1">
      <c r="B161" s="46" t="s">
        <v>51</v>
      </c>
      <c r="C161" s="2">
        <v>1</v>
      </c>
      <c r="D161" s="2" t="s">
        <v>732</v>
      </c>
      <c r="E161" s="71" t="s">
        <v>732</v>
      </c>
      <c r="F161" s="2" t="s">
        <v>732</v>
      </c>
      <c r="G161" s="2" t="s">
        <v>732</v>
      </c>
      <c r="H161" s="2" t="s">
        <v>732</v>
      </c>
      <c r="I161" s="2">
        <v>1</v>
      </c>
      <c r="J161" s="2" t="s">
        <v>732</v>
      </c>
      <c r="K161" s="2">
        <v>1</v>
      </c>
      <c r="L161" s="2" t="s">
        <v>732</v>
      </c>
      <c r="M161" s="2">
        <v>1</v>
      </c>
      <c r="N161" s="2">
        <v>1</v>
      </c>
      <c r="O161" s="2">
        <v>1</v>
      </c>
      <c r="P161" s="2">
        <v>1</v>
      </c>
      <c r="Q161" s="2">
        <v>1</v>
      </c>
      <c r="R161" s="2">
        <v>1</v>
      </c>
      <c r="S161" s="2">
        <v>1</v>
      </c>
      <c r="T161" s="2">
        <v>1</v>
      </c>
      <c r="U161" s="2">
        <v>1</v>
      </c>
      <c r="V161" s="2">
        <v>1</v>
      </c>
      <c r="W161" s="2">
        <v>1</v>
      </c>
      <c r="X161" s="2">
        <v>1</v>
      </c>
      <c r="Y161" s="2">
        <v>1</v>
      </c>
      <c r="Z161" s="2">
        <v>1</v>
      </c>
      <c r="AA161" s="2" t="s">
        <v>732</v>
      </c>
      <c r="AB161" s="2">
        <v>1</v>
      </c>
      <c r="AC161" s="2">
        <v>1</v>
      </c>
      <c r="AD161" s="2">
        <v>1</v>
      </c>
    </row>
    <row r="162" spans="2:30" ht="15.75" thickBot="1">
      <c r="B162" s="46" t="s">
        <v>54</v>
      </c>
      <c r="C162" s="2">
        <v>1</v>
      </c>
      <c r="D162" s="2" t="s">
        <v>732</v>
      </c>
      <c r="E162" s="2" t="s">
        <v>732</v>
      </c>
      <c r="F162" s="71" t="s">
        <v>732</v>
      </c>
      <c r="G162" s="2" t="s">
        <v>732</v>
      </c>
      <c r="H162" s="2" t="s">
        <v>732</v>
      </c>
      <c r="I162" s="2">
        <v>1</v>
      </c>
      <c r="J162" s="2" t="s">
        <v>732</v>
      </c>
      <c r="K162" s="2">
        <v>1</v>
      </c>
      <c r="L162" s="2" t="s">
        <v>732</v>
      </c>
      <c r="M162" s="2">
        <v>1</v>
      </c>
      <c r="N162" s="2">
        <v>1</v>
      </c>
      <c r="O162" s="2">
        <v>1</v>
      </c>
      <c r="P162" s="2">
        <v>1</v>
      </c>
      <c r="Q162" s="2">
        <v>1</v>
      </c>
      <c r="R162" s="2">
        <v>1</v>
      </c>
      <c r="S162" s="2">
        <v>1</v>
      </c>
      <c r="T162" s="2">
        <v>1</v>
      </c>
      <c r="U162" s="2">
        <v>1</v>
      </c>
      <c r="V162" s="2">
        <v>1</v>
      </c>
      <c r="W162" s="2">
        <v>1</v>
      </c>
      <c r="X162" s="2">
        <v>1</v>
      </c>
      <c r="Y162" s="2">
        <v>1</v>
      </c>
      <c r="Z162" s="2">
        <v>1</v>
      </c>
      <c r="AA162" s="2" t="s">
        <v>732</v>
      </c>
      <c r="AB162" s="2">
        <v>1</v>
      </c>
      <c r="AC162" s="2">
        <v>1</v>
      </c>
      <c r="AD162" s="2">
        <v>1</v>
      </c>
    </row>
    <row r="163" spans="2:30" ht="15.75" thickBot="1">
      <c r="B163" s="46" t="s">
        <v>57</v>
      </c>
      <c r="C163" s="2" t="s">
        <v>732</v>
      </c>
      <c r="D163" s="2" t="s">
        <v>732</v>
      </c>
      <c r="E163" s="2" t="s">
        <v>732</v>
      </c>
      <c r="F163" s="2" t="s">
        <v>732</v>
      </c>
      <c r="G163" s="71" t="s">
        <v>732</v>
      </c>
      <c r="H163" s="2" t="s">
        <v>732</v>
      </c>
      <c r="I163" s="2" t="s">
        <v>732</v>
      </c>
      <c r="J163" s="2" t="s">
        <v>732</v>
      </c>
      <c r="K163" s="2" t="s">
        <v>732</v>
      </c>
      <c r="L163" s="2" t="s">
        <v>732</v>
      </c>
      <c r="M163" s="2" t="s">
        <v>732</v>
      </c>
      <c r="N163" s="2" t="s">
        <v>732</v>
      </c>
      <c r="O163" s="2" t="s">
        <v>732</v>
      </c>
      <c r="P163" s="2" t="s">
        <v>732</v>
      </c>
      <c r="Q163" s="2" t="s">
        <v>732</v>
      </c>
      <c r="R163" s="2" t="s">
        <v>732</v>
      </c>
      <c r="S163" s="2" t="s">
        <v>732</v>
      </c>
      <c r="T163" s="2" t="s">
        <v>732</v>
      </c>
      <c r="U163" s="2" t="s">
        <v>732</v>
      </c>
      <c r="V163" s="2" t="s">
        <v>732</v>
      </c>
      <c r="W163" s="2" t="s">
        <v>732</v>
      </c>
      <c r="X163" s="2" t="s">
        <v>732</v>
      </c>
      <c r="Y163" s="2" t="s">
        <v>732</v>
      </c>
      <c r="Z163" s="2" t="s">
        <v>732</v>
      </c>
      <c r="AA163" s="2" t="s">
        <v>732</v>
      </c>
      <c r="AB163" s="2" t="s">
        <v>732</v>
      </c>
      <c r="AC163" s="2" t="s">
        <v>732</v>
      </c>
      <c r="AD163" s="2" t="s">
        <v>732</v>
      </c>
    </row>
    <row r="164" spans="2:30" ht="15.75" thickBot="1">
      <c r="B164" s="46" t="s">
        <v>60</v>
      </c>
      <c r="C164" s="2" t="s">
        <v>732</v>
      </c>
      <c r="D164" s="2" t="s">
        <v>732</v>
      </c>
      <c r="E164" s="2" t="s">
        <v>732</v>
      </c>
      <c r="F164" s="2" t="s">
        <v>732</v>
      </c>
      <c r="G164" s="2" t="s">
        <v>732</v>
      </c>
      <c r="H164" s="71" t="s">
        <v>732</v>
      </c>
      <c r="I164" s="2" t="s">
        <v>732</v>
      </c>
      <c r="J164" s="2" t="s">
        <v>732</v>
      </c>
      <c r="K164" s="2" t="s">
        <v>732</v>
      </c>
      <c r="L164" s="2" t="s">
        <v>732</v>
      </c>
      <c r="M164" s="2" t="s">
        <v>732</v>
      </c>
      <c r="N164" s="2" t="s">
        <v>732</v>
      </c>
      <c r="O164" s="2" t="s">
        <v>732</v>
      </c>
      <c r="P164" s="2" t="s">
        <v>732</v>
      </c>
      <c r="Q164" s="2" t="s">
        <v>732</v>
      </c>
      <c r="R164" s="2" t="s">
        <v>732</v>
      </c>
      <c r="S164" s="2" t="s">
        <v>732</v>
      </c>
      <c r="T164" s="2" t="s">
        <v>732</v>
      </c>
      <c r="U164" s="2" t="s">
        <v>732</v>
      </c>
      <c r="V164" s="2" t="s">
        <v>732</v>
      </c>
      <c r="W164" s="2" t="s">
        <v>732</v>
      </c>
      <c r="X164" s="2" t="s">
        <v>732</v>
      </c>
      <c r="Y164" s="2" t="s">
        <v>732</v>
      </c>
      <c r="Z164" s="2" t="s">
        <v>732</v>
      </c>
      <c r="AA164" s="2" t="s">
        <v>732</v>
      </c>
      <c r="AB164" s="2" t="s">
        <v>732</v>
      </c>
      <c r="AC164" s="2" t="s">
        <v>732</v>
      </c>
      <c r="AD164" s="2" t="s">
        <v>732</v>
      </c>
    </row>
    <row r="165" spans="2:30" ht="15.75" thickBot="1">
      <c r="B165" s="46" t="s">
        <v>63</v>
      </c>
      <c r="C165" s="2">
        <v>1</v>
      </c>
      <c r="D165" s="2" t="s">
        <v>732</v>
      </c>
      <c r="E165" s="2" t="s">
        <v>732</v>
      </c>
      <c r="F165" s="2" t="s">
        <v>732</v>
      </c>
      <c r="G165" s="2" t="s">
        <v>732</v>
      </c>
      <c r="H165" s="2" t="s">
        <v>732</v>
      </c>
      <c r="I165" s="71" t="s">
        <v>732</v>
      </c>
      <c r="J165" s="2" t="s">
        <v>732</v>
      </c>
      <c r="K165" s="2">
        <v>1</v>
      </c>
      <c r="L165" s="2" t="s">
        <v>732</v>
      </c>
      <c r="M165" s="2">
        <v>1</v>
      </c>
      <c r="N165" s="2">
        <v>1</v>
      </c>
      <c r="O165" s="2">
        <v>1</v>
      </c>
      <c r="P165" s="2">
        <v>1</v>
      </c>
      <c r="Q165" s="2">
        <v>1</v>
      </c>
      <c r="R165" s="2">
        <v>1</v>
      </c>
      <c r="S165" s="2">
        <v>1</v>
      </c>
      <c r="T165" s="2">
        <v>1</v>
      </c>
      <c r="U165" s="2">
        <v>1</v>
      </c>
      <c r="V165" s="2">
        <v>1</v>
      </c>
      <c r="W165" s="2">
        <v>1</v>
      </c>
      <c r="X165" s="2">
        <v>1</v>
      </c>
      <c r="Y165" s="2">
        <v>1</v>
      </c>
      <c r="Z165" s="2">
        <v>1</v>
      </c>
      <c r="AA165" s="2" t="s">
        <v>732</v>
      </c>
      <c r="AB165" s="2">
        <v>1</v>
      </c>
      <c r="AC165" s="2">
        <v>1</v>
      </c>
      <c r="AD165" s="2">
        <v>1</v>
      </c>
    </row>
    <row r="166" spans="2:30" ht="15.75" thickBot="1">
      <c r="B166" s="46" t="s">
        <v>66</v>
      </c>
      <c r="C166" s="2">
        <v>1</v>
      </c>
      <c r="D166" s="2" t="s">
        <v>732</v>
      </c>
      <c r="E166" s="2" t="s">
        <v>732</v>
      </c>
      <c r="F166" s="2" t="s">
        <v>732</v>
      </c>
      <c r="G166" s="2" t="s">
        <v>732</v>
      </c>
      <c r="H166" s="2" t="s">
        <v>732</v>
      </c>
      <c r="I166" s="2">
        <v>1</v>
      </c>
      <c r="J166" s="71" t="s">
        <v>732</v>
      </c>
      <c r="K166" s="2">
        <v>1</v>
      </c>
      <c r="L166" s="2" t="s">
        <v>732</v>
      </c>
      <c r="M166" s="2">
        <v>1</v>
      </c>
      <c r="N166" s="2">
        <v>1</v>
      </c>
      <c r="O166" s="2">
        <v>1</v>
      </c>
      <c r="P166" s="2">
        <v>1</v>
      </c>
      <c r="Q166" s="2">
        <v>1</v>
      </c>
      <c r="R166" s="2">
        <v>1</v>
      </c>
      <c r="S166" s="2">
        <v>1</v>
      </c>
      <c r="T166" s="2">
        <v>1</v>
      </c>
      <c r="U166" s="2">
        <v>1</v>
      </c>
      <c r="V166" s="2">
        <v>1</v>
      </c>
      <c r="W166" s="2">
        <v>1</v>
      </c>
      <c r="X166" s="2">
        <v>1</v>
      </c>
      <c r="Y166" s="2">
        <v>1</v>
      </c>
      <c r="Z166" s="2">
        <v>1</v>
      </c>
      <c r="AA166" s="2" t="s">
        <v>732</v>
      </c>
      <c r="AB166" s="2">
        <v>1</v>
      </c>
      <c r="AC166" s="2">
        <v>1</v>
      </c>
      <c r="AD166" s="2">
        <v>1</v>
      </c>
    </row>
    <row r="167" spans="2:30" ht="15.75" thickBot="1">
      <c r="B167" s="46" t="s">
        <v>69</v>
      </c>
      <c r="C167" s="2" t="s">
        <v>732</v>
      </c>
      <c r="D167" s="2" t="s">
        <v>732</v>
      </c>
      <c r="E167" s="2" t="s">
        <v>732</v>
      </c>
      <c r="F167" s="2" t="s">
        <v>732</v>
      </c>
      <c r="G167" s="2" t="s">
        <v>732</v>
      </c>
      <c r="H167" s="2" t="s">
        <v>732</v>
      </c>
      <c r="I167" s="2" t="s">
        <v>732</v>
      </c>
      <c r="J167" s="2" t="s">
        <v>732</v>
      </c>
      <c r="K167" s="71" t="s">
        <v>732</v>
      </c>
      <c r="L167" s="2" t="s">
        <v>732</v>
      </c>
      <c r="M167" s="2" t="s">
        <v>732</v>
      </c>
      <c r="N167" s="2" t="s">
        <v>732</v>
      </c>
      <c r="O167" s="2" t="s">
        <v>732</v>
      </c>
      <c r="P167" s="2" t="s">
        <v>732</v>
      </c>
      <c r="Q167" s="2" t="s">
        <v>732</v>
      </c>
      <c r="R167" s="2" t="s">
        <v>732</v>
      </c>
      <c r="S167" s="2" t="s">
        <v>732</v>
      </c>
      <c r="T167" s="2" t="s">
        <v>732</v>
      </c>
      <c r="U167" s="2" t="s">
        <v>732</v>
      </c>
      <c r="V167" s="2" t="s">
        <v>732</v>
      </c>
      <c r="W167" s="2" t="s">
        <v>732</v>
      </c>
      <c r="X167" s="2" t="s">
        <v>732</v>
      </c>
      <c r="Y167" s="2" t="s">
        <v>732</v>
      </c>
      <c r="Z167" s="2" t="s">
        <v>732</v>
      </c>
      <c r="AA167" s="2" t="s">
        <v>732</v>
      </c>
      <c r="AB167" s="2" t="s">
        <v>732</v>
      </c>
      <c r="AC167" s="2" t="s">
        <v>732</v>
      </c>
      <c r="AD167" s="2" t="s">
        <v>732</v>
      </c>
    </row>
    <row r="168" spans="2:30" ht="15.75" thickBot="1">
      <c r="B168" s="46" t="s">
        <v>71</v>
      </c>
      <c r="C168" s="2">
        <v>1</v>
      </c>
      <c r="D168" s="2" t="s">
        <v>732</v>
      </c>
      <c r="E168" s="2" t="s">
        <v>732</v>
      </c>
      <c r="F168" s="2" t="s">
        <v>732</v>
      </c>
      <c r="G168" s="2" t="s">
        <v>732</v>
      </c>
      <c r="H168" s="2" t="s">
        <v>732</v>
      </c>
      <c r="I168" s="2">
        <v>1</v>
      </c>
      <c r="J168" s="2" t="s">
        <v>732</v>
      </c>
      <c r="K168" s="2">
        <v>1</v>
      </c>
      <c r="L168" s="71" t="s">
        <v>732</v>
      </c>
      <c r="M168" s="2">
        <v>1</v>
      </c>
      <c r="N168" s="2">
        <v>1</v>
      </c>
      <c r="O168" s="2">
        <v>1</v>
      </c>
      <c r="P168" s="2">
        <v>1</v>
      </c>
      <c r="Q168" s="2">
        <v>1</v>
      </c>
      <c r="R168" s="2">
        <v>1</v>
      </c>
      <c r="S168" s="2">
        <v>1</v>
      </c>
      <c r="T168" s="2">
        <v>1</v>
      </c>
      <c r="U168" s="2">
        <v>1</v>
      </c>
      <c r="V168" s="2">
        <v>1</v>
      </c>
      <c r="W168" s="2">
        <v>1</v>
      </c>
      <c r="X168" s="2">
        <v>1</v>
      </c>
      <c r="Y168" s="2">
        <v>1</v>
      </c>
      <c r="Z168" s="2">
        <v>1</v>
      </c>
      <c r="AA168" s="2" t="s">
        <v>732</v>
      </c>
      <c r="AB168" s="2">
        <v>1</v>
      </c>
      <c r="AC168" s="2">
        <v>1</v>
      </c>
      <c r="AD168" s="2">
        <v>1</v>
      </c>
    </row>
    <row r="169" spans="2:30" ht="15.75" thickBot="1">
      <c r="B169" s="46" t="s">
        <v>73</v>
      </c>
      <c r="C169" s="2" t="s">
        <v>732</v>
      </c>
      <c r="D169" s="2" t="s">
        <v>732</v>
      </c>
      <c r="E169" s="2" t="s">
        <v>732</v>
      </c>
      <c r="F169" s="2" t="s">
        <v>732</v>
      </c>
      <c r="G169" s="2" t="s">
        <v>732</v>
      </c>
      <c r="H169" s="2" t="s">
        <v>732</v>
      </c>
      <c r="I169" s="2" t="s">
        <v>732</v>
      </c>
      <c r="J169" s="2" t="s">
        <v>732</v>
      </c>
      <c r="K169" s="2" t="s">
        <v>732</v>
      </c>
      <c r="L169" s="2" t="s">
        <v>732</v>
      </c>
      <c r="M169" s="71" t="s">
        <v>732</v>
      </c>
      <c r="N169" s="2" t="s">
        <v>732</v>
      </c>
      <c r="O169" s="2" t="s">
        <v>732</v>
      </c>
      <c r="P169" s="2" t="s">
        <v>732</v>
      </c>
      <c r="Q169" s="2" t="s">
        <v>732</v>
      </c>
      <c r="R169" s="2" t="s">
        <v>732</v>
      </c>
      <c r="S169" s="2" t="s">
        <v>732</v>
      </c>
      <c r="T169" s="2" t="s">
        <v>732</v>
      </c>
      <c r="U169" s="2" t="s">
        <v>732</v>
      </c>
      <c r="V169" s="2" t="s">
        <v>732</v>
      </c>
      <c r="W169" s="2" t="s">
        <v>732</v>
      </c>
      <c r="X169" s="2" t="s">
        <v>732</v>
      </c>
      <c r="Y169" s="2" t="s">
        <v>732</v>
      </c>
      <c r="Z169" s="2" t="s">
        <v>732</v>
      </c>
      <c r="AA169" s="2" t="s">
        <v>732</v>
      </c>
      <c r="AB169" s="2" t="s">
        <v>732</v>
      </c>
      <c r="AC169" s="2" t="s">
        <v>732</v>
      </c>
      <c r="AD169" s="2" t="s">
        <v>732</v>
      </c>
    </row>
    <row r="170" spans="2:30" ht="15.75" thickBot="1">
      <c r="B170" s="46" t="s">
        <v>75</v>
      </c>
      <c r="C170" s="2" t="s">
        <v>732</v>
      </c>
      <c r="D170" s="2" t="s">
        <v>732</v>
      </c>
      <c r="E170" s="2" t="s">
        <v>732</v>
      </c>
      <c r="F170" s="2" t="s">
        <v>732</v>
      </c>
      <c r="G170" s="2" t="s">
        <v>732</v>
      </c>
      <c r="H170" s="2" t="s">
        <v>732</v>
      </c>
      <c r="I170" s="2" t="s">
        <v>732</v>
      </c>
      <c r="J170" s="2" t="s">
        <v>732</v>
      </c>
      <c r="K170" s="2" t="s">
        <v>732</v>
      </c>
      <c r="L170" s="2" t="s">
        <v>732</v>
      </c>
      <c r="M170" s="2" t="s">
        <v>732</v>
      </c>
      <c r="N170" s="71" t="s">
        <v>732</v>
      </c>
      <c r="O170" s="2" t="s">
        <v>732</v>
      </c>
      <c r="P170" s="2" t="s">
        <v>732</v>
      </c>
      <c r="Q170" s="2" t="s">
        <v>732</v>
      </c>
      <c r="R170" s="2" t="s">
        <v>732</v>
      </c>
      <c r="S170" s="2" t="s">
        <v>732</v>
      </c>
      <c r="T170" s="2" t="s">
        <v>732</v>
      </c>
      <c r="U170" s="2" t="s">
        <v>732</v>
      </c>
      <c r="V170" s="2" t="s">
        <v>732</v>
      </c>
      <c r="W170" s="2" t="s">
        <v>732</v>
      </c>
      <c r="X170" s="2" t="s">
        <v>732</v>
      </c>
      <c r="Y170" s="2" t="s">
        <v>732</v>
      </c>
      <c r="Z170" s="2" t="s">
        <v>732</v>
      </c>
      <c r="AA170" s="2" t="s">
        <v>732</v>
      </c>
      <c r="AB170" s="2" t="s">
        <v>732</v>
      </c>
      <c r="AC170" s="2" t="s">
        <v>732</v>
      </c>
      <c r="AD170" s="2" t="s">
        <v>732</v>
      </c>
    </row>
    <row r="171" spans="2:30" ht="15.75" thickBot="1">
      <c r="B171" s="46" t="s">
        <v>78</v>
      </c>
      <c r="C171" s="2">
        <v>1</v>
      </c>
      <c r="D171" s="2" t="s">
        <v>732</v>
      </c>
      <c r="E171" s="2" t="s">
        <v>732</v>
      </c>
      <c r="F171" s="2" t="s">
        <v>732</v>
      </c>
      <c r="G171" s="2" t="s">
        <v>732</v>
      </c>
      <c r="H171" s="2" t="s">
        <v>732</v>
      </c>
      <c r="I171" s="2">
        <v>1</v>
      </c>
      <c r="J171" s="2" t="s">
        <v>732</v>
      </c>
      <c r="K171" s="2">
        <v>1</v>
      </c>
      <c r="L171" s="2" t="s">
        <v>732</v>
      </c>
      <c r="M171" s="2">
        <v>1</v>
      </c>
      <c r="N171" s="2">
        <v>1</v>
      </c>
      <c r="O171" s="71" t="s">
        <v>732</v>
      </c>
      <c r="P171" s="2">
        <v>1</v>
      </c>
      <c r="Q171" s="2">
        <v>1</v>
      </c>
      <c r="R171" s="2">
        <v>1</v>
      </c>
      <c r="S171" s="2">
        <v>1</v>
      </c>
      <c r="T171" s="2">
        <v>1</v>
      </c>
      <c r="U171" s="2">
        <v>1</v>
      </c>
      <c r="V171" s="2">
        <v>1</v>
      </c>
      <c r="W171" s="2">
        <v>1</v>
      </c>
      <c r="X171" s="2">
        <v>1</v>
      </c>
      <c r="Y171" s="2">
        <v>1</v>
      </c>
      <c r="Z171" s="2">
        <v>1</v>
      </c>
      <c r="AA171" s="2" t="s">
        <v>732</v>
      </c>
      <c r="AB171" s="2">
        <v>1</v>
      </c>
      <c r="AC171" s="2">
        <v>1</v>
      </c>
      <c r="AD171" s="2">
        <v>1</v>
      </c>
    </row>
    <row r="172" spans="2:30" ht="15.75" thickBot="1">
      <c r="B172" s="46" t="s">
        <v>81</v>
      </c>
      <c r="C172" s="2">
        <v>1</v>
      </c>
      <c r="D172" s="2" t="s">
        <v>732</v>
      </c>
      <c r="E172" s="2" t="s">
        <v>732</v>
      </c>
      <c r="F172" s="2" t="s">
        <v>732</v>
      </c>
      <c r="G172" s="2" t="s">
        <v>732</v>
      </c>
      <c r="H172" s="2" t="s">
        <v>732</v>
      </c>
      <c r="I172" s="2">
        <v>1</v>
      </c>
      <c r="J172" s="2" t="s">
        <v>732</v>
      </c>
      <c r="K172" s="2">
        <v>1</v>
      </c>
      <c r="L172" s="2" t="s">
        <v>732</v>
      </c>
      <c r="M172" s="2">
        <v>1</v>
      </c>
      <c r="N172" s="2">
        <v>1</v>
      </c>
      <c r="O172" s="2">
        <v>1</v>
      </c>
      <c r="P172" s="71" t="s">
        <v>732</v>
      </c>
      <c r="Q172" s="2">
        <v>1</v>
      </c>
      <c r="R172" s="2">
        <v>1</v>
      </c>
      <c r="S172" s="2">
        <v>1</v>
      </c>
      <c r="T172" s="2">
        <v>1</v>
      </c>
      <c r="U172" s="2">
        <v>1</v>
      </c>
      <c r="V172" s="2">
        <v>1</v>
      </c>
      <c r="W172" s="2">
        <v>1</v>
      </c>
      <c r="X172" s="2">
        <v>1</v>
      </c>
      <c r="Y172" s="2">
        <v>1</v>
      </c>
      <c r="Z172" s="2">
        <v>1</v>
      </c>
      <c r="AA172" s="2" t="s">
        <v>732</v>
      </c>
      <c r="AB172" s="2">
        <v>1</v>
      </c>
      <c r="AC172" s="2">
        <v>1</v>
      </c>
      <c r="AD172" s="2">
        <v>1</v>
      </c>
    </row>
    <row r="173" spans="2:30" ht="15.75" thickBot="1">
      <c r="B173" s="46" t="s">
        <v>84</v>
      </c>
      <c r="C173" s="2">
        <v>1</v>
      </c>
      <c r="D173" s="2" t="s">
        <v>732</v>
      </c>
      <c r="E173" s="2" t="s">
        <v>732</v>
      </c>
      <c r="F173" s="2" t="s">
        <v>732</v>
      </c>
      <c r="G173" s="2" t="s">
        <v>732</v>
      </c>
      <c r="H173" s="2" t="s">
        <v>732</v>
      </c>
      <c r="I173" s="2">
        <v>1</v>
      </c>
      <c r="J173" s="2" t="s">
        <v>732</v>
      </c>
      <c r="K173" s="2">
        <v>1</v>
      </c>
      <c r="L173" s="2" t="s">
        <v>732</v>
      </c>
      <c r="M173" s="2">
        <v>1</v>
      </c>
      <c r="N173" s="2">
        <v>1</v>
      </c>
      <c r="O173" s="2">
        <v>1</v>
      </c>
      <c r="P173" s="2">
        <v>1</v>
      </c>
      <c r="Q173" s="71" t="s">
        <v>732</v>
      </c>
      <c r="R173" s="2">
        <v>1</v>
      </c>
      <c r="S173" s="2">
        <v>1</v>
      </c>
      <c r="T173" s="2">
        <v>1</v>
      </c>
      <c r="U173" s="2">
        <v>1</v>
      </c>
      <c r="V173" s="2">
        <v>1</v>
      </c>
      <c r="W173" s="2">
        <v>1</v>
      </c>
      <c r="X173" s="2">
        <v>1</v>
      </c>
      <c r="Y173" s="2">
        <v>1</v>
      </c>
      <c r="Z173" s="2">
        <v>1</v>
      </c>
      <c r="AA173" s="2" t="s">
        <v>732</v>
      </c>
      <c r="AB173" s="2">
        <v>1</v>
      </c>
      <c r="AC173" s="2">
        <v>1</v>
      </c>
      <c r="AD173" s="2">
        <v>1</v>
      </c>
    </row>
    <row r="174" spans="2:30" ht="15.75" thickBot="1">
      <c r="B174" s="46" t="s">
        <v>87</v>
      </c>
      <c r="C174" s="2">
        <v>1</v>
      </c>
      <c r="D174" s="2" t="s">
        <v>732</v>
      </c>
      <c r="E174" s="2" t="s">
        <v>732</v>
      </c>
      <c r="F174" s="2" t="s">
        <v>732</v>
      </c>
      <c r="G174" s="2" t="s">
        <v>732</v>
      </c>
      <c r="H174" s="2" t="s">
        <v>732</v>
      </c>
      <c r="I174" s="2">
        <v>1</v>
      </c>
      <c r="J174" s="2" t="s">
        <v>732</v>
      </c>
      <c r="K174" s="2">
        <v>1</v>
      </c>
      <c r="L174" s="2" t="s">
        <v>732</v>
      </c>
      <c r="M174" s="2">
        <v>1</v>
      </c>
      <c r="N174" s="2">
        <v>1</v>
      </c>
      <c r="O174" s="2">
        <v>1</v>
      </c>
      <c r="P174" s="2">
        <v>1</v>
      </c>
      <c r="Q174" s="2">
        <v>1</v>
      </c>
      <c r="R174" s="71" t="s">
        <v>732</v>
      </c>
      <c r="S174" s="2">
        <v>1</v>
      </c>
      <c r="T174" s="2">
        <v>1</v>
      </c>
      <c r="U174" s="2">
        <v>1</v>
      </c>
      <c r="V174" s="2">
        <v>1</v>
      </c>
      <c r="W174" s="2">
        <v>1</v>
      </c>
      <c r="X174" s="2">
        <v>1</v>
      </c>
      <c r="Y174" s="2">
        <v>1</v>
      </c>
      <c r="Z174" s="2">
        <v>1</v>
      </c>
      <c r="AA174" s="2" t="s">
        <v>732</v>
      </c>
      <c r="AB174" s="2">
        <v>1</v>
      </c>
      <c r="AC174" s="2">
        <v>1</v>
      </c>
      <c r="AD174" s="2">
        <v>1</v>
      </c>
    </row>
    <row r="175" spans="2:30" ht="15.75" thickBot="1">
      <c r="B175" s="46" t="s">
        <v>90</v>
      </c>
      <c r="C175" s="2">
        <v>1</v>
      </c>
      <c r="D175" s="2" t="s">
        <v>732</v>
      </c>
      <c r="E175" s="2" t="s">
        <v>732</v>
      </c>
      <c r="F175" s="2" t="s">
        <v>732</v>
      </c>
      <c r="G175" s="2" t="s">
        <v>732</v>
      </c>
      <c r="H175" s="2" t="s">
        <v>732</v>
      </c>
      <c r="I175" s="2">
        <v>1</v>
      </c>
      <c r="J175" s="2" t="s">
        <v>732</v>
      </c>
      <c r="K175" s="2">
        <v>1</v>
      </c>
      <c r="L175" s="2" t="s">
        <v>732</v>
      </c>
      <c r="M175" s="2">
        <v>1</v>
      </c>
      <c r="N175" s="2">
        <v>1</v>
      </c>
      <c r="O175" s="2">
        <v>1</v>
      </c>
      <c r="P175" s="2">
        <v>1</v>
      </c>
      <c r="Q175" s="2">
        <v>1</v>
      </c>
      <c r="R175" s="2">
        <v>1</v>
      </c>
      <c r="S175" s="71" t="s">
        <v>732</v>
      </c>
      <c r="T175" s="2">
        <v>1</v>
      </c>
      <c r="U175" s="2">
        <v>1</v>
      </c>
      <c r="V175" s="2">
        <v>1</v>
      </c>
      <c r="W175" s="2">
        <v>1</v>
      </c>
      <c r="X175" s="2">
        <v>1</v>
      </c>
      <c r="Y175" s="2">
        <v>1</v>
      </c>
      <c r="Z175" s="2">
        <v>1</v>
      </c>
      <c r="AA175" s="2" t="s">
        <v>732</v>
      </c>
      <c r="AB175" s="2">
        <v>1</v>
      </c>
      <c r="AC175" s="2">
        <v>1</v>
      </c>
      <c r="AD175" s="2">
        <v>1</v>
      </c>
    </row>
    <row r="176" spans="2:30" ht="15.75" thickBot="1">
      <c r="B176" s="46" t="s">
        <v>93</v>
      </c>
      <c r="C176" s="2">
        <v>1</v>
      </c>
      <c r="D176" s="2" t="s">
        <v>732</v>
      </c>
      <c r="E176" s="2" t="s">
        <v>732</v>
      </c>
      <c r="F176" s="2" t="s">
        <v>732</v>
      </c>
      <c r="G176" s="2" t="s">
        <v>732</v>
      </c>
      <c r="H176" s="2" t="s">
        <v>732</v>
      </c>
      <c r="I176" s="2">
        <v>1</v>
      </c>
      <c r="J176" s="2" t="s">
        <v>732</v>
      </c>
      <c r="K176" s="2">
        <v>1</v>
      </c>
      <c r="L176" s="2" t="s">
        <v>732</v>
      </c>
      <c r="M176" s="2">
        <v>1</v>
      </c>
      <c r="N176" s="2">
        <v>1</v>
      </c>
      <c r="O176" s="2">
        <v>1</v>
      </c>
      <c r="P176" s="2">
        <v>1</v>
      </c>
      <c r="Q176" s="2">
        <v>1</v>
      </c>
      <c r="R176" s="2">
        <v>1</v>
      </c>
      <c r="S176" s="2">
        <v>1</v>
      </c>
      <c r="T176" s="71" t="s">
        <v>732</v>
      </c>
      <c r="U176" s="2">
        <v>1</v>
      </c>
      <c r="V176" s="2">
        <v>1</v>
      </c>
      <c r="W176" s="2">
        <v>1</v>
      </c>
      <c r="X176" s="2">
        <v>1</v>
      </c>
      <c r="Y176" s="2">
        <v>1</v>
      </c>
      <c r="Z176" s="2">
        <v>1</v>
      </c>
      <c r="AA176" s="2" t="s">
        <v>732</v>
      </c>
      <c r="AB176" s="2">
        <v>1</v>
      </c>
      <c r="AC176" s="2">
        <v>1</v>
      </c>
      <c r="AD176" s="2">
        <v>1</v>
      </c>
    </row>
    <row r="177" spans="2:30" ht="15.75" thickBot="1">
      <c r="B177" s="46" t="s">
        <v>96</v>
      </c>
      <c r="C177" s="2">
        <v>1</v>
      </c>
      <c r="D177" s="2" t="s">
        <v>732</v>
      </c>
      <c r="E177" s="2" t="s">
        <v>732</v>
      </c>
      <c r="F177" s="2" t="s">
        <v>732</v>
      </c>
      <c r="G177" s="2" t="s">
        <v>732</v>
      </c>
      <c r="H177" s="2" t="s">
        <v>732</v>
      </c>
      <c r="I177" s="2">
        <v>1</v>
      </c>
      <c r="J177" s="2" t="s">
        <v>732</v>
      </c>
      <c r="K177" s="2">
        <v>1</v>
      </c>
      <c r="L177" s="2" t="s">
        <v>732</v>
      </c>
      <c r="M177" s="2">
        <v>1</v>
      </c>
      <c r="N177" s="2">
        <v>1</v>
      </c>
      <c r="O177" s="2">
        <v>1</v>
      </c>
      <c r="P177" s="2">
        <v>1</v>
      </c>
      <c r="Q177" s="2">
        <v>1</v>
      </c>
      <c r="R177" s="2">
        <v>1</v>
      </c>
      <c r="S177" s="2">
        <v>1</v>
      </c>
      <c r="T177" s="2">
        <v>1</v>
      </c>
      <c r="U177" s="71" t="s">
        <v>732</v>
      </c>
      <c r="V177" s="2">
        <v>1</v>
      </c>
      <c r="W177" s="2">
        <v>1</v>
      </c>
      <c r="X177" s="2">
        <v>1</v>
      </c>
      <c r="Y177" s="2">
        <v>1</v>
      </c>
      <c r="Z177" s="2">
        <v>1</v>
      </c>
      <c r="AA177" s="2" t="s">
        <v>732</v>
      </c>
      <c r="AB177" s="2">
        <v>1</v>
      </c>
      <c r="AC177" s="2">
        <v>1</v>
      </c>
      <c r="AD177" s="2">
        <v>1</v>
      </c>
    </row>
    <row r="178" spans="2:30" ht="15.75" thickBot="1">
      <c r="B178" s="46" t="s">
        <v>98</v>
      </c>
      <c r="C178" s="2">
        <v>1</v>
      </c>
      <c r="D178" s="2" t="s">
        <v>732</v>
      </c>
      <c r="E178" s="2" t="s">
        <v>732</v>
      </c>
      <c r="F178" s="2" t="s">
        <v>732</v>
      </c>
      <c r="G178" s="2" t="s">
        <v>732</v>
      </c>
      <c r="H178" s="2" t="s">
        <v>732</v>
      </c>
      <c r="I178" s="2">
        <v>1</v>
      </c>
      <c r="J178" s="2" t="s">
        <v>732</v>
      </c>
      <c r="K178" s="2">
        <v>1</v>
      </c>
      <c r="L178" s="2" t="s">
        <v>732</v>
      </c>
      <c r="M178" s="2">
        <v>1</v>
      </c>
      <c r="N178" s="2">
        <v>1</v>
      </c>
      <c r="O178" s="2">
        <v>1</v>
      </c>
      <c r="P178" s="2">
        <v>1</v>
      </c>
      <c r="Q178" s="2">
        <v>1</v>
      </c>
      <c r="R178" s="2">
        <v>1</v>
      </c>
      <c r="S178" s="2">
        <v>1</v>
      </c>
      <c r="T178" s="2">
        <v>1</v>
      </c>
      <c r="U178" s="2">
        <v>1</v>
      </c>
      <c r="V178" s="71" t="s">
        <v>732</v>
      </c>
      <c r="W178" s="2">
        <v>1</v>
      </c>
      <c r="X178" s="2">
        <v>1</v>
      </c>
      <c r="Y178" s="2">
        <v>1</v>
      </c>
      <c r="Z178" s="2">
        <v>1</v>
      </c>
      <c r="AA178" s="2" t="s">
        <v>732</v>
      </c>
      <c r="AB178" s="2">
        <v>1</v>
      </c>
      <c r="AC178" s="2">
        <v>1</v>
      </c>
      <c r="AD178" s="2">
        <v>1</v>
      </c>
    </row>
    <row r="179" spans="2:30" ht="15.75" thickBot="1">
      <c r="B179" s="46" t="s">
        <v>100</v>
      </c>
      <c r="C179" s="2">
        <v>1</v>
      </c>
      <c r="D179" s="2" t="s">
        <v>732</v>
      </c>
      <c r="E179" s="2" t="s">
        <v>732</v>
      </c>
      <c r="F179" s="2" t="s">
        <v>732</v>
      </c>
      <c r="G179" s="2" t="s">
        <v>732</v>
      </c>
      <c r="H179" s="2" t="s">
        <v>732</v>
      </c>
      <c r="I179" s="2">
        <v>1</v>
      </c>
      <c r="J179" s="2" t="s">
        <v>732</v>
      </c>
      <c r="K179" s="2">
        <v>1</v>
      </c>
      <c r="L179" s="2" t="s">
        <v>732</v>
      </c>
      <c r="M179" s="2">
        <v>1</v>
      </c>
      <c r="N179" s="2">
        <v>1</v>
      </c>
      <c r="O179" s="2">
        <v>1</v>
      </c>
      <c r="P179" s="2">
        <v>1</v>
      </c>
      <c r="Q179" s="2">
        <v>1</v>
      </c>
      <c r="R179" s="2">
        <v>1</v>
      </c>
      <c r="S179" s="2">
        <v>1</v>
      </c>
      <c r="T179" s="2">
        <v>1</v>
      </c>
      <c r="U179" s="2">
        <v>1</v>
      </c>
      <c r="V179" s="2">
        <v>1</v>
      </c>
      <c r="W179" s="71" t="s">
        <v>732</v>
      </c>
      <c r="X179" s="2">
        <v>1</v>
      </c>
      <c r="Y179" s="2">
        <v>1</v>
      </c>
      <c r="Z179" s="2">
        <v>1</v>
      </c>
      <c r="AA179" s="2" t="s">
        <v>732</v>
      </c>
      <c r="AB179" s="2">
        <v>1</v>
      </c>
      <c r="AC179" s="2">
        <v>1</v>
      </c>
      <c r="AD179" s="2">
        <v>1</v>
      </c>
    </row>
    <row r="180" spans="2:30" ht="15.75" thickBot="1">
      <c r="B180" s="46" t="s">
        <v>103</v>
      </c>
      <c r="C180" s="2">
        <v>1</v>
      </c>
      <c r="D180" s="2" t="s">
        <v>732</v>
      </c>
      <c r="E180" s="2" t="s">
        <v>732</v>
      </c>
      <c r="F180" s="2" t="s">
        <v>732</v>
      </c>
      <c r="G180" s="2" t="s">
        <v>732</v>
      </c>
      <c r="H180" s="2" t="s">
        <v>732</v>
      </c>
      <c r="I180" s="2">
        <v>1</v>
      </c>
      <c r="J180" s="2" t="s">
        <v>732</v>
      </c>
      <c r="K180" s="2">
        <v>1</v>
      </c>
      <c r="L180" s="2" t="s">
        <v>732</v>
      </c>
      <c r="M180" s="2">
        <v>1</v>
      </c>
      <c r="N180" s="2">
        <v>1</v>
      </c>
      <c r="O180" s="2">
        <v>1</v>
      </c>
      <c r="P180" s="2">
        <v>1</v>
      </c>
      <c r="Q180" s="2">
        <v>1</v>
      </c>
      <c r="R180" s="2">
        <v>1</v>
      </c>
      <c r="S180" s="2">
        <v>1</v>
      </c>
      <c r="T180" s="2">
        <v>1</v>
      </c>
      <c r="U180" s="2">
        <v>1</v>
      </c>
      <c r="V180" s="2">
        <v>1</v>
      </c>
      <c r="W180" s="2">
        <v>1</v>
      </c>
      <c r="X180" s="71" t="s">
        <v>732</v>
      </c>
      <c r="Y180" s="2">
        <v>1</v>
      </c>
      <c r="Z180" s="2">
        <v>1</v>
      </c>
      <c r="AA180" s="2" t="s">
        <v>732</v>
      </c>
      <c r="AB180" s="2">
        <v>1</v>
      </c>
      <c r="AC180" s="2">
        <v>1</v>
      </c>
      <c r="AD180" s="2">
        <v>1</v>
      </c>
    </row>
    <row r="181" spans="2:30" ht="15.75" thickBot="1">
      <c r="B181" s="46" t="s">
        <v>106</v>
      </c>
      <c r="C181" s="2">
        <v>1</v>
      </c>
      <c r="D181" s="2" t="s">
        <v>732</v>
      </c>
      <c r="E181" s="2" t="s">
        <v>732</v>
      </c>
      <c r="F181" s="2" t="s">
        <v>732</v>
      </c>
      <c r="G181" s="2" t="s">
        <v>732</v>
      </c>
      <c r="H181" s="2" t="s">
        <v>732</v>
      </c>
      <c r="I181" s="2">
        <v>1</v>
      </c>
      <c r="J181" s="2" t="s">
        <v>732</v>
      </c>
      <c r="K181" s="2">
        <v>1</v>
      </c>
      <c r="L181" s="2" t="s">
        <v>732</v>
      </c>
      <c r="M181" s="2">
        <v>1</v>
      </c>
      <c r="N181" s="2">
        <v>1</v>
      </c>
      <c r="O181" s="2">
        <v>1</v>
      </c>
      <c r="P181" s="2">
        <v>1</v>
      </c>
      <c r="Q181" s="2">
        <v>1</v>
      </c>
      <c r="R181" s="2">
        <v>1</v>
      </c>
      <c r="S181" s="2">
        <v>1</v>
      </c>
      <c r="T181" s="2">
        <v>1</v>
      </c>
      <c r="U181" s="2">
        <v>1</v>
      </c>
      <c r="V181" s="2">
        <v>1</v>
      </c>
      <c r="W181" s="2">
        <v>1</v>
      </c>
      <c r="X181" s="2">
        <v>1</v>
      </c>
      <c r="Y181" s="71" t="s">
        <v>732</v>
      </c>
      <c r="Z181" s="2">
        <v>1</v>
      </c>
      <c r="AA181" s="2" t="s">
        <v>732</v>
      </c>
      <c r="AB181" s="2">
        <v>1</v>
      </c>
      <c r="AC181" s="2">
        <v>1</v>
      </c>
      <c r="AD181" s="2">
        <v>1</v>
      </c>
    </row>
    <row r="182" spans="2:30" ht="15.75" thickBot="1">
      <c r="B182" s="46" t="s">
        <v>109</v>
      </c>
      <c r="C182" s="2">
        <v>1</v>
      </c>
      <c r="D182" s="2" t="s">
        <v>732</v>
      </c>
      <c r="E182" s="2" t="s">
        <v>732</v>
      </c>
      <c r="F182" s="2" t="s">
        <v>732</v>
      </c>
      <c r="G182" s="2" t="s">
        <v>732</v>
      </c>
      <c r="H182" s="2" t="s">
        <v>732</v>
      </c>
      <c r="I182" s="2">
        <v>1</v>
      </c>
      <c r="J182" s="2" t="s">
        <v>732</v>
      </c>
      <c r="K182" s="2">
        <v>1</v>
      </c>
      <c r="L182" s="2" t="s">
        <v>732</v>
      </c>
      <c r="M182" s="2">
        <v>1</v>
      </c>
      <c r="N182" s="2">
        <v>1</v>
      </c>
      <c r="O182" s="2">
        <v>1</v>
      </c>
      <c r="P182" s="2">
        <v>1</v>
      </c>
      <c r="Q182" s="2">
        <v>1</v>
      </c>
      <c r="R182" s="2">
        <v>1</v>
      </c>
      <c r="S182" s="2">
        <v>1</v>
      </c>
      <c r="T182" s="2">
        <v>1</v>
      </c>
      <c r="U182" s="2">
        <v>1</v>
      </c>
      <c r="V182" s="2">
        <v>1</v>
      </c>
      <c r="W182" s="2">
        <v>1</v>
      </c>
      <c r="X182" s="2">
        <v>1</v>
      </c>
      <c r="Y182" s="2">
        <v>1</v>
      </c>
      <c r="Z182" s="71" t="s">
        <v>732</v>
      </c>
      <c r="AA182" s="2" t="s">
        <v>732</v>
      </c>
      <c r="AB182" s="2">
        <v>1</v>
      </c>
      <c r="AC182" s="2">
        <v>1</v>
      </c>
      <c r="AD182" s="2">
        <v>1</v>
      </c>
    </row>
    <row r="183" spans="2:30" ht="15.75" thickBot="1">
      <c r="B183" s="46" t="s">
        <v>111</v>
      </c>
      <c r="C183" s="2">
        <v>1</v>
      </c>
      <c r="D183" s="2" t="s">
        <v>732</v>
      </c>
      <c r="E183" s="2" t="s">
        <v>732</v>
      </c>
      <c r="F183" s="2" t="s">
        <v>732</v>
      </c>
      <c r="G183" s="2" t="s">
        <v>732</v>
      </c>
      <c r="H183" s="2" t="s">
        <v>732</v>
      </c>
      <c r="I183" s="2">
        <v>1</v>
      </c>
      <c r="J183" s="2" t="s">
        <v>732</v>
      </c>
      <c r="K183" s="2">
        <v>1</v>
      </c>
      <c r="L183" s="2" t="s">
        <v>732</v>
      </c>
      <c r="M183" s="2">
        <v>1</v>
      </c>
      <c r="N183" s="2">
        <v>1</v>
      </c>
      <c r="O183" s="2">
        <v>1</v>
      </c>
      <c r="P183" s="2">
        <v>1</v>
      </c>
      <c r="Q183" s="2">
        <v>1</v>
      </c>
      <c r="R183" s="2">
        <v>1</v>
      </c>
      <c r="S183" s="2">
        <v>1</v>
      </c>
      <c r="T183" s="2">
        <v>1</v>
      </c>
      <c r="U183" s="2">
        <v>1</v>
      </c>
      <c r="V183" s="2">
        <v>1</v>
      </c>
      <c r="W183" s="2">
        <v>1</v>
      </c>
      <c r="X183" s="2">
        <v>1</v>
      </c>
      <c r="Y183" s="2">
        <v>1</v>
      </c>
      <c r="Z183" s="2">
        <v>1</v>
      </c>
      <c r="AA183" s="71" t="s">
        <v>732</v>
      </c>
      <c r="AB183" s="2">
        <v>1</v>
      </c>
      <c r="AC183" s="2">
        <v>1</v>
      </c>
      <c r="AD183" s="2">
        <v>1</v>
      </c>
    </row>
    <row r="184" spans="2:30" ht="15.75" thickBot="1">
      <c r="B184" s="46" t="s">
        <v>113</v>
      </c>
      <c r="C184" s="2">
        <v>1</v>
      </c>
      <c r="D184" s="2" t="s">
        <v>732</v>
      </c>
      <c r="E184" s="2" t="s">
        <v>732</v>
      </c>
      <c r="F184" s="2" t="s">
        <v>732</v>
      </c>
      <c r="G184" s="2" t="s">
        <v>732</v>
      </c>
      <c r="H184" s="2" t="s">
        <v>732</v>
      </c>
      <c r="I184" s="2">
        <v>1</v>
      </c>
      <c r="J184" s="2" t="s">
        <v>732</v>
      </c>
      <c r="K184" s="2">
        <v>1</v>
      </c>
      <c r="L184" s="2" t="s">
        <v>732</v>
      </c>
      <c r="M184" s="2">
        <v>1</v>
      </c>
      <c r="N184" s="2">
        <v>1</v>
      </c>
      <c r="O184" s="2">
        <v>1</v>
      </c>
      <c r="P184" s="2">
        <v>1</v>
      </c>
      <c r="Q184" s="2">
        <v>1</v>
      </c>
      <c r="R184" s="2">
        <v>1</v>
      </c>
      <c r="S184" s="2">
        <v>1</v>
      </c>
      <c r="T184" s="2">
        <v>1</v>
      </c>
      <c r="U184" s="2">
        <v>1</v>
      </c>
      <c r="V184" s="2">
        <v>1</v>
      </c>
      <c r="W184" s="2">
        <v>1</v>
      </c>
      <c r="X184" s="2">
        <v>1</v>
      </c>
      <c r="Y184" s="2">
        <v>1</v>
      </c>
      <c r="Z184" s="2">
        <v>1</v>
      </c>
      <c r="AA184" s="2" t="s">
        <v>732</v>
      </c>
      <c r="AB184" s="71" t="s">
        <v>732</v>
      </c>
      <c r="AC184" s="2">
        <v>1</v>
      </c>
      <c r="AD184" s="2">
        <v>1</v>
      </c>
    </row>
    <row r="185" spans="2:30" ht="15.75" thickBot="1">
      <c r="B185" s="46" t="s">
        <v>116</v>
      </c>
      <c r="C185" s="2">
        <v>1</v>
      </c>
      <c r="D185" s="2" t="s">
        <v>732</v>
      </c>
      <c r="E185" s="2" t="s">
        <v>732</v>
      </c>
      <c r="F185" s="2" t="s">
        <v>732</v>
      </c>
      <c r="G185" s="2" t="s">
        <v>732</v>
      </c>
      <c r="H185" s="2" t="s">
        <v>732</v>
      </c>
      <c r="I185" s="2">
        <v>1</v>
      </c>
      <c r="J185" s="2" t="s">
        <v>732</v>
      </c>
      <c r="K185" s="2">
        <v>1</v>
      </c>
      <c r="L185" s="2" t="s">
        <v>732</v>
      </c>
      <c r="M185" s="2">
        <v>1</v>
      </c>
      <c r="N185" s="2">
        <v>1</v>
      </c>
      <c r="O185" s="2">
        <v>1</v>
      </c>
      <c r="P185" s="2">
        <v>1</v>
      </c>
      <c r="Q185" s="2">
        <v>1</v>
      </c>
      <c r="R185" s="2">
        <v>1</v>
      </c>
      <c r="S185" s="2">
        <v>1</v>
      </c>
      <c r="T185" s="2">
        <v>1</v>
      </c>
      <c r="U185" s="2">
        <v>1</v>
      </c>
      <c r="V185" s="2">
        <v>1</v>
      </c>
      <c r="W185" s="2">
        <v>1</v>
      </c>
      <c r="X185" s="2">
        <v>1</v>
      </c>
      <c r="Y185" s="2">
        <v>1</v>
      </c>
      <c r="Z185" s="2">
        <v>1</v>
      </c>
      <c r="AA185" s="2" t="s">
        <v>732</v>
      </c>
      <c r="AB185" s="2">
        <v>1</v>
      </c>
      <c r="AC185" s="71" t="s">
        <v>732</v>
      </c>
      <c r="AD185" s="2">
        <v>1</v>
      </c>
    </row>
    <row r="186" spans="2:30" ht="15.75" thickBot="1">
      <c r="B186" s="46" t="s">
        <v>119</v>
      </c>
      <c r="C186" s="2" t="s">
        <v>732</v>
      </c>
      <c r="D186" s="2" t="s">
        <v>732</v>
      </c>
      <c r="E186" s="2" t="s">
        <v>732</v>
      </c>
      <c r="F186" s="2" t="s">
        <v>732</v>
      </c>
      <c r="G186" s="2" t="s">
        <v>732</v>
      </c>
      <c r="H186" s="2" t="s">
        <v>732</v>
      </c>
      <c r="I186" s="2" t="s">
        <v>732</v>
      </c>
      <c r="J186" s="2" t="s">
        <v>732</v>
      </c>
      <c r="K186" s="2" t="s">
        <v>732</v>
      </c>
      <c r="L186" s="2" t="s">
        <v>732</v>
      </c>
      <c r="M186" s="2" t="s">
        <v>732</v>
      </c>
      <c r="N186" s="2" t="s">
        <v>732</v>
      </c>
      <c r="O186" s="2" t="s">
        <v>732</v>
      </c>
      <c r="P186" s="2" t="s">
        <v>732</v>
      </c>
      <c r="Q186" s="2" t="s">
        <v>732</v>
      </c>
      <c r="R186" s="2" t="s">
        <v>732</v>
      </c>
      <c r="S186" s="2" t="s">
        <v>732</v>
      </c>
      <c r="T186" s="2" t="s">
        <v>732</v>
      </c>
      <c r="U186" s="2" t="s">
        <v>732</v>
      </c>
      <c r="V186" s="2" t="s">
        <v>732</v>
      </c>
      <c r="W186" s="2" t="s">
        <v>732</v>
      </c>
      <c r="X186" s="2" t="s">
        <v>732</v>
      </c>
      <c r="Y186" s="2" t="s">
        <v>732</v>
      </c>
      <c r="Z186" s="2" t="s">
        <v>732</v>
      </c>
      <c r="AA186" s="2" t="s">
        <v>732</v>
      </c>
      <c r="AB186" s="2" t="s">
        <v>732</v>
      </c>
      <c r="AC186" s="2" t="s">
        <v>732</v>
      </c>
      <c r="AD186" s="71" t="s">
        <v>732</v>
      </c>
    </row>
    <row r="188" spans="2:30">
      <c r="B188" s="1" t="s">
        <v>136</v>
      </c>
      <c r="C188" s="1"/>
      <c r="D188" s="1"/>
      <c r="E188" s="1"/>
      <c r="F188" s="1"/>
      <c r="G188" s="1"/>
      <c r="H188" s="1"/>
      <c r="I188" s="1"/>
      <c r="J188" s="1"/>
      <c r="K188" s="1"/>
      <c r="L188" s="1"/>
      <c r="M188" s="1"/>
      <c r="N188" s="1"/>
      <c r="O188" s="1"/>
    </row>
    <row r="189" spans="2:30" ht="15.75" thickBot="1">
      <c r="B189" s="46" t="s">
        <v>145</v>
      </c>
      <c r="C189" s="46" t="s">
        <v>45</v>
      </c>
      <c r="D189" s="46" t="s">
        <v>48</v>
      </c>
      <c r="E189" s="46" t="s">
        <v>51</v>
      </c>
      <c r="F189" s="46" t="s">
        <v>54</v>
      </c>
      <c r="G189" s="46" t="s">
        <v>57</v>
      </c>
      <c r="H189" s="46" t="s">
        <v>60</v>
      </c>
      <c r="I189" s="46" t="s">
        <v>63</v>
      </c>
      <c r="J189" s="46" t="s">
        <v>66</v>
      </c>
      <c r="K189" s="46" t="s">
        <v>69</v>
      </c>
      <c r="L189" s="46" t="s">
        <v>71</v>
      </c>
      <c r="M189" s="46" t="s">
        <v>73</v>
      </c>
      <c r="N189" s="46" t="s">
        <v>75</v>
      </c>
      <c r="O189" s="46" t="s">
        <v>78</v>
      </c>
      <c r="P189" s="46" t="s">
        <v>81</v>
      </c>
      <c r="Q189" s="46" t="s">
        <v>84</v>
      </c>
      <c r="R189" s="46" t="s">
        <v>87</v>
      </c>
      <c r="S189" s="46" t="s">
        <v>90</v>
      </c>
      <c r="T189" s="46" t="s">
        <v>93</v>
      </c>
      <c r="U189" s="46" t="s">
        <v>96</v>
      </c>
      <c r="V189" s="46" t="s">
        <v>98</v>
      </c>
      <c r="W189" s="46" t="s">
        <v>100</v>
      </c>
      <c r="X189" s="46" t="s">
        <v>103</v>
      </c>
      <c r="Y189" s="46" t="s">
        <v>106</v>
      </c>
      <c r="Z189" s="46" t="s">
        <v>109</v>
      </c>
      <c r="AA189" s="46" t="s">
        <v>111</v>
      </c>
      <c r="AB189" s="46" t="s">
        <v>113</v>
      </c>
      <c r="AC189" s="46" t="s">
        <v>116</v>
      </c>
      <c r="AD189" s="46" t="s">
        <v>119</v>
      </c>
    </row>
    <row r="190" spans="2:30" ht="15.75" thickBot="1">
      <c r="B190" s="46" t="s">
        <v>45</v>
      </c>
      <c r="C190" s="71" t="s">
        <v>732</v>
      </c>
      <c r="D190" s="2" t="s">
        <v>732</v>
      </c>
      <c r="E190" s="2" t="s">
        <v>732</v>
      </c>
      <c r="F190" s="2" t="s">
        <v>732</v>
      </c>
      <c r="G190" s="2" t="s">
        <v>732</v>
      </c>
      <c r="H190" s="2" t="s">
        <v>732</v>
      </c>
      <c r="I190" s="2" t="s">
        <v>732</v>
      </c>
      <c r="J190" s="2" t="s">
        <v>732</v>
      </c>
      <c r="K190" s="2" t="s">
        <v>732</v>
      </c>
      <c r="L190" s="2" t="s">
        <v>732</v>
      </c>
      <c r="M190" s="2" t="s">
        <v>732</v>
      </c>
      <c r="N190" s="2" t="s">
        <v>732</v>
      </c>
      <c r="O190" s="2" t="s">
        <v>732</v>
      </c>
      <c r="P190" s="2" t="s">
        <v>732</v>
      </c>
      <c r="Q190" s="2" t="s">
        <v>732</v>
      </c>
      <c r="R190" s="2" t="s">
        <v>732</v>
      </c>
      <c r="S190" s="2" t="s">
        <v>732</v>
      </c>
      <c r="T190" s="2" t="s">
        <v>732</v>
      </c>
      <c r="U190" s="2" t="s">
        <v>732</v>
      </c>
      <c r="V190" s="2" t="s">
        <v>732</v>
      </c>
      <c r="W190" s="2" t="s">
        <v>732</v>
      </c>
      <c r="X190" s="2" t="s">
        <v>732</v>
      </c>
      <c r="Y190" s="2" t="s">
        <v>732</v>
      </c>
      <c r="Z190" s="2" t="s">
        <v>732</v>
      </c>
      <c r="AA190" s="2" t="s">
        <v>732</v>
      </c>
      <c r="AB190" s="2" t="s">
        <v>732</v>
      </c>
      <c r="AC190" s="2" t="s">
        <v>732</v>
      </c>
      <c r="AD190" s="2" t="s">
        <v>732</v>
      </c>
    </row>
    <row r="191" spans="2:30" ht="15.75" thickBot="1">
      <c r="B191" s="46" t="s">
        <v>48</v>
      </c>
      <c r="C191" s="2" t="s">
        <v>732</v>
      </c>
      <c r="D191" s="71" t="s">
        <v>732</v>
      </c>
      <c r="E191" s="2" t="s">
        <v>732</v>
      </c>
      <c r="F191" s="2" t="s">
        <v>732</v>
      </c>
      <c r="G191" s="2" t="s">
        <v>732</v>
      </c>
      <c r="H191" s="2" t="s">
        <v>732</v>
      </c>
      <c r="I191" s="2" t="s">
        <v>732</v>
      </c>
      <c r="J191" s="2" t="s">
        <v>732</v>
      </c>
      <c r="K191" s="2" t="s">
        <v>732</v>
      </c>
      <c r="L191" s="2" t="s">
        <v>732</v>
      </c>
      <c r="M191" s="2" t="s">
        <v>732</v>
      </c>
      <c r="N191" s="2" t="s">
        <v>732</v>
      </c>
      <c r="O191" s="2" t="s">
        <v>732</v>
      </c>
      <c r="P191" s="2" t="s">
        <v>732</v>
      </c>
      <c r="Q191" s="2" t="s">
        <v>732</v>
      </c>
      <c r="R191" s="2" t="s">
        <v>732</v>
      </c>
      <c r="S191" s="2" t="s">
        <v>732</v>
      </c>
      <c r="T191" s="2" t="s">
        <v>732</v>
      </c>
      <c r="U191" s="2" t="s">
        <v>732</v>
      </c>
      <c r="V191" s="2" t="s">
        <v>732</v>
      </c>
      <c r="W191" s="2" t="s">
        <v>732</v>
      </c>
      <c r="X191" s="2" t="s">
        <v>732</v>
      </c>
      <c r="Y191" s="2" t="s">
        <v>732</v>
      </c>
      <c r="Z191" s="2" t="s">
        <v>732</v>
      </c>
      <c r="AA191" s="2" t="s">
        <v>732</v>
      </c>
      <c r="AB191" s="2" t="s">
        <v>732</v>
      </c>
      <c r="AC191" s="2" t="s">
        <v>732</v>
      </c>
      <c r="AD191" s="2" t="s">
        <v>732</v>
      </c>
    </row>
    <row r="192" spans="2:30" ht="15.75" thickBot="1">
      <c r="B192" s="46" t="s">
        <v>51</v>
      </c>
      <c r="C192" s="2" t="s">
        <v>732</v>
      </c>
      <c r="D192" s="2" t="s">
        <v>732</v>
      </c>
      <c r="E192" s="71" t="s">
        <v>732</v>
      </c>
      <c r="F192" s="2" t="s">
        <v>732</v>
      </c>
      <c r="G192" s="2" t="s">
        <v>732</v>
      </c>
      <c r="H192" s="2" t="s">
        <v>732</v>
      </c>
      <c r="I192" s="2" t="s">
        <v>732</v>
      </c>
      <c r="J192" s="2" t="s">
        <v>732</v>
      </c>
      <c r="K192" s="2" t="s">
        <v>732</v>
      </c>
      <c r="L192" s="2" t="s">
        <v>732</v>
      </c>
      <c r="M192" s="2" t="s">
        <v>732</v>
      </c>
      <c r="N192" s="2" t="s">
        <v>732</v>
      </c>
      <c r="O192" s="2" t="s">
        <v>732</v>
      </c>
      <c r="P192" s="2" t="s">
        <v>732</v>
      </c>
      <c r="Q192" s="2" t="s">
        <v>732</v>
      </c>
      <c r="R192" s="2" t="s">
        <v>732</v>
      </c>
      <c r="S192" s="2" t="s">
        <v>732</v>
      </c>
      <c r="T192" s="2" t="s">
        <v>732</v>
      </c>
      <c r="U192" s="2" t="s">
        <v>732</v>
      </c>
      <c r="V192" s="2" t="s">
        <v>732</v>
      </c>
      <c r="W192" s="2" t="s">
        <v>732</v>
      </c>
      <c r="X192" s="2" t="s">
        <v>732</v>
      </c>
      <c r="Y192" s="2" t="s">
        <v>732</v>
      </c>
      <c r="Z192" s="2" t="s">
        <v>732</v>
      </c>
      <c r="AA192" s="2" t="s">
        <v>732</v>
      </c>
      <c r="AB192" s="2" t="s">
        <v>732</v>
      </c>
      <c r="AC192" s="2" t="s">
        <v>732</v>
      </c>
      <c r="AD192" s="2" t="s">
        <v>732</v>
      </c>
    </row>
    <row r="193" spans="2:30" ht="15.75" thickBot="1">
      <c r="B193" s="46" t="s">
        <v>54</v>
      </c>
      <c r="C193" s="2" t="s">
        <v>732</v>
      </c>
      <c r="D193" s="2" t="s">
        <v>732</v>
      </c>
      <c r="E193" s="2" t="s">
        <v>732</v>
      </c>
      <c r="F193" s="71" t="s">
        <v>732</v>
      </c>
      <c r="G193" s="2" t="s">
        <v>732</v>
      </c>
      <c r="H193" s="2" t="s">
        <v>732</v>
      </c>
      <c r="I193" s="2" t="s">
        <v>732</v>
      </c>
      <c r="J193" s="2" t="s">
        <v>732</v>
      </c>
      <c r="K193" s="2" t="s">
        <v>732</v>
      </c>
      <c r="L193" s="2" t="s">
        <v>732</v>
      </c>
      <c r="M193" s="2" t="s">
        <v>732</v>
      </c>
      <c r="N193" s="2" t="s">
        <v>732</v>
      </c>
      <c r="O193" s="2" t="s">
        <v>732</v>
      </c>
      <c r="P193" s="2" t="s">
        <v>732</v>
      </c>
      <c r="Q193" s="2" t="s">
        <v>732</v>
      </c>
      <c r="R193" s="2" t="s">
        <v>732</v>
      </c>
      <c r="S193" s="2" t="s">
        <v>732</v>
      </c>
      <c r="T193" s="2" t="s">
        <v>732</v>
      </c>
      <c r="U193" s="2" t="s">
        <v>732</v>
      </c>
      <c r="V193" s="2" t="s">
        <v>732</v>
      </c>
      <c r="W193" s="2" t="s">
        <v>732</v>
      </c>
      <c r="X193" s="2" t="s">
        <v>732</v>
      </c>
      <c r="Y193" s="2" t="s">
        <v>732</v>
      </c>
      <c r="Z193" s="2" t="s">
        <v>732</v>
      </c>
      <c r="AA193" s="2" t="s">
        <v>732</v>
      </c>
      <c r="AB193" s="2" t="s">
        <v>732</v>
      </c>
      <c r="AC193" s="2" t="s">
        <v>732</v>
      </c>
      <c r="AD193" s="2" t="s">
        <v>732</v>
      </c>
    </row>
    <row r="194" spans="2:30" ht="15.75" thickBot="1">
      <c r="B194" s="46" t="s">
        <v>57</v>
      </c>
      <c r="C194" s="2" t="s">
        <v>732</v>
      </c>
      <c r="D194" s="2" t="s">
        <v>732</v>
      </c>
      <c r="E194" s="2" t="s">
        <v>732</v>
      </c>
      <c r="F194" s="2" t="s">
        <v>732</v>
      </c>
      <c r="G194" s="71" t="s">
        <v>732</v>
      </c>
      <c r="H194" s="2" t="s">
        <v>732</v>
      </c>
      <c r="I194" s="2" t="s">
        <v>732</v>
      </c>
      <c r="J194" s="2" t="s">
        <v>732</v>
      </c>
      <c r="K194" s="2" t="s">
        <v>732</v>
      </c>
      <c r="L194" s="2" t="s">
        <v>732</v>
      </c>
      <c r="M194" s="2" t="s">
        <v>732</v>
      </c>
      <c r="N194" s="2" t="s">
        <v>732</v>
      </c>
      <c r="O194" s="2" t="s">
        <v>732</v>
      </c>
      <c r="P194" s="2" t="s">
        <v>732</v>
      </c>
      <c r="Q194" s="2" t="s">
        <v>732</v>
      </c>
      <c r="R194" s="2" t="s">
        <v>732</v>
      </c>
      <c r="S194" s="2" t="s">
        <v>732</v>
      </c>
      <c r="T194" s="2" t="s">
        <v>732</v>
      </c>
      <c r="U194" s="2" t="s">
        <v>732</v>
      </c>
      <c r="V194" s="2" t="s">
        <v>732</v>
      </c>
      <c r="W194" s="2" t="s">
        <v>732</v>
      </c>
      <c r="X194" s="2" t="s">
        <v>732</v>
      </c>
      <c r="Y194" s="2" t="s">
        <v>732</v>
      </c>
      <c r="Z194" s="2" t="s">
        <v>732</v>
      </c>
      <c r="AA194" s="2" t="s">
        <v>732</v>
      </c>
      <c r="AB194" s="2" t="s">
        <v>732</v>
      </c>
      <c r="AC194" s="2" t="s">
        <v>732</v>
      </c>
      <c r="AD194" s="2" t="s">
        <v>732</v>
      </c>
    </row>
    <row r="195" spans="2:30" ht="15.75" thickBot="1">
      <c r="B195" s="46" t="s">
        <v>60</v>
      </c>
      <c r="C195" s="2" t="s">
        <v>732</v>
      </c>
      <c r="D195" s="2" t="s">
        <v>732</v>
      </c>
      <c r="E195" s="2" t="s">
        <v>732</v>
      </c>
      <c r="F195" s="2" t="s">
        <v>732</v>
      </c>
      <c r="G195" s="2" t="s">
        <v>732</v>
      </c>
      <c r="H195" s="71" t="s">
        <v>732</v>
      </c>
      <c r="I195" s="2" t="s">
        <v>732</v>
      </c>
      <c r="J195" s="2" t="s">
        <v>732</v>
      </c>
      <c r="K195" s="2" t="s">
        <v>732</v>
      </c>
      <c r="L195" s="2" t="s">
        <v>732</v>
      </c>
      <c r="M195" s="2" t="s">
        <v>732</v>
      </c>
      <c r="N195" s="2" t="s">
        <v>732</v>
      </c>
      <c r="O195" s="2" t="s">
        <v>732</v>
      </c>
      <c r="P195" s="2" t="s">
        <v>732</v>
      </c>
      <c r="Q195" s="2" t="s">
        <v>732</v>
      </c>
      <c r="R195" s="2" t="s">
        <v>732</v>
      </c>
      <c r="S195" s="2" t="s">
        <v>732</v>
      </c>
      <c r="T195" s="2" t="s">
        <v>732</v>
      </c>
      <c r="U195" s="2" t="s">
        <v>732</v>
      </c>
      <c r="V195" s="2" t="s">
        <v>732</v>
      </c>
      <c r="W195" s="2" t="s">
        <v>732</v>
      </c>
      <c r="X195" s="2" t="s">
        <v>732</v>
      </c>
      <c r="Y195" s="2" t="s">
        <v>732</v>
      </c>
      <c r="Z195" s="2" t="s">
        <v>732</v>
      </c>
      <c r="AA195" s="2" t="s">
        <v>732</v>
      </c>
      <c r="AB195" s="2" t="s">
        <v>732</v>
      </c>
      <c r="AC195" s="2" t="s">
        <v>732</v>
      </c>
      <c r="AD195" s="2" t="s">
        <v>732</v>
      </c>
    </row>
    <row r="196" spans="2:30" ht="15.75" thickBot="1">
      <c r="B196" s="46" t="s">
        <v>63</v>
      </c>
      <c r="C196" s="2">
        <v>1</v>
      </c>
      <c r="D196" s="2">
        <v>1</v>
      </c>
      <c r="E196" s="2">
        <v>1</v>
      </c>
      <c r="F196" s="2">
        <v>1</v>
      </c>
      <c r="G196" s="2">
        <v>1</v>
      </c>
      <c r="H196" s="2">
        <v>1</v>
      </c>
      <c r="I196" s="71" t="s">
        <v>732</v>
      </c>
      <c r="J196" s="2">
        <v>1</v>
      </c>
      <c r="K196" s="2">
        <v>1</v>
      </c>
      <c r="L196" s="2" t="s">
        <v>732</v>
      </c>
      <c r="M196" s="2">
        <v>1</v>
      </c>
      <c r="N196" s="2">
        <v>1</v>
      </c>
      <c r="O196" s="2">
        <v>1</v>
      </c>
      <c r="P196" s="2">
        <v>1</v>
      </c>
      <c r="Q196" s="2">
        <v>1</v>
      </c>
      <c r="R196" s="2" t="s">
        <v>732</v>
      </c>
      <c r="S196" s="2">
        <v>1</v>
      </c>
      <c r="T196" s="2">
        <v>1</v>
      </c>
      <c r="U196" s="2">
        <v>1</v>
      </c>
      <c r="V196" s="2">
        <v>1</v>
      </c>
      <c r="W196" s="2">
        <v>1</v>
      </c>
      <c r="X196" s="2">
        <v>1</v>
      </c>
      <c r="Y196" s="2" t="s">
        <v>732</v>
      </c>
      <c r="Z196" s="2">
        <v>1</v>
      </c>
      <c r="AA196" s="2">
        <v>1</v>
      </c>
      <c r="AB196" s="2" t="s">
        <v>732</v>
      </c>
      <c r="AC196" s="2" t="s">
        <v>732</v>
      </c>
      <c r="AD196" s="2" t="s">
        <v>732</v>
      </c>
    </row>
    <row r="197" spans="2:30" ht="15.75" thickBot="1">
      <c r="B197" s="46" t="s">
        <v>66</v>
      </c>
      <c r="C197" s="2" t="s">
        <v>732</v>
      </c>
      <c r="D197" s="2" t="s">
        <v>732</v>
      </c>
      <c r="E197" s="2" t="s">
        <v>732</v>
      </c>
      <c r="F197" s="2" t="s">
        <v>732</v>
      </c>
      <c r="G197" s="2" t="s">
        <v>732</v>
      </c>
      <c r="H197" s="2" t="s">
        <v>732</v>
      </c>
      <c r="I197" s="2" t="s">
        <v>732</v>
      </c>
      <c r="J197" s="71" t="s">
        <v>732</v>
      </c>
      <c r="K197" s="2" t="s">
        <v>732</v>
      </c>
      <c r="L197" s="2" t="s">
        <v>732</v>
      </c>
      <c r="M197" s="2" t="s">
        <v>732</v>
      </c>
      <c r="N197" s="2" t="s">
        <v>732</v>
      </c>
      <c r="O197" s="2" t="s">
        <v>732</v>
      </c>
      <c r="P197" s="2" t="s">
        <v>732</v>
      </c>
      <c r="Q197" s="2" t="s">
        <v>732</v>
      </c>
      <c r="R197" s="2" t="s">
        <v>732</v>
      </c>
      <c r="S197" s="2" t="s">
        <v>732</v>
      </c>
      <c r="T197" s="2" t="s">
        <v>732</v>
      </c>
      <c r="U197" s="2" t="s">
        <v>732</v>
      </c>
      <c r="V197" s="2" t="s">
        <v>732</v>
      </c>
      <c r="W197" s="2" t="s">
        <v>732</v>
      </c>
      <c r="X197" s="2" t="s">
        <v>732</v>
      </c>
      <c r="Y197" s="2" t="s">
        <v>732</v>
      </c>
      <c r="Z197" s="2" t="s">
        <v>732</v>
      </c>
      <c r="AA197" s="2" t="s">
        <v>732</v>
      </c>
      <c r="AB197" s="2" t="s">
        <v>732</v>
      </c>
      <c r="AC197" s="2" t="s">
        <v>732</v>
      </c>
      <c r="AD197" s="2" t="s">
        <v>732</v>
      </c>
    </row>
    <row r="198" spans="2:30" ht="15.75" thickBot="1">
      <c r="B198" s="46" t="s">
        <v>69</v>
      </c>
      <c r="C198" s="2" t="s">
        <v>732</v>
      </c>
      <c r="D198" s="2" t="s">
        <v>732</v>
      </c>
      <c r="E198" s="2" t="s">
        <v>732</v>
      </c>
      <c r="F198" s="2" t="s">
        <v>732</v>
      </c>
      <c r="G198" s="2" t="s">
        <v>732</v>
      </c>
      <c r="H198" s="2" t="s">
        <v>732</v>
      </c>
      <c r="I198" s="2" t="s">
        <v>732</v>
      </c>
      <c r="J198" s="2" t="s">
        <v>732</v>
      </c>
      <c r="K198" s="71" t="s">
        <v>732</v>
      </c>
      <c r="L198" s="2" t="s">
        <v>732</v>
      </c>
      <c r="M198" s="2" t="s">
        <v>732</v>
      </c>
      <c r="N198" s="2" t="s">
        <v>732</v>
      </c>
      <c r="O198" s="2" t="s">
        <v>732</v>
      </c>
      <c r="P198" s="2" t="s">
        <v>732</v>
      </c>
      <c r="Q198" s="2" t="s">
        <v>732</v>
      </c>
      <c r="R198" s="2" t="s">
        <v>732</v>
      </c>
      <c r="S198" s="2" t="s">
        <v>732</v>
      </c>
      <c r="T198" s="2" t="s">
        <v>732</v>
      </c>
      <c r="U198" s="2" t="s">
        <v>732</v>
      </c>
      <c r="V198" s="2" t="s">
        <v>732</v>
      </c>
      <c r="W198" s="2" t="s">
        <v>732</v>
      </c>
      <c r="X198" s="2" t="s">
        <v>732</v>
      </c>
      <c r="Y198" s="2" t="s">
        <v>732</v>
      </c>
      <c r="Z198" s="2" t="s">
        <v>732</v>
      </c>
      <c r="AA198" s="2" t="s">
        <v>732</v>
      </c>
      <c r="AB198" s="2" t="s">
        <v>732</v>
      </c>
      <c r="AC198" s="2" t="s">
        <v>732</v>
      </c>
      <c r="AD198" s="2" t="s">
        <v>732</v>
      </c>
    </row>
    <row r="199" spans="2:30" ht="15.75" thickBot="1">
      <c r="B199" s="46" t="s">
        <v>71</v>
      </c>
      <c r="C199" s="2">
        <v>1</v>
      </c>
      <c r="D199" s="2">
        <v>1</v>
      </c>
      <c r="E199" s="2">
        <v>1</v>
      </c>
      <c r="F199" s="2">
        <v>1</v>
      </c>
      <c r="G199" s="2">
        <v>1</v>
      </c>
      <c r="H199" s="2">
        <v>1</v>
      </c>
      <c r="I199" s="2" t="s">
        <v>732</v>
      </c>
      <c r="J199" s="2">
        <v>1</v>
      </c>
      <c r="K199" s="2">
        <v>1</v>
      </c>
      <c r="L199" s="71" t="s">
        <v>732</v>
      </c>
      <c r="M199" s="2">
        <v>1</v>
      </c>
      <c r="N199" s="2">
        <v>1</v>
      </c>
      <c r="O199" s="2">
        <v>1</v>
      </c>
      <c r="P199" s="2">
        <v>1</v>
      </c>
      <c r="Q199" s="2">
        <v>1</v>
      </c>
      <c r="R199" s="2" t="s">
        <v>732</v>
      </c>
      <c r="S199" s="2">
        <v>1</v>
      </c>
      <c r="T199" s="2">
        <v>1</v>
      </c>
      <c r="U199" s="2">
        <v>1</v>
      </c>
      <c r="V199" s="2">
        <v>1</v>
      </c>
      <c r="W199" s="2">
        <v>1</v>
      </c>
      <c r="X199" s="2">
        <v>1</v>
      </c>
      <c r="Y199" s="2" t="s">
        <v>732</v>
      </c>
      <c r="Z199" s="2">
        <v>1</v>
      </c>
      <c r="AA199" s="2">
        <v>1</v>
      </c>
      <c r="AB199" s="2" t="s">
        <v>732</v>
      </c>
      <c r="AC199" s="2" t="s">
        <v>732</v>
      </c>
      <c r="AD199" s="2" t="s">
        <v>732</v>
      </c>
    </row>
    <row r="200" spans="2:30" ht="15.75" thickBot="1">
      <c r="B200" s="46" t="s">
        <v>73</v>
      </c>
      <c r="C200" s="2" t="s">
        <v>732</v>
      </c>
      <c r="D200" s="2" t="s">
        <v>732</v>
      </c>
      <c r="E200" s="2" t="s">
        <v>732</v>
      </c>
      <c r="F200" s="2" t="s">
        <v>732</v>
      </c>
      <c r="G200" s="2" t="s">
        <v>732</v>
      </c>
      <c r="H200" s="2" t="s">
        <v>732</v>
      </c>
      <c r="I200" s="2" t="s">
        <v>732</v>
      </c>
      <c r="J200" s="2" t="s">
        <v>732</v>
      </c>
      <c r="K200" s="2" t="s">
        <v>732</v>
      </c>
      <c r="L200" s="2" t="s">
        <v>732</v>
      </c>
      <c r="M200" s="71" t="s">
        <v>732</v>
      </c>
      <c r="N200" s="2" t="s">
        <v>732</v>
      </c>
      <c r="O200" s="2" t="s">
        <v>732</v>
      </c>
      <c r="P200" s="2" t="s">
        <v>732</v>
      </c>
      <c r="Q200" s="2" t="s">
        <v>732</v>
      </c>
      <c r="R200" s="2" t="s">
        <v>732</v>
      </c>
      <c r="S200" s="2" t="s">
        <v>732</v>
      </c>
      <c r="T200" s="2" t="s">
        <v>732</v>
      </c>
      <c r="U200" s="2" t="s">
        <v>732</v>
      </c>
      <c r="V200" s="2" t="s">
        <v>732</v>
      </c>
      <c r="W200" s="2" t="s">
        <v>732</v>
      </c>
      <c r="X200" s="2" t="s">
        <v>732</v>
      </c>
      <c r="Y200" s="2" t="s">
        <v>732</v>
      </c>
      <c r="Z200" s="2" t="s">
        <v>732</v>
      </c>
      <c r="AA200" s="2" t="s">
        <v>732</v>
      </c>
      <c r="AB200" s="2" t="s">
        <v>732</v>
      </c>
      <c r="AC200" s="2" t="s">
        <v>732</v>
      </c>
      <c r="AD200" s="2" t="s">
        <v>732</v>
      </c>
    </row>
    <row r="201" spans="2:30" ht="15.75" thickBot="1">
      <c r="B201" s="46" t="s">
        <v>75</v>
      </c>
      <c r="C201" s="2" t="s">
        <v>732</v>
      </c>
      <c r="D201" s="2" t="s">
        <v>732</v>
      </c>
      <c r="E201" s="2" t="s">
        <v>732</v>
      </c>
      <c r="F201" s="2" t="s">
        <v>732</v>
      </c>
      <c r="G201" s="2" t="s">
        <v>732</v>
      </c>
      <c r="H201" s="2" t="s">
        <v>732</v>
      </c>
      <c r="I201" s="2" t="s">
        <v>732</v>
      </c>
      <c r="J201" s="2" t="s">
        <v>732</v>
      </c>
      <c r="K201" s="2" t="s">
        <v>732</v>
      </c>
      <c r="L201" s="2" t="s">
        <v>732</v>
      </c>
      <c r="M201" s="2" t="s">
        <v>732</v>
      </c>
      <c r="N201" s="71" t="s">
        <v>732</v>
      </c>
      <c r="O201" s="2" t="s">
        <v>732</v>
      </c>
      <c r="P201" s="2" t="s">
        <v>732</v>
      </c>
      <c r="Q201" s="2" t="s">
        <v>732</v>
      </c>
      <c r="R201" s="2" t="s">
        <v>732</v>
      </c>
      <c r="S201" s="2" t="s">
        <v>732</v>
      </c>
      <c r="T201" s="2" t="s">
        <v>732</v>
      </c>
      <c r="U201" s="2" t="s">
        <v>732</v>
      </c>
      <c r="V201" s="2" t="s">
        <v>732</v>
      </c>
      <c r="W201" s="2" t="s">
        <v>732</v>
      </c>
      <c r="X201" s="2" t="s">
        <v>732</v>
      </c>
      <c r="Y201" s="2" t="s">
        <v>732</v>
      </c>
      <c r="Z201" s="2" t="s">
        <v>732</v>
      </c>
      <c r="AA201" s="2" t="s">
        <v>732</v>
      </c>
      <c r="AB201" s="2" t="s">
        <v>732</v>
      </c>
      <c r="AC201" s="2" t="s">
        <v>732</v>
      </c>
      <c r="AD201" s="2" t="s">
        <v>732</v>
      </c>
    </row>
    <row r="202" spans="2:30" ht="15.75" thickBot="1">
      <c r="B202" s="46" t="s">
        <v>78</v>
      </c>
      <c r="C202" s="2" t="s">
        <v>732</v>
      </c>
      <c r="D202" s="2" t="s">
        <v>732</v>
      </c>
      <c r="E202" s="2" t="s">
        <v>732</v>
      </c>
      <c r="F202" s="2" t="s">
        <v>732</v>
      </c>
      <c r="G202" s="2" t="s">
        <v>732</v>
      </c>
      <c r="H202" s="2" t="s">
        <v>732</v>
      </c>
      <c r="I202" s="2" t="s">
        <v>732</v>
      </c>
      <c r="J202" s="2" t="s">
        <v>732</v>
      </c>
      <c r="K202" s="2" t="s">
        <v>732</v>
      </c>
      <c r="L202" s="2" t="s">
        <v>732</v>
      </c>
      <c r="M202" s="2" t="s">
        <v>732</v>
      </c>
      <c r="N202" s="2" t="s">
        <v>732</v>
      </c>
      <c r="O202" s="71" t="s">
        <v>732</v>
      </c>
      <c r="P202" s="2" t="s">
        <v>732</v>
      </c>
      <c r="Q202" s="2" t="s">
        <v>732</v>
      </c>
      <c r="R202" s="2" t="s">
        <v>732</v>
      </c>
      <c r="S202" s="2" t="s">
        <v>732</v>
      </c>
      <c r="T202" s="2" t="s">
        <v>732</v>
      </c>
      <c r="U202" s="2" t="s">
        <v>732</v>
      </c>
      <c r="V202" s="2" t="s">
        <v>732</v>
      </c>
      <c r="W202" s="2" t="s">
        <v>732</v>
      </c>
      <c r="X202" s="2" t="s">
        <v>732</v>
      </c>
      <c r="Y202" s="2" t="s">
        <v>732</v>
      </c>
      <c r="Z202" s="2" t="s">
        <v>732</v>
      </c>
      <c r="AA202" s="2" t="s">
        <v>732</v>
      </c>
      <c r="AB202" s="2" t="s">
        <v>732</v>
      </c>
      <c r="AC202" s="2" t="s">
        <v>732</v>
      </c>
      <c r="AD202" s="2" t="s">
        <v>732</v>
      </c>
    </row>
    <row r="203" spans="2:30" ht="15.75" thickBot="1">
      <c r="B203" s="46" t="s">
        <v>81</v>
      </c>
      <c r="C203" s="2" t="s">
        <v>732</v>
      </c>
      <c r="D203" s="2" t="s">
        <v>732</v>
      </c>
      <c r="E203" s="2" t="s">
        <v>732</v>
      </c>
      <c r="F203" s="2" t="s">
        <v>732</v>
      </c>
      <c r="G203" s="2" t="s">
        <v>732</v>
      </c>
      <c r="H203" s="2" t="s">
        <v>732</v>
      </c>
      <c r="I203" s="2" t="s">
        <v>732</v>
      </c>
      <c r="J203" s="2" t="s">
        <v>732</v>
      </c>
      <c r="K203" s="2" t="s">
        <v>732</v>
      </c>
      <c r="L203" s="2" t="s">
        <v>732</v>
      </c>
      <c r="M203" s="2" t="s">
        <v>732</v>
      </c>
      <c r="N203" s="2" t="s">
        <v>732</v>
      </c>
      <c r="O203" s="2" t="s">
        <v>732</v>
      </c>
      <c r="P203" s="71" t="s">
        <v>732</v>
      </c>
      <c r="Q203" s="2" t="s">
        <v>732</v>
      </c>
      <c r="R203" s="2" t="s">
        <v>732</v>
      </c>
      <c r="S203" s="2" t="s">
        <v>732</v>
      </c>
      <c r="T203" s="2" t="s">
        <v>732</v>
      </c>
      <c r="U203" s="2" t="s">
        <v>732</v>
      </c>
      <c r="V203" s="2" t="s">
        <v>732</v>
      </c>
      <c r="W203" s="2" t="s">
        <v>732</v>
      </c>
      <c r="X203" s="2" t="s">
        <v>732</v>
      </c>
      <c r="Y203" s="2" t="s">
        <v>732</v>
      </c>
      <c r="Z203" s="2" t="s">
        <v>732</v>
      </c>
      <c r="AA203" s="2" t="s">
        <v>732</v>
      </c>
      <c r="AB203" s="2" t="s">
        <v>732</v>
      </c>
      <c r="AC203" s="2" t="s">
        <v>732</v>
      </c>
      <c r="AD203" s="2" t="s">
        <v>732</v>
      </c>
    </row>
    <row r="204" spans="2:30" ht="15.75" thickBot="1">
      <c r="B204" s="46" t="s">
        <v>84</v>
      </c>
      <c r="C204" s="2" t="s">
        <v>732</v>
      </c>
      <c r="D204" s="2" t="s">
        <v>732</v>
      </c>
      <c r="E204" s="2" t="s">
        <v>732</v>
      </c>
      <c r="F204" s="2" t="s">
        <v>732</v>
      </c>
      <c r="G204" s="2" t="s">
        <v>732</v>
      </c>
      <c r="H204" s="2" t="s">
        <v>732</v>
      </c>
      <c r="I204" s="2" t="s">
        <v>732</v>
      </c>
      <c r="J204" s="2" t="s">
        <v>732</v>
      </c>
      <c r="K204" s="2" t="s">
        <v>732</v>
      </c>
      <c r="L204" s="2" t="s">
        <v>732</v>
      </c>
      <c r="M204" s="2" t="s">
        <v>732</v>
      </c>
      <c r="N204" s="2" t="s">
        <v>732</v>
      </c>
      <c r="O204" s="2" t="s">
        <v>732</v>
      </c>
      <c r="P204" s="2" t="s">
        <v>732</v>
      </c>
      <c r="Q204" s="71" t="s">
        <v>732</v>
      </c>
      <c r="R204" s="2" t="s">
        <v>732</v>
      </c>
      <c r="S204" s="2" t="s">
        <v>732</v>
      </c>
      <c r="T204" s="2" t="s">
        <v>732</v>
      </c>
      <c r="U204" s="2" t="s">
        <v>732</v>
      </c>
      <c r="V204" s="2" t="s">
        <v>732</v>
      </c>
      <c r="W204" s="2" t="s">
        <v>732</v>
      </c>
      <c r="X204" s="2" t="s">
        <v>732</v>
      </c>
      <c r="Y204" s="2" t="s">
        <v>732</v>
      </c>
      <c r="Z204" s="2" t="s">
        <v>732</v>
      </c>
      <c r="AA204" s="2" t="s">
        <v>732</v>
      </c>
      <c r="AB204" s="2" t="s">
        <v>732</v>
      </c>
      <c r="AC204" s="2" t="s">
        <v>732</v>
      </c>
      <c r="AD204" s="2" t="s">
        <v>732</v>
      </c>
    </row>
    <row r="205" spans="2:30" ht="15.75" thickBot="1">
      <c r="B205" s="46" t="s">
        <v>87</v>
      </c>
      <c r="C205" s="2">
        <v>1</v>
      </c>
      <c r="D205" s="2">
        <v>1</v>
      </c>
      <c r="E205" s="2">
        <v>1</v>
      </c>
      <c r="F205" s="2">
        <v>1</v>
      </c>
      <c r="G205" s="2">
        <v>1</v>
      </c>
      <c r="H205" s="2">
        <v>1</v>
      </c>
      <c r="I205" s="2" t="s">
        <v>732</v>
      </c>
      <c r="J205" s="2">
        <v>1</v>
      </c>
      <c r="K205" s="2">
        <v>1</v>
      </c>
      <c r="L205" s="2" t="s">
        <v>732</v>
      </c>
      <c r="M205" s="2">
        <v>1</v>
      </c>
      <c r="N205" s="2">
        <v>1</v>
      </c>
      <c r="O205" s="2">
        <v>1</v>
      </c>
      <c r="P205" s="2">
        <v>1</v>
      </c>
      <c r="Q205" s="2">
        <v>1</v>
      </c>
      <c r="R205" s="71" t="s">
        <v>732</v>
      </c>
      <c r="S205" s="2">
        <v>1</v>
      </c>
      <c r="T205" s="2">
        <v>1</v>
      </c>
      <c r="U205" s="2">
        <v>1</v>
      </c>
      <c r="V205" s="2">
        <v>1</v>
      </c>
      <c r="W205" s="2">
        <v>1</v>
      </c>
      <c r="X205" s="2">
        <v>1</v>
      </c>
      <c r="Y205" s="2" t="s">
        <v>732</v>
      </c>
      <c r="Z205" s="2">
        <v>1</v>
      </c>
      <c r="AA205" s="2">
        <v>1</v>
      </c>
      <c r="AB205" s="2" t="s">
        <v>732</v>
      </c>
      <c r="AC205" s="2" t="s">
        <v>732</v>
      </c>
      <c r="AD205" s="2" t="s">
        <v>732</v>
      </c>
    </row>
    <row r="206" spans="2:30" ht="15.75" thickBot="1">
      <c r="B206" s="46" t="s">
        <v>90</v>
      </c>
      <c r="C206" s="2" t="s">
        <v>732</v>
      </c>
      <c r="D206" s="2" t="s">
        <v>732</v>
      </c>
      <c r="E206" s="2" t="s">
        <v>732</v>
      </c>
      <c r="F206" s="2" t="s">
        <v>732</v>
      </c>
      <c r="G206" s="2" t="s">
        <v>732</v>
      </c>
      <c r="H206" s="2" t="s">
        <v>732</v>
      </c>
      <c r="I206" s="2" t="s">
        <v>732</v>
      </c>
      <c r="J206" s="2" t="s">
        <v>732</v>
      </c>
      <c r="K206" s="2" t="s">
        <v>732</v>
      </c>
      <c r="L206" s="2" t="s">
        <v>732</v>
      </c>
      <c r="M206" s="2" t="s">
        <v>732</v>
      </c>
      <c r="N206" s="2" t="s">
        <v>732</v>
      </c>
      <c r="O206" s="2" t="s">
        <v>732</v>
      </c>
      <c r="P206" s="2" t="s">
        <v>732</v>
      </c>
      <c r="Q206" s="2" t="s">
        <v>732</v>
      </c>
      <c r="R206" s="2" t="s">
        <v>732</v>
      </c>
      <c r="S206" s="71" t="s">
        <v>732</v>
      </c>
      <c r="T206" s="2" t="s">
        <v>732</v>
      </c>
      <c r="U206" s="2" t="s">
        <v>732</v>
      </c>
      <c r="V206" s="2" t="s">
        <v>732</v>
      </c>
      <c r="W206" s="2" t="s">
        <v>732</v>
      </c>
      <c r="X206" s="2" t="s">
        <v>732</v>
      </c>
      <c r="Y206" s="2" t="s">
        <v>732</v>
      </c>
      <c r="Z206" s="2" t="s">
        <v>732</v>
      </c>
      <c r="AA206" s="2" t="s">
        <v>732</v>
      </c>
      <c r="AB206" s="2" t="s">
        <v>732</v>
      </c>
      <c r="AC206" s="2" t="s">
        <v>732</v>
      </c>
      <c r="AD206" s="2" t="s">
        <v>732</v>
      </c>
    </row>
    <row r="207" spans="2:30" ht="15.75" thickBot="1">
      <c r="B207" s="46" t="s">
        <v>93</v>
      </c>
      <c r="C207" s="2" t="s">
        <v>732</v>
      </c>
      <c r="D207" s="2" t="s">
        <v>732</v>
      </c>
      <c r="E207" s="2" t="s">
        <v>732</v>
      </c>
      <c r="F207" s="2" t="s">
        <v>732</v>
      </c>
      <c r="G207" s="2" t="s">
        <v>732</v>
      </c>
      <c r="H207" s="2" t="s">
        <v>732</v>
      </c>
      <c r="I207" s="2" t="s">
        <v>732</v>
      </c>
      <c r="J207" s="2" t="s">
        <v>732</v>
      </c>
      <c r="K207" s="2" t="s">
        <v>732</v>
      </c>
      <c r="L207" s="2" t="s">
        <v>732</v>
      </c>
      <c r="M207" s="2" t="s">
        <v>732</v>
      </c>
      <c r="N207" s="2" t="s">
        <v>732</v>
      </c>
      <c r="O207" s="2" t="s">
        <v>732</v>
      </c>
      <c r="P207" s="2" t="s">
        <v>732</v>
      </c>
      <c r="Q207" s="2" t="s">
        <v>732</v>
      </c>
      <c r="R207" s="2" t="s">
        <v>732</v>
      </c>
      <c r="S207" s="2" t="s">
        <v>732</v>
      </c>
      <c r="T207" s="71" t="s">
        <v>732</v>
      </c>
      <c r="U207" s="2" t="s">
        <v>732</v>
      </c>
      <c r="V207" s="2" t="s">
        <v>732</v>
      </c>
      <c r="W207" s="2" t="s">
        <v>732</v>
      </c>
      <c r="X207" s="2" t="s">
        <v>732</v>
      </c>
      <c r="Y207" s="2" t="s">
        <v>732</v>
      </c>
      <c r="Z207" s="2" t="s">
        <v>732</v>
      </c>
      <c r="AA207" s="2" t="s">
        <v>732</v>
      </c>
      <c r="AB207" s="2" t="s">
        <v>732</v>
      </c>
      <c r="AC207" s="2" t="s">
        <v>732</v>
      </c>
      <c r="AD207" s="2" t="s">
        <v>732</v>
      </c>
    </row>
    <row r="208" spans="2:30" ht="15.75" thickBot="1">
      <c r="B208" s="46" t="s">
        <v>96</v>
      </c>
      <c r="C208" s="2" t="s">
        <v>732</v>
      </c>
      <c r="D208" s="2" t="s">
        <v>732</v>
      </c>
      <c r="E208" s="2" t="s">
        <v>732</v>
      </c>
      <c r="F208" s="2" t="s">
        <v>732</v>
      </c>
      <c r="G208" s="2" t="s">
        <v>732</v>
      </c>
      <c r="H208" s="2" t="s">
        <v>732</v>
      </c>
      <c r="I208" s="2" t="s">
        <v>732</v>
      </c>
      <c r="J208" s="2" t="s">
        <v>732</v>
      </c>
      <c r="K208" s="2" t="s">
        <v>732</v>
      </c>
      <c r="L208" s="2" t="s">
        <v>732</v>
      </c>
      <c r="M208" s="2" t="s">
        <v>732</v>
      </c>
      <c r="N208" s="2" t="s">
        <v>732</v>
      </c>
      <c r="O208" s="2" t="s">
        <v>732</v>
      </c>
      <c r="P208" s="2" t="s">
        <v>732</v>
      </c>
      <c r="Q208" s="2" t="s">
        <v>732</v>
      </c>
      <c r="R208" s="2" t="s">
        <v>732</v>
      </c>
      <c r="S208" s="2" t="s">
        <v>732</v>
      </c>
      <c r="T208" s="2" t="s">
        <v>732</v>
      </c>
      <c r="U208" s="71" t="s">
        <v>732</v>
      </c>
      <c r="V208" s="2" t="s">
        <v>732</v>
      </c>
      <c r="W208" s="2" t="s">
        <v>732</v>
      </c>
      <c r="X208" s="2" t="s">
        <v>732</v>
      </c>
      <c r="Y208" s="2" t="s">
        <v>732</v>
      </c>
      <c r="Z208" s="2" t="s">
        <v>732</v>
      </c>
      <c r="AA208" s="2" t="s">
        <v>732</v>
      </c>
      <c r="AB208" s="2" t="s">
        <v>732</v>
      </c>
      <c r="AC208" s="2" t="s">
        <v>732</v>
      </c>
      <c r="AD208" s="2" t="s">
        <v>732</v>
      </c>
    </row>
    <row r="209" spans="2:30" ht="15.75" thickBot="1">
      <c r="B209" s="46" t="s">
        <v>98</v>
      </c>
      <c r="C209" s="2" t="s">
        <v>732</v>
      </c>
      <c r="D209" s="2" t="s">
        <v>732</v>
      </c>
      <c r="E209" s="2" t="s">
        <v>732</v>
      </c>
      <c r="F209" s="2" t="s">
        <v>732</v>
      </c>
      <c r="G209" s="2" t="s">
        <v>732</v>
      </c>
      <c r="H209" s="2" t="s">
        <v>732</v>
      </c>
      <c r="I209" s="2" t="s">
        <v>732</v>
      </c>
      <c r="J209" s="2" t="s">
        <v>732</v>
      </c>
      <c r="K209" s="2" t="s">
        <v>732</v>
      </c>
      <c r="L209" s="2" t="s">
        <v>732</v>
      </c>
      <c r="M209" s="2" t="s">
        <v>732</v>
      </c>
      <c r="N209" s="2" t="s">
        <v>732</v>
      </c>
      <c r="O209" s="2" t="s">
        <v>732</v>
      </c>
      <c r="P209" s="2" t="s">
        <v>732</v>
      </c>
      <c r="Q209" s="2" t="s">
        <v>732</v>
      </c>
      <c r="R209" s="2" t="s">
        <v>732</v>
      </c>
      <c r="S209" s="2" t="s">
        <v>732</v>
      </c>
      <c r="T209" s="2" t="s">
        <v>732</v>
      </c>
      <c r="U209" s="2" t="s">
        <v>732</v>
      </c>
      <c r="V209" s="71" t="s">
        <v>732</v>
      </c>
      <c r="W209" s="2" t="s">
        <v>732</v>
      </c>
      <c r="X209" s="2" t="s">
        <v>732</v>
      </c>
      <c r="Y209" s="2" t="s">
        <v>732</v>
      </c>
      <c r="Z209" s="2" t="s">
        <v>732</v>
      </c>
      <c r="AA209" s="2" t="s">
        <v>732</v>
      </c>
      <c r="AB209" s="2" t="s">
        <v>732</v>
      </c>
      <c r="AC209" s="2" t="s">
        <v>732</v>
      </c>
      <c r="AD209" s="2" t="s">
        <v>732</v>
      </c>
    </row>
    <row r="210" spans="2:30" ht="15.75" thickBot="1">
      <c r="B210" s="46" t="s">
        <v>100</v>
      </c>
      <c r="C210" s="2" t="s">
        <v>732</v>
      </c>
      <c r="D210" s="2" t="s">
        <v>732</v>
      </c>
      <c r="E210" s="2" t="s">
        <v>732</v>
      </c>
      <c r="F210" s="2" t="s">
        <v>732</v>
      </c>
      <c r="G210" s="2" t="s">
        <v>732</v>
      </c>
      <c r="H210" s="2" t="s">
        <v>732</v>
      </c>
      <c r="I210" s="2" t="s">
        <v>732</v>
      </c>
      <c r="J210" s="2" t="s">
        <v>732</v>
      </c>
      <c r="K210" s="2" t="s">
        <v>732</v>
      </c>
      <c r="L210" s="2" t="s">
        <v>732</v>
      </c>
      <c r="M210" s="2" t="s">
        <v>732</v>
      </c>
      <c r="N210" s="2" t="s">
        <v>732</v>
      </c>
      <c r="O210" s="2" t="s">
        <v>732</v>
      </c>
      <c r="P210" s="2" t="s">
        <v>732</v>
      </c>
      <c r="Q210" s="2" t="s">
        <v>732</v>
      </c>
      <c r="R210" s="2" t="s">
        <v>732</v>
      </c>
      <c r="S210" s="2" t="s">
        <v>732</v>
      </c>
      <c r="T210" s="2" t="s">
        <v>732</v>
      </c>
      <c r="U210" s="2" t="s">
        <v>732</v>
      </c>
      <c r="V210" s="2" t="s">
        <v>732</v>
      </c>
      <c r="W210" s="71" t="s">
        <v>732</v>
      </c>
      <c r="X210" s="2" t="s">
        <v>732</v>
      </c>
      <c r="Y210" s="2" t="s">
        <v>732</v>
      </c>
      <c r="Z210" s="2" t="s">
        <v>732</v>
      </c>
      <c r="AA210" s="2" t="s">
        <v>732</v>
      </c>
      <c r="AB210" s="2" t="s">
        <v>732</v>
      </c>
      <c r="AC210" s="2" t="s">
        <v>732</v>
      </c>
      <c r="AD210" s="2" t="s">
        <v>732</v>
      </c>
    </row>
    <row r="211" spans="2:30" ht="15.75" thickBot="1">
      <c r="B211" s="46" t="s">
        <v>103</v>
      </c>
      <c r="C211" s="2" t="s">
        <v>732</v>
      </c>
      <c r="D211" s="2" t="s">
        <v>732</v>
      </c>
      <c r="E211" s="2" t="s">
        <v>732</v>
      </c>
      <c r="F211" s="2" t="s">
        <v>732</v>
      </c>
      <c r="G211" s="2" t="s">
        <v>732</v>
      </c>
      <c r="H211" s="2" t="s">
        <v>732</v>
      </c>
      <c r="I211" s="2" t="s">
        <v>732</v>
      </c>
      <c r="J211" s="2" t="s">
        <v>732</v>
      </c>
      <c r="K211" s="2" t="s">
        <v>732</v>
      </c>
      <c r="L211" s="2" t="s">
        <v>732</v>
      </c>
      <c r="M211" s="2" t="s">
        <v>732</v>
      </c>
      <c r="N211" s="2" t="s">
        <v>732</v>
      </c>
      <c r="O211" s="2" t="s">
        <v>732</v>
      </c>
      <c r="P211" s="2" t="s">
        <v>732</v>
      </c>
      <c r="Q211" s="2" t="s">
        <v>732</v>
      </c>
      <c r="R211" s="2" t="s">
        <v>732</v>
      </c>
      <c r="S211" s="2" t="s">
        <v>732</v>
      </c>
      <c r="T211" s="2" t="s">
        <v>732</v>
      </c>
      <c r="U211" s="2" t="s">
        <v>732</v>
      </c>
      <c r="V211" s="2" t="s">
        <v>732</v>
      </c>
      <c r="W211" s="2" t="s">
        <v>732</v>
      </c>
      <c r="X211" s="71" t="s">
        <v>732</v>
      </c>
      <c r="Y211" s="2" t="s">
        <v>732</v>
      </c>
      <c r="Z211" s="2" t="s">
        <v>732</v>
      </c>
      <c r="AA211" s="2" t="s">
        <v>732</v>
      </c>
      <c r="AB211" s="2" t="s">
        <v>732</v>
      </c>
      <c r="AC211" s="2" t="s">
        <v>732</v>
      </c>
      <c r="AD211" s="2" t="s">
        <v>732</v>
      </c>
    </row>
    <row r="212" spans="2:30" ht="15.75" thickBot="1">
      <c r="B212" s="46" t="s">
        <v>106</v>
      </c>
      <c r="C212" s="2">
        <v>1</v>
      </c>
      <c r="D212" s="2">
        <v>1</v>
      </c>
      <c r="E212" s="2">
        <v>1</v>
      </c>
      <c r="F212" s="2">
        <v>1</v>
      </c>
      <c r="G212" s="2">
        <v>1</v>
      </c>
      <c r="H212" s="2">
        <v>1</v>
      </c>
      <c r="I212" s="2" t="s">
        <v>732</v>
      </c>
      <c r="J212" s="2">
        <v>1</v>
      </c>
      <c r="K212" s="2">
        <v>1</v>
      </c>
      <c r="L212" s="2" t="s">
        <v>732</v>
      </c>
      <c r="M212" s="2">
        <v>1</v>
      </c>
      <c r="N212" s="2">
        <v>1</v>
      </c>
      <c r="O212" s="2">
        <v>1</v>
      </c>
      <c r="P212" s="2">
        <v>1</v>
      </c>
      <c r="Q212" s="2">
        <v>1</v>
      </c>
      <c r="R212" s="2" t="s">
        <v>732</v>
      </c>
      <c r="S212" s="2">
        <v>1</v>
      </c>
      <c r="T212" s="2">
        <v>1</v>
      </c>
      <c r="U212" s="2">
        <v>1</v>
      </c>
      <c r="V212" s="2">
        <v>1</v>
      </c>
      <c r="W212" s="2">
        <v>1</v>
      </c>
      <c r="X212" s="2">
        <v>1</v>
      </c>
      <c r="Y212" s="71" t="s">
        <v>732</v>
      </c>
      <c r="Z212" s="2">
        <v>1</v>
      </c>
      <c r="AA212" s="2">
        <v>1</v>
      </c>
      <c r="AB212" s="2" t="s">
        <v>732</v>
      </c>
      <c r="AC212" s="2" t="s">
        <v>732</v>
      </c>
      <c r="AD212" s="2" t="s">
        <v>732</v>
      </c>
    </row>
    <row r="213" spans="2:30" ht="15.75" thickBot="1">
      <c r="B213" s="46" t="s">
        <v>109</v>
      </c>
      <c r="C213" s="2" t="s">
        <v>732</v>
      </c>
      <c r="D213" s="2" t="s">
        <v>732</v>
      </c>
      <c r="E213" s="2" t="s">
        <v>732</v>
      </c>
      <c r="F213" s="2" t="s">
        <v>732</v>
      </c>
      <c r="G213" s="2" t="s">
        <v>732</v>
      </c>
      <c r="H213" s="2" t="s">
        <v>732</v>
      </c>
      <c r="I213" s="2" t="s">
        <v>732</v>
      </c>
      <c r="J213" s="2" t="s">
        <v>732</v>
      </c>
      <c r="K213" s="2" t="s">
        <v>732</v>
      </c>
      <c r="L213" s="2" t="s">
        <v>732</v>
      </c>
      <c r="M213" s="2" t="s">
        <v>732</v>
      </c>
      <c r="N213" s="2" t="s">
        <v>732</v>
      </c>
      <c r="O213" s="2" t="s">
        <v>732</v>
      </c>
      <c r="P213" s="2" t="s">
        <v>732</v>
      </c>
      <c r="Q213" s="2" t="s">
        <v>732</v>
      </c>
      <c r="R213" s="2" t="s">
        <v>732</v>
      </c>
      <c r="S213" s="2" t="s">
        <v>732</v>
      </c>
      <c r="T213" s="2" t="s">
        <v>732</v>
      </c>
      <c r="U213" s="2" t="s">
        <v>732</v>
      </c>
      <c r="V213" s="2" t="s">
        <v>732</v>
      </c>
      <c r="W213" s="2" t="s">
        <v>732</v>
      </c>
      <c r="X213" s="2" t="s">
        <v>732</v>
      </c>
      <c r="Y213" s="2" t="s">
        <v>732</v>
      </c>
      <c r="Z213" s="71" t="s">
        <v>732</v>
      </c>
      <c r="AA213" s="2" t="s">
        <v>732</v>
      </c>
      <c r="AB213" s="2" t="s">
        <v>732</v>
      </c>
      <c r="AC213" s="2" t="s">
        <v>732</v>
      </c>
      <c r="AD213" s="2" t="s">
        <v>732</v>
      </c>
    </row>
    <row r="214" spans="2:30" ht="15.75" thickBot="1">
      <c r="B214" s="46" t="s">
        <v>111</v>
      </c>
      <c r="C214" s="2" t="s">
        <v>732</v>
      </c>
      <c r="D214" s="2" t="s">
        <v>732</v>
      </c>
      <c r="E214" s="2" t="s">
        <v>732</v>
      </c>
      <c r="F214" s="2" t="s">
        <v>732</v>
      </c>
      <c r="G214" s="2" t="s">
        <v>732</v>
      </c>
      <c r="H214" s="2" t="s">
        <v>732</v>
      </c>
      <c r="I214" s="2" t="s">
        <v>732</v>
      </c>
      <c r="J214" s="2" t="s">
        <v>732</v>
      </c>
      <c r="K214" s="2" t="s">
        <v>732</v>
      </c>
      <c r="L214" s="2" t="s">
        <v>732</v>
      </c>
      <c r="M214" s="2" t="s">
        <v>732</v>
      </c>
      <c r="N214" s="2" t="s">
        <v>732</v>
      </c>
      <c r="O214" s="2" t="s">
        <v>732</v>
      </c>
      <c r="P214" s="2" t="s">
        <v>732</v>
      </c>
      <c r="Q214" s="2" t="s">
        <v>732</v>
      </c>
      <c r="R214" s="2" t="s">
        <v>732</v>
      </c>
      <c r="S214" s="2" t="s">
        <v>732</v>
      </c>
      <c r="T214" s="2" t="s">
        <v>732</v>
      </c>
      <c r="U214" s="2" t="s">
        <v>732</v>
      </c>
      <c r="V214" s="2" t="s">
        <v>732</v>
      </c>
      <c r="W214" s="2" t="s">
        <v>732</v>
      </c>
      <c r="X214" s="2" t="s">
        <v>732</v>
      </c>
      <c r="Y214" s="2" t="s">
        <v>732</v>
      </c>
      <c r="Z214" s="2" t="s">
        <v>732</v>
      </c>
      <c r="AA214" s="71" t="s">
        <v>732</v>
      </c>
      <c r="AB214" s="2" t="s">
        <v>732</v>
      </c>
      <c r="AC214" s="2" t="s">
        <v>732</v>
      </c>
      <c r="AD214" s="2" t="s">
        <v>732</v>
      </c>
    </row>
    <row r="215" spans="2:30" ht="15.75" thickBot="1">
      <c r="B215" s="46" t="s">
        <v>113</v>
      </c>
      <c r="C215" s="2">
        <v>1</v>
      </c>
      <c r="D215" s="2">
        <v>1</v>
      </c>
      <c r="E215" s="2">
        <v>1</v>
      </c>
      <c r="F215" s="2">
        <v>1</v>
      </c>
      <c r="G215" s="2">
        <v>1</v>
      </c>
      <c r="H215" s="2">
        <v>1</v>
      </c>
      <c r="I215" s="2" t="s">
        <v>732</v>
      </c>
      <c r="J215" s="2">
        <v>1</v>
      </c>
      <c r="K215" s="2">
        <v>1</v>
      </c>
      <c r="L215" s="2" t="s">
        <v>732</v>
      </c>
      <c r="M215" s="2">
        <v>1</v>
      </c>
      <c r="N215" s="2">
        <v>1</v>
      </c>
      <c r="O215" s="2">
        <v>1</v>
      </c>
      <c r="P215" s="2">
        <v>1</v>
      </c>
      <c r="Q215" s="2">
        <v>1</v>
      </c>
      <c r="R215" s="2" t="s">
        <v>732</v>
      </c>
      <c r="S215" s="2">
        <v>1</v>
      </c>
      <c r="T215" s="2">
        <v>1</v>
      </c>
      <c r="U215" s="2">
        <v>1</v>
      </c>
      <c r="V215" s="2">
        <v>1</v>
      </c>
      <c r="W215" s="2">
        <v>1</v>
      </c>
      <c r="X215" s="2">
        <v>1</v>
      </c>
      <c r="Y215" s="2" t="s">
        <v>732</v>
      </c>
      <c r="Z215" s="2">
        <v>1</v>
      </c>
      <c r="AA215" s="2">
        <v>1</v>
      </c>
      <c r="AB215" s="71" t="s">
        <v>732</v>
      </c>
      <c r="AC215" s="2" t="s">
        <v>732</v>
      </c>
      <c r="AD215" s="2" t="s">
        <v>732</v>
      </c>
    </row>
    <row r="216" spans="2:30" ht="15.75" thickBot="1">
      <c r="B216" s="46" t="s">
        <v>116</v>
      </c>
      <c r="C216" s="2">
        <v>1</v>
      </c>
      <c r="D216" s="2">
        <v>1</v>
      </c>
      <c r="E216" s="2">
        <v>1</v>
      </c>
      <c r="F216" s="2">
        <v>1</v>
      </c>
      <c r="G216" s="2">
        <v>1</v>
      </c>
      <c r="H216" s="2">
        <v>1</v>
      </c>
      <c r="I216" s="2" t="s">
        <v>732</v>
      </c>
      <c r="J216" s="2">
        <v>1</v>
      </c>
      <c r="K216" s="2">
        <v>1</v>
      </c>
      <c r="L216" s="2" t="s">
        <v>732</v>
      </c>
      <c r="M216" s="2">
        <v>1</v>
      </c>
      <c r="N216" s="2">
        <v>1</v>
      </c>
      <c r="O216" s="2">
        <v>1</v>
      </c>
      <c r="P216" s="2">
        <v>1</v>
      </c>
      <c r="Q216" s="2">
        <v>1</v>
      </c>
      <c r="R216" s="2" t="s">
        <v>732</v>
      </c>
      <c r="S216" s="2">
        <v>1</v>
      </c>
      <c r="T216" s="2">
        <v>1</v>
      </c>
      <c r="U216" s="2">
        <v>1</v>
      </c>
      <c r="V216" s="2">
        <v>1</v>
      </c>
      <c r="W216" s="2">
        <v>1</v>
      </c>
      <c r="X216" s="2">
        <v>1</v>
      </c>
      <c r="Y216" s="2" t="s">
        <v>732</v>
      </c>
      <c r="Z216" s="2">
        <v>1</v>
      </c>
      <c r="AA216" s="2">
        <v>1</v>
      </c>
      <c r="AB216" s="2" t="s">
        <v>732</v>
      </c>
      <c r="AC216" s="71" t="s">
        <v>732</v>
      </c>
      <c r="AD216" s="2" t="s">
        <v>732</v>
      </c>
    </row>
    <row r="217" spans="2:30" ht="15.75" thickBot="1">
      <c r="B217" s="46" t="s">
        <v>119</v>
      </c>
      <c r="C217" s="2">
        <v>1</v>
      </c>
      <c r="D217" s="2">
        <v>1</v>
      </c>
      <c r="E217" s="2">
        <v>1</v>
      </c>
      <c r="F217" s="2">
        <v>1</v>
      </c>
      <c r="G217" s="2">
        <v>1</v>
      </c>
      <c r="H217" s="2">
        <v>1</v>
      </c>
      <c r="I217" s="2" t="s">
        <v>732</v>
      </c>
      <c r="J217" s="2">
        <v>1</v>
      </c>
      <c r="K217" s="2">
        <v>1</v>
      </c>
      <c r="L217" s="2" t="s">
        <v>732</v>
      </c>
      <c r="M217" s="2">
        <v>1</v>
      </c>
      <c r="N217" s="2">
        <v>1</v>
      </c>
      <c r="O217" s="2">
        <v>1</v>
      </c>
      <c r="P217" s="2">
        <v>1</v>
      </c>
      <c r="Q217" s="2">
        <v>1</v>
      </c>
      <c r="R217" s="2" t="s">
        <v>732</v>
      </c>
      <c r="S217" s="2">
        <v>1</v>
      </c>
      <c r="T217" s="2">
        <v>1</v>
      </c>
      <c r="U217" s="2">
        <v>1</v>
      </c>
      <c r="V217" s="2">
        <v>1</v>
      </c>
      <c r="W217" s="2">
        <v>1</v>
      </c>
      <c r="X217" s="2">
        <v>1</v>
      </c>
      <c r="Y217" s="2" t="s">
        <v>732</v>
      </c>
      <c r="Z217" s="2">
        <v>1</v>
      </c>
      <c r="AA217" s="2">
        <v>1</v>
      </c>
      <c r="AB217" s="2" t="s">
        <v>732</v>
      </c>
      <c r="AC217" s="2" t="s">
        <v>732</v>
      </c>
      <c r="AD217" s="71" t="s">
        <v>732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C4CDB-3A9B-44DA-9D58-B82AEA6F4D5D}">
  <sheetPr>
    <tabColor theme="9" tint="0.39997558519241921"/>
  </sheetPr>
  <dimension ref="B2:AD217"/>
  <sheetViews>
    <sheetView topLeftCell="A178" workbookViewId="0">
      <selection activeCell="B194" sqref="B194"/>
    </sheetView>
  </sheetViews>
  <sheetFormatPr defaultRowHeight="15"/>
  <cols>
    <col min="2" max="2" width="12.140625" bestFit="1" customWidth="1"/>
  </cols>
  <sheetData>
    <row r="2" spans="2:30">
      <c r="B2" s="1" t="s">
        <v>136</v>
      </c>
      <c r="C2" s="1"/>
      <c r="D2" s="1"/>
      <c r="E2" s="1"/>
      <c r="F2" s="1"/>
      <c r="G2" s="1"/>
      <c r="H2" s="1"/>
      <c r="I2" s="1"/>
      <c r="J2" s="1"/>
      <c r="K2" s="1"/>
      <c r="L2" s="1"/>
      <c r="M2" s="1"/>
      <c r="N2" s="1"/>
      <c r="O2" s="1"/>
    </row>
    <row r="3" spans="2:30" ht="15.75" thickBot="1">
      <c r="B3" s="46" t="s">
        <v>735</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tr">
        <f>IF($B4=C$3,"",IF(AND(LEFT($B4,1)="E",LEFT(C$3,1)="E"),1,IF(SUMIFS('Key inputs_NGA_Trade'!B$4:B$31,'Key inputs_NGA_Trade'!$A$4:$A$31,$B4)=0,"",1)))</f>
        <v/>
      </c>
      <c r="D4" s="2" t="str">
        <f>IF($B4=D$3,"",IF(AND(LEFT($B4,1)="E",LEFT(D$3,1)="E"),1,IF(SUMIFS('Key inputs_NGA_Trade'!C$4:C$31,'Key inputs_NGA_Trade'!$A$4:$A$31,$B4)=0,"",1)))</f>
        <v/>
      </c>
      <c r="E4" s="2" t="str">
        <f>IF($B4=E$3,"",IF(AND(LEFT($B4,1)="E",LEFT(E$3,1)="E"),1,IF(SUMIFS('Key inputs_NGA_Trade'!D$4:D$31,'Key inputs_NGA_Trade'!$A$4:$A$31,$B4)=0,"",1)))</f>
        <v/>
      </c>
      <c r="F4" s="2" t="str">
        <f>IF($B4=F$3,"",IF(AND(LEFT($B4,1)="E",LEFT(F$3,1)="E"),1,IF(SUMIFS('Key inputs_NGA_Trade'!E$4:E$31,'Key inputs_NGA_Trade'!$A$4:$A$31,$B4)=0,"",1)))</f>
        <v/>
      </c>
      <c r="G4" s="2" t="str">
        <f>IF($B4=G$3,"",IF(AND(LEFT($B4,1)="E",LEFT(G$3,1)="E"),1,IF(SUMIFS('Key inputs_NGA_Trade'!F$4:F$31,'Key inputs_NGA_Trade'!$A$4:$A$31,$B4)=0,"",1)))</f>
        <v/>
      </c>
      <c r="H4" s="2" t="str">
        <f>IF($B4=H$3,"",IF(AND(LEFT($B4,1)="E",LEFT(H$3,1)="E"),1,IF(SUMIFS('Key inputs_NGA_Trade'!G$4:G$31,'Key inputs_NGA_Trade'!$A$4:$A$31,$B4)=0,"",1)))</f>
        <v/>
      </c>
      <c r="I4" s="2" t="str">
        <f>IF($B4=I$3,"",IF(AND(LEFT($B4,1)="E",LEFT(I$3,1)="E"),1,IF(SUMIFS('Key inputs_NGA_Trade'!H$4:H$31,'Key inputs_NGA_Trade'!$A$4:$A$31,$B4)=0,"",1)))</f>
        <v/>
      </c>
      <c r="J4" s="2" t="str">
        <f>IF($B4=J$3,"",IF(AND(LEFT($B4,1)="E",LEFT(J$3,1)="E"),1,IF(SUMIFS('Key inputs_NGA_Trade'!I$4:I$31,'Key inputs_NGA_Trade'!$A$4:$A$31,$B4)=0,"",1)))</f>
        <v/>
      </c>
      <c r="K4" s="2" t="str">
        <f>IF($B4=K$3,"",IF(AND(LEFT($B4,1)="E",LEFT(K$3,1)="E"),1,IF(SUMIFS('Key inputs_NGA_Trade'!J$4:J$31,'Key inputs_NGA_Trade'!$A$4:$A$31,$B4)=0,"",1)))</f>
        <v/>
      </c>
      <c r="L4" s="2" t="str">
        <f>IF($B4=L$3,"",IF(AND(LEFT($B4,1)="E",LEFT(L$3,1)="E"),1,IF(SUMIFS('Key inputs_NGA_Trade'!K$4:K$31,'Key inputs_NGA_Trade'!$A$4:$A$31,$B4)=0,"",1)))</f>
        <v/>
      </c>
      <c r="M4" s="2" t="str">
        <f>IF($B4=M$3,"",IF(AND(LEFT($B4,1)="E",LEFT(M$3,1)="E"),1,IF(SUMIFS('Key inputs_NGA_Trade'!L$4:L$31,'Key inputs_NGA_Trade'!$A$4:$A$31,$B4)=0,"",1)))</f>
        <v/>
      </c>
      <c r="N4" s="2" t="str">
        <f>IF($B4=N$3,"",IF(AND(LEFT($B4,1)="E",LEFT(N$3,1)="E"),1,IF(SUMIFS('Key inputs_NGA_Trade'!M$4:M$31,'Key inputs_NGA_Trade'!$A$4:$A$31,$B4)=0,"",1)))</f>
        <v/>
      </c>
      <c r="O4" s="2" t="str">
        <f>IF($B4=O$3,"",IF(AND(LEFT($B4,1)="E",LEFT(O$3,1)="E"),1,IF(SUMIFS('Key inputs_NGA_Trade'!N$4:N$31,'Key inputs_NGA_Trade'!$A$4:$A$31,$B4)=0,"",1)))</f>
        <v/>
      </c>
      <c r="P4" s="2" t="str">
        <f>IF($B4=P$3,"",IF(AND(LEFT($B4,1)="E",LEFT(P$3,1)="E"),1,IF(SUMIFS('Key inputs_NGA_Trade'!O$4:O$31,'Key inputs_NGA_Trade'!$A$4:$A$31,$B4)=0,"",1)))</f>
        <v/>
      </c>
      <c r="Q4" s="2" t="str">
        <f>IF($B4=Q$3,"",IF(AND(LEFT($B4,1)="E",LEFT(Q$3,1)="E"),1,IF(SUMIFS('Key inputs_NGA_Trade'!P$4:P$31,'Key inputs_NGA_Trade'!$A$4:$A$31,$B4)=0,"",1)))</f>
        <v/>
      </c>
      <c r="R4" s="2" t="str">
        <f>IF($B4=R$3,"",IF(AND(LEFT($B4,1)="E",LEFT(R$3,1)="E"),1,IF(SUMIFS('Key inputs_NGA_Trade'!Q$4:Q$31,'Key inputs_NGA_Trade'!$A$4:$A$31,$B4)=0,"",1)))</f>
        <v/>
      </c>
      <c r="S4" s="2" t="str">
        <f>IF($B4=S$3,"",IF(AND(LEFT($B4,1)="E",LEFT(S$3,1)="E"),1,IF(SUMIFS('Key inputs_NGA_Trade'!R$4:R$31,'Key inputs_NGA_Trade'!$A$4:$A$31,$B4)=0,"",1)))</f>
        <v/>
      </c>
      <c r="T4" s="2" t="str">
        <f>IF($B4=T$3,"",IF(AND(LEFT($B4,1)="E",LEFT(T$3,1)="E"),1,IF(SUMIFS('Key inputs_NGA_Trade'!S$4:S$31,'Key inputs_NGA_Trade'!$A$4:$A$31,$B4)=0,"",1)))</f>
        <v/>
      </c>
      <c r="U4" s="2" t="str">
        <f>IF($B4=U$3,"",IF(AND(LEFT($B4,1)="E",LEFT(U$3,1)="E"),1,IF(SUMIFS('Key inputs_NGA_Trade'!T$4:T$31,'Key inputs_NGA_Trade'!$A$4:$A$31,$B4)=0,"",1)))</f>
        <v/>
      </c>
      <c r="V4" s="2" t="str">
        <f>IF($B4=V$3,"",IF(AND(LEFT($B4,1)="E",LEFT(V$3,1)="E"),1,IF(SUMIFS('Key inputs_NGA_Trade'!U$4:U$31,'Key inputs_NGA_Trade'!$A$4:$A$31,$B4)=0,"",1)))</f>
        <v/>
      </c>
      <c r="W4" s="2" t="str">
        <f>IF($B4=W$3,"",IF(AND(LEFT($B4,1)="E",LEFT(W$3,1)="E"),1,IF(SUMIFS('Key inputs_NGA_Trade'!V$4:V$31,'Key inputs_NGA_Trade'!$A$4:$A$31,$B4)=0,"",1)))</f>
        <v/>
      </c>
      <c r="X4" s="2" t="str">
        <f>IF($B4=X$3,"",IF(AND(LEFT($B4,1)="E",LEFT(X$3,1)="E"),1,IF(SUMIFS('Key inputs_NGA_Trade'!W$4:W$31,'Key inputs_NGA_Trade'!$A$4:$A$31,$B4)=0,"",1)))</f>
        <v/>
      </c>
      <c r="Y4" s="2" t="str">
        <f>IF($B4=Y$3,"",IF(AND(LEFT($B4,1)="E",LEFT(Y$3,1)="E"),1,IF(SUMIFS('Key inputs_NGA_Trade'!X$4:X$31,'Key inputs_NGA_Trade'!$A$4:$A$31,$B4)=0,"",1)))</f>
        <v/>
      </c>
      <c r="Z4" s="2" t="str">
        <f>IF($B4=Z$3,"",IF(AND(LEFT($B4,1)="E",LEFT(Z$3,1)="E"),1,IF(SUMIFS('Key inputs_NGA_Trade'!Y$4:Y$31,'Key inputs_NGA_Trade'!$A$4:$A$31,$B4)=0,"",1)))</f>
        <v/>
      </c>
      <c r="AA4" s="2" t="str">
        <f>IF($B4=AA$3,"",IF(AND(LEFT($B4,1)="E",LEFT(AA$3,1)="E"),1,IF(SUMIFS('Key inputs_NGA_Trade'!Z$4:Z$31,'Key inputs_NGA_Trade'!$A$4:$A$31,$B4)=0,"",1)))</f>
        <v/>
      </c>
      <c r="AB4" s="2" t="str">
        <f>IF($B4=AB$3,"",IF(AND(LEFT($B4,1)="E",LEFT(AB$3,1)="E"),1,IF(SUMIFS('Key inputs_NGA_Trade'!AA$4:AA$31,'Key inputs_NGA_Trade'!$A$4:$A$31,$B4)=0,"",1)))</f>
        <v/>
      </c>
      <c r="AC4" s="2" t="str">
        <f>IF($B4=AC$3,"",IF(AND(LEFT($B4,1)="E",LEFT(AC$3,1)="E"),1,IF(SUMIFS('Key inputs_NGA_Trade'!AB$4:AB$31,'Key inputs_NGA_Trade'!$A$4:$A$31,$B4)=0,"",1)))</f>
        <v/>
      </c>
      <c r="AD4" s="2" t="str">
        <f>IF($B4=AD$3,"",IF(AND(LEFT($B4,1)="E",LEFT(AD$3,1)="E"),1,IF(SUMIFS('Key inputs_NGA_Trade'!AC$4:AC$31,'Key inputs_NGA_Trade'!$A$4:$A$31,$B4)=0,"",1)))</f>
        <v/>
      </c>
    </row>
    <row r="5" spans="2:30" ht="15.75" thickBot="1">
      <c r="B5" s="46" t="s">
        <v>48</v>
      </c>
      <c r="C5" s="2" t="str">
        <f>IF($B5=C$3,"",IF(AND(LEFT($B5,1)="E",LEFT(C$3,1)="E"),1,IF(SUMIFS('Key inputs_NGA_Trade'!B$4:B$31,'Key inputs_NGA_Trade'!$A$4:$A$31,$B5)=0,"",1)))</f>
        <v/>
      </c>
      <c r="D5" s="71" t="str">
        <f>IF($B5=D$3,"",IF(AND(LEFT($B5,1)="E",LEFT(D$3,1)="E"),1,IF(SUMIFS('Key inputs_NGA_Trade'!C$4:C$31,'Key inputs_NGA_Trade'!$A$4:$A$31,$B5)=0,"",1)))</f>
        <v/>
      </c>
      <c r="E5" s="2">
        <f>IF($B5=E$3,"",IF(AND(LEFT($B5,1)="E",LEFT(E$3,1)="E"),1,IF(SUMIFS('Key inputs_NGA_Trade'!D$4:D$31,'Key inputs_NGA_Trade'!$A$4:$A$31,$B5)=0,"",1)))</f>
        <v>1</v>
      </c>
      <c r="F5" s="2">
        <f>IF($B5=F$3,"",IF(AND(LEFT($B5,1)="E",LEFT(F$3,1)="E"),1,IF(SUMIFS('Key inputs_NGA_Trade'!E$4:E$31,'Key inputs_NGA_Trade'!$A$4:$A$31,$B5)=0,"",1)))</f>
        <v>1</v>
      </c>
      <c r="G5" s="2" t="str">
        <f>IF($B5=G$3,"",IF(AND(LEFT($B5,1)="E",LEFT(G$3,1)="E"),1,IF(SUMIFS('Key inputs_NGA_Trade'!F$4:F$31,'Key inputs_NGA_Trade'!$A$4:$A$31,$B5)=0,"",1)))</f>
        <v/>
      </c>
      <c r="H5" s="2" t="str">
        <f>IF($B5=H$3,"",IF(AND(LEFT($B5,1)="E",LEFT(H$3,1)="E"),1,IF(SUMIFS('Key inputs_NGA_Trade'!G$4:G$31,'Key inputs_NGA_Trade'!$A$4:$A$31,$B5)=0,"",1)))</f>
        <v/>
      </c>
      <c r="I5" s="2" t="str">
        <f>IF($B5=I$3,"",IF(AND(LEFT($B5,1)="E",LEFT(I$3,1)="E"),1,IF(SUMIFS('Key inputs_NGA_Trade'!H$4:H$31,'Key inputs_NGA_Trade'!$A$4:$A$31,$B5)=0,"",1)))</f>
        <v/>
      </c>
      <c r="J5" s="2" t="str">
        <f>IF($B5=J$3,"",IF(AND(LEFT($B5,1)="E",LEFT(J$3,1)="E"),1,IF(SUMIFS('Key inputs_NGA_Trade'!I$4:I$31,'Key inputs_NGA_Trade'!$A$4:$A$31,$B5)=0,"",1)))</f>
        <v/>
      </c>
      <c r="K5" s="2" t="str">
        <f>IF($B5=K$3,"",IF(AND(LEFT($B5,1)="E",LEFT(K$3,1)="E"),1,IF(SUMIFS('Key inputs_NGA_Trade'!J$4:J$31,'Key inputs_NGA_Trade'!$A$4:$A$31,$B5)=0,"",1)))</f>
        <v/>
      </c>
      <c r="L5" s="2" t="str">
        <f>IF($B5=L$3,"",IF(AND(LEFT($B5,1)="E",LEFT(L$3,1)="E"),1,IF(SUMIFS('Key inputs_NGA_Trade'!K$4:K$31,'Key inputs_NGA_Trade'!$A$4:$A$31,$B5)=0,"",1)))</f>
        <v/>
      </c>
      <c r="M5" s="2" t="str">
        <f>IF($B5=M$3,"",IF(AND(LEFT($B5,1)="E",LEFT(M$3,1)="E"),1,IF(SUMIFS('Key inputs_NGA_Trade'!L$4:L$31,'Key inputs_NGA_Trade'!$A$4:$A$31,$B5)=0,"",1)))</f>
        <v/>
      </c>
      <c r="N5" s="2" t="str">
        <f>IF($B5=N$3,"",IF(AND(LEFT($B5,1)="E",LEFT(N$3,1)="E"),1,IF(SUMIFS('Key inputs_NGA_Trade'!M$4:M$31,'Key inputs_NGA_Trade'!$A$4:$A$31,$B5)=0,"",1)))</f>
        <v/>
      </c>
      <c r="O5" s="2" t="str">
        <f>IF($B5=O$3,"",IF(AND(LEFT($B5,1)="E",LEFT(O$3,1)="E"),1,IF(SUMIFS('Key inputs_NGA_Trade'!N$4:N$31,'Key inputs_NGA_Trade'!$A$4:$A$31,$B5)=0,"",1)))</f>
        <v/>
      </c>
      <c r="P5" s="2" t="str">
        <f>IF($B5=P$3,"",IF(AND(LEFT($B5,1)="E",LEFT(P$3,1)="E"),1,IF(SUMIFS('Key inputs_NGA_Trade'!O$4:O$31,'Key inputs_NGA_Trade'!$A$4:$A$31,$B5)=0,"",1)))</f>
        <v/>
      </c>
      <c r="Q5" s="2">
        <f>IF($B5=Q$3,"",IF(AND(LEFT($B5,1)="E",LEFT(Q$3,1)="E"),1,IF(SUMIFS('Key inputs_NGA_Trade'!P$4:P$31,'Key inputs_NGA_Trade'!$A$4:$A$31,$B5)=0,"",1)))</f>
        <v>1</v>
      </c>
      <c r="R5" s="2">
        <f>IF($B5=R$3,"",IF(AND(LEFT($B5,1)="E",LEFT(R$3,1)="E"),1,IF(SUMIFS('Key inputs_NGA_Trade'!Q$4:Q$31,'Key inputs_NGA_Trade'!$A$4:$A$31,$B5)=0,"",1)))</f>
        <v>1</v>
      </c>
      <c r="S5" s="2">
        <f>IF($B5=S$3,"",IF(AND(LEFT($B5,1)="E",LEFT(S$3,1)="E"),1,IF(SUMIFS('Key inputs_NGA_Trade'!R$4:R$31,'Key inputs_NGA_Trade'!$A$4:$A$31,$B5)=0,"",1)))</f>
        <v>1</v>
      </c>
      <c r="T5" s="2" t="str">
        <f>IF($B5=T$3,"",IF(AND(LEFT($B5,1)="E",LEFT(T$3,1)="E"),1,IF(SUMIFS('Key inputs_NGA_Trade'!S$4:S$31,'Key inputs_NGA_Trade'!$A$4:$A$31,$B5)=0,"",1)))</f>
        <v/>
      </c>
      <c r="U5" s="2" t="str">
        <f>IF($B5=U$3,"",IF(AND(LEFT($B5,1)="E",LEFT(U$3,1)="E"),1,IF(SUMIFS('Key inputs_NGA_Trade'!T$4:T$31,'Key inputs_NGA_Trade'!$A$4:$A$31,$B5)=0,"",1)))</f>
        <v/>
      </c>
      <c r="V5" s="2" t="str">
        <f>IF($B5=V$3,"",IF(AND(LEFT($B5,1)="E",LEFT(V$3,1)="E"),1,IF(SUMIFS('Key inputs_NGA_Trade'!U$4:U$31,'Key inputs_NGA_Trade'!$A$4:$A$31,$B5)=0,"",1)))</f>
        <v/>
      </c>
      <c r="W5" s="2" t="str">
        <f>IF($B5=W$3,"",IF(AND(LEFT($B5,1)="E",LEFT(W$3,1)="E"),1,IF(SUMIFS('Key inputs_NGA_Trade'!V$4:V$31,'Key inputs_NGA_Trade'!$A$4:$A$31,$B5)=0,"",1)))</f>
        <v/>
      </c>
      <c r="X5" s="2">
        <f>IF($B5=X$3,"",IF(AND(LEFT($B5,1)="E",LEFT(X$3,1)="E"),1,IF(SUMIFS('Key inputs_NGA_Trade'!W$4:W$31,'Key inputs_NGA_Trade'!$A$4:$A$31,$B5)=0,"",1)))</f>
        <v>1</v>
      </c>
      <c r="Y5" s="2">
        <f>IF($B5=Y$3,"",IF(AND(LEFT($B5,1)="E",LEFT(Y$3,1)="E"),1,IF(SUMIFS('Key inputs_NGA_Trade'!X$4:X$31,'Key inputs_NGA_Trade'!$A$4:$A$31,$B5)=0,"",1)))</f>
        <v>1</v>
      </c>
      <c r="Z5" s="2" t="str">
        <f>IF($B5=Z$3,"",IF(AND(LEFT($B5,1)="E",LEFT(Z$3,1)="E"),1,IF(SUMIFS('Key inputs_NGA_Trade'!Y$4:Y$31,'Key inputs_NGA_Trade'!$A$4:$A$31,$B5)=0,"",1)))</f>
        <v/>
      </c>
      <c r="AA5" s="2" t="str">
        <f>IF($B5=AA$3,"",IF(AND(LEFT($B5,1)="E",LEFT(AA$3,1)="E"),1,IF(SUMIFS('Key inputs_NGA_Trade'!Z$4:Z$31,'Key inputs_NGA_Trade'!$A$4:$A$31,$B5)=0,"",1)))</f>
        <v/>
      </c>
      <c r="AB5" s="2" t="str">
        <f>IF($B5=AB$3,"",IF(AND(LEFT($B5,1)="E",LEFT(AB$3,1)="E"),1,IF(SUMIFS('Key inputs_NGA_Trade'!AA$4:AA$31,'Key inputs_NGA_Trade'!$A$4:$A$31,$B5)=0,"",1)))</f>
        <v/>
      </c>
      <c r="AC5" s="2" t="str">
        <f>IF($B5=AC$3,"",IF(AND(LEFT($B5,1)="E",LEFT(AC$3,1)="E"),1,IF(SUMIFS('Key inputs_NGA_Trade'!AB$4:AB$31,'Key inputs_NGA_Trade'!$A$4:$A$31,$B5)=0,"",1)))</f>
        <v/>
      </c>
      <c r="AD5" s="2" t="str">
        <f>IF($B5=AD$3,"",IF(AND(LEFT($B5,1)="E",LEFT(AD$3,1)="E"),1,IF(SUMIFS('Key inputs_NGA_Trade'!AC$4:AC$31,'Key inputs_NGA_Trade'!$A$4:$A$31,$B5)=0,"",1)))</f>
        <v/>
      </c>
    </row>
    <row r="6" spans="2:30" ht="15.75" thickBot="1">
      <c r="B6" s="46" t="s">
        <v>51</v>
      </c>
      <c r="C6" s="2" t="str">
        <f>IF($B6=C$3,"",IF(AND(LEFT($B6,1)="E",LEFT(C$3,1)="E"),1,IF(SUMIFS('Key inputs_NGA_Trade'!B$4:B$31,'Key inputs_NGA_Trade'!$A$4:$A$31,$B6)=0,"",1)))</f>
        <v/>
      </c>
      <c r="D6" s="2">
        <f>IF($B6=D$3,"",IF(AND(LEFT($B6,1)="E",LEFT(D$3,1)="E"),1,IF(SUMIFS('Key inputs_NGA_Trade'!C$4:C$31,'Key inputs_NGA_Trade'!$A$4:$A$31,$B6)=0,"",1)))</f>
        <v>1</v>
      </c>
      <c r="E6" s="71" t="str">
        <f>IF($B6=E$3,"",IF(AND(LEFT($B6,1)="E",LEFT(E$3,1)="E"),1,IF(SUMIFS('Key inputs_NGA_Trade'!D$4:D$31,'Key inputs_NGA_Trade'!$A$4:$A$31,$B6)=0,"",1)))</f>
        <v/>
      </c>
      <c r="F6" s="2">
        <f>IF($B6=F$3,"",IF(AND(LEFT($B6,1)="E",LEFT(F$3,1)="E"),1,IF(SUMIFS('Key inputs_NGA_Trade'!E$4:E$31,'Key inputs_NGA_Trade'!$A$4:$A$31,$B6)=0,"",1)))</f>
        <v>1</v>
      </c>
      <c r="G6" s="2" t="str">
        <f>IF($B6=G$3,"",IF(AND(LEFT($B6,1)="E",LEFT(G$3,1)="E"),1,IF(SUMIFS('Key inputs_NGA_Trade'!F$4:F$31,'Key inputs_NGA_Trade'!$A$4:$A$31,$B6)=0,"",1)))</f>
        <v/>
      </c>
      <c r="H6" s="2" t="str">
        <f>IF($B6=H$3,"",IF(AND(LEFT($B6,1)="E",LEFT(H$3,1)="E"),1,IF(SUMIFS('Key inputs_NGA_Trade'!G$4:G$31,'Key inputs_NGA_Trade'!$A$4:$A$31,$B6)=0,"",1)))</f>
        <v/>
      </c>
      <c r="I6" s="2" t="str">
        <f>IF($B6=I$3,"",IF(AND(LEFT($B6,1)="E",LEFT(I$3,1)="E"),1,IF(SUMIFS('Key inputs_NGA_Trade'!H$4:H$31,'Key inputs_NGA_Trade'!$A$4:$A$31,$B6)=0,"",1)))</f>
        <v/>
      </c>
      <c r="J6" s="2" t="str">
        <f>IF($B6=J$3,"",IF(AND(LEFT($B6,1)="E",LEFT(J$3,1)="E"),1,IF(SUMIFS('Key inputs_NGA_Trade'!I$4:I$31,'Key inputs_NGA_Trade'!$A$4:$A$31,$B6)=0,"",1)))</f>
        <v/>
      </c>
      <c r="K6" s="2" t="str">
        <f>IF($B6=K$3,"",IF(AND(LEFT($B6,1)="E",LEFT(K$3,1)="E"),1,IF(SUMIFS('Key inputs_NGA_Trade'!J$4:J$31,'Key inputs_NGA_Trade'!$A$4:$A$31,$B6)=0,"",1)))</f>
        <v/>
      </c>
      <c r="L6" s="2" t="str">
        <f>IF($B6=L$3,"",IF(AND(LEFT($B6,1)="E",LEFT(L$3,1)="E"),1,IF(SUMIFS('Key inputs_NGA_Trade'!K$4:K$31,'Key inputs_NGA_Trade'!$A$4:$A$31,$B6)=0,"",1)))</f>
        <v/>
      </c>
      <c r="M6" s="2" t="str">
        <f>IF($B6=M$3,"",IF(AND(LEFT($B6,1)="E",LEFT(M$3,1)="E"),1,IF(SUMIFS('Key inputs_NGA_Trade'!L$4:L$31,'Key inputs_NGA_Trade'!$A$4:$A$31,$B6)=0,"",1)))</f>
        <v/>
      </c>
      <c r="N6" s="2" t="str">
        <f>IF($B6=N$3,"",IF(AND(LEFT($B6,1)="E",LEFT(N$3,1)="E"),1,IF(SUMIFS('Key inputs_NGA_Trade'!M$4:M$31,'Key inputs_NGA_Trade'!$A$4:$A$31,$B6)=0,"",1)))</f>
        <v/>
      </c>
      <c r="O6" s="2" t="str">
        <f>IF($B6=O$3,"",IF(AND(LEFT($B6,1)="E",LEFT(O$3,1)="E"),1,IF(SUMIFS('Key inputs_NGA_Trade'!N$4:N$31,'Key inputs_NGA_Trade'!$A$4:$A$31,$B6)=0,"",1)))</f>
        <v/>
      </c>
      <c r="P6" s="2" t="str">
        <f>IF($B6=P$3,"",IF(AND(LEFT($B6,1)="E",LEFT(P$3,1)="E"),1,IF(SUMIFS('Key inputs_NGA_Trade'!O$4:O$31,'Key inputs_NGA_Trade'!$A$4:$A$31,$B6)=0,"",1)))</f>
        <v/>
      </c>
      <c r="Q6" s="2">
        <f>IF($B6=Q$3,"",IF(AND(LEFT($B6,1)="E",LEFT(Q$3,1)="E"),1,IF(SUMIFS('Key inputs_NGA_Trade'!P$4:P$31,'Key inputs_NGA_Trade'!$A$4:$A$31,$B6)=0,"",1)))</f>
        <v>1</v>
      </c>
      <c r="R6" s="2">
        <f>IF($B6=R$3,"",IF(AND(LEFT($B6,1)="E",LEFT(R$3,1)="E"),1,IF(SUMIFS('Key inputs_NGA_Trade'!Q$4:Q$31,'Key inputs_NGA_Trade'!$A$4:$A$31,$B6)=0,"",1)))</f>
        <v>1</v>
      </c>
      <c r="S6" s="2">
        <f>IF($B6=S$3,"",IF(AND(LEFT($B6,1)="E",LEFT(S$3,1)="E"),1,IF(SUMIFS('Key inputs_NGA_Trade'!R$4:R$31,'Key inputs_NGA_Trade'!$A$4:$A$31,$B6)=0,"",1)))</f>
        <v>1</v>
      </c>
      <c r="T6" s="2" t="str">
        <f>IF($B6=T$3,"",IF(AND(LEFT($B6,1)="E",LEFT(T$3,1)="E"),1,IF(SUMIFS('Key inputs_NGA_Trade'!S$4:S$31,'Key inputs_NGA_Trade'!$A$4:$A$31,$B6)=0,"",1)))</f>
        <v/>
      </c>
      <c r="U6" s="2" t="str">
        <f>IF($B6=U$3,"",IF(AND(LEFT($B6,1)="E",LEFT(U$3,1)="E"),1,IF(SUMIFS('Key inputs_NGA_Trade'!T$4:T$31,'Key inputs_NGA_Trade'!$A$4:$A$31,$B6)=0,"",1)))</f>
        <v/>
      </c>
      <c r="V6" s="2" t="str">
        <f>IF($B6=V$3,"",IF(AND(LEFT($B6,1)="E",LEFT(V$3,1)="E"),1,IF(SUMIFS('Key inputs_NGA_Trade'!U$4:U$31,'Key inputs_NGA_Trade'!$A$4:$A$31,$B6)=0,"",1)))</f>
        <v/>
      </c>
      <c r="W6" s="2" t="str">
        <f>IF($B6=W$3,"",IF(AND(LEFT($B6,1)="E",LEFT(W$3,1)="E"),1,IF(SUMIFS('Key inputs_NGA_Trade'!V$4:V$31,'Key inputs_NGA_Trade'!$A$4:$A$31,$B6)=0,"",1)))</f>
        <v/>
      </c>
      <c r="X6" s="2">
        <f>IF($B6=X$3,"",IF(AND(LEFT($B6,1)="E",LEFT(X$3,1)="E"),1,IF(SUMIFS('Key inputs_NGA_Trade'!W$4:W$31,'Key inputs_NGA_Trade'!$A$4:$A$31,$B6)=0,"",1)))</f>
        <v>1</v>
      </c>
      <c r="Y6" s="2">
        <f>IF($B6=Y$3,"",IF(AND(LEFT($B6,1)="E",LEFT(Y$3,1)="E"),1,IF(SUMIFS('Key inputs_NGA_Trade'!X$4:X$31,'Key inputs_NGA_Trade'!$A$4:$A$31,$B6)=0,"",1)))</f>
        <v>1</v>
      </c>
      <c r="Z6" s="2" t="str">
        <f>IF($B6=Z$3,"",IF(AND(LEFT($B6,1)="E",LEFT(Z$3,1)="E"),1,IF(SUMIFS('Key inputs_NGA_Trade'!Y$4:Y$31,'Key inputs_NGA_Trade'!$A$4:$A$31,$B6)=0,"",1)))</f>
        <v/>
      </c>
      <c r="AA6" s="2" t="str">
        <f>IF($B6=AA$3,"",IF(AND(LEFT($B6,1)="E",LEFT(AA$3,1)="E"),1,IF(SUMIFS('Key inputs_NGA_Trade'!Z$4:Z$31,'Key inputs_NGA_Trade'!$A$4:$A$31,$B6)=0,"",1)))</f>
        <v/>
      </c>
      <c r="AB6" s="2" t="str">
        <f>IF($B6=AB$3,"",IF(AND(LEFT($B6,1)="E",LEFT(AB$3,1)="E"),1,IF(SUMIFS('Key inputs_NGA_Trade'!AA$4:AA$31,'Key inputs_NGA_Trade'!$A$4:$A$31,$B6)=0,"",1)))</f>
        <v/>
      </c>
      <c r="AC6" s="2" t="str">
        <f>IF($B6=AC$3,"",IF(AND(LEFT($B6,1)="E",LEFT(AC$3,1)="E"),1,IF(SUMIFS('Key inputs_NGA_Trade'!AB$4:AB$31,'Key inputs_NGA_Trade'!$A$4:$A$31,$B6)=0,"",1)))</f>
        <v/>
      </c>
      <c r="AD6" s="2" t="str">
        <f>IF($B6=AD$3,"",IF(AND(LEFT($B6,1)="E",LEFT(AD$3,1)="E"),1,IF(SUMIFS('Key inputs_NGA_Trade'!AC$4:AC$31,'Key inputs_NGA_Trade'!$A$4:$A$31,$B6)=0,"",1)))</f>
        <v/>
      </c>
    </row>
    <row r="7" spans="2:30" ht="15.75" thickBot="1">
      <c r="B7" s="46" t="s">
        <v>54</v>
      </c>
      <c r="C7" s="2" t="str">
        <f>IF($B7=C$3,"",IF(AND(LEFT($B7,1)="E",LEFT(C$3,1)="E"),1,IF(SUMIFS('Key inputs_NGA_Trade'!B$4:B$31,'Key inputs_NGA_Trade'!$A$4:$A$31,$B7)=0,"",1)))</f>
        <v/>
      </c>
      <c r="D7" s="2">
        <f>IF($B7=D$3,"",IF(AND(LEFT($B7,1)="E",LEFT(D$3,1)="E"),1,IF(SUMIFS('Key inputs_NGA_Trade'!C$4:C$31,'Key inputs_NGA_Trade'!$A$4:$A$31,$B7)=0,"",1)))</f>
        <v>1</v>
      </c>
      <c r="E7" s="2">
        <f>IF($B7=E$3,"",IF(AND(LEFT($B7,1)="E",LEFT(E$3,1)="E"),1,IF(SUMIFS('Key inputs_NGA_Trade'!D$4:D$31,'Key inputs_NGA_Trade'!$A$4:$A$31,$B7)=0,"",1)))</f>
        <v>1</v>
      </c>
      <c r="F7" s="71" t="str">
        <f>IF($B7=F$3,"",IF(AND(LEFT($B7,1)="E",LEFT(F$3,1)="E"),1,IF(SUMIFS('Key inputs_NGA_Trade'!E$4:E$31,'Key inputs_NGA_Trade'!$A$4:$A$31,$B7)=0,"",1)))</f>
        <v/>
      </c>
      <c r="G7" s="2" t="str">
        <f>IF($B7=G$3,"",IF(AND(LEFT($B7,1)="E",LEFT(G$3,1)="E"),1,IF(SUMIFS('Key inputs_NGA_Trade'!F$4:F$31,'Key inputs_NGA_Trade'!$A$4:$A$31,$B7)=0,"",1)))</f>
        <v/>
      </c>
      <c r="H7" s="2" t="str">
        <f>IF($B7=H$3,"",IF(AND(LEFT($B7,1)="E",LEFT(H$3,1)="E"),1,IF(SUMIFS('Key inputs_NGA_Trade'!G$4:G$31,'Key inputs_NGA_Trade'!$A$4:$A$31,$B7)=0,"",1)))</f>
        <v/>
      </c>
      <c r="I7" s="2" t="str">
        <f>IF($B7=I$3,"",IF(AND(LEFT($B7,1)="E",LEFT(I$3,1)="E"),1,IF(SUMIFS('Key inputs_NGA_Trade'!H$4:H$31,'Key inputs_NGA_Trade'!$A$4:$A$31,$B7)=0,"",1)))</f>
        <v/>
      </c>
      <c r="J7" s="2" t="str">
        <f>IF($B7=J$3,"",IF(AND(LEFT($B7,1)="E",LEFT(J$3,1)="E"),1,IF(SUMIFS('Key inputs_NGA_Trade'!I$4:I$31,'Key inputs_NGA_Trade'!$A$4:$A$31,$B7)=0,"",1)))</f>
        <v/>
      </c>
      <c r="K7" s="2" t="str">
        <f>IF($B7=K$3,"",IF(AND(LEFT($B7,1)="E",LEFT(K$3,1)="E"),1,IF(SUMIFS('Key inputs_NGA_Trade'!J$4:J$31,'Key inputs_NGA_Trade'!$A$4:$A$31,$B7)=0,"",1)))</f>
        <v/>
      </c>
      <c r="L7" s="2" t="str">
        <f>IF($B7=L$3,"",IF(AND(LEFT($B7,1)="E",LEFT(L$3,1)="E"),1,IF(SUMIFS('Key inputs_NGA_Trade'!K$4:K$31,'Key inputs_NGA_Trade'!$A$4:$A$31,$B7)=0,"",1)))</f>
        <v/>
      </c>
      <c r="M7" s="2" t="str">
        <f>IF($B7=M$3,"",IF(AND(LEFT($B7,1)="E",LEFT(M$3,1)="E"),1,IF(SUMIFS('Key inputs_NGA_Trade'!L$4:L$31,'Key inputs_NGA_Trade'!$A$4:$A$31,$B7)=0,"",1)))</f>
        <v/>
      </c>
      <c r="N7" s="2" t="str">
        <f>IF($B7=N$3,"",IF(AND(LEFT($B7,1)="E",LEFT(N$3,1)="E"),1,IF(SUMIFS('Key inputs_NGA_Trade'!M$4:M$31,'Key inputs_NGA_Trade'!$A$4:$A$31,$B7)=0,"",1)))</f>
        <v/>
      </c>
      <c r="O7" s="2" t="str">
        <f>IF($B7=O$3,"",IF(AND(LEFT($B7,1)="E",LEFT(O$3,1)="E"),1,IF(SUMIFS('Key inputs_NGA_Trade'!N$4:N$31,'Key inputs_NGA_Trade'!$A$4:$A$31,$B7)=0,"",1)))</f>
        <v/>
      </c>
      <c r="P7" s="2" t="str">
        <f>IF($B7=P$3,"",IF(AND(LEFT($B7,1)="E",LEFT(P$3,1)="E"),1,IF(SUMIFS('Key inputs_NGA_Trade'!O$4:O$31,'Key inputs_NGA_Trade'!$A$4:$A$31,$B7)=0,"",1)))</f>
        <v/>
      </c>
      <c r="Q7" s="2">
        <f>IF($B7=Q$3,"",IF(AND(LEFT($B7,1)="E",LEFT(Q$3,1)="E"),1,IF(SUMIFS('Key inputs_NGA_Trade'!P$4:P$31,'Key inputs_NGA_Trade'!$A$4:$A$31,$B7)=0,"",1)))</f>
        <v>1</v>
      </c>
      <c r="R7" s="2">
        <f>IF($B7=R$3,"",IF(AND(LEFT($B7,1)="E",LEFT(R$3,1)="E"),1,IF(SUMIFS('Key inputs_NGA_Trade'!Q$4:Q$31,'Key inputs_NGA_Trade'!$A$4:$A$31,$B7)=0,"",1)))</f>
        <v>1</v>
      </c>
      <c r="S7" s="2">
        <f>IF($B7=S$3,"",IF(AND(LEFT($B7,1)="E",LEFT(S$3,1)="E"),1,IF(SUMIFS('Key inputs_NGA_Trade'!R$4:R$31,'Key inputs_NGA_Trade'!$A$4:$A$31,$B7)=0,"",1)))</f>
        <v>1</v>
      </c>
      <c r="T7" s="2" t="str">
        <f>IF($B7=T$3,"",IF(AND(LEFT($B7,1)="E",LEFT(T$3,1)="E"),1,IF(SUMIFS('Key inputs_NGA_Trade'!S$4:S$31,'Key inputs_NGA_Trade'!$A$4:$A$31,$B7)=0,"",1)))</f>
        <v/>
      </c>
      <c r="U7" s="2" t="str">
        <f>IF($B7=U$3,"",IF(AND(LEFT($B7,1)="E",LEFT(U$3,1)="E"),1,IF(SUMIFS('Key inputs_NGA_Trade'!T$4:T$31,'Key inputs_NGA_Trade'!$A$4:$A$31,$B7)=0,"",1)))</f>
        <v/>
      </c>
      <c r="V7" s="2" t="str">
        <f>IF($B7=V$3,"",IF(AND(LEFT($B7,1)="E",LEFT(V$3,1)="E"),1,IF(SUMIFS('Key inputs_NGA_Trade'!U$4:U$31,'Key inputs_NGA_Trade'!$A$4:$A$31,$B7)=0,"",1)))</f>
        <v/>
      </c>
      <c r="W7" s="2" t="str">
        <f>IF($B7=W$3,"",IF(AND(LEFT($B7,1)="E",LEFT(W$3,1)="E"),1,IF(SUMIFS('Key inputs_NGA_Trade'!V$4:V$31,'Key inputs_NGA_Trade'!$A$4:$A$31,$B7)=0,"",1)))</f>
        <v/>
      </c>
      <c r="X7" s="2">
        <f>IF($B7=X$3,"",IF(AND(LEFT($B7,1)="E",LEFT(X$3,1)="E"),1,IF(SUMIFS('Key inputs_NGA_Trade'!W$4:W$31,'Key inputs_NGA_Trade'!$A$4:$A$31,$B7)=0,"",1)))</f>
        <v>1</v>
      </c>
      <c r="Y7" s="2">
        <f>IF($B7=Y$3,"",IF(AND(LEFT($B7,1)="E",LEFT(Y$3,1)="E"),1,IF(SUMIFS('Key inputs_NGA_Trade'!X$4:X$31,'Key inputs_NGA_Trade'!$A$4:$A$31,$B7)=0,"",1)))</f>
        <v>1</v>
      </c>
      <c r="Z7" s="2" t="str">
        <f>IF($B7=Z$3,"",IF(AND(LEFT($B7,1)="E",LEFT(Z$3,1)="E"),1,IF(SUMIFS('Key inputs_NGA_Trade'!Y$4:Y$31,'Key inputs_NGA_Trade'!$A$4:$A$31,$B7)=0,"",1)))</f>
        <v/>
      </c>
      <c r="AA7" s="2" t="str">
        <f>IF($B7=AA$3,"",IF(AND(LEFT($B7,1)="E",LEFT(AA$3,1)="E"),1,IF(SUMIFS('Key inputs_NGA_Trade'!Z$4:Z$31,'Key inputs_NGA_Trade'!$A$4:$A$31,$B7)=0,"",1)))</f>
        <v/>
      </c>
      <c r="AB7" s="2" t="str">
        <f>IF($B7=AB$3,"",IF(AND(LEFT($B7,1)="E",LEFT(AB$3,1)="E"),1,IF(SUMIFS('Key inputs_NGA_Trade'!AA$4:AA$31,'Key inputs_NGA_Trade'!$A$4:$A$31,$B7)=0,"",1)))</f>
        <v/>
      </c>
      <c r="AC7" s="2" t="str">
        <f>IF($B7=AC$3,"",IF(AND(LEFT($B7,1)="E",LEFT(AC$3,1)="E"),1,IF(SUMIFS('Key inputs_NGA_Trade'!AB$4:AB$31,'Key inputs_NGA_Trade'!$A$4:$A$31,$B7)=0,"",1)))</f>
        <v/>
      </c>
      <c r="AD7" s="2" t="str">
        <f>IF($B7=AD$3,"",IF(AND(LEFT($B7,1)="E",LEFT(AD$3,1)="E"),1,IF(SUMIFS('Key inputs_NGA_Trade'!AC$4:AC$31,'Key inputs_NGA_Trade'!$A$4:$A$31,$B7)=0,"",1)))</f>
        <v/>
      </c>
    </row>
    <row r="8" spans="2:30" ht="15.75" thickBot="1">
      <c r="B8" s="46" t="s">
        <v>57</v>
      </c>
      <c r="C8" s="2" t="str">
        <f>IF($B8=C$3,"",IF(AND(LEFT($B8,1)="E",LEFT(C$3,1)="E"),1,IF(SUMIFS('Key inputs_NGA_Trade'!B$4:B$31,'Key inputs_NGA_Trade'!$A$4:$A$31,$B8)=0,"",1)))</f>
        <v/>
      </c>
      <c r="D8" s="2" t="str">
        <f>IF($B8=D$3,"",IF(AND(LEFT($B8,1)="E",LEFT(D$3,1)="E"),1,IF(SUMIFS('Key inputs_NGA_Trade'!C$4:C$31,'Key inputs_NGA_Trade'!$A$4:$A$31,$B8)=0,"",1)))</f>
        <v/>
      </c>
      <c r="E8" s="2" t="str">
        <f>IF($B8=E$3,"",IF(AND(LEFT($B8,1)="E",LEFT(E$3,1)="E"),1,IF(SUMIFS('Key inputs_NGA_Trade'!D$4:D$31,'Key inputs_NGA_Trade'!$A$4:$A$31,$B8)=0,"",1)))</f>
        <v/>
      </c>
      <c r="F8" s="2" t="str">
        <f>IF($B8=F$3,"",IF(AND(LEFT($B8,1)="E",LEFT(F$3,1)="E"),1,IF(SUMIFS('Key inputs_NGA_Trade'!E$4:E$31,'Key inputs_NGA_Trade'!$A$4:$A$31,$B8)=0,"",1)))</f>
        <v/>
      </c>
      <c r="G8" s="71" t="str">
        <f>IF($B8=G$3,"",IF(AND(LEFT($B8,1)="E",LEFT(G$3,1)="E"),1,IF(SUMIFS('Key inputs_NGA_Trade'!F$4:F$31,'Key inputs_NGA_Trade'!$A$4:$A$31,$B8)=0,"",1)))</f>
        <v/>
      </c>
      <c r="H8" s="2" t="str">
        <f>IF($B8=H$3,"",IF(AND(LEFT($B8,1)="E",LEFT(H$3,1)="E"),1,IF(SUMIFS('Key inputs_NGA_Trade'!G$4:G$31,'Key inputs_NGA_Trade'!$A$4:$A$31,$B8)=0,"",1)))</f>
        <v/>
      </c>
      <c r="I8" s="2" t="str">
        <f>IF($B8=I$3,"",IF(AND(LEFT($B8,1)="E",LEFT(I$3,1)="E"),1,IF(SUMIFS('Key inputs_NGA_Trade'!H$4:H$31,'Key inputs_NGA_Trade'!$A$4:$A$31,$B8)=0,"",1)))</f>
        <v/>
      </c>
      <c r="J8" s="2" t="str">
        <f>IF($B8=J$3,"",IF(AND(LEFT($B8,1)="E",LEFT(J$3,1)="E"),1,IF(SUMIFS('Key inputs_NGA_Trade'!I$4:I$31,'Key inputs_NGA_Trade'!$A$4:$A$31,$B8)=0,"",1)))</f>
        <v/>
      </c>
      <c r="K8" s="2" t="str">
        <f>IF($B8=K$3,"",IF(AND(LEFT($B8,1)="E",LEFT(K$3,1)="E"),1,IF(SUMIFS('Key inputs_NGA_Trade'!J$4:J$31,'Key inputs_NGA_Trade'!$A$4:$A$31,$B8)=0,"",1)))</f>
        <v/>
      </c>
      <c r="L8" s="2" t="str">
        <f>IF($B8=L$3,"",IF(AND(LEFT($B8,1)="E",LEFT(L$3,1)="E"),1,IF(SUMIFS('Key inputs_NGA_Trade'!K$4:K$31,'Key inputs_NGA_Trade'!$A$4:$A$31,$B8)=0,"",1)))</f>
        <v/>
      </c>
      <c r="M8" s="2" t="str">
        <f>IF($B8=M$3,"",IF(AND(LEFT($B8,1)="E",LEFT(M$3,1)="E"),1,IF(SUMIFS('Key inputs_NGA_Trade'!L$4:L$31,'Key inputs_NGA_Trade'!$A$4:$A$31,$B8)=0,"",1)))</f>
        <v/>
      </c>
      <c r="N8" s="2" t="str">
        <f>IF($B8=N$3,"",IF(AND(LEFT($B8,1)="E",LEFT(N$3,1)="E"),1,IF(SUMIFS('Key inputs_NGA_Trade'!M$4:M$31,'Key inputs_NGA_Trade'!$A$4:$A$31,$B8)=0,"",1)))</f>
        <v/>
      </c>
      <c r="O8" s="2" t="str">
        <f>IF($B8=O$3,"",IF(AND(LEFT($B8,1)="E",LEFT(O$3,1)="E"),1,IF(SUMIFS('Key inputs_NGA_Trade'!N$4:N$31,'Key inputs_NGA_Trade'!$A$4:$A$31,$B8)=0,"",1)))</f>
        <v/>
      </c>
      <c r="P8" s="2" t="str">
        <f>IF($B8=P$3,"",IF(AND(LEFT($B8,1)="E",LEFT(P$3,1)="E"),1,IF(SUMIFS('Key inputs_NGA_Trade'!O$4:O$31,'Key inputs_NGA_Trade'!$A$4:$A$31,$B8)=0,"",1)))</f>
        <v/>
      </c>
      <c r="Q8" s="2" t="str">
        <f>IF($B8=Q$3,"",IF(AND(LEFT($B8,1)="E",LEFT(Q$3,1)="E"),1,IF(SUMIFS('Key inputs_NGA_Trade'!P$4:P$31,'Key inputs_NGA_Trade'!$A$4:$A$31,$B8)=0,"",1)))</f>
        <v/>
      </c>
      <c r="R8" s="2" t="str">
        <f>IF($B8=R$3,"",IF(AND(LEFT($B8,1)="E",LEFT(R$3,1)="E"),1,IF(SUMIFS('Key inputs_NGA_Trade'!Q$4:Q$31,'Key inputs_NGA_Trade'!$A$4:$A$31,$B8)=0,"",1)))</f>
        <v/>
      </c>
      <c r="S8" s="2" t="str">
        <f>IF($B8=S$3,"",IF(AND(LEFT($B8,1)="E",LEFT(S$3,1)="E"),1,IF(SUMIFS('Key inputs_NGA_Trade'!R$4:R$31,'Key inputs_NGA_Trade'!$A$4:$A$31,$B8)=0,"",1)))</f>
        <v/>
      </c>
      <c r="T8" s="2" t="str">
        <f>IF($B8=T$3,"",IF(AND(LEFT($B8,1)="E",LEFT(T$3,1)="E"),1,IF(SUMIFS('Key inputs_NGA_Trade'!S$4:S$31,'Key inputs_NGA_Trade'!$A$4:$A$31,$B8)=0,"",1)))</f>
        <v/>
      </c>
      <c r="U8" s="2" t="str">
        <f>IF($B8=U$3,"",IF(AND(LEFT($B8,1)="E",LEFT(U$3,1)="E"),1,IF(SUMIFS('Key inputs_NGA_Trade'!T$4:T$31,'Key inputs_NGA_Trade'!$A$4:$A$31,$B8)=0,"",1)))</f>
        <v/>
      </c>
      <c r="V8" s="2" t="str">
        <f>IF($B8=V$3,"",IF(AND(LEFT($B8,1)="E",LEFT(V$3,1)="E"),1,IF(SUMIFS('Key inputs_NGA_Trade'!U$4:U$31,'Key inputs_NGA_Trade'!$A$4:$A$31,$B8)=0,"",1)))</f>
        <v/>
      </c>
      <c r="W8" s="2" t="str">
        <f>IF($B8=W$3,"",IF(AND(LEFT($B8,1)="E",LEFT(W$3,1)="E"),1,IF(SUMIFS('Key inputs_NGA_Trade'!V$4:V$31,'Key inputs_NGA_Trade'!$A$4:$A$31,$B8)=0,"",1)))</f>
        <v/>
      </c>
      <c r="X8" s="2" t="str">
        <f>IF($B8=X$3,"",IF(AND(LEFT($B8,1)="E",LEFT(X$3,1)="E"),1,IF(SUMIFS('Key inputs_NGA_Trade'!W$4:W$31,'Key inputs_NGA_Trade'!$A$4:$A$31,$B8)=0,"",1)))</f>
        <v/>
      </c>
      <c r="Y8" s="2" t="str">
        <f>IF($B8=Y$3,"",IF(AND(LEFT($B8,1)="E",LEFT(Y$3,1)="E"),1,IF(SUMIFS('Key inputs_NGA_Trade'!X$4:X$31,'Key inputs_NGA_Trade'!$A$4:$A$31,$B8)=0,"",1)))</f>
        <v/>
      </c>
      <c r="Z8" s="2" t="str">
        <f>IF($B8=Z$3,"",IF(AND(LEFT($B8,1)="E",LEFT(Z$3,1)="E"),1,IF(SUMIFS('Key inputs_NGA_Trade'!Y$4:Y$31,'Key inputs_NGA_Trade'!$A$4:$A$31,$B8)=0,"",1)))</f>
        <v/>
      </c>
      <c r="AA8" s="2" t="str">
        <f>IF($B8=AA$3,"",IF(AND(LEFT($B8,1)="E",LEFT(AA$3,1)="E"),1,IF(SUMIFS('Key inputs_NGA_Trade'!Z$4:Z$31,'Key inputs_NGA_Trade'!$A$4:$A$31,$B8)=0,"",1)))</f>
        <v/>
      </c>
      <c r="AB8" s="2" t="str">
        <f>IF($B8=AB$3,"",IF(AND(LEFT($B8,1)="E",LEFT(AB$3,1)="E"),1,IF(SUMIFS('Key inputs_NGA_Trade'!AA$4:AA$31,'Key inputs_NGA_Trade'!$A$4:$A$31,$B8)=0,"",1)))</f>
        <v/>
      </c>
      <c r="AC8" s="2" t="str">
        <f>IF($B8=AC$3,"",IF(AND(LEFT($B8,1)="E",LEFT(AC$3,1)="E"),1,IF(SUMIFS('Key inputs_NGA_Trade'!AB$4:AB$31,'Key inputs_NGA_Trade'!$A$4:$A$31,$B8)=0,"",1)))</f>
        <v/>
      </c>
      <c r="AD8" s="2" t="str">
        <f>IF($B8=AD$3,"",IF(AND(LEFT($B8,1)="E",LEFT(AD$3,1)="E"),1,IF(SUMIFS('Key inputs_NGA_Trade'!AC$4:AC$31,'Key inputs_NGA_Trade'!$A$4:$A$31,$B8)=0,"",1)))</f>
        <v/>
      </c>
    </row>
    <row r="9" spans="2:30" ht="15.75" thickBot="1">
      <c r="B9" s="46" t="s">
        <v>60</v>
      </c>
      <c r="C9" s="2" t="str">
        <f>IF($B9=C$3,"",IF(AND(LEFT($B9,1)="E",LEFT(C$3,1)="E"),1,IF(SUMIFS('Key inputs_NGA_Trade'!B$4:B$31,'Key inputs_NGA_Trade'!$A$4:$A$31,$B9)=0,"",1)))</f>
        <v/>
      </c>
      <c r="D9" s="2" t="str">
        <f>IF($B9=D$3,"",IF(AND(LEFT($B9,1)="E",LEFT(D$3,1)="E"),1,IF(SUMIFS('Key inputs_NGA_Trade'!C$4:C$31,'Key inputs_NGA_Trade'!$A$4:$A$31,$B9)=0,"",1)))</f>
        <v/>
      </c>
      <c r="E9" s="2" t="str">
        <f>IF($B9=E$3,"",IF(AND(LEFT($B9,1)="E",LEFT(E$3,1)="E"),1,IF(SUMIFS('Key inputs_NGA_Trade'!D$4:D$31,'Key inputs_NGA_Trade'!$A$4:$A$31,$B9)=0,"",1)))</f>
        <v/>
      </c>
      <c r="F9" s="2" t="str">
        <f>IF($B9=F$3,"",IF(AND(LEFT($B9,1)="E",LEFT(F$3,1)="E"),1,IF(SUMIFS('Key inputs_NGA_Trade'!E$4:E$31,'Key inputs_NGA_Trade'!$A$4:$A$31,$B9)=0,"",1)))</f>
        <v/>
      </c>
      <c r="G9" s="2" t="str">
        <f>IF($B9=G$3,"",IF(AND(LEFT($B9,1)="E",LEFT(G$3,1)="E"),1,IF(SUMIFS('Key inputs_NGA_Trade'!F$4:F$31,'Key inputs_NGA_Trade'!$A$4:$A$31,$B9)=0,"",1)))</f>
        <v/>
      </c>
      <c r="H9" s="71" t="str">
        <f>IF($B9=H$3,"",IF(AND(LEFT($B9,1)="E",LEFT(H$3,1)="E"),1,IF(SUMIFS('Key inputs_NGA_Trade'!G$4:G$31,'Key inputs_NGA_Trade'!$A$4:$A$31,$B9)=0,"",1)))</f>
        <v/>
      </c>
      <c r="I9" s="2" t="str">
        <f>IF($B9=I$3,"",IF(AND(LEFT($B9,1)="E",LEFT(I$3,1)="E"),1,IF(SUMIFS('Key inputs_NGA_Trade'!H$4:H$31,'Key inputs_NGA_Trade'!$A$4:$A$31,$B9)=0,"",1)))</f>
        <v/>
      </c>
      <c r="J9" s="2" t="str">
        <f>IF($B9=J$3,"",IF(AND(LEFT($B9,1)="E",LEFT(J$3,1)="E"),1,IF(SUMIFS('Key inputs_NGA_Trade'!I$4:I$31,'Key inputs_NGA_Trade'!$A$4:$A$31,$B9)=0,"",1)))</f>
        <v/>
      </c>
      <c r="K9" s="2" t="str">
        <f>IF($B9=K$3,"",IF(AND(LEFT($B9,1)="E",LEFT(K$3,1)="E"),1,IF(SUMIFS('Key inputs_NGA_Trade'!J$4:J$31,'Key inputs_NGA_Trade'!$A$4:$A$31,$B9)=0,"",1)))</f>
        <v/>
      </c>
      <c r="L9" s="2" t="str">
        <f>IF($B9=L$3,"",IF(AND(LEFT($B9,1)="E",LEFT(L$3,1)="E"),1,IF(SUMIFS('Key inputs_NGA_Trade'!K$4:K$31,'Key inputs_NGA_Trade'!$A$4:$A$31,$B9)=0,"",1)))</f>
        <v/>
      </c>
      <c r="M9" s="2" t="str">
        <f>IF($B9=M$3,"",IF(AND(LEFT($B9,1)="E",LEFT(M$3,1)="E"),1,IF(SUMIFS('Key inputs_NGA_Trade'!L$4:L$31,'Key inputs_NGA_Trade'!$A$4:$A$31,$B9)=0,"",1)))</f>
        <v/>
      </c>
      <c r="N9" s="2">
        <f>IF($B9=N$3,"",IF(AND(LEFT($B9,1)="E",LEFT(N$3,1)="E"),1,IF(SUMIFS('Key inputs_NGA_Trade'!M$4:M$31,'Key inputs_NGA_Trade'!$A$4:$A$31,$B9)=0,"",1)))</f>
        <v>1</v>
      </c>
      <c r="O9" s="2">
        <f>IF($B9=O$3,"",IF(AND(LEFT($B9,1)="E",LEFT(O$3,1)="E"),1,IF(SUMIFS('Key inputs_NGA_Trade'!N$4:N$31,'Key inputs_NGA_Trade'!$A$4:$A$31,$B9)=0,"",1)))</f>
        <v>1</v>
      </c>
      <c r="P9" s="2">
        <f>IF($B9=P$3,"",IF(AND(LEFT($B9,1)="E",LEFT(P$3,1)="E"),1,IF(SUMIFS('Key inputs_NGA_Trade'!O$4:O$31,'Key inputs_NGA_Trade'!$A$4:$A$31,$B9)=0,"",1)))</f>
        <v>1</v>
      </c>
      <c r="Q9" s="2" t="str">
        <f>IF($B9=Q$3,"",IF(AND(LEFT($B9,1)="E",LEFT(Q$3,1)="E"),1,IF(SUMIFS('Key inputs_NGA_Trade'!P$4:P$31,'Key inputs_NGA_Trade'!$A$4:$A$31,$B9)=0,"",1)))</f>
        <v/>
      </c>
      <c r="R9" s="2" t="str">
        <f>IF($B9=R$3,"",IF(AND(LEFT($B9,1)="E",LEFT(R$3,1)="E"),1,IF(SUMIFS('Key inputs_NGA_Trade'!Q$4:Q$31,'Key inputs_NGA_Trade'!$A$4:$A$31,$B9)=0,"",1)))</f>
        <v/>
      </c>
      <c r="S9" s="2" t="str">
        <f>IF($B9=S$3,"",IF(AND(LEFT($B9,1)="E",LEFT(S$3,1)="E"),1,IF(SUMIFS('Key inputs_NGA_Trade'!R$4:R$31,'Key inputs_NGA_Trade'!$A$4:$A$31,$B9)=0,"",1)))</f>
        <v/>
      </c>
      <c r="T9" s="2" t="str">
        <f>IF($B9=T$3,"",IF(AND(LEFT($B9,1)="E",LEFT(T$3,1)="E"),1,IF(SUMIFS('Key inputs_NGA_Trade'!S$4:S$31,'Key inputs_NGA_Trade'!$A$4:$A$31,$B9)=0,"",1)))</f>
        <v/>
      </c>
      <c r="U9" s="2" t="str">
        <f>IF($B9=U$3,"",IF(AND(LEFT($B9,1)="E",LEFT(U$3,1)="E"),1,IF(SUMIFS('Key inputs_NGA_Trade'!T$4:T$31,'Key inputs_NGA_Trade'!$A$4:$A$31,$B9)=0,"",1)))</f>
        <v/>
      </c>
      <c r="V9" s="2" t="str">
        <f>IF($B9=V$3,"",IF(AND(LEFT($B9,1)="E",LEFT(V$3,1)="E"),1,IF(SUMIFS('Key inputs_NGA_Trade'!U$4:U$31,'Key inputs_NGA_Trade'!$A$4:$A$31,$B9)=0,"",1)))</f>
        <v/>
      </c>
      <c r="W9" s="2" t="str">
        <f>IF($B9=W$3,"",IF(AND(LEFT($B9,1)="E",LEFT(W$3,1)="E"),1,IF(SUMIFS('Key inputs_NGA_Trade'!V$4:V$31,'Key inputs_NGA_Trade'!$A$4:$A$31,$B9)=0,"",1)))</f>
        <v/>
      </c>
      <c r="X9" s="2">
        <f>IF($B9=X$3,"",IF(AND(LEFT($B9,1)="E",LEFT(X$3,1)="E"),1,IF(SUMIFS('Key inputs_NGA_Trade'!W$4:W$31,'Key inputs_NGA_Trade'!$A$4:$A$31,$B9)=0,"",1)))</f>
        <v>1</v>
      </c>
      <c r="Y9" s="2">
        <f>IF($B9=Y$3,"",IF(AND(LEFT($B9,1)="E",LEFT(Y$3,1)="E"),1,IF(SUMIFS('Key inputs_NGA_Trade'!X$4:X$31,'Key inputs_NGA_Trade'!$A$4:$A$31,$B9)=0,"",1)))</f>
        <v>1</v>
      </c>
      <c r="Z9" s="2" t="str">
        <f>IF($B9=Z$3,"",IF(AND(LEFT($B9,1)="E",LEFT(Z$3,1)="E"),1,IF(SUMIFS('Key inputs_NGA_Trade'!Y$4:Y$31,'Key inputs_NGA_Trade'!$A$4:$A$31,$B9)=0,"",1)))</f>
        <v/>
      </c>
      <c r="AA9" s="2" t="str">
        <f>IF($B9=AA$3,"",IF(AND(LEFT($B9,1)="E",LEFT(AA$3,1)="E"),1,IF(SUMIFS('Key inputs_NGA_Trade'!Z$4:Z$31,'Key inputs_NGA_Trade'!$A$4:$A$31,$B9)=0,"",1)))</f>
        <v/>
      </c>
      <c r="AB9" s="2">
        <f>IF($B9=AB$3,"",IF(AND(LEFT($B9,1)="E",LEFT(AB$3,1)="E"),1,IF(SUMIFS('Key inputs_NGA_Trade'!AA$4:AA$31,'Key inputs_NGA_Trade'!$A$4:$A$31,$B9)=0,"",1)))</f>
        <v>1</v>
      </c>
      <c r="AC9" s="2" t="str">
        <f>IF($B9=AC$3,"",IF(AND(LEFT($B9,1)="E",LEFT(AC$3,1)="E"),1,IF(SUMIFS('Key inputs_NGA_Trade'!AB$4:AB$31,'Key inputs_NGA_Trade'!$A$4:$A$31,$B9)=0,"",1)))</f>
        <v/>
      </c>
      <c r="AD9" s="2" t="str">
        <f>IF($B9=AD$3,"",IF(AND(LEFT($B9,1)="E",LEFT(AD$3,1)="E"),1,IF(SUMIFS('Key inputs_NGA_Trade'!AC$4:AC$31,'Key inputs_NGA_Trade'!$A$4:$A$31,$B9)=0,"",1)))</f>
        <v/>
      </c>
    </row>
    <row r="10" spans="2:30" ht="15.75" thickBot="1">
      <c r="B10" s="46" t="s">
        <v>63</v>
      </c>
      <c r="C10" s="2" t="str">
        <f>IF($B10=C$3,"",IF(AND(LEFT($B10,1)="E",LEFT(C$3,1)="E"),1,IF(SUMIFS('Key inputs_NGA_Trade'!B$4:B$31,'Key inputs_NGA_Trade'!$A$4:$A$31,$B10)=0,"",1)))</f>
        <v/>
      </c>
      <c r="D10" s="2" t="str">
        <f>IF($B10=D$3,"",IF(AND(LEFT($B10,1)="E",LEFT(D$3,1)="E"),1,IF(SUMIFS('Key inputs_NGA_Trade'!C$4:C$31,'Key inputs_NGA_Trade'!$A$4:$A$31,$B10)=0,"",1)))</f>
        <v/>
      </c>
      <c r="E10" s="2" t="str">
        <f>IF($B10=E$3,"",IF(AND(LEFT($B10,1)="E",LEFT(E$3,1)="E"),1,IF(SUMIFS('Key inputs_NGA_Trade'!D$4:D$31,'Key inputs_NGA_Trade'!$A$4:$A$31,$B10)=0,"",1)))</f>
        <v/>
      </c>
      <c r="F10" s="2" t="str">
        <f>IF($B10=F$3,"",IF(AND(LEFT($B10,1)="E",LEFT(F$3,1)="E"),1,IF(SUMIFS('Key inputs_NGA_Trade'!E$4:E$31,'Key inputs_NGA_Trade'!$A$4:$A$31,$B10)=0,"",1)))</f>
        <v/>
      </c>
      <c r="G10" s="2">
        <f>IF($B10=G$3,"",IF(AND(LEFT($B10,1)="E",LEFT(G$3,1)="E"),1,IF(SUMIFS('Key inputs_NGA_Trade'!F$4:F$31,'Key inputs_NGA_Trade'!$A$4:$A$31,$B10)=0,"",1)))</f>
        <v>1</v>
      </c>
      <c r="H10" s="2" t="str">
        <f>IF($B10=H$3,"",IF(AND(LEFT($B10,1)="E",LEFT(H$3,1)="E"),1,IF(SUMIFS('Key inputs_NGA_Trade'!G$4:G$31,'Key inputs_NGA_Trade'!$A$4:$A$31,$B10)=0,"",1)))</f>
        <v/>
      </c>
      <c r="I10" s="71" t="str">
        <f>IF($B10=I$3,"",IF(AND(LEFT($B10,1)="E",LEFT(I$3,1)="E"),1,IF(SUMIFS('Key inputs_NGA_Trade'!H$4:H$31,'Key inputs_NGA_Trade'!$A$4:$A$31,$B10)=0,"",1)))</f>
        <v/>
      </c>
      <c r="J10" s="2" t="str">
        <f>IF($B10=J$3,"",IF(AND(LEFT($B10,1)="E",LEFT(J$3,1)="E"),1,IF(SUMIFS('Key inputs_NGA_Trade'!I$4:I$31,'Key inputs_NGA_Trade'!$A$4:$A$31,$B10)=0,"",1)))</f>
        <v/>
      </c>
      <c r="K10" s="2" t="str">
        <f>IF($B10=K$3,"",IF(AND(LEFT($B10,1)="E",LEFT(K$3,1)="E"),1,IF(SUMIFS('Key inputs_NGA_Trade'!J$4:J$31,'Key inputs_NGA_Trade'!$A$4:$A$31,$B10)=0,"",1)))</f>
        <v/>
      </c>
      <c r="L10" s="2" t="str">
        <f>IF($B10=L$3,"",IF(AND(LEFT($B10,1)="E",LEFT(L$3,1)="E"),1,IF(SUMIFS('Key inputs_NGA_Trade'!K$4:K$31,'Key inputs_NGA_Trade'!$A$4:$A$31,$B10)=0,"",1)))</f>
        <v/>
      </c>
      <c r="M10" s="2" t="str">
        <f>IF($B10=M$3,"",IF(AND(LEFT($B10,1)="E",LEFT(M$3,1)="E"),1,IF(SUMIFS('Key inputs_NGA_Trade'!L$4:L$31,'Key inputs_NGA_Trade'!$A$4:$A$31,$B10)=0,"",1)))</f>
        <v/>
      </c>
      <c r="N10" s="2">
        <f>IF($B10=N$3,"",IF(AND(LEFT($B10,1)="E",LEFT(N$3,1)="E"),1,IF(SUMIFS('Key inputs_NGA_Trade'!M$4:M$31,'Key inputs_NGA_Trade'!$A$4:$A$31,$B10)=0,"",1)))</f>
        <v>1</v>
      </c>
      <c r="O10" s="2" t="str">
        <f>IF($B10=O$3,"",IF(AND(LEFT($B10,1)="E",LEFT(O$3,1)="E"),1,IF(SUMIFS('Key inputs_NGA_Trade'!N$4:N$31,'Key inputs_NGA_Trade'!$A$4:$A$31,$B10)=0,"",1)))</f>
        <v/>
      </c>
      <c r="P10" s="2" t="str">
        <f>IF($B10=P$3,"",IF(AND(LEFT($B10,1)="E",LEFT(P$3,1)="E"),1,IF(SUMIFS('Key inputs_NGA_Trade'!O$4:O$31,'Key inputs_NGA_Trade'!$A$4:$A$31,$B10)=0,"",1)))</f>
        <v/>
      </c>
      <c r="Q10" s="2" t="str">
        <f>IF($B10=Q$3,"",IF(AND(LEFT($B10,1)="E",LEFT(Q$3,1)="E"),1,IF(SUMIFS('Key inputs_NGA_Trade'!P$4:P$31,'Key inputs_NGA_Trade'!$A$4:$A$31,$B10)=0,"",1)))</f>
        <v/>
      </c>
      <c r="R10" s="2" t="str">
        <f>IF($B10=R$3,"",IF(AND(LEFT($B10,1)="E",LEFT(R$3,1)="E"),1,IF(SUMIFS('Key inputs_NGA_Trade'!Q$4:Q$31,'Key inputs_NGA_Trade'!$A$4:$A$31,$B10)=0,"",1)))</f>
        <v/>
      </c>
      <c r="S10" s="2" t="str">
        <f>IF($B10=S$3,"",IF(AND(LEFT($B10,1)="E",LEFT(S$3,1)="E"),1,IF(SUMIFS('Key inputs_NGA_Trade'!R$4:R$31,'Key inputs_NGA_Trade'!$A$4:$A$31,$B10)=0,"",1)))</f>
        <v/>
      </c>
      <c r="T10" s="2" t="str">
        <f>IF($B10=T$3,"",IF(AND(LEFT($B10,1)="E",LEFT(T$3,1)="E"),1,IF(SUMIFS('Key inputs_NGA_Trade'!S$4:S$31,'Key inputs_NGA_Trade'!$A$4:$A$31,$B10)=0,"",1)))</f>
        <v/>
      </c>
      <c r="U10" s="2" t="str">
        <f>IF($B10=U$3,"",IF(AND(LEFT($B10,1)="E",LEFT(U$3,1)="E"),1,IF(SUMIFS('Key inputs_NGA_Trade'!T$4:T$31,'Key inputs_NGA_Trade'!$A$4:$A$31,$B10)=0,"",1)))</f>
        <v/>
      </c>
      <c r="V10" s="2" t="str">
        <f>IF($B10=V$3,"",IF(AND(LEFT($B10,1)="E",LEFT(V$3,1)="E"),1,IF(SUMIFS('Key inputs_NGA_Trade'!U$4:U$31,'Key inputs_NGA_Trade'!$A$4:$A$31,$B10)=0,"",1)))</f>
        <v/>
      </c>
      <c r="W10" s="2" t="str">
        <f>IF($B10=W$3,"",IF(AND(LEFT($B10,1)="E",LEFT(W$3,1)="E"),1,IF(SUMIFS('Key inputs_NGA_Trade'!V$4:V$31,'Key inputs_NGA_Trade'!$A$4:$A$31,$B10)=0,"",1)))</f>
        <v/>
      </c>
      <c r="X10" s="2" t="str">
        <f>IF($B10=X$3,"",IF(AND(LEFT($B10,1)="E",LEFT(X$3,1)="E"),1,IF(SUMIFS('Key inputs_NGA_Trade'!W$4:W$31,'Key inputs_NGA_Trade'!$A$4:$A$31,$B10)=0,"",1)))</f>
        <v/>
      </c>
      <c r="Y10" s="2" t="str">
        <f>IF($B10=Y$3,"",IF(AND(LEFT($B10,1)="E",LEFT(Y$3,1)="E"),1,IF(SUMIFS('Key inputs_NGA_Trade'!X$4:X$31,'Key inputs_NGA_Trade'!$A$4:$A$31,$B10)=0,"",1)))</f>
        <v/>
      </c>
      <c r="Z10" s="2" t="str">
        <f>IF($B10=Z$3,"",IF(AND(LEFT($B10,1)="E",LEFT(Z$3,1)="E"),1,IF(SUMIFS('Key inputs_NGA_Trade'!Y$4:Y$31,'Key inputs_NGA_Trade'!$A$4:$A$31,$B10)=0,"",1)))</f>
        <v/>
      </c>
      <c r="AA10" s="2" t="str">
        <f>IF($B10=AA$3,"",IF(AND(LEFT($B10,1)="E",LEFT(AA$3,1)="E"),1,IF(SUMIFS('Key inputs_NGA_Trade'!Z$4:Z$31,'Key inputs_NGA_Trade'!$A$4:$A$31,$B10)=0,"",1)))</f>
        <v/>
      </c>
      <c r="AB10" s="2" t="str">
        <f>IF($B10=AB$3,"",IF(AND(LEFT($B10,1)="E",LEFT(AB$3,1)="E"),1,IF(SUMIFS('Key inputs_NGA_Trade'!AA$4:AA$31,'Key inputs_NGA_Trade'!$A$4:$A$31,$B10)=0,"",1)))</f>
        <v/>
      </c>
      <c r="AC10" s="2" t="str">
        <f>IF($B10=AC$3,"",IF(AND(LEFT($B10,1)="E",LEFT(AC$3,1)="E"),1,IF(SUMIFS('Key inputs_NGA_Trade'!AB$4:AB$31,'Key inputs_NGA_Trade'!$A$4:$A$31,$B10)=0,"",1)))</f>
        <v/>
      </c>
      <c r="AD10" s="2" t="str">
        <f>IF($B10=AD$3,"",IF(AND(LEFT($B10,1)="E",LEFT(AD$3,1)="E"),1,IF(SUMIFS('Key inputs_NGA_Trade'!AC$4:AC$31,'Key inputs_NGA_Trade'!$A$4:$A$31,$B10)=0,"",1)))</f>
        <v/>
      </c>
    </row>
    <row r="11" spans="2:30" ht="15.75" thickBot="1">
      <c r="B11" s="46" t="s">
        <v>66</v>
      </c>
      <c r="C11" s="2" t="str">
        <f>IF($B11=C$3,"",IF(AND(LEFT($B11,1)="E",LEFT(C$3,1)="E"),1,IF(SUMIFS('Key inputs_NGA_Trade'!B$4:B$31,'Key inputs_NGA_Trade'!$A$4:$A$31,$B11)=0,"",1)))</f>
        <v/>
      </c>
      <c r="D11" s="2" t="str">
        <f>IF($B11=D$3,"",IF(AND(LEFT($B11,1)="E",LEFT(D$3,1)="E"),1,IF(SUMIFS('Key inputs_NGA_Trade'!C$4:C$31,'Key inputs_NGA_Trade'!$A$4:$A$31,$B11)=0,"",1)))</f>
        <v/>
      </c>
      <c r="E11" s="2" t="str">
        <f>IF($B11=E$3,"",IF(AND(LEFT($B11,1)="E",LEFT(E$3,1)="E"),1,IF(SUMIFS('Key inputs_NGA_Trade'!D$4:D$31,'Key inputs_NGA_Trade'!$A$4:$A$31,$B11)=0,"",1)))</f>
        <v/>
      </c>
      <c r="F11" s="2" t="str">
        <f>IF($B11=F$3,"",IF(AND(LEFT($B11,1)="E",LEFT(F$3,1)="E"),1,IF(SUMIFS('Key inputs_NGA_Trade'!E$4:E$31,'Key inputs_NGA_Trade'!$A$4:$A$31,$B11)=0,"",1)))</f>
        <v/>
      </c>
      <c r="G11" s="2" t="str">
        <f>IF($B11=G$3,"",IF(AND(LEFT($B11,1)="E",LEFT(G$3,1)="E"),1,IF(SUMIFS('Key inputs_NGA_Trade'!F$4:F$31,'Key inputs_NGA_Trade'!$A$4:$A$31,$B11)=0,"",1)))</f>
        <v/>
      </c>
      <c r="H11" s="2" t="str">
        <f>IF($B11=H$3,"",IF(AND(LEFT($B11,1)="E",LEFT(H$3,1)="E"),1,IF(SUMIFS('Key inputs_NGA_Trade'!G$4:G$31,'Key inputs_NGA_Trade'!$A$4:$A$31,$B11)=0,"",1)))</f>
        <v/>
      </c>
      <c r="I11" s="2" t="str">
        <f>IF($B11=I$3,"",IF(AND(LEFT($B11,1)="E",LEFT(I$3,1)="E"),1,IF(SUMIFS('Key inputs_NGA_Trade'!H$4:H$31,'Key inputs_NGA_Trade'!$A$4:$A$31,$B11)=0,"",1)))</f>
        <v/>
      </c>
      <c r="J11" s="71" t="str">
        <f>IF($B11=J$3,"",IF(AND(LEFT($B11,1)="E",LEFT(J$3,1)="E"),1,IF(SUMIFS('Key inputs_NGA_Trade'!I$4:I$31,'Key inputs_NGA_Trade'!$A$4:$A$31,$B11)=0,"",1)))</f>
        <v/>
      </c>
      <c r="K11" s="2" t="str">
        <f>IF($B11=K$3,"",IF(AND(LEFT($B11,1)="E",LEFT(K$3,1)="E"),1,IF(SUMIFS('Key inputs_NGA_Trade'!J$4:J$31,'Key inputs_NGA_Trade'!$A$4:$A$31,$B11)=0,"",1)))</f>
        <v/>
      </c>
      <c r="L11" s="2" t="str">
        <f>IF($B11=L$3,"",IF(AND(LEFT($B11,1)="E",LEFT(L$3,1)="E"),1,IF(SUMIFS('Key inputs_NGA_Trade'!K$4:K$31,'Key inputs_NGA_Trade'!$A$4:$A$31,$B11)=0,"",1)))</f>
        <v/>
      </c>
      <c r="M11" s="2" t="str">
        <f>IF($B11=M$3,"",IF(AND(LEFT($B11,1)="E",LEFT(M$3,1)="E"),1,IF(SUMIFS('Key inputs_NGA_Trade'!L$4:L$31,'Key inputs_NGA_Trade'!$A$4:$A$31,$B11)=0,"",1)))</f>
        <v/>
      </c>
      <c r="N11" s="2" t="str">
        <f>IF($B11=N$3,"",IF(AND(LEFT($B11,1)="E",LEFT(N$3,1)="E"),1,IF(SUMIFS('Key inputs_NGA_Trade'!M$4:M$31,'Key inputs_NGA_Trade'!$A$4:$A$31,$B11)=0,"",1)))</f>
        <v/>
      </c>
      <c r="O11" s="2" t="str">
        <f>IF($B11=O$3,"",IF(AND(LEFT($B11,1)="E",LEFT(O$3,1)="E"),1,IF(SUMIFS('Key inputs_NGA_Trade'!N$4:N$31,'Key inputs_NGA_Trade'!$A$4:$A$31,$B11)=0,"",1)))</f>
        <v/>
      </c>
      <c r="P11" s="2" t="str">
        <f>IF($B11=P$3,"",IF(AND(LEFT($B11,1)="E",LEFT(P$3,1)="E"),1,IF(SUMIFS('Key inputs_NGA_Trade'!O$4:O$31,'Key inputs_NGA_Trade'!$A$4:$A$31,$B11)=0,"",1)))</f>
        <v/>
      </c>
      <c r="Q11" s="2" t="str">
        <f>IF($B11=Q$3,"",IF(AND(LEFT($B11,1)="E",LEFT(Q$3,1)="E"),1,IF(SUMIFS('Key inputs_NGA_Trade'!P$4:P$31,'Key inputs_NGA_Trade'!$A$4:$A$31,$B11)=0,"",1)))</f>
        <v/>
      </c>
      <c r="R11" s="2" t="str">
        <f>IF($B11=R$3,"",IF(AND(LEFT($B11,1)="E",LEFT(R$3,1)="E"),1,IF(SUMIFS('Key inputs_NGA_Trade'!Q$4:Q$31,'Key inputs_NGA_Trade'!$A$4:$A$31,$B11)=0,"",1)))</f>
        <v/>
      </c>
      <c r="S11" s="2" t="str">
        <f>IF($B11=S$3,"",IF(AND(LEFT($B11,1)="E",LEFT(S$3,1)="E"),1,IF(SUMIFS('Key inputs_NGA_Trade'!R$4:R$31,'Key inputs_NGA_Trade'!$A$4:$A$31,$B11)=0,"",1)))</f>
        <v/>
      </c>
      <c r="T11" s="2" t="str">
        <f>IF($B11=T$3,"",IF(AND(LEFT($B11,1)="E",LEFT(T$3,1)="E"),1,IF(SUMIFS('Key inputs_NGA_Trade'!S$4:S$31,'Key inputs_NGA_Trade'!$A$4:$A$31,$B11)=0,"",1)))</f>
        <v/>
      </c>
      <c r="U11" s="2" t="str">
        <f>IF($B11=U$3,"",IF(AND(LEFT($B11,1)="E",LEFT(U$3,1)="E"),1,IF(SUMIFS('Key inputs_NGA_Trade'!T$4:T$31,'Key inputs_NGA_Trade'!$A$4:$A$31,$B11)=0,"",1)))</f>
        <v/>
      </c>
      <c r="V11" s="2" t="str">
        <f>IF($B11=V$3,"",IF(AND(LEFT($B11,1)="E",LEFT(V$3,1)="E"),1,IF(SUMIFS('Key inputs_NGA_Trade'!U$4:U$31,'Key inputs_NGA_Trade'!$A$4:$A$31,$B11)=0,"",1)))</f>
        <v/>
      </c>
      <c r="W11" s="2" t="str">
        <f>IF($B11=W$3,"",IF(AND(LEFT($B11,1)="E",LEFT(W$3,1)="E"),1,IF(SUMIFS('Key inputs_NGA_Trade'!V$4:V$31,'Key inputs_NGA_Trade'!$A$4:$A$31,$B11)=0,"",1)))</f>
        <v/>
      </c>
      <c r="X11" s="2" t="str">
        <f>IF($B11=X$3,"",IF(AND(LEFT($B11,1)="E",LEFT(X$3,1)="E"),1,IF(SUMIFS('Key inputs_NGA_Trade'!W$4:W$31,'Key inputs_NGA_Trade'!$A$4:$A$31,$B11)=0,"",1)))</f>
        <v/>
      </c>
      <c r="Y11" s="2" t="str">
        <f>IF($B11=Y$3,"",IF(AND(LEFT($B11,1)="E",LEFT(Y$3,1)="E"),1,IF(SUMIFS('Key inputs_NGA_Trade'!X$4:X$31,'Key inputs_NGA_Trade'!$A$4:$A$31,$B11)=0,"",1)))</f>
        <v/>
      </c>
      <c r="Z11" s="2" t="str">
        <f>IF($B11=Z$3,"",IF(AND(LEFT($B11,1)="E",LEFT(Z$3,1)="E"),1,IF(SUMIFS('Key inputs_NGA_Trade'!Y$4:Y$31,'Key inputs_NGA_Trade'!$A$4:$A$31,$B11)=0,"",1)))</f>
        <v/>
      </c>
      <c r="AA11" s="2" t="str">
        <f>IF($B11=AA$3,"",IF(AND(LEFT($B11,1)="E",LEFT(AA$3,1)="E"),1,IF(SUMIFS('Key inputs_NGA_Trade'!Z$4:Z$31,'Key inputs_NGA_Trade'!$A$4:$A$31,$B11)=0,"",1)))</f>
        <v/>
      </c>
      <c r="AB11" s="2" t="str">
        <f>IF($B11=AB$3,"",IF(AND(LEFT($B11,1)="E",LEFT(AB$3,1)="E"),1,IF(SUMIFS('Key inputs_NGA_Trade'!AA$4:AA$31,'Key inputs_NGA_Trade'!$A$4:$A$31,$B11)=0,"",1)))</f>
        <v/>
      </c>
      <c r="AC11" s="2" t="str">
        <f>IF($B11=AC$3,"",IF(AND(LEFT($B11,1)="E",LEFT(AC$3,1)="E"),1,IF(SUMIFS('Key inputs_NGA_Trade'!AB$4:AB$31,'Key inputs_NGA_Trade'!$A$4:$A$31,$B11)=0,"",1)))</f>
        <v/>
      </c>
      <c r="AD11" s="2" t="str">
        <f>IF($B11=AD$3,"",IF(AND(LEFT($B11,1)="E",LEFT(AD$3,1)="E"),1,IF(SUMIFS('Key inputs_NGA_Trade'!AC$4:AC$31,'Key inputs_NGA_Trade'!$A$4:$A$31,$B11)=0,"",1)))</f>
        <v/>
      </c>
    </row>
    <row r="12" spans="2:30" ht="15.75" thickBot="1">
      <c r="B12" s="46" t="s">
        <v>69</v>
      </c>
      <c r="C12" s="2" t="str">
        <f>IF($B12=C$3,"",IF(AND(LEFT($B12,1)="E",LEFT(C$3,1)="E"),1,IF(SUMIFS('Key inputs_NGA_Trade'!B$4:B$31,'Key inputs_NGA_Trade'!$A$4:$A$31,$B12)=0,"",1)))</f>
        <v/>
      </c>
      <c r="D12" s="2" t="str">
        <f>IF($B12=D$3,"",IF(AND(LEFT($B12,1)="E",LEFT(D$3,1)="E"),1,IF(SUMIFS('Key inputs_NGA_Trade'!C$4:C$31,'Key inputs_NGA_Trade'!$A$4:$A$31,$B12)=0,"",1)))</f>
        <v/>
      </c>
      <c r="E12" s="2" t="str">
        <f>IF($B12=E$3,"",IF(AND(LEFT($B12,1)="E",LEFT(E$3,1)="E"),1,IF(SUMIFS('Key inputs_NGA_Trade'!D$4:D$31,'Key inputs_NGA_Trade'!$A$4:$A$31,$B12)=0,"",1)))</f>
        <v/>
      </c>
      <c r="F12" s="2" t="str">
        <f>IF($B12=F$3,"",IF(AND(LEFT($B12,1)="E",LEFT(F$3,1)="E"),1,IF(SUMIFS('Key inputs_NGA_Trade'!E$4:E$31,'Key inputs_NGA_Trade'!$A$4:$A$31,$B12)=0,"",1)))</f>
        <v/>
      </c>
      <c r="G12" s="2" t="str">
        <f>IF($B12=G$3,"",IF(AND(LEFT($B12,1)="E",LEFT(G$3,1)="E"),1,IF(SUMIFS('Key inputs_NGA_Trade'!F$4:F$31,'Key inputs_NGA_Trade'!$A$4:$A$31,$B12)=0,"",1)))</f>
        <v/>
      </c>
      <c r="H12" s="2" t="str">
        <f>IF($B12=H$3,"",IF(AND(LEFT($B12,1)="E",LEFT(H$3,1)="E"),1,IF(SUMIFS('Key inputs_NGA_Trade'!G$4:G$31,'Key inputs_NGA_Trade'!$A$4:$A$31,$B12)=0,"",1)))</f>
        <v/>
      </c>
      <c r="I12" s="2" t="str">
        <f>IF($B12=I$3,"",IF(AND(LEFT($B12,1)="E",LEFT(I$3,1)="E"),1,IF(SUMIFS('Key inputs_NGA_Trade'!H$4:H$31,'Key inputs_NGA_Trade'!$A$4:$A$31,$B12)=0,"",1)))</f>
        <v/>
      </c>
      <c r="J12" s="2" t="str">
        <f>IF($B12=J$3,"",IF(AND(LEFT($B12,1)="E",LEFT(J$3,1)="E"),1,IF(SUMIFS('Key inputs_NGA_Trade'!I$4:I$31,'Key inputs_NGA_Trade'!$A$4:$A$31,$B12)=0,"",1)))</f>
        <v/>
      </c>
      <c r="K12" s="71" t="str">
        <f>IF($B12=K$3,"",IF(AND(LEFT($B12,1)="E",LEFT(K$3,1)="E"),1,IF(SUMIFS('Key inputs_NGA_Trade'!J$4:J$31,'Key inputs_NGA_Trade'!$A$4:$A$31,$B12)=0,"",1)))</f>
        <v/>
      </c>
      <c r="L12" s="2" t="str">
        <f>IF($B12=L$3,"",IF(AND(LEFT($B12,1)="E",LEFT(L$3,1)="E"),1,IF(SUMIFS('Key inputs_NGA_Trade'!K$4:K$31,'Key inputs_NGA_Trade'!$A$4:$A$31,$B12)=0,"",1)))</f>
        <v/>
      </c>
      <c r="M12" s="2" t="str">
        <f>IF($B12=M$3,"",IF(AND(LEFT($B12,1)="E",LEFT(M$3,1)="E"),1,IF(SUMIFS('Key inputs_NGA_Trade'!L$4:L$31,'Key inputs_NGA_Trade'!$A$4:$A$31,$B12)=0,"",1)))</f>
        <v/>
      </c>
      <c r="N12" s="2" t="str">
        <f>IF($B12=N$3,"",IF(AND(LEFT($B12,1)="E",LEFT(N$3,1)="E"),1,IF(SUMIFS('Key inputs_NGA_Trade'!M$4:M$31,'Key inputs_NGA_Trade'!$A$4:$A$31,$B12)=0,"",1)))</f>
        <v/>
      </c>
      <c r="O12" s="2" t="str">
        <f>IF($B12=O$3,"",IF(AND(LEFT($B12,1)="E",LEFT(O$3,1)="E"),1,IF(SUMIFS('Key inputs_NGA_Trade'!N$4:N$31,'Key inputs_NGA_Trade'!$A$4:$A$31,$B12)=0,"",1)))</f>
        <v/>
      </c>
      <c r="P12" s="2" t="str">
        <f>IF($B12=P$3,"",IF(AND(LEFT($B12,1)="E",LEFT(P$3,1)="E"),1,IF(SUMIFS('Key inputs_NGA_Trade'!O$4:O$31,'Key inputs_NGA_Trade'!$A$4:$A$31,$B12)=0,"",1)))</f>
        <v/>
      </c>
      <c r="Q12" s="2" t="str">
        <f>IF($B12=Q$3,"",IF(AND(LEFT($B12,1)="E",LEFT(Q$3,1)="E"),1,IF(SUMIFS('Key inputs_NGA_Trade'!P$4:P$31,'Key inputs_NGA_Trade'!$A$4:$A$31,$B12)=0,"",1)))</f>
        <v/>
      </c>
      <c r="R12" s="2" t="str">
        <f>IF($B12=R$3,"",IF(AND(LEFT($B12,1)="E",LEFT(R$3,1)="E"),1,IF(SUMIFS('Key inputs_NGA_Trade'!Q$4:Q$31,'Key inputs_NGA_Trade'!$A$4:$A$31,$B12)=0,"",1)))</f>
        <v/>
      </c>
      <c r="S12" s="2" t="str">
        <f>IF($B12=S$3,"",IF(AND(LEFT($B12,1)="E",LEFT(S$3,1)="E"),1,IF(SUMIFS('Key inputs_NGA_Trade'!R$4:R$31,'Key inputs_NGA_Trade'!$A$4:$A$31,$B12)=0,"",1)))</f>
        <v/>
      </c>
      <c r="T12" s="2" t="str">
        <f>IF($B12=T$3,"",IF(AND(LEFT($B12,1)="E",LEFT(T$3,1)="E"),1,IF(SUMIFS('Key inputs_NGA_Trade'!S$4:S$31,'Key inputs_NGA_Trade'!$A$4:$A$31,$B12)=0,"",1)))</f>
        <v/>
      </c>
      <c r="U12" s="2" t="str">
        <f>IF($B12=U$3,"",IF(AND(LEFT($B12,1)="E",LEFT(U$3,1)="E"),1,IF(SUMIFS('Key inputs_NGA_Trade'!T$4:T$31,'Key inputs_NGA_Trade'!$A$4:$A$31,$B12)=0,"",1)))</f>
        <v/>
      </c>
      <c r="V12" s="2" t="str">
        <f>IF($B12=V$3,"",IF(AND(LEFT($B12,1)="E",LEFT(V$3,1)="E"),1,IF(SUMIFS('Key inputs_NGA_Trade'!U$4:U$31,'Key inputs_NGA_Trade'!$A$4:$A$31,$B12)=0,"",1)))</f>
        <v/>
      </c>
      <c r="W12" s="2" t="str">
        <f>IF($B12=W$3,"",IF(AND(LEFT($B12,1)="E",LEFT(W$3,1)="E"),1,IF(SUMIFS('Key inputs_NGA_Trade'!V$4:V$31,'Key inputs_NGA_Trade'!$A$4:$A$31,$B12)=0,"",1)))</f>
        <v/>
      </c>
      <c r="X12" s="2" t="str">
        <f>IF($B12=X$3,"",IF(AND(LEFT($B12,1)="E",LEFT(X$3,1)="E"),1,IF(SUMIFS('Key inputs_NGA_Trade'!W$4:W$31,'Key inputs_NGA_Trade'!$A$4:$A$31,$B12)=0,"",1)))</f>
        <v/>
      </c>
      <c r="Y12" s="2" t="str">
        <f>IF($B12=Y$3,"",IF(AND(LEFT($B12,1)="E",LEFT(Y$3,1)="E"),1,IF(SUMIFS('Key inputs_NGA_Trade'!X$4:X$31,'Key inputs_NGA_Trade'!$A$4:$A$31,$B12)=0,"",1)))</f>
        <v/>
      </c>
      <c r="Z12" s="2" t="str">
        <f>IF($B12=Z$3,"",IF(AND(LEFT($B12,1)="E",LEFT(Z$3,1)="E"),1,IF(SUMIFS('Key inputs_NGA_Trade'!Y$4:Y$31,'Key inputs_NGA_Trade'!$A$4:$A$31,$B12)=0,"",1)))</f>
        <v/>
      </c>
      <c r="AA12" s="2" t="str">
        <f>IF($B12=AA$3,"",IF(AND(LEFT($B12,1)="E",LEFT(AA$3,1)="E"),1,IF(SUMIFS('Key inputs_NGA_Trade'!Z$4:Z$31,'Key inputs_NGA_Trade'!$A$4:$A$31,$B12)=0,"",1)))</f>
        <v/>
      </c>
      <c r="AB12" s="2" t="str">
        <f>IF($B12=AB$3,"",IF(AND(LEFT($B12,1)="E",LEFT(AB$3,1)="E"),1,IF(SUMIFS('Key inputs_NGA_Trade'!AA$4:AA$31,'Key inputs_NGA_Trade'!$A$4:$A$31,$B12)=0,"",1)))</f>
        <v/>
      </c>
      <c r="AC12" s="2" t="str">
        <f>IF($B12=AC$3,"",IF(AND(LEFT($B12,1)="E",LEFT(AC$3,1)="E"),1,IF(SUMIFS('Key inputs_NGA_Trade'!AB$4:AB$31,'Key inputs_NGA_Trade'!$A$4:$A$31,$B12)=0,"",1)))</f>
        <v/>
      </c>
      <c r="AD12" s="2" t="str">
        <f>IF($B12=AD$3,"",IF(AND(LEFT($B12,1)="E",LEFT(AD$3,1)="E"),1,IF(SUMIFS('Key inputs_NGA_Trade'!AC$4:AC$31,'Key inputs_NGA_Trade'!$A$4:$A$31,$B12)=0,"",1)))</f>
        <v/>
      </c>
    </row>
    <row r="13" spans="2:30" ht="15.75" thickBot="1">
      <c r="B13" s="46" t="s">
        <v>71</v>
      </c>
      <c r="C13" s="2" t="str">
        <f>IF($B13=C$3,"",IF(AND(LEFT($B13,1)="E",LEFT(C$3,1)="E"),1,IF(SUMIFS('Key inputs_NGA_Trade'!B$4:B$31,'Key inputs_NGA_Trade'!$A$4:$A$31,$B13)=0,"",1)))</f>
        <v/>
      </c>
      <c r="D13" s="2" t="str">
        <f>IF($B13=D$3,"",IF(AND(LEFT($B13,1)="E",LEFT(D$3,1)="E"),1,IF(SUMIFS('Key inputs_NGA_Trade'!C$4:C$31,'Key inputs_NGA_Trade'!$A$4:$A$31,$B13)=0,"",1)))</f>
        <v/>
      </c>
      <c r="E13" s="2" t="str">
        <f>IF($B13=E$3,"",IF(AND(LEFT($B13,1)="E",LEFT(E$3,1)="E"),1,IF(SUMIFS('Key inputs_NGA_Trade'!D$4:D$31,'Key inputs_NGA_Trade'!$A$4:$A$31,$B13)=0,"",1)))</f>
        <v/>
      </c>
      <c r="F13" s="2" t="str">
        <f>IF($B13=F$3,"",IF(AND(LEFT($B13,1)="E",LEFT(F$3,1)="E"),1,IF(SUMIFS('Key inputs_NGA_Trade'!E$4:E$31,'Key inputs_NGA_Trade'!$A$4:$A$31,$B13)=0,"",1)))</f>
        <v/>
      </c>
      <c r="G13" s="2" t="str">
        <f>IF($B13=G$3,"",IF(AND(LEFT($B13,1)="E",LEFT(G$3,1)="E"),1,IF(SUMIFS('Key inputs_NGA_Trade'!F$4:F$31,'Key inputs_NGA_Trade'!$A$4:$A$31,$B13)=0,"",1)))</f>
        <v/>
      </c>
      <c r="H13" s="2" t="str">
        <f>IF($B13=H$3,"",IF(AND(LEFT($B13,1)="E",LEFT(H$3,1)="E"),1,IF(SUMIFS('Key inputs_NGA_Trade'!G$4:G$31,'Key inputs_NGA_Trade'!$A$4:$A$31,$B13)=0,"",1)))</f>
        <v/>
      </c>
      <c r="I13" s="2" t="str">
        <f>IF($B13=I$3,"",IF(AND(LEFT($B13,1)="E",LEFT(I$3,1)="E"),1,IF(SUMIFS('Key inputs_NGA_Trade'!H$4:H$31,'Key inputs_NGA_Trade'!$A$4:$A$31,$B13)=0,"",1)))</f>
        <v/>
      </c>
      <c r="J13" s="2" t="str">
        <f>IF($B13=J$3,"",IF(AND(LEFT($B13,1)="E",LEFT(J$3,1)="E"),1,IF(SUMIFS('Key inputs_NGA_Trade'!I$4:I$31,'Key inputs_NGA_Trade'!$A$4:$A$31,$B13)=0,"",1)))</f>
        <v/>
      </c>
      <c r="K13" s="2" t="str">
        <f>IF($B13=K$3,"",IF(AND(LEFT($B13,1)="E",LEFT(K$3,1)="E"),1,IF(SUMIFS('Key inputs_NGA_Trade'!J$4:J$31,'Key inputs_NGA_Trade'!$A$4:$A$31,$B13)=0,"",1)))</f>
        <v/>
      </c>
      <c r="L13" s="71" t="str">
        <f>IF($B13=L$3,"",IF(AND(LEFT($B13,1)="E",LEFT(L$3,1)="E"),1,IF(SUMIFS('Key inputs_NGA_Trade'!K$4:K$31,'Key inputs_NGA_Trade'!$A$4:$A$31,$B13)=0,"",1)))</f>
        <v/>
      </c>
      <c r="M13" s="2" t="str">
        <f>IF($B13=M$3,"",IF(AND(LEFT($B13,1)="E",LEFT(M$3,1)="E"),1,IF(SUMIFS('Key inputs_NGA_Trade'!L$4:L$31,'Key inputs_NGA_Trade'!$A$4:$A$31,$B13)=0,"",1)))</f>
        <v/>
      </c>
      <c r="N13" s="2" t="str">
        <f>IF($B13=N$3,"",IF(AND(LEFT($B13,1)="E",LEFT(N$3,1)="E"),1,IF(SUMIFS('Key inputs_NGA_Trade'!M$4:M$31,'Key inputs_NGA_Trade'!$A$4:$A$31,$B13)=0,"",1)))</f>
        <v/>
      </c>
      <c r="O13" s="2" t="str">
        <f>IF($B13=O$3,"",IF(AND(LEFT($B13,1)="E",LEFT(O$3,1)="E"),1,IF(SUMIFS('Key inputs_NGA_Trade'!N$4:N$31,'Key inputs_NGA_Trade'!$A$4:$A$31,$B13)=0,"",1)))</f>
        <v/>
      </c>
      <c r="P13" s="2" t="str">
        <f>IF($B13=P$3,"",IF(AND(LEFT($B13,1)="E",LEFT(P$3,1)="E"),1,IF(SUMIFS('Key inputs_NGA_Trade'!O$4:O$31,'Key inputs_NGA_Trade'!$A$4:$A$31,$B13)=0,"",1)))</f>
        <v/>
      </c>
      <c r="Q13" s="2" t="str">
        <f>IF($B13=Q$3,"",IF(AND(LEFT($B13,1)="E",LEFT(Q$3,1)="E"),1,IF(SUMIFS('Key inputs_NGA_Trade'!P$4:P$31,'Key inputs_NGA_Trade'!$A$4:$A$31,$B13)=0,"",1)))</f>
        <v/>
      </c>
      <c r="R13" s="2" t="str">
        <f>IF($B13=R$3,"",IF(AND(LEFT($B13,1)="E",LEFT(R$3,1)="E"),1,IF(SUMIFS('Key inputs_NGA_Trade'!Q$4:Q$31,'Key inputs_NGA_Trade'!$A$4:$A$31,$B13)=0,"",1)))</f>
        <v/>
      </c>
      <c r="S13" s="2" t="str">
        <f>IF($B13=S$3,"",IF(AND(LEFT($B13,1)="E",LEFT(S$3,1)="E"),1,IF(SUMIFS('Key inputs_NGA_Trade'!R$4:R$31,'Key inputs_NGA_Trade'!$A$4:$A$31,$B13)=0,"",1)))</f>
        <v/>
      </c>
      <c r="T13" s="2" t="str">
        <f>IF($B13=T$3,"",IF(AND(LEFT($B13,1)="E",LEFT(T$3,1)="E"),1,IF(SUMIFS('Key inputs_NGA_Trade'!S$4:S$31,'Key inputs_NGA_Trade'!$A$4:$A$31,$B13)=0,"",1)))</f>
        <v/>
      </c>
      <c r="U13" s="2" t="str">
        <f>IF($B13=U$3,"",IF(AND(LEFT($B13,1)="E",LEFT(U$3,1)="E"),1,IF(SUMIFS('Key inputs_NGA_Trade'!T$4:T$31,'Key inputs_NGA_Trade'!$A$4:$A$31,$B13)=0,"",1)))</f>
        <v/>
      </c>
      <c r="V13" s="2" t="str">
        <f>IF($B13=V$3,"",IF(AND(LEFT($B13,1)="E",LEFT(V$3,1)="E"),1,IF(SUMIFS('Key inputs_NGA_Trade'!U$4:U$31,'Key inputs_NGA_Trade'!$A$4:$A$31,$B13)=0,"",1)))</f>
        <v/>
      </c>
      <c r="W13" s="2" t="str">
        <f>IF($B13=W$3,"",IF(AND(LEFT($B13,1)="E",LEFT(W$3,1)="E"),1,IF(SUMIFS('Key inputs_NGA_Trade'!V$4:V$31,'Key inputs_NGA_Trade'!$A$4:$A$31,$B13)=0,"",1)))</f>
        <v/>
      </c>
      <c r="X13" s="2" t="str">
        <f>IF($B13=X$3,"",IF(AND(LEFT($B13,1)="E",LEFT(X$3,1)="E"),1,IF(SUMIFS('Key inputs_NGA_Trade'!W$4:W$31,'Key inputs_NGA_Trade'!$A$4:$A$31,$B13)=0,"",1)))</f>
        <v/>
      </c>
      <c r="Y13" s="2" t="str">
        <f>IF($B13=Y$3,"",IF(AND(LEFT($B13,1)="E",LEFT(Y$3,1)="E"),1,IF(SUMIFS('Key inputs_NGA_Trade'!X$4:X$31,'Key inputs_NGA_Trade'!$A$4:$A$31,$B13)=0,"",1)))</f>
        <v/>
      </c>
      <c r="Z13" s="2" t="str">
        <f>IF($B13=Z$3,"",IF(AND(LEFT($B13,1)="E",LEFT(Z$3,1)="E"),1,IF(SUMIFS('Key inputs_NGA_Trade'!Y$4:Y$31,'Key inputs_NGA_Trade'!$A$4:$A$31,$B13)=0,"",1)))</f>
        <v/>
      </c>
      <c r="AA13" s="2" t="str">
        <f>IF($B13=AA$3,"",IF(AND(LEFT($B13,1)="E",LEFT(AA$3,1)="E"),1,IF(SUMIFS('Key inputs_NGA_Trade'!Z$4:Z$31,'Key inputs_NGA_Trade'!$A$4:$A$31,$B13)=0,"",1)))</f>
        <v/>
      </c>
      <c r="AB13" s="2" t="str">
        <f>IF($B13=AB$3,"",IF(AND(LEFT($B13,1)="E",LEFT(AB$3,1)="E"),1,IF(SUMIFS('Key inputs_NGA_Trade'!AA$4:AA$31,'Key inputs_NGA_Trade'!$A$4:$A$31,$B13)=0,"",1)))</f>
        <v/>
      </c>
      <c r="AC13" s="2" t="str">
        <f>IF($B13=AC$3,"",IF(AND(LEFT($B13,1)="E",LEFT(AC$3,1)="E"),1,IF(SUMIFS('Key inputs_NGA_Trade'!AB$4:AB$31,'Key inputs_NGA_Trade'!$A$4:$A$31,$B13)=0,"",1)))</f>
        <v/>
      </c>
      <c r="AD13" s="2">
        <f>IF($B13=AD$3,"",IF(AND(LEFT($B13,1)="E",LEFT(AD$3,1)="E"),1,IF(SUMIFS('Key inputs_NGA_Trade'!AC$4:AC$31,'Key inputs_NGA_Trade'!$A$4:$A$31,$B13)=0,"",1)))</f>
        <v>1</v>
      </c>
    </row>
    <row r="14" spans="2:30" ht="15.75" thickBot="1">
      <c r="B14" s="46" t="s">
        <v>73</v>
      </c>
      <c r="C14" s="2" t="str">
        <f>IF($B14=C$3,"",IF(AND(LEFT($B14,1)="E",LEFT(C$3,1)="E"),1,IF(SUMIFS('Key inputs_NGA_Trade'!B$4:B$31,'Key inputs_NGA_Trade'!$A$4:$A$31,$B14)=0,"",1)))</f>
        <v/>
      </c>
      <c r="D14" s="2" t="str">
        <f>IF($B14=D$3,"",IF(AND(LEFT($B14,1)="E",LEFT(D$3,1)="E"),1,IF(SUMIFS('Key inputs_NGA_Trade'!C$4:C$31,'Key inputs_NGA_Trade'!$A$4:$A$31,$B14)=0,"",1)))</f>
        <v/>
      </c>
      <c r="E14" s="2" t="str">
        <f>IF($B14=E$3,"",IF(AND(LEFT($B14,1)="E",LEFT(E$3,1)="E"),1,IF(SUMIFS('Key inputs_NGA_Trade'!D$4:D$31,'Key inputs_NGA_Trade'!$A$4:$A$31,$B14)=0,"",1)))</f>
        <v/>
      </c>
      <c r="F14" s="2" t="str">
        <f>IF($B14=F$3,"",IF(AND(LEFT($B14,1)="E",LEFT(F$3,1)="E"),1,IF(SUMIFS('Key inputs_NGA_Trade'!E$4:E$31,'Key inputs_NGA_Trade'!$A$4:$A$31,$B14)=0,"",1)))</f>
        <v/>
      </c>
      <c r="G14" s="2" t="str">
        <f>IF($B14=G$3,"",IF(AND(LEFT($B14,1)="E",LEFT(G$3,1)="E"),1,IF(SUMIFS('Key inputs_NGA_Trade'!F$4:F$31,'Key inputs_NGA_Trade'!$A$4:$A$31,$B14)=0,"",1)))</f>
        <v/>
      </c>
      <c r="H14" s="2" t="str">
        <f>IF($B14=H$3,"",IF(AND(LEFT($B14,1)="E",LEFT(H$3,1)="E"),1,IF(SUMIFS('Key inputs_NGA_Trade'!G$4:G$31,'Key inputs_NGA_Trade'!$A$4:$A$31,$B14)=0,"",1)))</f>
        <v/>
      </c>
      <c r="I14" s="2" t="str">
        <f>IF($B14=I$3,"",IF(AND(LEFT($B14,1)="E",LEFT(I$3,1)="E"),1,IF(SUMIFS('Key inputs_NGA_Trade'!H$4:H$31,'Key inputs_NGA_Trade'!$A$4:$A$31,$B14)=0,"",1)))</f>
        <v/>
      </c>
      <c r="J14" s="2" t="str">
        <f>IF($B14=J$3,"",IF(AND(LEFT($B14,1)="E",LEFT(J$3,1)="E"),1,IF(SUMIFS('Key inputs_NGA_Trade'!I$4:I$31,'Key inputs_NGA_Trade'!$A$4:$A$31,$B14)=0,"",1)))</f>
        <v/>
      </c>
      <c r="K14" s="2" t="str">
        <f>IF($B14=K$3,"",IF(AND(LEFT($B14,1)="E",LEFT(K$3,1)="E"),1,IF(SUMIFS('Key inputs_NGA_Trade'!J$4:J$31,'Key inputs_NGA_Trade'!$A$4:$A$31,$B14)=0,"",1)))</f>
        <v/>
      </c>
      <c r="L14" s="2" t="str">
        <f>IF($B14=L$3,"",IF(AND(LEFT($B14,1)="E",LEFT(L$3,1)="E"),1,IF(SUMIFS('Key inputs_NGA_Trade'!K$4:K$31,'Key inputs_NGA_Trade'!$A$4:$A$31,$B14)=0,"",1)))</f>
        <v/>
      </c>
      <c r="M14" s="71" t="str">
        <f>IF($B14=M$3,"",IF(AND(LEFT($B14,1)="E",LEFT(M$3,1)="E"),1,IF(SUMIFS('Key inputs_NGA_Trade'!L$4:L$31,'Key inputs_NGA_Trade'!$A$4:$A$31,$B14)=0,"",1)))</f>
        <v/>
      </c>
      <c r="N14" s="2" t="str">
        <f>IF($B14=N$3,"",IF(AND(LEFT($B14,1)="E",LEFT(N$3,1)="E"),1,IF(SUMIFS('Key inputs_NGA_Trade'!M$4:M$31,'Key inputs_NGA_Trade'!$A$4:$A$31,$B14)=0,"",1)))</f>
        <v/>
      </c>
      <c r="O14" s="2" t="str">
        <f>IF($B14=O$3,"",IF(AND(LEFT($B14,1)="E",LEFT(O$3,1)="E"),1,IF(SUMIFS('Key inputs_NGA_Trade'!N$4:N$31,'Key inputs_NGA_Trade'!$A$4:$A$31,$B14)=0,"",1)))</f>
        <v/>
      </c>
      <c r="P14" s="2" t="str">
        <f>IF($B14=P$3,"",IF(AND(LEFT($B14,1)="E",LEFT(P$3,1)="E"),1,IF(SUMIFS('Key inputs_NGA_Trade'!O$4:O$31,'Key inputs_NGA_Trade'!$A$4:$A$31,$B14)=0,"",1)))</f>
        <v/>
      </c>
      <c r="Q14" s="2" t="str">
        <f>IF($B14=Q$3,"",IF(AND(LEFT($B14,1)="E",LEFT(Q$3,1)="E"),1,IF(SUMIFS('Key inputs_NGA_Trade'!P$4:P$31,'Key inputs_NGA_Trade'!$A$4:$A$31,$B14)=0,"",1)))</f>
        <v/>
      </c>
      <c r="R14" s="2" t="str">
        <f>IF($B14=R$3,"",IF(AND(LEFT($B14,1)="E",LEFT(R$3,1)="E"),1,IF(SUMIFS('Key inputs_NGA_Trade'!Q$4:Q$31,'Key inputs_NGA_Trade'!$A$4:$A$31,$B14)=0,"",1)))</f>
        <v/>
      </c>
      <c r="S14" s="2" t="str">
        <f>IF($B14=S$3,"",IF(AND(LEFT($B14,1)="E",LEFT(S$3,1)="E"),1,IF(SUMIFS('Key inputs_NGA_Trade'!R$4:R$31,'Key inputs_NGA_Trade'!$A$4:$A$31,$B14)=0,"",1)))</f>
        <v/>
      </c>
      <c r="T14" s="2" t="str">
        <f>IF($B14=T$3,"",IF(AND(LEFT($B14,1)="E",LEFT(T$3,1)="E"),1,IF(SUMIFS('Key inputs_NGA_Trade'!S$4:S$31,'Key inputs_NGA_Trade'!$A$4:$A$31,$B14)=0,"",1)))</f>
        <v/>
      </c>
      <c r="U14" s="2" t="str">
        <f>IF($B14=U$3,"",IF(AND(LEFT($B14,1)="E",LEFT(U$3,1)="E"),1,IF(SUMIFS('Key inputs_NGA_Trade'!T$4:T$31,'Key inputs_NGA_Trade'!$A$4:$A$31,$B14)=0,"",1)))</f>
        <v/>
      </c>
      <c r="V14" s="2" t="str">
        <f>IF($B14=V$3,"",IF(AND(LEFT($B14,1)="E",LEFT(V$3,1)="E"),1,IF(SUMIFS('Key inputs_NGA_Trade'!U$4:U$31,'Key inputs_NGA_Trade'!$A$4:$A$31,$B14)=0,"",1)))</f>
        <v/>
      </c>
      <c r="W14" s="2" t="str">
        <f>IF($B14=W$3,"",IF(AND(LEFT($B14,1)="E",LEFT(W$3,1)="E"),1,IF(SUMIFS('Key inputs_NGA_Trade'!V$4:V$31,'Key inputs_NGA_Trade'!$A$4:$A$31,$B14)=0,"",1)))</f>
        <v/>
      </c>
      <c r="X14" s="2" t="str">
        <f>IF($B14=X$3,"",IF(AND(LEFT($B14,1)="E",LEFT(X$3,1)="E"),1,IF(SUMIFS('Key inputs_NGA_Trade'!W$4:W$31,'Key inputs_NGA_Trade'!$A$4:$A$31,$B14)=0,"",1)))</f>
        <v/>
      </c>
      <c r="Y14" s="2" t="str">
        <f>IF($B14=Y$3,"",IF(AND(LEFT($B14,1)="E",LEFT(Y$3,1)="E"),1,IF(SUMIFS('Key inputs_NGA_Trade'!X$4:X$31,'Key inputs_NGA_Trade'!$A$4:$A$31,$B14)=0,"",1)))</f>
        <v/>
      </c>
      <c r="Z14" s="2" t="str">
        <f>IF($B14=Z$3,"",IF(AND(LEFT($B14,1)="E",LEFT(Z$3,1)="E"),1,IF(SUMIFS('Key inputs_NGA_Trade'!Y$4:Y$31,'Key inputs_NGA_Trade'!$A$4:$A$31,$B14)=0,"",1)))</f>
        <v/>
      </c>
      <c r="AA14" s="2" t="str">
        <f>IF($B14=AA$3,"",IF(AND(LEFT($B14,1)="E",LEFT(AA$3,1)="E"),1,IF(SUMIFS('Key inputs_NGA_Trade'!Z$4:Z$31,'Key inputs_NGA_Trade'!$A$4:$A$31,$B14)=0,"",1)))</f>
        <v/>
      </c>
      <c r="AB14" s="2" t="str">
        <f>IF($B14=AB$3,"",IF(AND(LEFT($B14,1)="E",LEFT(AB$3,1)="E"),1,IF(SUMIFS('Key inputs_NGA_Trade'!AA$4:AA$31,'Key inputs_NGA_Trade'!$A$4:$A$31,$B14)=0,"",1)))</f>
        <v/>
      </c>
      <c r="AC14" s="2" t="str">
        <f>IF($B14=AC$3,"",IF(AND(LEFT($B14,1)="E",LEFT(AC$3,1)="E"),1,IF(SUMIFS('Key inputs_NGA_Trade'!AB$4:AB$31,'Key inputs_NGA_Trade'!$A$4:$A$31,$B14)=0,"",1)))</f>
        <v/>
      </c>
      <c r="AD14" s="2" t="str">
        <f>IF($B14=AD$3,"",IF(AND(LEFT($B14,1)="E",LEFT(AD$3,1)="E"),1,IF(SUMIFS('Key inputs_NGA_Trade'!AC$4:AC$31,'Key inputs_NGA_Trade'!$A$4:$A$31,$B14)=0,"",1)))</f>
        <v/>
      </c>
    </row>
    <row r="15" spans="2:30" ht="15.75" thickBot="1">
      <c r="B15" s="46" t="s">
        <v>75</v>
      </c>
      <c r="C15" s="2" t="str">
        <f>IF($B15=C$3,"",IF(AND(LEFT($B15,1)="E",LEFT(C$3,1)="E"),1,IF(SUMIFS('Key inputs_NGA_Trade'!B$4:B$31,'Key inputs_NGA_Trade'!$A$4:$A$31,$B15)=0,"",1)))</f>
        <v/>
      </c>
      <c r="D15" s="2" t="str">
        <f>IF($B15=D$3,"",IF(AND(LEFT($B15,1)="E",LEFT(D$3,1)="E"),1,IF(SUMIFS('Key inputs_NGA_Trade'!C$4:C$31,'Key inputs_NGA_Trade'!$A$4:$A$31,$B15)=0,"",1)))</f>
        <v/>
      </c>
      <c r="E15" s="2" t="str">
        <f>IF($B15=E$3,"",IF(AND(LEFT($B15,1)="E",LEFT(E$3,1)="E"),1,IF(SUMIFS('Key inputs_NGA_Trade'!D$4:D$31,'Key inputs_NGA_Trade'!$A$4:$A$31,$B15)=0,"",1)))</f>
        <v/>
      </c>
      <c r="F15" s="2" t="str">
        <f>IF($B15=F$3,"",IF(AND(LEFT($B15,1)="E",LEFT(F$3,1)="E"),1,IF(SUMIFS('Key inputs_NGA_Trade'!E$4:E$31,'Key inputs_NGA_Trade'!$A$4:$A$31,$B15)=0,"",1)))</f>
        <v/>
      </c>
      <c r="G15" s="2">
        <f>IF($B15=G$3,"",IF(AND(LEFT($B15,1)="E",LEFT(G$3,1)="E"),1,IF(SUMIFS('Key inputs_NGA_Trade'!F$4:F$31,'Key inputs_NGA_Trade'!$A$4:$A$31,$B15)=0,"",1)))</f>
        <v>1</v>
      </c>
      <c r="H15" s="2" t="str">
        <f>IF($B15=H$3,"",IF(AND(LEFT($B15,1)="E",LEFT(H$3,1)="E"),1,IF(SUMIFS('Key inputs_NGA_Trade'!G$4:G$31,'Key inputs_NGA_Trade'!$A$4:$A$31,$B15)=0,"",1)))</f>
        <v/>
      </c>
      <c r="I15" s="2">
        <f>IF($B15=I$3,"",IF(AND(LEFT($B15,1)="E",LEFT(I$3,1)="E"),1,IF(SUMIFS('Key inputs_NGA_Trade'!H$4:H$31,'Key inputs_NGA_Trade'!$A$4:$A$31,$B15)=0,"",1)))</f>
        <v>1</v>
      </c>
      <c r="J15" s="2" t="str">
        <f>IF($B15=J$3,"",IF(AND(LEFT($B15,1)="E",LEFT(J$3,1)="E"),1,IF(SUMIFS('Key inputs_NGA_Trade'!I$4:I$31,'Key inputs_NGA_Trade'!$A$4:$A$31,$B15)=0,"",1)))</f>
        <v/>
      </c>
      <c r="K15" s="2" t="str">
        <f>IF($B15=K$3,"",IF(AND(LEFT($B15,1)="E",LEFT(K$3,1)="E"),1,IF(SUMIFS('Key inputs_NGA_Trade'!J$4:J$31,'Key inputs_NGA_Trade'!$A$4:$A$31,$B15)=0,"",1)))</f>
        <v/>
      </c>
      <c r="L15" s="2" t="str">
        <f>IF($B15=L$3,"",IF(AND(LEFT($B15,1)="E",LEFT(L$3,1)="E"),1,IF(SUMIFS('Key inputs_NGA_Trade'!K$4:K$31,'Key inputs_NGA_Trade'!$A$4:$A$31,$B15)=0,"",1)))</f>
        <v/>
      </c>
      <c r="M15" s="2" t="str">
        <f>IF($B15=M$3,"",IF(AND(LEFT($B15,1)="E",LEFT(M$3,1)="E"),1,IF(SUMIFS('Key inputs_NGA_Trade'!L$4:L$31,'Key inputs_NGA_Trade'!$A$4:$A$31,$B15)=0,"",1)))</f>
        <v/>
      </c>
      <c r="N15" s="71" t="str">
        <f>IF($B15=N$3,"",IF(AND(LEFT($B15,1)="E",LEFT(N$3,1)="E"),1,IF(SUMIFS('Key inputs_NGA_Trade'!M$4:M$31,'Key inputs_NGA_Trade'!$A$4:$A$31,$B15)=0,"",1)))</f>
        <v/>
      </c>
      <c r="O15" s="2" t="str">
        <f>IF($B15=O$3,"",IF(AND(LEFT($B15,1)="E",LEFT(O$3,1)="E"),1,IF(SUMIFS('Key inputs_NGA_Trade'!N$4:N$31,'Key inputs_NGA_Trade'!$A$4:$A$31,$B15)=0,"",1)))</f>
        <v/>
      </c>
      <c r="P15" s="2" t="str">
        <f>IF($B15=P$3,"",IF(AND(LEFT($B15,1)="E",LEFT(P$3,1)="E"),1,IF(SUMIFS('Key inputs_NGA_Trade'!O$4:O$31,'Key inputs_NGA_Trade'!$A$4:$A$31,$B15)=0,"",1)))</f>
        <v/>
      </c>
      <c r="Q15" s="2" t="str">
        <f>IF($B15=Q$3,"",IF(AND(LEFT($B15,1)="E",LEFT(Q$3,1)="E"),1,IF(SUMIFS('Key inputs_NGA_Trade'!P$4:P$31,'Key inputs_NGA_Trade'!$A$4:$A$31,$B15)=0,"",1)))</f>
        <v/>
      </c>
      <c r="R15" s="2" t="str">
        <f>IF($B15=R$3,"",IF(AND(LEFT($B15,1)="E",LEFT(R$3,1)="E"),1,IF(SUMIFS('Key inputs_NGA_Trade'!Q$4:Q$31,'Key inputs_NGA_Trade'!$A$4:$A$31,$B15)=0,"",1)))</f>
        <v/>
      </c>
      <c r="S15" s="2" t="str">
        <f>IF($B15=S$3,"",IF(AND(LEFT($B15,1)="E",LEFT(S$3,1)="E"),1,IF(SUMIFS('Key inputs_NGA_Trade'!R$4:R$31,'Key inputs_NGA_Trade'!$A$4:$A$31,$B15)=0,"",1)))</f>
        <v/>
      </c>
      <c r="T15" s="2" t="str">
        <f>IF($B15=T$3,"",IF(AND(LEFT($B15,1)="E",LEFT(T$3,1)="E"),1,IF(SUMIFS('Key inputs_NGA_Trade'!S$4:S$31,'Key inputs_NGA_Trade'!$A$4:$A$31,$B15)=0,"",1)))</f>
        <v/>
      </c>
      <c r="U15" s="2" t="str">
        <f>IF($B15=U$3,"",IF(AND(LEFT($B15,1)="E",LEFT(U$3,1)="E"),1,IF(SUMIFS('Key inputs_NGA_Trade'!T$4:T$31,'Key inputs_NGA_Trade'!$A$4:$A$31,$B15)=0,"",1)))</f>
        <v/>
      </c>
      <c r="V15" s="2" t="str">
        <f>IF($B15=V$3,"",IF(AND(LEFT($B15,1)="E",LEFT(V$3,1)="E"),1,IF(SUMIFS('Key inputs_NGA_Trade'!U$4:U$31,'Key inputs_NGA_Trade'!$A$4:$A$31,$B15)=0,"",1)))</f>
        <v/>
      </c>
      <c r="W15" s="2" t="str">
        <f>IF($B15=W$3,"",IF(AND(LEFT($B15,1)="E",LEFT(W$3,1)="E"),1,IF(SUMIFS('Key inputs_NGA_Trade'!V$4:V$31,'Key inputs_NGA_Trade'!$A$4:$A$31,$B15)=0,"",1)))</f>
        <v/>
      </c>
      <c r="X15" s="2" t="str">
        <f>IF($B15=X$3,"",IF(AND(LEFT($B15,1)="E",LEFT(X$3,1)="E"),1,IF(SUMIFS('Key inputs_NGA_Trade'!W$4:W$31,'Key inputs_NGA_Trade'!$A$4:$A$31,$B15)=0,"",1)))</f>
        <v/>
      </c>
      <c r="Y15" s="2" t="str">
        <f>IF($B15=Y$3,"",IF(AND(LEFT($B15,1)="E",LEFT(Y$3,1)="E"),1,IF(SUMIFS('Key inputs_NGA_Trade'!X$4:X$31,'Key inputs_NGA_Trade'!$A$4:$A$31,$B15)=0,"",1)))</f>
        <v/>
      </c>
      <c r="Z15" s="2" t="str">
        <f>IF($B15=Z$3,"",IF(AND(LEFT($B15,1)="E",LEFT(Z$3,1)="E"),1,IF(SUMIFS('Key inputs_NGA_Trade'!Y$4:Y$31,'Key inputs_NGA_Trade'!$A$4:$A$31,$B15)=0,"",1)))</f>
        <v/>
      </c>
      <c r="AA15" s="2" t="str">
        <f>IF($B15=AA$3,"",IF(AND(LEFT($B15,1)="E",LEFT(AA$3,1)="E"),1,IF(SUMIFS('Key inputs_NGA_Trade'!Z$4:Z$31,'Key inputs_NGA_Trade'!$A$4:$A$31,$B15)=0,"",1)))</f>
        <v/>
      </c>
      <c r="AB15" s="2" t="str">
        <f>IF($B15=AB$3,"",IF(AND(LEFT($B15,1)="E",LEFT(AB$3,1)="E"),1,IF(SUMIFS('Key inputs_NGA_Trade'!AA$4:AA$31,'Key inputs_NGA_Trade'!$A$4:$A$31,$B15)=0,"",1)))</f>
        <v/>
      </c>
      <c r="AC15" s="2" t="str">
        <f>IF($B15=AC$3,"",IF(AND(LEFT($B15,1)="E",LEFT(AC$3,1)="E"),1,IF(SUMIFS('Key inputs_NGA_Trade'!AB$4:AB$31,'Key inputs_NGA_Trade'!$A$4:$A$31,$B15)=0,"",1)))</f>
        <v/>
      </c>
      <c r="AD15" s="2" t="str">
        <f>IF($B15=AD$3,"",IF(AND(LEFT($B15,1)="E",LEFT(AD$3,1)="E"),1,IF(SUMIFS('Key inputs_NGA_Trade'!AC$4:AC$31,'Key inputs_NGA_Trade'!$A$4:$A$31,$B15)=0,"",1)))</f>
        <v/>
      </c>
    </row>
    <row r="16" spans="2:30" ht="15.75" thickBot="1">
      <c r="B16" s="46" t="s">
        <v>78</v>
      </c>
      <c r="C16" s="2" t="str">
        <f>IF($B16=C$3,"",IF(AND(LEFT($B16,1)="E",LEFT(C$3,1)="E"),1,IF(SUMIFS('Key inputs_NGA_Trade'!B$4:B$31,'Key inputs_NGA_Trade'!$A$4:$A$31,$B16)=0,"",1)))</f>
        <v/>
      </c>
      <c r="D16" s="2" t="str">
        <f>IF($B16=D$3,"",IF(AND(LEFT($B16,1)="E",LEFT(D$3,1)="E"),1,IF(SUMIFS('Key inputs_NGA_Trade'!C$4:C$31,'Key inputs_NGA_Trade'!$A$4:$A$31,$B16)=0,"",1)))</f>
        <v/>
      </c>
      <c r="E16" s="2" t="str">
        <f>IF($B16=E$3,"",IF(AND(LEFT($B16,1)="E",LEFT(E$3,1)="E"),1,IF(SUMIFS('Key inputs_NGA_Trade'!D$4:D$31,'Key inputs_NGA_Trade'!$A$4:$A$31,$B16)=0,"",1)))</f>
        <v/>
      </c>
      <c r="F16" s="2" t="str">
        <f>IF($B16=F$3,"",IF(AND(LEFT($B16,1)="E",LEFT(F$3,1)="E"),1,IF(SUMIFS('Key inputs_NGA_Trade'!E$4:E$31,'Key inputs_NGA_Trade'!$A$4:$A$31,$B16)=0,"",1)))</f>
        <v/>
      </c>
      <c r="G16" s="2" t="str">
        <f>IF($B16=G$3,"",IF(AND(LEFT($B16,1)="E",LEFT(G$3,1)="E"),1,IF(SUMIFS('Key inputs_NGA_Trade'!F$4:F$31,'Key inputs_NGA_Trade'!$A$4:$A$31,$B16)=0,"",1)))</f>
        <v/>
      </c>
      <c r="H16" s="2" t="str">
        <f>IF($B16=H$3,"",IF(AND(LEFT($B16,1)="E",LEFT(H$3,1)="E"),1,IF(SUMIFS('Key inputs_NGA_Trade'!G$4:G$31,'Key inputs_NGA_Trade'!$A$4:$A$31,$B16)=0,"",1)))</f>
        <v/>
      </c>
      <c r="I16" s="2" t="str">
        <f>IF($B16=I$3,"",IF(AND(LEFT($B16,1)="E",LEFT(I$3,1)="E"),1,IF(SUMIFS('Key inputs_NGA_Trade'!H$4:H$31,'Key inputs_NGA_Trade'!$A$4:$A$31,$B16)=0,"",1)))</f>
        <v/>
      </c>
      <c r="J16" s="2" t="str">
        <f>IF($B16=J$3,"",IF(AND(LEFT($B16,1)="E",LEFT(J$3,1)="E"),1,IF(SUMIFS('Key inputs_NGA_Trade'!I$4:I$31,'Key inputs_NGA_Trade'!$A$4:$A$31,$B16)=0,"",1)))</f>
        <v/>
      </c>
      <c r="K16" s="2" t="str">
        <f>IF($B16=K$3,"",IF(AND(LEFT($B16,1)="E",LEFT(K$3,1)="E"),1,IF(SUMIFS('Key inputs_NGA_Trade'!J$4:J$31,'Key inputs_NGA_Trade'!$A$4:$A$31,$B16)=0,"",1)))</f>
        <v/>
      </c>
      <c r="L16" s="2" t="str">
        <f>IF($B16=L$3,"",IF(AND(LEFT($B16,1)="E",LEFT(L$3,1)="E"),1,IF(SUMIFS('Key inputs_NGA_Trade'!K$4:K$31,'Key inputs_NGA_Trade'!$A$4:$A$31,$B16)=0,"",1)))</f>
        <v/>
      </c>
      <c r="M16" s="2" t="str">
        <f>IF($B16=M$3,"",IF(AND(LEFT($B16,1)="E",LEFT(M$3,1)="E"),1,IF(SUMIFS('Key inputs_NGA_Trade'!L$4:L$31,'Key inputs_NGA_Trade'!$A$4:$A$31,$B16)=0,"",1)))</f>
        <v/>
      </c>
      <c r="N16" s="2" t="str">
        <f>IF($B16=N$3,"",IF(AND(LEFT($B16,1)="E",LEFT(N$3,1)="E"),1,IF(SUMIFS('Key inputs_NGA_Trade'!M$4:M$31,'Key inputs_NGA_Trade'!$A$4:$A$31,$B16)=0,"",1)))</f>
        <v/>
      </c>
      <c r="O16" s="71" t="str">
        <f>IF($B16=O$3,"",IF(AND(LEFT($B16,1)="E",LEFT(O$3,1)="E"),1,IF(SUMIFS('Key inputs_NGA_Trade'!N$4:N$31,'Key inputs_NGA_Trade'!$A$4:$A$31,$B16)=0,"",1)))</f>
        <v/>
      </c>
      <c r="P16" s="2">
        <f>IF($B16=P$3,"",IF(AND(LEFT($B16,1)="E",LEFT(P$3,1)="E"),1,IF(SUMIFS('Key inputs_NGA_Trade'!O$4:O$31,'Key inputs_NGA_Trade'!$A$4:$A$31,$B16)=0,"",1)))</f>
        <v>1</v>
      </c>
      <c r="Q16" s="2">
        <f>IF($B16=Q$3,"",IF(AND(LEFT($B16,1)="E",LEFT(Q$3,1)="E"),1,IF(SUMIFS('Key inputs_NGA_Trade'!P$4:P$31,'Key inputs_NGA_Trade'!$A$4:$A$31,$B16)=0,"",1)))</f>
        <v>1</v>
      </c>
      <c r="R16" s="2">
        <f>IF($B16=R$3,"",IF(AND(LEFT($B16,1)="E",LEFT(R$3,1)="E"),1,IF(SUMIFS('Key inputs_NGA_Trade'!Q$4:Q$31,'Key inputs_NGA_Trade'!$A$4:$A$31,$B16)=0,"",1)))</f>
        <v>1</v>
      </c>
      <c r="S16" s="2">
        <f>IF($B16=S$3,"",IF(AND(LEFT($B16,1)="E",LEFT(S$3,1)="E"),1,IF(SUMIFS('Key inputs_NGA_Trade'!R$4:R$31,'Key inputs_NGA_Trade'!$A$4:$A$31,$B16)=0,"",1)))</f>
        <v>1</v>
      </c>
      <c r="T16" s="2" t="str">
        <f>IF($B16=T$3,"",IF(AND(LEFT($B16,1)="E",LEFT(T$3,1)="E"),1,IF(SUMIFS('Key inputs_NGA_Trade'!S$4:S$31,'Key inputs_NGA_Trade'!$A$4:$A$31,$B16)=0,"",1)))</f>
        <v/>
      </c>
      <c r="U16" s="2" t="str">
        <f>IF($B16=U$3,"",IF(AND(LEFT($B16,1)="E",LEFT(U$3,1)="E"),1,IF(SUMIFS('Key inputs_NGA_Trade'!T$4:T$31,'Key inputs_NGA_Trade'!$A$4:$A$31,$B16)=0,"",1)))</f>
        <v/>
      </c>
      <c r="V16" s="2" t="str">
        <f>IF($B16=V$3,"",IF(AND(LEFT($B16,1)="E",LEFT(V$3,1)="E"),1,IF(SUMIFS('Key inputs_NGA_Trade'!U$4:U$31,'Key inputs_NGA_Trade'!$A$4:$A$31,$B16)=0,"",1)))</f>
        <v/>
      </c>
      <c r="W16" s="2" t="str">
        <f>IF($B16=W$3,"",IF(AND(LEFT($B16,1)="E",LEFT(W$3,1)="E"),1,IF(SUMIFS('Key inputs_NGA_Trade'!V$4:V$31,'Key inputs_NGA_Trade'!$A$4:$A$31,$B16)=0,"",1)))</f>
        <v/>
      </c>
      <c r="X16" s="2" t="str">
        <f>IF($B16=X$3,"",IF(AND(LEFT($B16,1)="E",LEFT(X$3,1)="E"),1,IF(SUMIFS('Key inputs_NGA_Trade'!W$4:W$31,'Key inputs_NGA_Trade'!$A$4:$A$31,$B16)=0,"",1)))</f>
        <v/>
      </c>
      <c r="Y16" s="2" t="str">
        <f>IF($B16=Y$3,"",IF(AND(LEFT($B16,1)="E",LEFT(Y$3,1)="E"),1,IF(SUMIFS('Key inputs_NGA_Trade'!X$4:X$31,'Key inputs_NGA_Trade'!$A$4:$A$31,$B16)=0,"",1)))</f>
        <v/>
      </c>
      <c r="Z16" s="2" t="str">
        <f>IF($B16=Z$3,"",IF(AND(LEFT($B16,1)="E",LEFT(Z$3,1)="E"),1,IF(SUMIFS('Key inputs_NGA_Trade'!Y$4:Y$31,'Key inputs_NGA_Trade'!$A$4:$A$31,$B16)=0,"",1)))</f>
        <v/>
      </c>
      <c r="AA16" s="2" t="str">
        <f>IF($B16=AA$3,"",IF(AND(LEFT($B16,1)="E",LEFT(AA$3,1)="E"),1,IF(SUMIFS('Key inputs_NGA_Trade'!Z$4:Z$31,'Key inputs_NGA_Trade'!$A$4:$A$31,$B16)=0,"",1)))</f>
        <v/>
      </c>
      <c r="AB16" s="2" t="str">
        <f>IF($B16=AB$3,"",IF(AND(LEFT($B16,1)="E",LEFT(AB$3,1)="E"),1,IF(SUMIFS('Key inputs_NGA_Trade'!AA$4:AA$31,'Key inputs_NGA_Trade'!$A$4:$A$31,$B16)=0,"",1)))</f>
        <v/>
      </c>
      <c r="AC16" s="2" t="str">
        <f>IF($B16=AC$3,"",IF(AND(LEFT($B16,1)="E",LEFT(AC$3,1)="E"),1,IF(SUMIFS('Key inputs_NGA_Trade'!AB$4:AB$31,'Key inputs_NGA_Trade'!$A$4:$A$31,$B16)=0,"",1)))</f>
        <v/>
      </c>
      <c r="AD16" s="2" t="str">
        <f>IF($B16=AD$3,"",IF(AND(LEFT($B16,1)="E",LEFT(AD$3,1)="E"),1,IF(SUMIFS('Key inputs_NGA_Trade'!AC$4:AC$31,'Key inputs_NGA_Trade'!$A$4:$A$31,$B16)=0,"",1)))</f>
        <v/>
      </c>
    </row>
    <row r="17" spans="2:30" ht="15.75" thickBot="1">
      <c r="B17" s="46" t="s">
        <v>81</v>
      </c>
      <c r="C17" s="2" t="str">
        <f>IF($B17=C$3,"",IF(AND(LEFT($B17,1)="E",LEFT(C$3,1)="E"),1,IF(SUMIFS('Key inputs_NGA_Trade'!B$4:B$31,'Key inputs_NGA_Trade'!$A$4:$A$31,$B17)=0,"",1)))</f>
        <v/>
      </c>
      <c r="D17" s="2" t="str">
        <f>IF($B17=D$3,"",IF(AND(LEFT($B17,1)="E",LEFT(D$3,1)="E"),1,IF(SUMIFS('Key inputs_NGA_Trade'!C$4:C$31,'Key inputs_NGA_Trade'!$A$4:$A$31,$B17)=0,"",1)))</f>
        <v/>
      </c>
      <c r="E17" s="2" t="str">
        <f>IF($B17=E$3,"",IF(AND(LEFT($B17,1)="E",LEFT(E$3,1)="E"),1,IF(SUMIFS('Key inputs_NGA_Trade'!D$4:D$31,'Key inputs_NGA_Trade'!$A$4:$A$31,$B17)=0,"",1)))</f>
        <v/>
      </c>
      <c r="F17" s="2" t="str">
        <f>IF($B17=F$3,"",IF(AND(LEFT($B17,1)="E",LEFT(F$3,1)="E"),1,IF(SUMIFS('Key inputs_NGA_Trade'!E$4:E$31,'Key inputs_NGA_Trade'!$A$4:$A$31,$B17)=0,"",1)))</f>
        <v/>
      </c>
      <c r="G17" s="2" t="str">
        <f>IF($B17=G$3,"",IF(AND(LEFT($B17,1)="E",LEFT(G$3,1)="E"),1,IF(SUMIFS('Key inputs_NGA_Trade'!F$4:F$31,'Key inputs_NGA_Trade'!$A$4:$A$31,$B17)=0,"",1)))</f>
        <v/>
      </c>
      <c r="H17" s="2" t="str">
        <f>IF($B17=H$3,"",IF(AND(LEFT($B17,1)="E",LEFT(H$3,1)="E"),1,IF(SUMIFS('Key inputs_NGA_Trade'!G$4:G$31,'Key inputs_NGA_Trade'!$A$4:$A$31,$B17)=0,"",1)))</f>
        <v/>
      </c>
      <c r="I17" s="2" t="str">
        <f>IF($B17=I$3,"",IF(AND(LEFT($B17,1)="E",LEFT(I$3,1)="E"),1,IF(SUMIFS('Key inputs_NGA_Trade'!H$4:H$31,'Key inputs_NGA_Trade'!$A$4:$A$31,$B17)=0,"",1)))</f>
        <v/>
      </c>
      <c r="J17" s="2" t="str">
        <f>IF($B17=J$3,"",IF(AND(LEFT($B17,1)="E",LEFT(J$3,1)="E"),1,IF(SUMIFS('Key inputs_NGA_Trade'!I$4:I$31,'Key inputs_NGA_Trade'!$A$4:$A$31,$B17)=0,"",1)))</f>
        <v/>
      </c>
      <c r="K17" s="2" t="str">
        <f>IF($B17=K$3,"",IF(AND(LEFT($B17,1)="E",LEFT(K$3,1)="E"),1,IF(SUMIFS('Key inputs_NGA_Trade'!J$4:J$31,'Key inputs_NGA_Trade'!$A$4:$A$31,$B17)=0,"",1)))</f>
        <v/>
      </c>
      <c r="L17" s="2" t="str">
        <f>IF($B17=L$3,"",IF(AND(LEFT($B17,1)="E",LEFT(L$3,1)="E"),1,IF(SUMIFS('Key inputs_NGA_Trade'!K$4:K$31,'Key inputs_NGA_Trade'!$A$4:$A$31,$B17)=0,"",1)))</f>
        <v/>
      </c>
      <c r="M17" s="2" t="str">
        <f>IF($B17=M$3,"",IF(AND(LEFT($B17,1)="E",LEFT(M$3,1)="E"),1,IF(SUMIFS('Key inputs_NGA_Trade'!L$4:L$31,'Key inputs_NGA_Trade'!$A$4:$A$31,$B17)=0,"",1)))</f>
        <v/>
      </c>
      <c r="N17" s="2" t="str">
        <f>IF($B17=N$3,"",IF(AND(LEFT($B17,1)="E",LEFT(N$3,1)="E"),1,IF(SUMIFS('Key inputs_NGA_Trade'!M$4:M$31,'Key inputs_NGA_Trade'!$A$4:$A$31,$B17)=0,"",1)))</f>
        <v/>
      </c>
      <c r="O17" s="2">
        <f>IF($B17=O$3,"",IF(AND(LEFT($B17,1)="E",LEFT(O$3,1)="E"),1,IF(SUMIFS('Key inputs_NGA_Trade'!N$4:N$31,'Key inputs_NGA_Trade'!$A$4:$A$31,$B17)=0,"",1)))</f>
        <v>1</v>
      </c>
      <c r="P17" s="71" t="str">
        <f>IF($B17=P$3,"",IF(AND(LEFT($B17,1)="E",LEFT(P$3,1)="E"),1,IF(SUMIFS('Key inputs_NGA_Trade'!O$4:O$31,'Key inputs_NGA_Trade'!$A$4:$A$31,$B17)=0,"",1)))</f>
        <v/>
      </c>
      <c r="Q17" s="2">
        <f>IF($B17=Q$3,"",IF(AND(LEFT($B17,1)="E",LEFT(Q$3,1)="E"),1,IF(SUMIFS('Key inputs_NGA_Trade'!P$4:P$31,'Key inputs_NGA_Trade'!$A$4:$A$31,$B17)=0,"",1)))</f>
        <v>1</v>
      </c>
      <c r="R17" s="2">
        <f>IF($B17=R$3,"",IF(AND(LEFT($B17,1)="E",LEFT(R$3,1)="E"),1,IF(SUMIFS('Key inputs_NGA_Trade'!Q$4:Q$31,'Key inputs_NGA_Trade'!$A$4:$A$31,$B17)=0,"",1)))</f>
        <v>1</v>
      </c>
      <c r="S17" s="2">
        <f>IF($B17=S$3,"",IF(AND(LEFT($B17,1)="E",LEFT(S$3,1)="E"),1,IF(SUMIFS('Key inputs_NGA_Trade'!R$4:R$31,'Key inputs_NGA_Trade'!$A$4:$A$31,$B17)=0,"",1)))</f>
        <v>1</v>
      </c>
      <c r="T17" s="2" t="str">
        <f>IF($B17=T$3,"",IF(AND(LEFT($B17,1)="E",LEFT(T$3,1)="E"),1,IF(SUMIFS('Key inputs_NGA_Trade'!S$4:S$31,'Key inputs_NGA_Trade'!$A$4:$A$31,$B17)=0,"",1)))</f>
        <v/>
      </c>
      <c r="U17" s="2" t="str">
        <f>IF($B17=U$3,"",IF(AND(LEFT($B17,1)="E",LEFT(U$3,1)="E"),1,IF(SUMIFS('Key inputs_NGA_Trade'!T$4:T$31,'Key inputs_NGA_Trade'!$A$4:$A$31,$B17)=0,"",1)))</f>
        <v/>
      </c>
      <c r="V17" s="2" t="str">
        <f>IF($B17=V$3,"",IF(AND(LEFT($B17,1)="E",LEFT(V$3,1)="E"),1,IF(SUMIFS('Key inputs_NGA_Trade'!U$4:U$31,'Key inputs_NGA_Trade'!$A$4:$A$31,$B17)=0,"",1)))</f>
        <v/>
      </c>
      <c r="W17" s="2" t="str">
        <f>IF($B17=W$3,"",IF(AND(LEFT($B17,1)="E",LEFT(W$3,1)="E"),1,IF(SUMIFS('Key inputs_NGA_Trade'!V$4:V$31,'Key inputs_NGA_Trade'!$A$4:$A$31,$B17)=0,"",1)))</f>
        <v/>
      </c>
      <c r="X17" s="2" t="str">
        <f>IF($B17=X$3,"",IF(AND(LEFT($B17,1)="E",LEFT(X$3,1)="E"),1,IF(SUMIFS('Key inputs_NGA_Trade'!W$4:W$31,'Key inputs_NGA_Trade'!$A$4:$A$31,$B17)=0,"",1)))</f>
        <v/>
      </c>
      <c r="Y17" s="2" t="str">
        <f>IF($B17=Y$3,"",IF(AND(LEFT($B17,1)="E",LEFT(Y$3,1)="E"),1,IF(SUMIFS('Key inputs_NGA_Trade'!X$4:X$31,'Key inputs_NGA_Trade'!$A$4:$A$31,$B17)=0,"",1)))</f>
        <v/>
      </c>
      <c r="Z17" s="2" t="str">
        <f>IF($B17=Z$3,"",IF(AND(LEFT($B17,1)="E",LEFT(Z$3,1)="E"),1,IF(SUMIFS('Key inputs_NGA_Trade'!Y$4:Y$31,'Key inputs_NGA_Trade'!$A$4:$A$31,$B17)=0,"",1)))</f>
        <v/>
      </c>
      <c r="AA17" s="2" t="str">
        <f>IF($B17=AA$3,"",IF(AND(LEFT($B17,1)="E",LEFT(AA$3,1)="E"),1,IF(SUMIFS('Key inputs_NGA_Trade'!Z$4:Z$31,'Key inputs_NGA_Trade'!$A$4:$A$31,$B17)=0,"",1)))</f>
        <v/>
      </c>
      <c r="AB17" s="2" t="str">
        <f>IF($B17=AB$3,"",IF(AND(LEFT($B17,1)="E",LEFT(AB$3,1)="E"),1,IF(SUMIFS('Key inputs_NGA_Trade'!AA$4:AA$31,'Key inputs_NGA_Trade'!$A$4:$A$31,$B17)=0,"",1)))</f>
        <v/>
      </c>
      <c r="AC17" s="2" t="str">
        <f>IF($B17=AC$3,"",IF(AND(LEFT($B17,1)="E",LEFT(AC$3,1)="E"),1,IF(SUMIFS('Key inputs_NGA_Trade'!AB$4:AB$31,'Key inputs_NGA_Trade'!$A$4:$A$31,$B17)=0,"",1)))</f>
        <v/>
      </c>
      <c r="AD17" s="2" t="str">
        <f>IF($B17=AD$3,"",IF(AND(LEFT($B17,1)="E",LEFT(AD$3,1)="E"),1,IF(SUMIFS('Key inputs_NGA_Trade'!AC$4:AC$31,'Key inputs_NGA_Trade'!$A$4:$A$31,$B17)=0,"",1)))</f>
        <v/>
      </c>
    </row>
    <row r="18" spans="2:30" ht="15.75" thickBot="1">
      <c r="B18" s="46" t="s">
        <v>84</v>
      </c>
      <c r="C18" s="2" t="str">
        <f>IF($B18=C$3,"",IF(AND(LEFT($B18,1)="E",LEFT(C$3,1)="E"),1,IF(SUMIFS('Key inputs_NGA_Trade'!B$4:B$31,'Key inputs_NGA_Trade'!$A$4:$A$31,$B18)=0,"",1)))</f>
        <v/>
      </c>
      <c r="D18" s="2" t="str">
        <f>IF($B18=D$3,"",IF(AND(LEFT($B18,1)="E",LEFT(D$3,1)="E"),1,IF(SUMIFS('Key inputs_NGA_Trade'!C$4:C$31,'Key inputs_NGA_Trade'!$A$4:$A$31,$B18)=0,"",1)))</f>
        <v/>
      </c>
      <c r="E18" s="2" t="str">
        <f>IF($B18=E$3,"",IF(AND(LEFT($B18,1)="E",LEFT(E$3,1)="E"),1,IF(SUMIFS('Key inputs_NGA_Trade'!D$4:D$31,'Key inputs_NGA_Trade'!$A$4:$A$31,$B18)=0,"",1)))</f>
        <v/>
      </c>
      <c r="F18" s="2" t="str">
        <f>IF($B18=F$3,"",IF(AND(LEFT($B18,1)="E",LEFT(F$3,1)="E"),1,IF(SUMIFS('Key inputs_NGA_Trade'!E$4:E$31,'Key inputs_NGA_Trade'!$A$4:$A$31,$B18)=0,"",1)))</f>
        <v/>
      </c>
      <c r="G18" s="2" t="str">
        <f>IF($B18=G$3,"",IF(AND(LEFT($B18,1)="E",LEFT(G$3,1)="E"),1,IF(SUMIFS('Key inputs_NGA_Trade'!F$4:F$31,'Key inputs_NGA_Trade'!$A$4:$A$31,$B18)=0,"",1)))</f>
        <v/>
      </c>
      <c r="H18" s="2" t="str">
        <f>IF($B18=H$3,"",IF(AND(LEFT($B18,1)="E",LEFT(H$3,1)="E"),1,IF(SUMIFS('Key inputs_NGA_Trade'!G$4:G$31,'Key inputs_NGA_Trade'!$A$4:$A$31,$B18)=0,"",1)))</f>
        <v/>
      </c>
      <c r="I18" s="2" t="str">
        <f>IF($B18=I$3,"",IF(AND(LEFT($B18,1)="E",LEFT(I$3,1)="E"),1,IF(SUMIFS('Key inputs_NGA_Trade'!H$4:H$31,'Key inputs_NGA_Trade'!$A$4:$A$31,$B18)=0,"",1)))</f>
        <v/>
      </c>
      <c r="J18" s="2" t="str">
        <f>IF($B18=J$3,"",IF(AND(LEFT($B18,1)="E",LEFT(J$3,1)="E"),1,IF(SUMIFS('Key inputs_NGA_Trade'!I$4:I$31,'Key inputs_NGA_Trade'!$A$4:$A$31,$B18)=0,"",1)))</f>
        <v/>
      </c>
      <c r="K18" s="2" t="str">
        <f>IF($B18=K$3,"",IF(AND(LEFT($B18,1)="E",LEFT(K$3,1)="E"),1,IF(SUMIFS('Key inputs_NGA_Trade'!J$4:J$31,'Key inputs_NGA_Trade'!$A$4:$A$31,$B18)=0,"",1)))</f>
        <v/>
      </c>
      <c r="L18" s="2" t="str">
        <f>IF($B18=L$3,"",IF(AND(LEFT($B18,1)="E",LEFT(L$3,1)="E"),1,IF(SUMIFS('Key inputs_NGA_Trade'!K$4:K$31,'Key inputs_NGA_Trade'!$A$4:$A$31,$B18)=0,"",1)))</f>
        <v/>
      </c>
      <c r="M18" s="2" t="str">
        <f>IF($B18=M$3,"",IF(AND(LEFT($B18,1)="E",LEFT(M$3,1)="E"),1,IF(SUMIFS('Key inputs_NGA_Trade'!L$4:L$31,'Key inputs_NGA_Trade'!$A$4:$A$31,$B18)=0,"",1)))</f>
        <v/>
      </c>
      <c r="N18" s="2" t="str">
        <f>IF($B18=N$3,"",IF(AND(LEFT($B18,1)="E",LEFT(N$3,1)="E"),1,IF(SUMIFS('Key inputs_NGA_Trade'!M$4:M$31,'Key inputs_NGA_Trade'!$A$4:$A$31,$B18)=0,"",1)))</f>
        <v/>
      </c>
      <c r="O18" s="2">
        <f>IF($B18=O$3,"",IF(AND(LEFT($B18,1)="E",LEFT(O$3,1)="E"),1,IF(SUMIFS('Key inputs_NGA_Trade'!N$4:N$31,'Key inputs_NGA_Trade'!$A$4:$A$31,$B18)=0,"",1)))</f>
        <v>1</v>
      </c>
      <c r="P18" s="2">
        <f>IF($B18=P$3,"",IF(AND(LEFT($B18,1)="E",LEFT(P$3,1)="E"),1,IF(SUMIFS('Key inputs_NGA_Trade'!O$4:O$31,'Key inputs_NGA_Trade'!$A$4:$A$31,$B18)=0,"",1)))</f>
        <v>1</v>
      </c>
      <c r="Q18" s="71" t="str">
        <f>IF($B18=Q$3,"",IF(AND(LEFT($B18,1)="E",LEFT(Q$3,1)="E"),1,IF(SUMIFS('Key inputs_NGA_Trade'!P$4:P$31,'Key inputs_NGA_Trade'!$A$4:$A$31,$B18)=0,"",1)))</f>
        <v/>
      </c>
      <c r="R18" s="2">
        <f>IF($B18=R$3,"",IF(AND(LEFT($B18,1)="E",LEFT(R$3,1)="E"),1,IF(SUMIFS('Key inputs_NGA_Trade'!Q$4:Q$31,'Key inputs_NGA_Trade'!$A$4:$A$31,$B18)=0,"",1)))</f>
        <v>1</v>
      </c>
      <c r="S18" s="2">
        <f>IF($B18=S$3,"",IF(AND(LEFT($B18,1)="E",LEFT(S$3,1)="E"),1,IF(SUMIFS('Key inputs_NGA_Trade'!R$4:R$31,'Key inputs_NGA_Trade'!$A$4:$A$31,$B18)=0,"",1)))</f>
        <v>1</v>
      </c>
      <c r="T18" s="2" t="str">
        <f>IF($B18=T$3,"",IF(AND(LEFT($B18,1)="E",LEFT(T$3,1)="E"),1,IF(SUMIFS('Key inputs_NGA_Trade'!S$4:S$31,'Key inputs_NGA_Trade'!$A$4:$A$31,$B18)=0,"",1)))</f>
        <v/>
      </c>
      <c r="U18" s="2" t="str">
        <f>IF($B18=U$3,"",IF(AND(LEFT($B18,1)="E",LEFT(U$3,1)="E"),1,IF(SUMIFS('Key inputs_NGA_Trade'!T$4:T$31,'Key inputs_NGA_Trade'!$A$4:$A$31,$B18)=0,"",1)))</f>
        <v/>
      </c>
      <c r="V18" s="2" t="str">
        <f>IF($B18=V$3,"",IF(AND(LEFT($B18,1)="E",LEFT(V$3,1)="E"),1,IF(SUMIFS('Key inputs_NGA_Trade'!U$4:U$31,'Key inputs_NGA_Trade'!$A$4:$A$31,$B18)=0,"",1)))</f>
        <v/>
      </c>
      <c r="W18" s="2" t="str">
        <f>IF($B18=W$3,"",IF(AND(LEFT($B18,1)="E",LEFT(W$3,1)="E"),1,IF(SUMIFS('Key inputs_NGA_Trade'!V$4:V$31,'Key inputs_NGA_Trade'!$A$4:$A$31,$B18)=0,"",1)))</f>
        <v/>
      </c>
      <c r="X18" s="2" t="str">
        <f>IF($B18=X$3,"",IF(AND(LEFT($B18,1)="E",LEFT(X$3,1)="E"),1,IF(SUMIFS('Key inputs_NGA_Trade'!W$4:W$31,'Key inputs_NGA_Trade'!$A$4:$A$31,$B18)=0,"",1)))</f>
        <v/>
      </c>
      <c r="Y18" s="2" t="str">
        <f>IF($B18=Y$3,"",IF(AND(LEFT($B18,1)="E",LEFT(Y$3,1)="E"),1,IF(SUMIFS('Key inputs_NGA_Trade'!X$4:X$31,'Key inputs_NGA_Trade'!$A$4:$A$31,$B18)=0,"",1)))</f>
        <v/>
      </c>
      <c r="Z18" s="2" t="str">
        <f>IF($B18=Z$3,"",IF(AND(LEFT($B18,1)="E",LEFT(Z$3,1)="E"),1,IF(SUMIFS('Key inputs_NGA_Trade'!Y$4:Y$31,'Key inputs_NGA_Trade'!$A$4:$A$31,$B18)=0,"",1)))</f>
        <v/>
      </c>
      <c r="AA18" s="2" t="str">
        <f>IF($B18=AA$3,"",IF(AND(LEFT($B18,1)="E",LEFT(AA$3,1)="E"),1,IF(SUMIFS('Key inputs_NGA_Trade'!Z$4:Z$31,'Key inputs_NGA_Trade'!$A$4:$A$31,$B18)=0,"",1)))</f>
        <v/>
      </c>
      <c r="AB18" s="2" t="str">
        <f>IF($B18=AB$3,"",IF(AND(LEFT($B18,1)="E",LEFT(AB$3,1)="E"),1,IF(SUMIFS('Key inputs_NGA_Trade'!AA$4:AA$31,'Key inputs_NGA_Trade'!$A$4:$A$31,$B18)=0,"",1)))</f>
        <v/>
      </c>
      <c r="AC18" s="2" t="str">
        <f>IF($B18=AC$3,"",IF(AND(LEFT($B18,1)="E",LEFT(AC$3,1)="E"),1,IF(SUMIFS('Key inputs_NGA_Trade'!AB$4:AB$31,'Key inputs_NGA_Trade'!$A$4:$A$31,$B18)=0,"",1)))</f>
        <v/>
      </c>
      <c r="AD18" s="2" t="str">
        <f>IF($B18=AD$3,"",IF(AND(LEFT($B18,1)="E",LEFT(AD$3,1)="E"),1,IF(SUMIFS('Key inputs_NGA_Trade'!AC$4:AC$31,'Key inputs_NGA_Trade'!$A$4:$A$31,$B18)=0,"",1)))</f>
        <v/>
      </c>
    </row>
    <row r="19" spans="2:30" ht="15.75" thickBot="1">
      <c r="B19" s="46" t="s">
        <v>87</v>
      </c>
      <c r="C19" s="2" t="str">
        <f>IF($B19=C$3,"",IF(AND(LEFT($B19,1)="E",LEFT(C$3,1)="E"),1,IF(SUMIFS('Key inputs_NGA_Trade'!B$4:B$31,'Key inputs_NGA_Trade'!$A$4:$A$31,$B19)=0,"",1)))</f>
        <v/>
      </c>
      <c r="D19" s="2" t="str">
        <f>IF($B19=D$3,"",IF(AND(LEFT($B19,1)="E",LEFT(D$3,1)="E"),1,IF(SUMIFS('Key inputs_NGA_Trade'!C$4:C$31,'Key inputs_NGA_Trade'!$A$4:$A$31,$B19)=0,"",1)))</f>
        <v/>
      </c>
      <c r="E19" s="2" t="str">
        <f>IF($B19=E$3,"",IF(AND(LEFT($B19,1)="E",LEFT(E$3,1)="E"),1,IF(SUMIFS('Key inputs_NGA_Trade'!D$4:D$31,'Key inputs_NGA_Trade'!$A$4:$A$31,$B19)=0,"",1)))</f>
        <v/>
      </c>
      <c r="F19" s="2" t="str">
        <f>IF($B19=F$3,"",IF(AND(LEFT($B19,1)="E",LEFT(F$3,1)="E"),1,IF(SUMIFS('Key inputs_NGA_Trade'!E$4:E$31,'Key inputs_NGA_Trade'!$A$4:$A$31,$B19)=0,"",1)))</f>
        <v/>
      </c>
      <c r="G19" s="2" t="str">
        <f>IF($B19=G$3,"",IF(AND(LEFT($B19,1)="E",LEFT(G$3,1)="E"),1,IF(SUMIFS('Key inputs_NGA_Trade'!F$4:F$31,'Key inputs_NGA_Trade'!$A$4:$A$31,$B19)=0,"",1)))</f>
        <v/>
      </c>
      <c r="H19" s="2" t="str">
        <f>IF($B19=H$3,"",IF(AND(LEFT($B19,1)="E",LEFT(H$3,1)="E"),1,IF(SUMIFS('Key inputs_NGA_Trade'!G$4:G$31,'Key inputs_NGA_Trade'!$A$4:$A$31,$B19)=0,"",1)))</f>
        <v/>
      </c>
      <c r="I19" s="2" t="str">
        <f>IF($B19=I$3,"",IF(AND(LEFT($B19,1)="E",LEFT(I$3,1)="E"),1,IF(SUMIFS('Key inputs_NGA_Trade'!H$4:H$31,'Key inputs_NGA_Trade'!$A$4:$A$31,$B19)=0,"",1)))</f>
        <v/>
      </c>
      <c r="J19" s="2" t="str">
        <f>IF($B19=J$3,"",IF(AND(LEFT($B19,1)="E",LEFT(J$3,1)="E"),1,IF(SUMIFS('Key inputs_NGA_Trade'!I$4:I$31,'Key inputs_NGA_Trade'!$A$4:$A$31,$B19)=0,"",1)))</f>
        <v/>
      </c>
      <c r="K19" s="2" t="str">
        <f>IF($B19=K$3,"",IF(AND(LEFT($B19,1)="E",LEFT(K$3,1)="E"),1,IF(SUMIFS('Key inputs_NGA_Trade'!J$4:J$31,'Key inputs_NGA_Trade'!$A$4:$A$31,$B19)=0,"",1)))</f>
        <v/>
      </c>
      <c r="L19" s="2" t="str">
        <f>IF($B19=L$3,"",IF(AND(LEFT($B19,1)="E",LEFT(L$3,1)="E"),1,IF(SUMIFS('Key inputs_NGA_Trade'!K$4:K$31,'Key inputs_NGA_Trade'!$A$4:$A$31,$B19)=0,"",1)))</f>
        <v/>
      </c>
      <c r="M19" s="2" t="str">
        <f>IF($B19=M$3,"",IF(AND(LEFT($B19,1)="E",LEFT(M$3,1)="E"),1,IF(SUMIFS('Key inputs_NGA_Trade'!L$4:L$31,'Key inputs_NGA_Trade'!$A$4:$A$31,$B19)=0,"",1)))</f>
        <v/>
      </c>
      <c r="N19" s="2" t="str">
        <f>IF($B19=N$3,"",IF(AND(LEFT($B19,1)="E",LEFT(N$3,1)="E"),1,IF(SUMIFS('Key inputs_NGA_Trade'!M$4:M$31,'Key inputs_NGA_Trade'!$A$4:$A$31,$B19)=0,"",1)))</f>
        <v/>
      </c>
      <c r="O19" s="2">
        <f>IF($B19=O$3,"",IF(AND(LEFT($B19,1)="E",LEFT(O$3,1)="E"),1,IF(SUMIFS('Key inputs_NGA_Trade'!N$4:N$31,'Key inputs_NGA_Trade'!$A$4:$A$31,$B19)=0,"",1)))</f>
        <v>1</v>
      </c>
      <c r="P19" s="2">
        <f>IF($B19=P$3,"",IF(AND(LEFT($B19,1)="E",LEFT(P$3,1)="E"),1,IF(SUMIFS('Key inputs_NGA_Trade'!O$4:O$31,'Key inputs_NGA_Trade'!$A$4:$A$31,$B19)=0,"",1)))</f>
        <v>1</v>
      </c>
      <c r="Q19" s="2">
        <f>IF($B19=Q$3,"",IF(AND(LEFT($B19,1)="E",LEFT(Q$3,1)="E"),1,IF(SUMIFS('Key inputs_NGA_Trade'!P$4:P$31,'Key inputs_NGA_Trade'!$A$4:$A$31,$B19)=0,"",1)))</f>
        <v>1</v>
      </c>
      <c r="R19" s="71" t="str">
        <f>IF($B19=R$3,"",IF(AND(LEFT($B19,1)="E",LEFT(R$3,1)="E"),1,IF(SUMIFS('Key inputs_NGA_Trade'!Q$4:Q$31,'Key inputs_NGA_Trade'!$A$4:$A$31,$B19)=0,"",1)))</f>
        <v/>
      </c>
      <c r="S19" s="2">
        <f>IF($B19=S$3,"",IF(AND(LEFT($B19,1)="E",LEFT(S$3,1)="E"),1,IF(SUMIFS('Key inputs_NGA_Trade'!R$4:R$31,'Key inputs_NGA_Trade'!$A$4:$A$31,$B19)=0,"",1)))</f>
        <v>1</v>
      </c>
      <c r="T19" s="2" t="str">
        <f>IF($B19=T$3,"",IF(AND(LEFT($B19,1)="E",LEFT(T$3,1)="E"),1,IF(SUMIFS('Key inputs_NGA_Trade'!S$4:S$31,'Key inputs_NGA_Trade'!$A$4:$A$31,$B19)=0,"",1)))</f>
        <v/>
      </c>
      <c r="U19" s="2" t="str">
        <f>IF($B19=U$3,"",IF(AND(LEFT($B19,1)="E",LEFT(U$3,1)="E"),1,IF(SUMIFS('Key inputs_NGA_Trade'!T$4:T$31,'Key inputs_NGA_Trade'!$A$4:$A$31,$B19)=0,"",1)))</f>
        <v/>
      </c>
      <c r="V19" s="2" t="str">
        <f>IF($B19=V$3,"",IF(AND(LEFT($B19,1)="E",LEFT(V$3,1)="E"),1,IF(SUMIFS('Key inputs_NGA_Trade'!U$4:U$31,'Key inputs_NGA_Trade'!$A$4:$A$31,$B19)=0,"",1)))</f>
        <v/>
      </c>
      <c r="W19" s="2" t="str">
        <f>IF($B19=W$3,"",IF(AND(LEFT($B19,1)="E",LEFT(W$3,1)="E"),1,IF(SUMIFS('Key inputs_NGA_Trade'!V$4:V$31,'Key inputs_NGA_Trade'!$A$4:$A$31,$B19)=0,"",1)))</f>
        <v/>
      </c>
      <c r="X19" s="2" t="str">
        <f>IF($B19=X$3,"",IF(AND(LEFT($B19,1)="E",LEFT(X$3,1)="E"),1,IF(SUMIFS('Key inputs_NGA_Trade'!W$4:W$31,'Key inputs_NGA_Trade'!$A$4:$A$31,$B19)=0,"",1)))</f>
        <v/>
      </c>
      <c r="Y19" s="2" t="str">
        <f>IF($B19=Y$3,"",IF(AND(LEFT($B19,1)="E",LEFT(Y$3,1)="E"),1,IF(SUMIFS('Key inputs_NGA_Trade'!X$4:X$31,'Key inputs_NGA_Trade'!$A$4:$A$31,$B19)=0,"",1)))</f>
        <v/>
      </c>
      <c r="Z19" s="2" t="str">
        <f>IF($B19=Z$3,"",IF(AND(LEFT($B19,1)="E",LEFT(Z$3,1)="E"),1,IF(SUMIFS('Key inputs_NGA_Trade'!Y$4:Y$31,'Key inputs_NGA_Trade'!$A$4:$A$31,$B19)=0,"",1)))</f>
        <v/>
      </c>
      <c r="AA19" s="2" t="str">
        <f>IF($B19=AA$3,"",IF(AND(LEFT($B19,1)="E",LEFT(AA$3,1)="E"),1,IF(SUMIFS('Key inputs_NGA_Trade'!Z$4:Z$31,'Key inputs_NGA_Trade'!$A$4:$A$31,$B19)=0,"",1)))</f>
        <v/>
      </c>
      <c r="AB19" s="2" t="str">
        <f>IF($B19=AB$3,"",IF(AND(LEFT($B19,1)="E",LEFT(AB$3,1)="E"),1,IF(SUMIFS('Key inputs_NGA_Trade'!AA$4:AA$31,'Key inputs_NGA_Trade'!$A$4:$A$31,$B19)=0,"",1)))</f>
        <v/>
      </c>
      <c r="AC19" s="2" t="str">
        <f>IF($B19=AC$3,"",IF(AND(LEFT($B19,1)="E",LEFT(AC$3,1)="E"),1,IF(SUMIFS('Key inputs_NGA_Trade'!AB$4:AB$31,'Key inputs_NGA_Trade'!$A$4:$A$31,$B19)=0,"",1)))</f>
        <v/>
      </c>
      <c r="AD19" s="2" t="str">
        <f>IF($B19=AD$3,"",IF(AND(LEFT($B19,1)="E",LEFT(AD$3,1)="E"),1,IF(SUMIFS('Key inputs_NGA_Trade'!AC$4:AC$31,'Key inputs_NGA_Trade'!$A$4:$A$31,$B19)=0,"",1)))</f>
        <v/>
      </c>
    </row>
    <row r="20" spans="2:30" ht="15.75" thickBot="1">
      <c r="B20" s="46" t="s">
        <v>90</v>
      </c>
      <c r="C20" s="2" t="str">
        <f>IF($B20=C$3,"",IF(AND(LEFT($B20,1)="E",LEFT(C$3,1)="E"),1,IF(SUMIFS('Key inputs_NGA_Trade'!B$4:B$31,'Key inputs_NGA_Trade'!$A$4:$A$31,$B20)=0,"",1)))</f>
        <v/>
      </c>
      <c r="D20" s="2" t="str">
        <f>IF($B20=D$3,"",IF(AND(LEFT($B20,1)="E",LEFT(D$3,1)="E"),1,IF(SUMIFS('Key inputs_NGA_Trade'!C$4:C$31,'Key inputs_NGA_Trade'!$A$4:$A$31,$B20)=0,"",1)))</f>
        <v/>
      </c>
      <c r="E20" s="2" t="str">
        <f>IF($B20=E$3,"",IF(AND(LEFT($B20,1)="E",LEFT(E$3,1)="E"),1,IF(SUMIFS('Key inputs_NGA_Trade'!D$4:D$31,'Key inputs_NGA_Trade'!$A$4:$A$31,$B20)=0,"",1)))</f>
        <v/>
      </c>
      <c r="F20" s="2" t="str">
        <f>IF($B20=F$3,"",IF(AND(LEFT($B20,1)="E",LEFT(F$3,1)="E"),1,IF(SUMIFS('Key inputs_NGA_Trade'!E$4:E$31,'Key inputs_NGA_Trade'!$A$4:$A$31,$B20)=0,"",1)))</f>
        <v/>
      </c>
      <c r="G20" s="2" t="str">
        <f>IF($B20=G$3,"",IF(AND(LEFT($B20,1)="E",LEFT(G$3,1)="E"),1,IF(SUMIFS('Key inputs_NGA_Trade'!F$4:F$31,'Key inputs_NGA_Trade'!$A$4:$A$31,$B20)=0,"",1)))</f>
        <v/>
      </c>
      <c r="H20" s="2" t="str">
        <f>IF($B20=H$3,"",IF(AND(LEFT($B20,1)="E",LEFT(H$3,1)="E"),1,IF(SUMIFS('Key inputs_NGA_Trade'!G$4:G$31,'Key inputs_NGA_Trade'!$A$4:$A$31,$B20)=0,"",1)))</f>
        <v/>
      </c>
      <c r="I20" s="2" t="str">
        <f>IF($B20=I$3,"",IF(AND(LEFT($B20,1)="E",LEFT(I$3,1)="E"),1,IF(SUMIFS('Key inputs_NGA_Trade'!H$4:H$31,'Key inputs_NGA_Trade'!$A$4:$A$31,$B20)=0,"",1)))</f>
        <v/>
      </c>
      <c r="J20" s="2" t="str">
        <f>IF($B20=J$3,"",IF(AND(LEFT($B20,1)="E",LEFT(J$3,1)="E"),1,IF(SUMIFS('Key inputs_NGA_Trade'!I$4:I$31,'Key inputs_NGA_Trade'!$A$4:$A$31,$B20)=0,"",1)))</f>
        <v/>
      </c>
      <c r="K20" s="2" t="str">
        <f>IF($B20=K$3,"",IF(AND(LEFT($B20,1)="E",LEFT(K$3,1)="E"),1,IF(SUMIFS('Key inputs_NGA_Trade'!J$4:J$31,'Key inputs_NGA_Trade'!$A$4:$A$31,$B20)=0,"",1)))</f>
        <v/>
      </c>
      <c r="L20" s="2" t="str">
        <f>IF($B20=L$3,"",IF(AND(LEFT($B20,1)="E",LEFT(L$3,1)="E"),1,IF(SUMIFS('Key inputs_NGA_Trade'!K$4:K$31,'Key inputs_NGA_Trade'!$A$4:$A$31,$B20)=0,"",1)))</f>
        <v/>
      </c>
      <c r="M20" s="2" t="str">
        <f>IF($B20=M$3,"",IF(AND(LEFT($B20,1)="E",LEFT(M$3,1)="E"),1,IF(SUMIFS('Key inputs_NGA_Trade'!L$4:L$31,'Key inputs_NGA_Trade'!$A$4:$A$31,$B20)=0,"",1)))</f>
        <v/>
      </c>
      <c r="N20" s="2" t="str">
        <f>IF($B20=N$3,"",IF(AND(LEFT($B20,1)="E",LEFT(N$3,1)="E"),1,IF(SUMIFS('Key inputs_NGA_Trade'!M$4:M$31,'Key inputs_NGA_Trade'!$A$4:$A$31,$B20)=0,"",1)))</f>
        <v/>
      </c>
      <c r="O20" s="2">
        <f>IF($B20=O$3,"",IF(AND(LEFT($B20,1)="E",LEFT(O$3,1)="E"),1,IF(SUMIFS('Key inputs_NGA_Trade'!N$4:N$31,'Key inputs_NGA_Trade'!$A$4:$A$31,$B20)=0,"",1)))</f>
        <v>1</v>
      </c>
      <c r="P20" s="2">
        <f>IF($B20=P$3,"",IF(AND(LEFT($B20,1)="E",LEFT(P$3,1)="E"),1,IF(SUMIFS('Key inputs_NGA_Trade'!O$4:O$31,'Key inputs_NGA_Trade'!$A$4:$A$31,$B20)=0,"",1)))</f>
        <v>1</v>
      </c>
      <c r="Q20" s="2">
        <f>IF($B20=Q$3,"",IF(AND(LEFT($B20,1)="E",LEFT(Q$3,1)="E"),1,IF(SUMIFS('Key inputs_NGA_Trade'!P$4:P$31,'Key inputs_NGA_Trade'!$A$4:$A$31,$B20)=0,"",1)))</f>
        <v>1</v>
      </c>
      <c r="R20" s="2">
        <f>IF($B20=R$3,"",IF(AND(LEFT($B20,1)="E",LEFT(R$3,1)="E"),1,IF(SUMIFS('Key inputs_NGA_Trade'!Q$4:Q$31,'Key inputs_NGA_Trade'!$A$4:$A$31,$B20)=0,"",1)))</f>
        <v>1</v>
      </c>
      <c r="S20" s="71" t="str">
        <f>IF($B20=S$3,"",IF(AND(LEFT($B20,1)="E",LEFT(S$3,1)="E"),1,IF(SUMIFS('Key inputs_NGA_Trade'!R$4:R$31,'Key inputs_NGA_Trade'!$A$4:$A$31,$B20)=0,"",1)))</f>
        <v/>
      </c>
      <c r="T20" s="2" t="str">
        <f>IF($B20=T$3,"",IF(AND(LEFT($B20,1)="E",LEFT(T$3,1)="E"),1,IF(SUMIFS('Key inputs_NGA_Trade'!S$4:S$31,'Key inputs_NGA_Trade'!$A$4:$A$31,$B20)=0,"",1)))</f>
        <v/>
      </c>
      <c r="U20" s="2" t="str">
        <f>IF($B20=U$3,"",IF(AND(LEFT($B20,1)="E",LEFT(U$3,1)="E"),1,IF(SUMIFS('Key inputs_NGA_Trade'!T$4:T$31,'Key inputs_NGA_Trade'!$A$4:$A$31,$B20)=0,"",1)))</f>
        <v/>
      </c>
      <c r="V20" s="2" t="str">
        <f>IF($B20=V$3,"",IF(AND(LEFT($B20,1)="E",LEFT(V$3,1)="E"),1,IF(SUMIFS('Key inputs_NGA_Trade'!U$4:U$31,'Key inputs_NGA_Trade'!$A$4:$A$31,$B20)=0,"",1)))</f>
        <v/>
      </c>
      <c r="W20" s="2" t="str">
        <f>IF($B20=W$3,"",IF(AND(LEFT($B20,1)="E",LEFT(W$3,1)="E"),1,IF(SUMIFS('Key inputs_NGA_Trade'!V$4:V$31,'Key inputs_NGA_Trade'!$A$4:$A$31,$B20)=0,"",1)))</f>
        <v/>
      </c>
      <c r="X20" s="2" t="str">
        <f>IF($B20=X$3,"",IF(AND(LEFT($B20,1)="E",LEFT(X$3,1)="E"),1,IF(SUMIFS('Key inputs_NGA_Trade'!W$4:W$31,'Key inputs_NGA_Trade'!$A$4:$A$31,$B20)=0,"",1)))</f>
        <v/>
      </c>
      <c r="Y20" s="2" t="str">
        <f>IF($B20=Y$3,"",IF(AND(LEFT($B20,1)="E",LEFT(Y$3,1)="E"),1,IF(SUMIFS('Key inputs_NGA_Trade'!X$4:X$31,'Key inputs_NGA_Trade'!$A$4:$A$31,$B20)=0,"",1)))</f>
        <v/>
      </c>
      <c r="Z20" s="2" t="str">
        <f>IF($B20=Z$3,"",IF(AND(LEFT($B20,1)="E",LEFT(Z$3,1)="E"),1,IF(SUMIFS('Key inputs_NGA_Trade'!Y$4:Y$31,'Key inputs_NGA_Trade'!$A$4:$A$31,$B20)=0,"",1)))</f>
        <v/>
      </c>
      <c r="AA20" s="2" t="str">
        <f>IF($B20=AA$3,"",IF(AND(LEFT($B20,1)="E",LEFT(AA$3,1)="E"),1,IF(SUMIFS('Key inputs_NGA_Trade'!Z$4:Z$31,'Key inputs_NGA_Trade'!$A$4:$A$31,$B20)=0,"",1)))</f>
        <v/>
      </c>
      <c r="AB20" s="2" t="str">
        <f>IF($B20=AB$3,"",IF(AND(LEFT($B20,1)="E",LEFT(AB$3,1)="E"),1,IF(SUMIFS('Key inputs_NGA_Trade'!AA$4:AA$31,'Key inputs_NGA_Trade'!$A$4:$A$31,$B20)=0,"",1)))</f>
        <v/>
      </c>
      <c r="AC20" s="2" t="str">
        <f>IF($B20=AC$3,"",IF(AND(LEFT($B20,1)="E",LEFT(AC$3,1)="E"),1,IF(SUMIFS('Key inputs_NGA_Trade'!AB$4:AB$31,'Key inputs_NGA_Trade'!$A$4:$A$31,$B20)=0,"",1)))</f>
        <v/>
      </c>
      <c r="AD20" s="2" t="str">
        <f>IF($B20=AD$3,"",IF(AND(LEFT($B20,1)="E",LEFT(AD$3,1)="E"),1,IF(SUMIFS('Key inputs_NGA_Trade'!AC$4:AC$31,'Key inputs_NGA_Trade'!$A$4:$A$31,$B20)=0,"",1)))</f>
        <v/>
      </c>
    </row>
    <row r="21" spans="2:30" ht="15.75" thickBot="1">
      <c r="B21" s="46" t="s">
        <v>93</v>
      </c>
      <c r="C21" s="2" t="str">
        <f>IF($B21=C$3,"",IF(AND(LEFT($B21,1)="E",LEFT(C$3,1)="E"),1,IF(SUMIFS('Key inputs_NGA_Trade'!B$4:B$31,'Key inputs_NGA_Trade'!$A$4:$A$31,$B21)=0,"",1)))</f>
        <v/>
      </c>
      <c r="D21" s="2" t="str">
        <f>IF($B21=D$3,"",IF(AND(LEFT($B21,1)="E",LEFT(D$3,1)="E"),1,IF(SUMIFS('Key inputs_NGA_Trade'!C$4:C$31,'Key inputs_NGA_Trade'!$A$4:$A$31,$B21)=0,"",1)))</f>
        <v/>
      </c>
      <c r="E21" s="2" t="str">
        <f>IF($B21=E$3,"",IF(AND(LEFT($B21,1)="E",LEFT(E$3,1)="E"),1,IF(SUMIFS('Key inputs_NGA_Trade'!D$4:D$31,'Key inputs_NGA_Trade'!$A$4:$A$31,$B21)=0,"",1)))</f>
        <v/>
      </c>
      <c r="F21" s="2" t="str">
        <f>IF($B21=F$3,"",IF(AND(LEFT($B21,1)="E",LEFT(F$3,1)="E"),1,IF(SUMIFS('Key inputs_NGA_Trade'!E$4:E$31,'Key inputs_NGA_Trade'!$A$4:$A$31,$B21)=0,"",1)))</f>
        <v/>
      </c>
      <c r="G21" s="2">
        <f>IF($B21=G$3,"",IF(AND(LEFT($B21,1)="E",LEFT(G$3,1)="E"),1,IF(SUMIFS('Key inputs_NGA_Trade'!F$4:F$31,'Key inputs_NGA_Trade'!$A$4:$A$31,$B21)=0,"",1)))</f>
        <v>1</v>
      </c>
      <c r="H21" s="2" t="str">
        <f>IF($B21=H$3,"",IF(AND(LEFT($B21,1)="E",LEFT(H$3,1)="E"),1,IF(SUMIFS('Key inputs_NGA_Trade'!G$4:G$31,'Key inputs_NGA_Trade'!$A$4:$A$31,$B21)=0,"",1)))</f>
        <v/>
      </c>
      <c r="I21" s="2">
        <f>IF($B21=I$3,"",IF(AND(LEFT($B21,1)="E",LEFT(I$3,1)="E"),1,IF(SUMIFS('Key inputs_NGA_Trade'!H$4:H$31,'Key inputs_NGA_Trade'!$A$4:$A$31,$B21)=0,"",1)))</f>
        <v>1</v>
      </c>
      <c r="J21" s="2" t="str">
        <f>IF($B21=J$3,"",IF(AND(LEFT($B21,1)="E",LEFT(J$3,1)="E"),1,IF(SUMIFS('Key inputs_NGA_Trade'!I$4:I$31,'Key inputs_NGA_Trade'!$A$4:$A$31,$B21)=0,"",1)))</f>
        <v/>
      </c>
      <c r="K21" s="2" t="str">
        <f>IF($B21=K$3,"",IF(AND(LEFT($B21,1)="E",LEFT(K$3,1)="E"),1,IF(SUMIFS('Key inputs_NGA_Trade'!J$4:J$31,'Key inputs_NGA_Trade'!$A$4:$A$31,$B21)=0,"",1)))</f>
        <v/>
      </c>
      <c r="L21" s="2" t="str">
        <f>IF($B21=L$3,"",IF(AND(LEFT($B21,1)="E",LEFT(L$3,1)="E"),1,IF(SUMIFS('Key inputs_NGA_Trade'!K$4:K$31,'Key inputs_NGA_Trade'!$A$4:$A$31,$B21)=0,"",1)))</f>
        <v/>
      </c>
      <c r="M21" s="2" t="str">
        <f>IF($B21=M$3,"",IF(AND(LEFT($B21,1)="E",LEFT(M$3,1)="E"),1,IF(SUMIFS('Key inputs_NGA_Trade'!L$4:L$31,'Key inputs_NGA_Trade'!$A$4:$A$31,$B21)=0,"",1)))</f>
        <v/>
      </c>
      <c r="N21" s="2">
        <f>IF($B21=N$3,"",IF(AND(LEFT($B21,1)="E",LEFT(N$3,1)="E"),1,IF(SUMIFS('Key inputs_NGA_Trade'!M$4:M$31,'Key inputs_NGA_Trade'!$A$4:$A$31,$B21)=0,"",1)))</f>
        <v>1</v>
      </c>
      <c r="O21" s="2" t="str">
        <f>IF($B21=O$3,"",IF(AND(LEFT($B21,1)="E",LEFT(O$3,1)="E"),1,IF(SUMIFS('Key inputs_NGA_Trade'!N$4:N$31,'Key inputs_NGA_Trade'!$A$4:$A$31,$B21)=0,"",1)))</f>
        <v/>
      </c>
      <c r="P21" s="2" t="str">
        <f>IF($B21=P$3,"",IF(AND(LEFT($B21,1)="E",LEFT(P$3,1)="E"),1,IF(SUMIFS('Key inputs_NGA_Trade'!O$4:O$31,'Key inputs_NGA_Trade'!$A$4:$A$31,$B21)=0,"",1)))</f>
        <v/>
      </c>
      <c r="Q21" s="2" t="str">
        <f>IF($B21=Q$3,"",IF(AND(LEFT($B21,1)="E",LEFT(Q$3,1)="E"),1,IF(SUMIFS('Key inputs_NGA_Trade'!P$4:P$31,'Key inputs_NGA_Trade'!$A$4:$A$31,$B21)=0,"",1)))</f>
        <v/>
      </c>
      <c r="R21" s="2" t="str">
        <f>IF($B21=R$3,"",IF(AND(LEFT($B21,1)="E",LEFT(R$3,1)="E"),1,IF(SUMIFS('Key inputs_NGA_Trade'!Q$4:Q$31,'Key inputs_NGA_Trade'!$A$4:$A$31,$B21)=0,"",1)))</f>
        <v/>
      </c>
      <c r="S21" s="2" t="str">
        <f>IF($B21=S$3,"",IF(AND(LEFT($B21,1)="E",LEFT(S$3,1)="E"),1,IF(SUMIFS('Key inputs_NGA_Trade'!R$4:R$31,'Key inputs_NGA_Trade'!$A$4:$A$31,$B21)=0,"",1)))</f>
        <v/>
      </c>
      <c r="T21" s="71" t="str">
        <f>IF($B21=T$3,"",IF(AND(LEFT($B21,1)="E",LEFT(T$3,1)="E"),1,IF(SUMIFS('Key inputs_NGA_Trade'!S$4:S$31,'Key inputs_NGA_Trade'!$A$4:$A$31,$B21)=0,"",1)))</f>
        <v/>
      </c>
      <c r="U21" s="2" t="str">
        <f>IF($B21=U$3,"",IF(AND(LEFT($B21,1)="E",LEFT(U$3,1)="E"),1,IF(SUMIFS('Key inputs_NGA_Trade'!T$4:T$31,'Key inputs_NGA_Trade'!$A$4:$A$31,$B21)=0,"",1)))</f>
        <v/>
      </c>
      <c r="V21" s="2" t="str">
        <f>IF($B21=V$3,"",IF(AND(LEFT($B21,1)="E",LEFT(V$3,1)="E"),1,IF(SUMIFS('Key inputs_NGA_Trade'!U$4:U$31,'Key inputs_NGA_Trade'!$A$4:$A$31,$B21)=0,"",1)))</f>
        <v/>
      </c>
      <c r="W21" s="2" t="str">
        <f>IF($B21=W$3,"",IF(AND(LEFT($B21,1)="E",LEFT(W$3,1)="E"),1,IF(SUMIFS('Key inputs_NGA_Trade'!V$4:V$31,'Key inputs_NGA_Trade'!$A$4:$A$31,$B21)=0,"",1)))</f>
        <v/>
      </c>
      <c r="X21" s="2" t="str">
        <f>IF($B21=X$3,"",IF(AND(LEFT($B21,1)="E",LEFT(X$3,1)="E"),1,IF(SUMIFS('Key inputs_NGA_Trade'!W$4:W$31,'Key inputs_NGA_Trade'!$A$4:$A$31,$B21)=0,"",1)))</f>
        <v/>
      </c>
      <c r="Y21" s="2" t="str">
        <f>IF($B21=Y$3,"",IF(AND(LEFT($B21,1)="E",LEFT(Y$3,1)="E"),1,IF(SUMIFS('Key inputs_NGA_Trade'!X$4:X$31,'Key inputs_NGA_Trade'!$A$4:$A$31,$B21)=0,"",1)))</f>
        <v/>
      </c>
      <c r="Z21" s="2" t="str">
        <f>IF($B21=Z$3,"",IF(AND(LEFT($B21,1)="E",LEFT(Z$3,1)="E"),1,IF(SUMIFS('Key inputs_NGA_Trade'!Y$4:Y$31,'Key inputs_NGA_Trade'!$A$4:$A$31,$B21)=0,"",1)))</f>
        <v/>
      </c>
      <c r="AA21" s="2" t="str">
        <f>IF($B21=AA$3,"",IF(AND(LEFT($B21,1)="E",LEFT(AA$3,1)="E"),1,IF(SUMIFS('Key inputs_NGA_Trade'!Z$4:Z$31,'Key inputs_NGA_Trade'!$A$4:$A$31,$B21)=0,"",1)))</f>
        <v/>
      </c>
      <c r="AB21" s="2" t="str">
        <f>IF($B21=AB$3,"",IF(AND(LEFT($B21,1)="E",LEFT(AB$3,1)="E"),1,IF(SUMIFS('Key inputs_NGA_Trade'!AA$4:AA$31,'Key inputs_NGA_Trade'!$A$4:$A$31,$B21)=0,"",1)))</f>
        <v/>
      </c>
      <c r="AC21" s="2" t="str">
        <f>IF($B21=AC$3,"",IF(AND(LEFT($B21,1)="E",LEFT(AC$3,1)="E"),1,IF(SUMIFS('Key inputs_NGA_Trade'!AB$4:AB$31,'Key inputs_NGA_Trade'!$A$4:$A$31,$B21)=0,"",1)))</f>
        <v/>
      </c>
      <c r="AD21" s="2" t="str">
        <f>IF($B21=AD$3,"",IF(AND(LEFT($B21,1)="E",LEFT(AD$3,1)="E"),1,IF(SUMIFS('Key inputs_NGA_Trade'!AC$4:AC$31,'Key inputs_NGA_Trade'!$A$4:$A$31,$B21)=0,"",1)))</f>
        <v/>
      </c>
    </row>
    <row r="22" spans="2:30" ht="15.75" thickBot="1">
      <c r="B22" s="46" t="s">
        <v>96</v>
      </c>
      <c r="C22" s="2" t="str">
        <f>IF($B22=C$3,"",IF(AND(LEFT($B22,1)="E",LEFT(C$3,1)="E"),1,IF(SUMIFS('Key inputs_NGA_Trade'!B$4:B$31,'Key inputs_NGA_Trade'!$A$4:$A$31,$B22)=0,"",1)))</f>
        <v/>
      </c>
      <c r="D22" s="2" t="str">
        <f>IF($B22=D$3,"",IF(AND(LEFT($B22,1)="E",LEFT(D$3,1)="E"),1,IF(SUMIFS('Key inputs_NGA_Trade'!C$4:C$31,'Key inputs_NGA_Trade'!$A$4:$A$31,$B22)=0,"",1)))</f>
        <v/>
      </c>
      <c r="E22" s="2" t="str">
        <f>IF($B22=E$3,"",IF(AND(LEFT($B22,1)="E",LEFT(E$3,1)="E"),1,IF(SUMIFS('Key inputs_NGA_Trade'!D$4:D$31,'Key inputs_NGA_Trade'!$A$4:$A$31,$B22)=0,"",1)))</f>
        <v/>
      </c>
      <c r="F22" s="2" t="str">
        <f>IF($B22=F$3,"",IF(AND(LEFT($B22,1)="E",LEFT(F$3,1)="E"),1,IF(SUMIFS('Key inputs_NGA_Trade'!E$4:E$31,'Key inputs_NGA_Trade'!$A$4:$A$31,$B22)=0,"",1)))</f>
        <v/>
      </c>
      <c r="G22" s="2" t="str">
        <f>IF($B22=G$3,"",IF(AND(LEFT($B22,1)="E",LEFT(G$3,1)="E"),1,IF(SUMIFS('Key inputs_NGA_Trade'!F$4:F$31,'Key inputs_NGA_Trade'!$A$4:$A$31,$B22)=0,"",1)))</f>
        <v/>
      </c>
      <c r="H22" s="2" t="str">
        <f>IF($B22=H$3,"",IF(AND(LEFT($B22,1)="E",LEFT(H$3,1)="E"),1,IF(SUMIFS('Key inputs_NGA_Trade'!G$4:G$31,'Key inputs_NGA_Trade'!$A$4:$A$31,$B22)=0,"",1)))</f>
        <v/>
      </c>
      <c r="I22" s="2" t="str">
        <f>IF($B22=I$3,"",IF(AND(LEFT($B22,1)="E",LEFT(I$3,1)="E"),1,IF(SUMIFS('Key inputs_NGA_Trade'!H$4:H$31,'Key inputs_NGA_Trade'!$A$4:$A$31,$B22)=0,"",1)))</f>
        <v/>
      </c>
      <c r="J22" s="2" t="str">
        <f>IF($B22=J$3,"",IF(AND(LEFT($B22,1)="E",LEFT(J$3,1)="E"),1,IF(SUMIFS('Key inputs_NGA_Trade'!I$4:I$31,'Key inputs_NGA_Trade'!$A$4:$A$31,$B22)=0,"",1)))</f>
        <v/>
      </c>
      <c r="K22" s="2" t="str">
        <f>IF($B22=K$3,"",IF(AND(LEFT($B22,1)="E",LEFT(K$3,1)="E"),1,IF(SUMIFS('Key inputs_NGA_Trade'!J$4:J$31,'Key inputs_NGA_Trade'!$A$4:$A$31,$B22)=0,"",1)))</f>
        <v/>
      </c>
      <c r="L22" s="2" t="str">
        <f>IF($B22=L$3,"",IF(AND(LEFT($B22,1)="E",LEFT(L$3,1)="E"),1,IF(SUMIFS('Key inputs_NGA_Trade'!K$4:K$31,'Key inputs_NGA_Trade'!$A$4:$A$31,$B22)=0,"",1)))</f>
        <v/>
      </c>
      <c r="M22" s="2" t="str">
        <f>IF($B22=M$3,"",IF(AND(LEFT($B22,1)="E",LEFT(M$3,1)="E"),1,IF(SUMIFS('Key inputs_NGA_Trade'!L$4:L$31,'Key inputs_NGA_Trade'!$A$4:$A$31,$B22)=0,"",1)))</f>
        <v/>
      </c>
      <c r="N22" s="2" t="str">
        <f>IF($B22=N$3,"",IF(AND(LEFT($B22,1)="E",LEFT(N$3,1)="E"),1,IF(SUMIFS('Key inputs_NGA_Trade'!M$4:M$31,'Key inputs_NGA_Trade'!$A$4:$A$31,$B22)=0,"",1)))</f>
        <v/>
      </c>
      <c r="O22" s="2" t="str">
        <f>IF($B22=O$3,"",IF(AND(LEFT($B22,1)="E",LEFT(O$3,1)="E"),1,IF(SUMIFS('Key inputs_NGA_Trade'!N$4:N$31,'Key inputs_NGA_Trade'!$A$4:$A$31,$B22)=0,"",1)))</f>
        <v/>
      </c>
      <c r="P22" s="2" t="str">
        <f>IF($B22=P$3,"",IF(AND(LEFT($B22,1)="E",LEFT(P$3,1)="E"),1,IF(SUMIFS('Key inputs_NGA_Trade'!O$4:O$31,'Key inputs_NGA_Trade'!$A$4:$A$31,$B22)=0,"",1)))</f>
        <v/>
      </c>
      <c r="Q22" s="2" t="str">
        <f>IF($B22=Q$3,"",IF(AND(LEFT($B22,1)="E",LEFT(Q$3,1)="E"),1,IF(SUMIFS('Key inputs_NGA_Trade'!P$4:P$31,'Key inputs_NGA_Trade'!$A$4:$A$31,$B22)=0,"",1)))</f>
        <v/>
      </c>
      <c r="R22" s="2" t="str">
        <f>IF($B22=R$3,"",IF(AND(LEFT($B22,1)="E",LEFT(R$3,1)="E"),1,IF(SUMIFS('Key inputs_NGA_Trade'!Q$4:Q$31,'Key inputs_NGA_Trade'!$A$4:$A$31,$B22)=0,"",1)))</f>
        <v/>
      </c>
      <c r="S22" s="2" t="str">
        <f>IF($B22=S$3,"",IF(AND(LEFT($B22,1)="E",LEFT(S$3,1)="E"),1,IF(SUMIFS('Key inputs_NGA_Trade'!R$4:R$31,'Key inputs_NGA_Trade'!$A$4:$A$31,$B22)=0,"",1)))</f>
        <v/>
      </c>
      <c r="T22" s="2" t="str">
        <f>IF($B22=T$3,"",IF(AND(LEFT($B22,1)="E",LEFT(T$3,1)="E"),1,IF(SUMIFS('Key inputs_NGA_Trade'!S$4:S$31,'Key inputs_NGA_Trade'!$A$4:$A$31,$B22)=0,"",1)))</f>
        <v/>
      </c>
      <c r="U22" s="71" t="str">
        <f>IF($B22=U$3,"",IF(AND(LEFT($B22,1)="E",LEFT(U$3,1)="E"),1,IF(SUMIFS('Key inputs_NGA_Trade'!T$4:T$31,'Key inputs_NGA_Trade'!$A$4:$A$31,$B22)=0,"",1)))</f>
        <v/>
      </c>
      <c r="V22" s="2" t="str">
        <f>IF($B22=V$3,"",IF(AND(LEFT($B22,1)="E",LEFT(V$3,1)="E"),1,IF(SUMIFS('Key inputs_NGA_Trade'!U$4:U$31,'Key inputs_NGA_Trade'!$A$4:$A$31,$B22)=0,"",1)))</f>
        <v/>
      </c>
      <c r="W22" s="2" t="str">
        <f>IF($B22=W$3,"",IF(AND(LEFT($B22,1)="E",LEFT(W$3,1)="E"),1,IF(SUMIFS('Key inputs_NGA_Trade'!V$4:V$31,'Key inputs_NGA_Trade'!$A$4:$A$31,$B22)=0,"",1)))</f>
        <v/>
      </c>
      <c r="X22" s="2" t="str">
        <f>IF($B22=X$3,"",IF(AND(LEFT($B22,1)="E",LEFT(X$3,1)="E"),1,IF(SUMIFS('Key inputs_NGA_Trade'!W$4:W$31,'Key inputs_NGA_Trade'!$A$4:$A$31,$B22)=0,"",1)))</f>
        <v/>
      </c>
      <c r="Y22" s="2" t="str">
        <f>IF($B22=Y$3,"",IF(AND(LEFT($B22,1)="E",LEFT(Y$3,1)="E"),1,IF(SUMIFS('Key inputs_NGA_Trade'!X$4:X$31,'Key inputs_NGA_Trade'!$A$4:$A$31,$B22)=0,"",1)))</f>
        <v/>
      </c>
      <c r="Z22" s="2" t="str">
        <f>IF($B22=Z$3,"",IF(AND(LEFT($B22,1)="E",LEFT(Z$3,1)="E"),1,IF(SUMIFS('Key inputs_NGA_Trade'!Y$4:Y$31,'Key inputs_NGA_Trade'!$A$4:$A$31,$B22)=0,"",1)))</f>
        <v/>
      </c>
      <c r="AA22" s="2" t="str">
        <f>IF($B22=AA$3,"",IF(AND(LEFT($B22,1)="E",LEFT(AA$3,1)="E"),1,IF(SUMIFS('Key inputs_NGA_Trade'!Z$4:Z$31,'Key inputs_NGA_Trade'!$A$4:$A$31,$B22)=0,"",1)))</f>
        <v/>
      </c>
      <c r="AB22" s="2" t="str">
        <f>IF($B22=AB$3,"",IF(AND(LEFT($B22,1)="E",LEFT(AB$3,1)="E"),1,IF(SUMIFS('Key inputs_NGA_Trade'!AA$4:AA$31,'Key inputs_NGA_Trade'!$A$4:$A$31,$B22)=0,"",1)))</f>
        <v/>
      </c>
      <c r="AC22" s="2" t="str">
        <f>IF($B22=AC$3,"",IF(AND(LEFT($B22,1)="E",LEFT(AC$3,1)="E"),1,IF(SUMIFS('Key inputs_NGA_Trade'!AB$4:AB$31,'Key inputs_NGA_Trade'!$A$4:$A$31,$B22)=0,"",1)))</f>
        <v/>
      </c>
      <c r="AD22" s="2" t="str">
        <f>IF($B22=AD$3,"",IF(AND(LEFT($B22,1)="E",LEFT(AD$3,1)="E"),1,IF(SUMIFS('Key inputs_NGA_Trade'!AC$4:AC$31,'Key inputs_NGA_Trade'!$A$4:$A$31,$B22)=0,"",1)))</f>
        <v/>
      </c>
    </row>
    <row r="23" spans="2:30" ht="15.75" thickBot="1">
      <c r="B23" s="46" t="s">
        <v>98</v>
      </c>
      <c r="C23" s="2" t="str">
        <f>IF($B23=C$3,"",IF(AND(LEFT($B23,1)="E",LEFT(C$3,1)="E"),1,IF(SUMIFS('Key inputs_NGA_Trade'!B$4:B$31,'Key inputs_NGA_Trade'!$A$4:$A$31,$B23)=0,"",1)))</f>
        <v/>
      </c>
      <c r="D23" s="2" t="str">
        <f>IF($B23=D$3,"",IF(AND(LEFT($B23,1)="E",LEFT(D$3,1)="E"),1,IF(SUMIFS('Key inputs_NGA_Trade'!C$4:C$31,'Key inputs_NGA_Trade'!$A$4:$A$31,$B23)=0,"",1)))</f>
        <v/>
      </c>
      <c r="E23" s="2" t="str">
        <f>IF($B23=E$3,"",IF(AND(LEFT($B23,1)="E",LEFT(E$3,1)="E"),1,IF(SUMIFS('Key inputs_NGA_Trade'!D$4:D$31,'Key inputs_NGA_Trade'!$A$4:$A$31,$B23)=0,"",1)))</f>
        <v/>
      </c>
      <c r="F23" s="2" t="str">
        <f>IF($B23=F$3,"",IF(AND(LEFT($B23,1)="E",LEFT(F$3,1)="E"),1,IF(SUMIFS('Key inputs_NGA_Trade'!E$4:E$31,'Key inputs_NGA_Trade'!$A$4:$A$31,$B23)=0,"",1)))</f>
        <v/>
      </c>
      <c r="G23" s="2" t="str">
        <f>IF($B23=G$3,"",IF(AND(LEFT($B23,1)="E",LEFT(G$3,1)="E"),1,IF(SUMIFS('Key inputs_NGA_Trade'!F$4:F$31,'Key inputs_NGA_Trade'!$A$4:$A$31,$B23)=0,"",1)))</f>
        <v/>
      </c>
      <c r="H23" s="2" t="str">
        <f>IF($B23=H$3,"",IF(AND(LEFT($B23,1)="E",LEFT(H$3,1)="E"),1,IF(SUMIFS('Key inputs_NGA_Trade'!G$4:G$31,'Key inputs_NGA_Trade'!$A$4:$A$31,$B23)=0,"",1)))</f>
        <v/>
      </c>
      <c r="I23" s="2" t="str">
        <f>IF($B23=I$3,"",IF(AND(LEFT($B23,1)="E",LEFT(I$3,1)="E"),1,IF(SUMIFS('Key inputs_NGA_Trade'!H$4:H$31,'Key inputs_NGA_Trade'!$A$4:$A$31,$B23)=0,"",1)))</f>
        <v/>
      </c>
      <c r="J23" s="2" t="str">
        <f>IF($B23=J$3,"",IF(AND(LEFT($B23,1)="E",LEFT(J$3,1)="E"),1,IF(SUMIFS('Key inputs_NGA_Trade'!I$4:I$31,'Key inputs_NGA_Trade'!$A$4:$A$31,$B23)=0,"",1)))</f>
        <v/>
      </c>
      <c r="K23" s="2" t="str">
        <f>IF($B23=K$3,"",IF(AND(LEFT($B23,1)="E",LEFT(K$3,1)="E"),1,IF(SUMIFS('Key inputs_NGA_Trade'!J$4:J$31,'Key inputs_NGA_Trade'!$A$4:$A$31,$B23)=0,"",1)))</f>
        <v/>
      </c>
      <c r="L23" s="2" t="str">
        <f>IF($B23=L$3,"",IF(AND(LEFT($B23,1)="E",LEFT(L$3,1)="E"),1,IF(SUMIFS('Key inputs_NGA_Trade'!K$4:K$31,'Key inputs_NGA_Trade'!$A$4:$A$31,$B23)=0,"",1)))</f>
        <v/>
      </c>
      <c r="M23" s="2" t="str">
        <f>IF($B23=M$3,"",IF(AND(LEFT($B23,1)="E",LEFT(M$3,1)="E"),1,IF(SUMIFS('Key inputs_NGA_Trade'!L$4:L$31,'Key inputs_NGA_Trade'!$A$4:$A$31,$B23)=0,"",1)))</f>
        <v/>
      </c>
      <c r="N23" s="2" t="str">
        <f>IF($B23=N$3,"",IF(AND(LEFT($B23,1)="E",LEFT(N$3,1)="E"),1,IF(SUMIFS('Key inputs_NGA_Trade'!M$4:M$31,'Key inputs_NGA_Trade'!$A$4:$A$31,$B23)=0,"",1)))</f>
        <v/>
      </c>
      <c r="O23" s="2" t="str">
        <f>IF($B23=O$3,"",IF(AND(LEFT($B23,1)="E",LEFT(O$3,1)="E"),1,IF(SUMIFS('Key inputs_NGA_Trade'!N$4:N$31,'Key inputs_NGA_Trade'!$A$4:$A$31,$B23)=0,"",1)))</f>
        <v/>
      </c>
      <c r="P23" s="2" t="str">
        <f>IF($B23=P$3,"",IF(AND(LEFT($B23,1)="E",LEFT(P$3,1)="E"),1,IF(SUMIFS('Key inputs_NGA_Trade'!O$4:O$31,'Key inputs_NGA_Trade'!$A$4:$A$31,$B23)=0,"",1)))</f>
        <v/>
      </c>
      <c r="Q23" s="2" t="str">
        <f>IF($B23=Q$3,"",IF(AND(LEFT($B23,1)="E",LEFT(Q$3,1)="E"),1,IF(SUMIFS('Key inputs_NGA_Trade'!P$4:P$31,'Key inputs_NGA_Trade'!$A$4:$A$31,$B23)=0,"",1)))</f>
        <v/>
      </c>
      <c r="R23" s="2" t="str">
        <f>IF($B23=R$3,"",IF(AND(LEFT($B23,1)="E",LEFT(R$3,1)="E"),1,IF(SUMIFS('Key inputs_NGA_Trade'!Q$4:Q$31,'Key inputs_NGA_Trade'!$A$4:$A$31,$B23)=0,"",1)))</f>
        <v/>
      </c>
      <c r="S23" s="2" t="str">
        <f>IF($B23=S$3,"",IF(AND(LEFT($B23,1)="E",LEFT(S$3,1)="E"),1,IF(SUMIFS('Key inputs_NGA_Trade'!R$4:R$31,'Key inputs_NGA_Trade'!$A$4:$A$31,$B23)=0,"",1)))</f>
        <v/>
      </c>
      <c r="T23" s="2" t="str">
        <f>IF($B23=T$3,"",IF(AND(LEFT($B23,1)="E",LEFT(T$3,1)="E"),1,IF(SUMIFS('Key inputs_NGA_Trade'!S$4:S$31,'Key inputs_NGA_Trade'!$A$4:$A$31,$B23)=0,"",1)))</f>
        <v/>
      </c>
      <c r="U23" s="2" t="str">
        <f>IF($B23=U$3,"",IF(AND(LEFT($B23,1)="E",LEFT(U$3,1)="E"),1,IF(SUMIFS('Key inputs_NGA_Trade'!T$4:T$31,'Key inputs_NGA_Trade'!$A$4:$A$31,$B23)=0,"",1)))</f>
        <v/>
      </c>
      <c r="V23" s="71" t="str">
        <f>IF($B23=V$3,"",IF(AND(LEFT($B23,1)="E",LEFT(V$3,1)="E"),1,IF(SUMIFS('Key inputs_NGA_Trade'!U$4:U$31,'Key inputs_NGA_Trade'!$A$4:$A$31,$B23)=0,"",1)))</f>
        <v/>
      </c>
      <c r="W23" s="2" t="str">
        <f>IF($B23=W$3,"",IF(AND(LEFT($B23,1)="E",LEFT(W$3,1)="E"),1,IF(SUMIFS('Key inputs_NGA_Trade'!V$4:V$31,'Key inputs_NGA_Trade'!$A$4:$A$31,$B23)=0,"",1)))</f>
        <v/>
      </c>
      <c r="X23" s="2" t="str">
        <f>IF($B23=X$3,"",IF(AND(LEFT($B23,1)="E",LEFT(X$3,1)="E"),1,IF(SUMIFS('Key inputs_NGA_Trade'!W$4:W$31,'Key inputs_NGA_Trade'!$A$4:$A$31,$B23)=0,"",1)))</f>
        <v/>
      </c>
      <c r="Y23" s="2" t="str">
        <f>IF($B23=Y$3,"",IF(AND(LEFT($B23,1)="E",LEFT(Y$3,1)="E"),1,IF(SUMIFS('Key inputs_NGA_Trade'!X$4:X$31,'Key inputs_NGA_Trade'!$A$4:$A$31,$B23)=0,"",1)))</f>
        <v/>
      </c>
      <c r="Z23" s="2" t="str">
        <f>IF($B23=Z$3,"",IF(AND(LEFT($B23,1)="E",LEFT(Z$3,1)="E"),1,IF(SUMIFS('Key inputs_NGA_Trade'!Y$4:Y$31,'Key inputs_NGA_Trade'!$A$4:$A$31,$B23)=0,"",1)))</f>
        <v/>
      </c>
      <c r="AA23" s="2" t="str">
        <f>IF($B23=AA$3,"",IF(AND(LEFT($B23,1)="E",LEFT(AA$3,1)="E"),1,IF(SUMIFS('Key inputs_NGA_Trade'!Z$4:Z$31,'Key inputs_NGA_Trade'!$A$4:$A$31,$B23)=0,"",1)))</f>
        <v/>
      </c>
      <c r="AB23" s="2" t="str">
        <f>IF($B23=AB$3,"",IF(AND(LEFT($B23,1)="E",LEFT(AB$3,1)="E"),1,IF(SUMIFS('Key inputs_NGA_Trade'!AA$4:AA$31,'Key inputs_NGA_Trade'!$A$4:$A$31,$B23)=0,"",1)))</f>
        <v/>
      </c>
      <c r="AC23" s="2" t="str">
        <f>IF($B23=AC$3,"",IF(AND(LEFT($B23,1)="E",LEFT(AC$3,1)="E"),1,IF(SUMIFS('Key inputs_NGA_Trade'!AB$4:AB$31,'Key inputs_NGA_Trade'!$A$4:$A$31,$B23)=0,"",1)))</f>
        <v/>
      </c>
      <c r="AD23" s="2" t="str">
        <f>IF($B23=AD$3,"",IF(AND(LEFT($B23,1)="E",LEFT(AD$3,1)="E"),1,IF(SUMIFS('Key inputs_NGA_Trade'!AC$4:AC$31,'Key inputs_NGA_Trade'!$A$4:$A$31,$B23)=0,"",1)))</f>
        <v/>
      </c>
    </row>
    <row r="24" spans="2:30" ht="15.75" thickBot="1">
      <c r="B24" s="46" t="s">
        <v>100</v>
      </c>
      <c r="C24" s="2" t="str">
        <f>IF($B24=C$3,"",IF(AND(LEFT($B24,1)="E",LEFT(C$3,1)="E"),1,IF(SUMIFS('Key inputs_NGA_Trade'!B$4:B$31,'Key inputs_NGA_Trade'!$A$4:$A$31,$B24)=0,"",1)))</f>
        <v/>
      </c>
      <c r="D24" s="2" t="str">
        <f>IF($B24=D$3,"",IF(AND(LEFT($B24,1)="E",LEFT(D$3,1)="E"),1,IF(SUMIFS('Key inputs_NGA_Trade'!C$4:C$31,'Key inputs_NGA_Trade'!$A$4:$A$31,$B24)=0,"",1)))</f>
        <v/>
      </c>
      <c r="E24" s="2" t="str">
        <f>IF($B24=E$3,"",IF(AND(LEFT($B24,1)="E",LEFT(E$3,1)="E"),1,IF(SUMIFS('Key inputs_NGA_Trade'!D$4:D$31,'Key inputs_NGA_Trade'!$A$4:$A$31,$B24)=0,"",1)))</f>
        <v/>
      </c>
      <c r="F24" s="2" t="str">
        <f>IF($B24=F$3,"",IF(AND(LEFT($B24,1)="E",LEFT(F$3,1)="E"),1,IF(SUMIFS('Key inputs_NGA_Trade'!E$4:E$31,'Key inputs_NGA_Trade'!$A$4:$A$31,$B24)=0,"",1)))</f>
        <v/>
      </c>
      <c r="G24" s="2" t="str">
        <f>IF($B24=G$3,"",IF(AND(LEFT($B24,1)="E",LEFT(G$3,1)="E"),1,IF(SUMIFS('Key inputs_NGA_Trade'!F$4:F$31,'Key inputs_NGA_Trade'!$A$4:$A$31,$B24)=0,"",1)))</f>
        <v/>
      </c>
      <c r="H24" s="2" t="str">
        <f>IF($B24=H$3,"",IF(AND(LEFT($B24,1)="E",LEFT(H$3,1)="E"),1,IF(SUMIFS('Key inputs_NGA_Trade'!G$4:G$31,'Key inputs_NGA_Trade'!$A$4:$A$31,$B24)=0,"",1)))</f>
        <v/>
      </c>
      <c r="I24" s="2" t="str">
        <f>IF($B24=I$3,"",IF(AND(LEFT($B24,1)="E",LEFT(I$3,1)="E"),1,IF(SUMIFS('Key inputs_NGA_Trade'!H$4:H$31,'Key inputs_NGA_Trade'!$A$4:$A$31,$B24)=0,"",1)))</f>
        <v/>
      </c>
      <c r="J24" s="2" t="str">
        <f>IF($B24=J$3,"",IF(AND(LEFT($B24,1)="E",LEFT(J$3,1)="E"),1,IF(SUMIFS('Key inputs_NGA_Trade'!I$4:I$31,'Key inputs_NGA_Trade'!$A$4:$A$31,$B24)=0,"",1)))</f>
        <v/>
      </c>
      <c r="K24" s="2">
        <f>IF($B24=K$3,"",IF(AND(LEFT($B24,1)="E",LEFT(K$3,1)="E"),1,IF(SUMIFS('Key inputs_NGA_Trade'!J$4:J$31,'Key inputs_NGA_Trade'!$A$4:$A$31,$B24)=0,"",1)))</f>
        <v>1</v>
      </c>
      <c r="L24" s="2" t="str">
        <f>IF($B24=L$3,"",IF(AND(LEFT($B24,1)="E",LEFT(L$3,1)="E"),1,IF(SUMIFS('Key inputs_NGA_Trade'!K$4:K$31,'Key inputs_NGA_Trade'!$A$4:$A$31,$B24)=0,"",1)))</f>
        <v/>
      </c>
      <c r="M24" s="2">
        <f>IF($B24=M$3,"",IF(AND(LEFT($B24,1)="E",LEFT(M$3,1)="E"),1,IF(SUMIFS('Key inputs_NGA_Trade'!L$4:L$31,'Key inputs_NGA_Trade'!$A$4:$A$31,$B24)=0,"",1)))</f>
        <v>1</v>
      </c>
      <c r="N24" s="2" t="str">
        <f>IF($B24=N$3,"",IF(AND(LEFT($B24,1)="E",LEFT(N$3,1)="E"),1,IF(SUMIFS('Key inputs_NGA_Trade'!M$4:M$31,'Key inputs_NGA_Trade'!$A$4:$A$31,$B24)=0,"",1)))</f>
        <v/>
      </c>
      <c r="O24" s="2" t="str">
        <f>IF($B24=O$3,"",IF(AND(LEFT($B24,1)="E",LEFT(O$3,1)="E"),1,IF(SUMIFS('Key inputs_NGA_Trade'!N$4:N$31,'Key inputs_NGA_Trade'!$A$4:$A$31,$B24)=0,"",1)))</f>
        <v/>
      </c>
      <c r="P24" s="2" t="str">
        <f>IF($B24=P$3,"",IF(AND(LEFT($B24,1)="E",LEFT(P$3,1)="E"),1,IF(SUMIFS('Key inputs_NGA_Trade'!O$4:O$31,'Key inputs_NGA_Trade'!$A$4:$A$31,$B24)=0,"",1)))</f>
        <v/>
      </c>
      <c r="Q24" s="2" t="str">
        <f>IF($B24=Q$3,"",IF(AND(LEFT($B24,1)="E",LEFT(Q$3,1)="E"),1,IF(SUMIFS('Key inputs_NGA_Trade'!P$4:P$31,'Key inputs_NGA_Trade'!$A$4:$A$31,$B24)=0,"",1)))</f>
        <v/>
      </c>
      <c r="R24" s="2" t="str">
        <f>IF($B24=R$3,"",IF(AND(LEFT($B24,1)="E",LEFT(R$3,1)="E"),1,IF(SUMIFS('Key inputs_NGA_Trade'!Q$4:Q$31,'Key inputs_NGA_Trade'!$A$4:$A$31,$B24)=0,"",1)))</f>
        <v/>
      </c>
      <c r="S24" s="2" t="str">
        <f>IF($B24=S$3,"",IF(AND(LEFT($B24,1)="E",LEFT(S$3,1)="E"),1,IF(SUMIFS('Key inputs_NGA_Trade'!R$4:R$31,'Key inputs_NGA_Trade'!$A$4:$A$31,$B24)=0,"",1)))</f>
        <v/>
      </c>
      <c r="T24" s="2" t="str">
        <f>IF($B24=T$3,"",IF(AND(LEFT($B24,1)="E",LEFT(T$3,1)="E"),1,IF(SUMIFS('Key inputs_NGA_Trade'!S$4:S$31,'Key inputs_NGA_Trade'!$A$4:$A$31,$B24)=0,"",1)))</f>
        <v/>
      </c>
      <c r="U24" s="2" t="str">
        <f>IF($B24=U$3,"",IF(AND(LEFT($B24,1)="E",LEFT(U$3,1)="E"),1,IF(SUMIFS('Key inputs_NGA_Trade'!T$4:T$31,'Key inputs_NGA_Trade'!$A$4:$A$31,$B24)=0,"",1)))</f>
        <v/>
      </c>
      <c r="V24" s="2" t="str">
        <f>IF($B24=V$3,"",IF(AND(LEFT($B24,1)="E",LEFT(V$3,1)="E"),1,IF(SUMIFS('Key inputs_NGA_Trade'!U$4:U$31,'Key inputs_NGA_Trade'!$A$4:$A$31,$B24)=0,"",1)))</f>
        <v/>
      </c>
      <c r="W24" s="71" t="str">
        <f>IF($B24=W$3,"",IF(AND(LEFT($B24,1)="E",LEFT(W$3,1)="E"),1,IF(SUMIFS('Key inputs_NGA_Trade'!V$4:V$31,'Key inputs_NGA_Trade'!$A$4:$A$31,$B24)=0,"",1)))</f>
        <v/>
      </c>
      <c r="X24" s="2" t="str">
        <f>IF($B24=X$3,"",IF(AND(LEFT($B24,1)="E",LEFT(X$3,1)="E"),1,IF(SUMIFS('Key inputs_NGA_Trade'!W$4:W$31,'Key inputs_NGA_Trade'!$A$4:$A$31,$B24)=0,"",1)))</f>
        <v/>
      </c>
      <c r="Y24" s="2" t="str">
        <f>IF($B24=Y$3,"",IF(AND(LEFT($B24,1)="E",LEFT(Y$3,1)="E"),1,IF(SUMIFS('Key inputs_NGA_Trade'!X$4:X$31,'Key inputs_NGA_Trade'!$A$4:$A$31,$B24)=0,"",1)))</f>
        <v/>
      </c>
      <c r="Z24" s="2" t="str">
        <f>IF($B24=Z$3,"",IF(AND(LEFT($B24,1)="E",LEFT(Z$3,1)="E"),1,IF(SUMIFS('Key inputs_NGA_Trade'!Y$4:Y$31,'Key inputs_NGA_Trade'!$A$4:$A$31,$B24)=0,"",1)))</f>
        <v/>
      </c>
      <c r="AA24" s="2" t="str">
        <f>IF($B24=AA$3,"",IF(AND(LEFT($B24,1)="E",LEFT(AA$3,1)="E"),1,IF(SUMIFS('Key inputs_NGA_Trade'!Z$4:Z$31,'Key inputs_NGA_Trade'!$A$4:$A$31,$B24)=0,"",1)))</f>
        <v/>
      </c>
      <c r="AB24" s="2" t="str">
        <f>IF($B24=AB$3,"",IF(AND(LEFT($B24,1)="E",LEFT(AB$3,1)="E"),1,IF(SUMIFS('Key inputs_NGA_Trade'!AA$4:AA$31,'Key inputs_NGA_Trade'!$A$4:$A$31,$B24)=0,"",1)))</f>
        <v/>
      </c>
      <c r="AC24" s="2" t="str">
        <f>IF($B24=AC$3,"",IF(AND(LEFT($B24,1)="E",LEFT(AC$3,1)="E"),1,IF(SUMIFS('Key inputs_NGA_Trade'!AB$4:AB$31,'Key inputs_NGA_Trade'!$A$4:$A$31,$B24)=0,"",1)))</f>
        <v/>
      </c>
      <c r="AD24" s="2" t="str">
        <f>IF($B24=AD$3,"",IF(AND(LEFT($B24,1)="E",LEFT(AD$3,1)="E"),1,IF(SUMIFS('Key inputs_NGA_Trade'!AC$4:AC$31,'Key inputs_NGA_Trade'!$A$4:$A$31,$B24)=0,"",1)))</f>
        <v/>
      </c>
    </row>
    <row r="25" spans="2:30" ht="15.75" thickBot="1">
      <c r="B25" s="46" t="s">
        <v>103</v>
      </c>
      <c r="C25" s="2" t="str">
        <f>IF($B25=C$3,"",IF(AND(LEFT($B25,1)="E",LEFT(C$3,1)="E"),1,IF(SUMIFS('Key inputs_NGA_Trade'!B$4:B$31,'Key inputs_NGA_Trade'!$A$4:$A$31,$B25)=0,"",1)))</f>
        <v/>
      </c>
      <c r="D25" s="2" t="str">
        <f>IF($B25=D$3,"",IF(AND(LEFT($B25,1)="E",LEFT(D$3,1)="E"),1,IF(SUMIFS('Key inputs_NGA_Trade'!C$4:C$31,'Key inputs_NGA_Trade'!$A$4:$A$31,$B25)=0,"",1)))</f>
        <v/>
      </c>
      <c r="E25" s="2" t="str">
        <f>IF($B25=E$3,"",IF(AND(LEFT($B25,1)="E",LEFT(E$3,1)="E"),1,IF(SUMIFS('Key inputs_NGA_Trade'!D$4:D$31,'Key inputs_NGA_Trade'!$A$4:$A$31,$B25)=0,"",1)))</f>
        <v/>
      </c>
      <c r="F25" s="2" t="str">
        <f>IF($B25=F$3,"",IF(AND(LEFT($B25,1)="E",LEFT(F$3,1)="E"),1,IF(SUMIFS('Key inputs_NGA_Trade'!E$4:E$31,'Key inputs_NGA_Trade'!$A$4:$A$31,$B25)=0,"",1)))</f>
        <v/>
      </c>
      <c r="G25" s="2" t="str">
        <f>IF($B25=G$3,"",IF(AND(LEFT($B25,1)="E",LEFT(G$3,1)="E"),1,IF(SUMIFS('Key inputs_NGA_Trade'!F$4:F$31,'Key inputs_NGA_Trade'!$A$4:$A$31,$B25)=0,"",1)))</f>
        <v/>
      </c>
      <c r="H25" s="2">
        <f>IF($B25=H$3,"",IF(AND(LEFT($B25,1)="E",LEFT(H$3,1)="E"),1,IF(SUMIFS('Key inputs_NGA_Trade'!G$4:G$31,'Key inputs_NGA_Trade'!$A$4:$A$31,$B25)=0,"",1)))</f>
        <v>1</v>
      </c>
      <c r="I25" s="2" t="str">
        <f>IF($B25=I$3,"",IF(AND(LEFT($B25,1)="E",LEFT(I$3,1)="E"),1,IF(SUMIFS('Key inputs_NGA_Trade'!H$4:H$31,'Key inputs_NGA_Trade'!$A$4:$A$31,$B25)=0,"",1)))</f>
        <v/>
      </c>
      <c r="J25" s="2" t="str">
        <f>IF($B25=J$3,"",IF(AND(LEFT($B25,1)="E",LEFT(J$3,1)="E"),1,IF(SUMIFS('Key inputs_NGA_Trade'!I$4:I$31,'Key inputs_NGA_Trade'!$A$4:$A$31,$B25)=0,"",1)))</f>
        <v/>
      </c>
      <c r="K25" s="2" t="str">
        <f>IF($B25=K$3,"",IF(AND(LEFT($B25,1)="E",LEFT(K$3,1)="E"),1,IF(SUMIFS('Key inputs_NGA_Trade'!J$4:J$31,'Key inputs_NGA_Trade'!$A$4:$A$31,$B25)=0,"",1)))</f>
        <v/>
      </c>
      <c r="L25" s="2" t="str">
        <f>IF($B25=L$3,"",IF(AND(LEFT($B25,1)="E",LEFT(L$3,1)="E"),1,IF(SUMIFS('Key inputs_NGA_Trade'!K$4:K$31,'Key inputs_NGA_Trade'!$A$4:$A$31,$B25)=0,"",1)))</f>
        <v/>
      </c>
      <c r="M25" s="2" t="str">
        <f>IF($B25=M$3,"",IF(AND(LEFT($B25,1)="E",LEFT(M$3,1)="E"),1,IF(SUMIFS('Key inputs_NGA_Trade'!L$4:L$31,'Key inputs_NGA_Trade'!$A$4:$A$31,$B25)=0,"",1)))</f>
        <v/>
      </c>
      <c r="N25" s="2" t="str">
        <f>IF($B25=N$3,"",IF(AND(LEFT($B25,1)="E",LEFT(N$3,1)="E"),1,IF(SUMIFS('Key inputs_NGA_Trade'!M$4:M$31,'Key inputs_NGA_Trade'!$A$4:$A$31,$B25)=0,"",1)))</f>
        <v/>
      </c>
      <c r="O25" s="2" t="str">
        <f>IF($B25=O$3,"",IF(AND(LEFT($B25,1)="E",LEFT(O$3,1)="E"),1,IF(SUMIFS('Key inputs_NGA_Trade'!N$4:N$31,'Key inputs_NGA_Trade'!$A$4:$A$31,$B25)=0,"",1)))</f>
        <v/>
      </c>
      <c r="P25" s="2" t="str">
        <f>IF($B25=P$3,"",IF(AND(LEFT($B25,1)="E",LEFT(P$3,1)="E"),1,IF(SUMIFS('Key inputs_NGA_Trade'!O$4:O$31,'Key inputs_NGA_Trade'!$A$4:$A$31,$B25)=0,"",1)))</f>
        <v/>
      </c>
      <c r="Q25" s="2" t="str">
        <f>IF($B25=Q$3,"",IF(AND(LEFT($B25,1)="E",LEFT(Q$3,1)="E"),1,IF(SUMIFS('Key inputs_NGA_Trade'!P$4:P$31,'Key inputs_NGA_Trade'!$A$4:$A$31,$B25)=0,"",1)))</f>
        <v/>
      </c>
      <c r="R25" s="2" t="str">
        <f>IF($B25=R$3,"",IF(AND(LEFT($B25,1)="E",LEFT(R$3,1)="E"),1,IF(SUMIFS('Key inputs_NGA_Trade'!Q$4:Q$31,'Key inputs_NGA_Trade'!$A$4:$A$31,$B25)=0,"",1)))</f>
        <v/>
      </c>
      <c r="S25" s="2" t="str">
        <f>IF($B25=S$3,"",IF(AND(LEFT($B25,1)="E",LEFT(S$3,1)="E"),1,IF(SUMIFS('Key inputs_NGA_Trade'!R$4:R$31,'Key inputs_NGA_Trade'!$A$4:$A$31,$B25)=0,"",1)))</f>
        <v/>
      </c>
      <c r="T25" s="2" t="str">
        <f>IF($B25=T$3,"",IF(AND(LEFT($B25,1)="E",LEFT(T$3,1)="E"),1,IF(SUMIFS('Key inputs_NGA_Trade'!S$4:S$31,'Key inputs_NGA_Trade'!$A$4:$A$31,$B25)=0,"",1)))</f>
        <v/>
      </c>
      <c r="U25" s="2" t="str">
        <f>IF($B25=U$3,"",IF(AND(LEFT($B25,1)="E",LEFT(U$3,1)="E"),1,IF(SUMIFS('Key inputs_NGA_Trade'!T$4:T$31,'Key inputs_NGA_Trade'!$A$4:$A$31,$B25)=0,"",1)))</f>
        <v/>
      </c>
      <c r="V25" s="2" t="str">
        <f>IF($B25=V$3,"",IF(AND(LEFT($B25,1)="E",LEFT(V$3,1)="E"),1,IF(SUMIFS('Key inputs_NGA_Trade'!U$4:U$31,'Key inputs_NGA_Trade'!$A$4:$A$31,$B25)=0,"",1)))</f>
        <v/>
      </c>
      <c r="W25" s="2" t="str">
        <f>IF($B25=W$3,"",IF(AND(LEFT($B25,1)="E",LEFT(W$3,1)="E"),1,IF(SUMIFS('Key inputs_NGA_Trade'!V$4:V$31,'Key inputs_NGA_Trade'!$A$4:$A$31,$B25)=0,"",1)))</f>
        <v/>
      </c>
      <c r="X25" s="71" t="str">
        <f>IF($B25=X$3,"",IF(AND(LEFT($B25,1)="E",LEFT(X$3,1)="E"),1,IF(SUMIFS('Key inputs_NGA_Trade'!W$4:W$31,'Key inputs_NGA_Trade'!$A$4:$A$31,$B25)=0,"",1)))</f>
        <v/>
      </c>
      <c r="Y25" s="2">
        <f>IF($B25=Y$3,"",IF(AND(LEFT($B25,1)="E",LEFT(Y$3,1)="E"),1,IF(SUMIFS('Key inputs_NGA_Trade'!X$4:X$31,'Key inputs_NGA_Trade'!$A$4:$A$31,$B25)=0,"",1)))</f>
        <v>1</v>
      </c>
      <c r="Z25" s="2" t="str">
        <f>IF($B25=Z$3,"",IF(AND(LEFT($B25,1)="E",LEFT(Z$3,1)="E"),1,IF(SUMIFS('Key inputs_NGA_Trade'!Y$4:Y$31,'Key inputs_NGA_Trade'!$A$4:$A$31,$B25)=0,"",1)))</f>
        <v/>
      </c>
      <c r="AA25" s="2" t="str">
        <f>IF($B25=AA$3,"",IF(AND(LEFT($B25,1)="E",LEFT(AA$3,1)="E"),1,IF(SUMIFS('Key inputs_NGA_Trade'!Z$4:Z$31,'Key inputs_NGA_Trade'!$A$4:$A$31,$B25)=0,"",1)))</f>
        <v/>
      </c>
      <c r="AB25" s="2" t="str">
        <f>IF($B25=AB$3,"",IF(AND(LEFT($B25,1)="E",LEFT(AB$3,1)="E"),1,IF(SUMIFS('Key inputs_NGA_Trade'!AA$4:AA$31,'Key inputs_NGA_Trade'!$A$4:$A$31,$B25)=0,"",1)))</f>
        <v/>
      </c>
      <c r="AC25" s="2" t="str">
        <f>IF($B25=AC$3,"",IF(AND(LEFT($B25,1)="E",LEFT(AC$3,1)="E"),1,IF(SUMIFS('Key inputs_NGA_Trade'!AB$4:AB$31,'Key inputs_NGA_Trade'!$A$4:$A$31,$B25)=0,"",1)))</f>
        <v/>
      </c>
      <c r="AD25" s="2" t="str">
        <f>IF($B25=AD$3,"",IF(AND(LEFT($B25,1)="E",LEFT(AD$3,1)="E"),1,IF(SUMIFS('Key inputs_NGA_Trade'!AC$4:AC$31,'Key inputs_NGA_Trade'!$A$4:$A$31,$B25)=0,"",1)))</f>
        <v/>
      </c>
    </row>
    <row r="26" spans="2:30" ht="15.75" thickBot="1">
      <c r="B26" s="46" t="s">
        <v>106</v>
      </c>
      <c r="C26" s="2" t="str">
        <f>IF($B26=C$3,"",IF(AND(LEFT($B26,1)="E",LEFT(C$3,1)="E"),1,IF(SUMIFS('Key inputs_NGA_Trade'!B$4:B$31,'Key inputs_NGA_Trade'!$A$4:$A$31,$B26)=0,"",1)))</f>
        <v/>
      </c>
      <c r="D26" s="2" t="str">
        <f>IF($B26=D$3,"",IF(AND(LEFT($B26,1)="E",LEFT(D$3,1)="E"),1,IF(SUMIFS('Key inputs_NGA_Trade'!C$4:C$31,'Key inputs_NGA_Trade'!$A$4:$A$31,$B26)=0,"",1)))</f>
        <v/>
      </c>
      <c r="E26" s="2" t="str">
        <f>IF($B26=E$3,"",IF(AND(LEFT($B26,1)="E",LEFT(E$3,1)="E"),1,IF(SUMIFS('Key inputs_NGA_Trade'!D$4:D$31,'Key inputs_NGA_Trade'!$A$4:$A$31,$B26)=0,"",1)))</f>
        <v/>
      </c>
      <c r="F26" s="2" t="str">
        <f>IF($B26=F$3,"",IF(AND(LEFT($B26,1)="E",LEFT(F$3,1)="E"),1,IF(SUMIFS('Key inputs_NGA_Trade'!E$4:E$31,'Key inputs_NGA_Trade'!$A$4:$A$31,$B26)=0,"",1)))</f>
        <v/>
      </c>
      <c r="G26" s="2" t="str">
        <f>IF($B26=G$3,"",IF(AND(LEFT($B26,1)="E",LEFT(G$3,1)="E"),1,IF(SUMIFS('Key inputs_NGA_Trade'!F$4:F$31,'Key inputs_NGA_Trade'!$A$4:$A$31,$B26)=0,"",1)))</f>
        <v/>
      </c>
      <c r="H26" s="2">
        <f>IF($B26=H$3,"",IF(AND(LEFT($B26,1)="E",LEFT(H$3,1)="E"),1,IF(SUMIFS('Key inputs_NGA_Trade'!G$4:G$31,'Key inputs_NGA_Trade'!$A$4:$A$31,$B26)=0,"",1)))</f>
        <v>1</v>
      </c>
      <c r="I26" s="2" t="str">
        <f>IF($B26=I$3,"",IF(AND(LEFT($B26,1)="E",LEFT(I$3,1)="E"),1,IF(SUMIFS('Key inputs_NGA_Trade'!H$4:H$31,'Key inputs_NGA_Trade'!$A$4:$A$31,$B26)=0,"",1)))</f>
        <v/>
      </c>
      <c r="J26" s="2" t="str">
        <f>IF($B26=J$3,"",IF(AND(LEFT($B26,1)="E",LEFT(J$3,1)="E"),1,IF(SUMIFS('Key inputs_NGA_Trade'!I$4:I$31,'Key inputs_NGA_Trade'!$A$4:$A$31,$B26)=0,"",1)))</f>
        <v/>
      </c>
      <c r="K26" s="2" t="str">
        <f>IF($B26=K$3,"",IF(AND(LEFT($B26,1)="E",LEFT(K$3,1)="E"),1,IF(SUMIFS('Key inputs_NGA_Trade'!J$4:J$31,'Key inputs_NGA_Trade'!$A$4:$A$31,$B26)=0,"",1)))</f>
        <v/>
      </c>
      <c r="L26" s="2" t="str">
        <f>IF($B26=L$3,"",IF(AND(LEFT($B26,1)="E",LEFT(L$3,1)="E"),1,IF(SUMIFS('Key inputs_NGA_Trade'!K$4:K$31,'Key inputs_NGA_Trade'!$A$4:$A$31,$B26)=0,"",1)))</f>
        <v/>
      </c>
      <c r="M26" s="2" t="str">
        <f>IF($B26=M$3,"",IF(AND(LEFT($B26,1)="E",LEFT(M$3,1)="E"),1,IF(SUMIFS('Key inputs_NGA_Trade'!L$4:L$31,'Key inputs_NGA_Trade'!$A$4:$A$31,$B26)=0,"",1)))</f>
        <v/>
      </c>
      <c r="N26" s="2" t="str">
        <f>IF($B26=N$3,"",IF(AND(LEFT($B26,1)="E",LEFT(N$3,1)="E"),1,IF(SUMIFS('Key inputs_NGA_Trade'!M$4:M$31,'Key inputs_NGA_Trade'!$A$4:$A$31,$B26)=0,"",1)))</f>
        <v/>
      </c>
      <c r="O26" s="2" t="str">
        <f>IF($B26=O$3,"",IF(AND(LEFT($B26,1)="E",LEFT(O$3,1)="E"),1,IF(SUMIFS('Key inputs_NGA_Trade'!N$4:N$31,'Key inputs_NGA_Trade'!$A$4:$A$31,$B26)=0,"",1)))</f>
        <v/>
      </c>
      <c r="P26" s="2" t="str">
        <f>IF($B26=P$3,"",IF(AND(LEFT($B26,1)="E",LEFT(P$3,1)="E"),1,IF(SUMIFS('Key inputs_NGA_Trade'!O$4:O$31,'Key inputs_NGA_Trade'!$A$4:$A$31,$B26)=0,"",1)))</f>
        <v/>
      </c>
      <c r="Q26" s="2" t="str">
        <f>IF($B26=Q$3,"",IF(AND(LEFT($B26,1)="E",LEFT(Q$3,1)="E"),1,IF(SUMIFS('Key inputs_NGA_Trade'!P$4:P$31,'Key inputs_NGA_Trade'!$A$4:$A$31,$B26)=0,"",1)))</f>
        <v/>
      </c>
      <c r="R26" s="2" t="str">
        <f>IF($B26=R$3,"",IF(AND(LEFT($B26,1)="E",LEFT(R$3,1)="E"),1,IF(SUMIFS('Key inputs_NGA_Trade'!Q$4:Q$31,'Key inputs_NGA_Trade'!$A$4:$A$31,$B26)=0,"",1)))</f>
        <v/>
      </c>
      <c r="S26" s="2" t="str">
        <f>IF($B26=S$3,"",IF(AND(LEFT($B26,1)="E",LEFT(S$3,1)="E"),1,IF(SUMIFS('Key inputs_NGA_Trade'!R$4:R$31,'Key inputs_NGA_Trade'!$A$4:$A$31,$B26)=0,"",1)))</f>
        <v/>
      </c>
      <c r="T26" s="2" t="str">
        <f>IF($B26=T$3,"",IF(AND(LEFT($B26,1)="E",LEFT(T$3,1)="E"),1,IF(SUMIFS('Key inputs_NGA_Trade'!S$4:S$31,'Key inputs_NGA_Trade'!$A$4:$A$31,$B26)=0,"",1)))</f>
        <v/>
      </c>
      <c r="U26" s="2" t="str">
        <f>IF($B26=U$3,"",IF(AND(LEFT($B26,1)="E",LEFT(U$3,1)="E"),1,IF(SUMIFS('Key inputs_NGA_Trade'!T$4:T$31,'Key inputs_NGA_Trade'!$A$4:$A$31,$B26)=0,"",1)))</f>
        <v/>
      </c>
      <c r="V26" s="2" t="str">
        <f>IF($B26=V$3,"",IF(AND(LEFT($B26,1)="E",LEFT(V$3,1)="E"),1,IF(SUMIFS('Key inputs_NGA_Trade'!U$4:U$31,'Key inputs_NGA_Trade'!$A$4:$A$31,$B26)=0,"",1)))</f>
        <v/>
      </c>
      <c r="W26" s="2" t="str">
        <f>IF($B26=W$3,"",IF(AND(LEFT($B26,1)="E",LEFT(W$3,1)="E"),1,IF(SUMIFS('Key inputs_NGA_Trade'!V$4:V$31,'Key inputs_NGA_Trade'!$A$4:$A$31,$B26)=0,"",1)))</f>
        <v/>
      </c>
      <c r="X26" s="2">
        <f>IF($B26=X$3,"",IF(AND(LEFT($B26,1)="E",LEFT(X$3,1)="E"),1,IF(SUMIFS('Key inputs_NGA_Trade'!W$4:W$31,'Key inputs_NGA_Trade'!$A$4:$A$31,$B26)=0,"",1)))</f>
        <v>1</v>
      </c>
      <c r="Y26" s="71" t="str">
        <f>IF($B26=Y$3,"",IF(AND(LEFT($B26,1)="E",LEFT(Y$3,1)="E"),1,IF(SUMIFS('Key inputs_NGA_Trade'!X$4:X$31,'Key inputs_NGA_Trade'!$A$4:$A$31,$B26)=0,"",1)))</f>
        <v/>
      </c>
      <c r="Z26" s="2" t="str">
        <f>IF($B26=Z$3,"",IF(AND(LEFT($B26,1)="E",LEFT(Z$3,1)="E"),1,IF(SUMIFS('Key inputs_NGA_Trade'!Y$4:Y$31,'Key inputs_NGA_Trade'!$A$4:$A$31,$B26)=0,"",1)))</f>
        <v/>
      </c>
      <c r="AA26" s="2" t="str">
        <f>IF($B26=AA$3,"",IF(AND(LEFT($B26,1)="E",LEFT(AA$3,1)="E"),1,IF(SUMIFS('Key inputs_NGA_Trade'!Z$4:Z$31,'Key inputs_NGA_Trade'!$A$4:$A$31,$B26)=0,"",1)))</f>
        <v/>
      </c>
      <c r="AB26" s="2" t="str">
        <f>IF($B26=AB$3,"",IF(AND(LEFT($B26,1)="E",LEFT(AB$3,1)="E"),1,IF(SUMIFS('Key inputs_NGA_Trade'!AA$4:AA$31,'Key inputs_NGA_Trade'!$A$4:$A$31,$B26)=0,"",1)))</f>
        <v/>
      </c>
      <c r="AC26" s="2" t="str">
        <f>IF($B26=AC$3,"",IF(AND(LEFT($B26,1)="E",LEFT(AC$3,1)="E"),1,IF(SUMIFS('Key inputs_NGA_Trade'!AB$4:AB$31,'Key inputs_NGA_Trade'!$A$4:$A$31,$B26)=0,"",1)))</f>
        <v/>
      </c>
      <c r="AD26" s="2" t="str">
        <f>IF($B26=AD$3,"",IF(AND(LEFT($B26,1)="E",LEFT(AD$3,1)="E"),1,IF(SUMIFS('Key inputs_NGA_Trade'!AC$4:AC$31,'Key inputs_NGA_Trade'!$A$4:$A$31,$B26)=0,"",1)))</f>
        <v/>
      </c>
    </row>
    <row r="27" spans="2:30" ht="15.75" thickBot="1">
      <c r="B27" s="46" t="s">
        <v>109</v>
      </c>
      <c r="C27" s="2" t="str">
        <f>IF($B27=C$3,"",IF(AND(LEFT($B27,1)="E",LEFT(C$3,1)="E"),1,IF(SUMIFS('Key inputs_NGA_Trade'!B$4:B$31,'Key inputs_NGA_Trade'!$A$4:$A$31,$B27)=0,"",1)))</f>
        <v/>
      </c>
      <c r="D27" s="2" t="str">
        <f>IF($B27=D$3,"",IF(AND(LEFT($B27,1)="E",LEFT(D$3,1)="E"),1,IF(SUMIFS('Key inputs_NGA_Trade'!C$4:C$31,'Key inputs_NGA_Trade'!$A$4:$A$31,$B27)=0,"",1)))</f>
        <v/>
      </c>
      <c r="E27" s="2" t="str">
        <f>IF($B27=E$3,"",IF(AND(LEFT($B27,1)="E",LEFT(E$3,1)="E"),1,IF(SUMIFS('Key inputs_NGA_Trade'!D$4:D$31,'Key inputs_NGA_Trade'!$A$4:$A$31,$B27)=0,"",1)))</f>
        <v/>
      </c>
      <c r="F27" s="2" t="str">
        <f>IF($B27=F$3,"",IF(AND(LEFT($B27,1)="E",LEFT(F$3,1)="E"),1,IF(SUMIFS('Key inputs_NGA_Trade'!E$4:E$31,'Key inputs_NGA_Trade'!$A$4:$A$31,$B27)=0,"",1)))</f>
        <v/>
      </c>
      <c r="G27" s="2" t="str">
        <f>IF($B27=G$3,"",IF(AND(LEFT($B27,1)="E",LEFT(G$3,1)="E"),1,IF(SUMIFS('Key inputs_NGA_Trade'!F$4:F$31,'Key inputs_NGA_Trade'!$A$4:$A$31,$B27)=0,"",1)))</f>
        <v/>
      </c>
      <c r="H27" s="2" t="str">
        <f>IF($B27=H$3,"",IF(AND(LEFT($B27,1)="E",LEFT(H$3,1)="E"),1,IF(SUMIFS('Key inputs_NGA_Trade'!G$4:G$31,'Key inputs_NGA_Trade'!$A$4:$A$31,$B27)=0,"",1)))</f>
        <v/>
      </c>
      <c r="I27" s="2" t="str">
        <f>IF($B27=I$3,"",IF(AND(LEFT($B27,1)="E",LEFT(I$3,1)="E"),1,IF(SUMIFS('Key inputs_NGA_Trade'!H$4:H$31,'Key inputs_NGA_Trade'!$A$4:$A$31,$B27)=0,"",1)))</f>
        <v/>
      </c>
      <c r="J27" s="2" t="str">
        <f>IF($B27=J$3,"",IF(AND(LEFT($B27,1)="E",LEFT(J$3,1)="E"),1,IF(SUMIFS('Key inputs_NGA_Trade'!I$4:I$31,'Key inputs_NGA_Trade'!$A$4:$A$31,$B27)=0,"",1)))</f>
        <v/>
      </c>
      <c r="K27" s="2" t="str">
        <f>IF($B27=K$3,"",IF(AND(LEFT($B27,1)="E",LEFT(K$3,1)="E"),1,IF(SUMIFS('Key inputs_NGA_Trade'!J$4:J$31,'Key inputs_NGA_Trade'!$A$4:$A$31,$B27)=0,"",1)))</f>
        <v/>
      </c>
      <c r="L27" s="2" t="str">
        <f>IF($B27=L$3,"",IF(AND(LEFT($B27,1)="E",LEFT(L$3,1)="E"),1,IF(SUMIFS('Key inputs_NGA_Trade'!K$4:K$31,'Key inputs_NGA_Trade'!$A$4:$A$31,$B27)=0,"",1)))</f>
        <v/>
      </c>
      <c r="M27" s="2" t="str">
        <f>IF($B27=M$3,"",IF(AND(LEFT($B27,1)="E",LEFT(M$3,1)="E"),1,IF(SUMIFS('Key inputs_NGA_Trade'!L$4:L$31,'Key inputs_NGA_Trade'!$A$4:$A$31,$B27)=0,"",1)))</f>
        <v/>
      </c>
      <c r="N27" s="2" t="str">
        <f>IF($B27=N$3,"",IF(AND(LEFT($B27,1)="E",LEFT(N$3,1)="E"),1,IF(SUMIFS('Key inputs_NGA_Trade'!M$4:M$31,'Key inputs_NGA_Trade'!$A$4:$A$31,$B27)=0,"",1)))</f>
        <v/>
      </c>
      <c r="O27" s="2" t="str">
        <f>IF($B27=O$3,"",IF(AND(LEFT($B27,1)="E",LEFT(O$3,1)="E"),1,IF(SUMIFS('Key inputs_NGA_Trade'!N$4:N$31,'Key inputs_NGA_Trade'!$A$4:$A$31,$B27)=0,"",1)))</f>
        <v/>
      </c>
      <c r="P27" s="2" t="str">
        <f>IF($B27=P$3,"",IF(AND(LEFT($B27,1)="E",LEFT(P$3,1)="E"),1,IF(SUMIFS('Key inputs_NGA_Trade'!O$4:O$31,'Key inputs_NGA_Trade'!$A$4:$A$31,$B27)=0,"",1)))</f>
        <v/>
      </c>
      <c r="Q27" s="2" t="str">
        <f>IF($B27=Q$3,"",IF(AND(LEFT($B27,1)="E",LEFT(Q$3,1)="E"),1,IF(SUMIFS('Key inputs_NGA_Trade'!P$4:P$31,'Key inputs_NGA_Trade'!$A$4:$A$31,$B27)=0,"",1)))</f>
        <v/>
      </c>
      <c r="R27" s="2" t="str">
        <f>IF($B27=R$3,"",IF(AND(LEFT($B27,1)="E",LEFT(R$3,1)="E"),1,IF(SUMIFS('Key inputs_NGA_Trade'!Q$4:Q$31,'Key inputs_NGA_Trade'!$A$4:$A$31,$B27)=0,"",1)))</f>
        <v/>
      </c>
      <c r="S27" s="2" t="str">
        <f>IF($B27=S$3,"",IF(AND(LEFT($B27,1)="E",LEFT(S$3,1)="E"),1,IF(SUMIFS('Key inputs_NGA_Trade'!R$4:R$31,'Key inputs_NGA_Trade'!$A$4:$A$31,$B27)=0,"",1)))</f>
        <v/>
      </c>
      <c r="T27" s="2" t="str">
        <f>IF($B27=T$3,"",IF(AND(LEFT($B27,1)="E",LEFT(T$3,1)="E"),1,IF(SUMIFS('Key inputs_NGA_Trade'!S$4:S$31,'Key inputs_NGA_Trade'!$A$4:$A$31,$B27)=0,"",1)))</f>
        <v/>
      </c>
      <c r="U27" s="2" t="str">
        <f>IF($B27=U$3,"",IF(AND(LEFT($B27,1)="E",LEFT(U$3,1)="E"),1,IF(SUMIFS('Key inputs_NGA_Trade'!T$4:T$31,'Key inputs_NGA_Trade'!$A$4:$A$31,$B27)=0,"",1)))</f>
        <v/>
      </c>
      <c r="V27" s="2" t="str">
        <f>IF($B27=V$3,"",IF(AND(LEFT($B27,1)="E",LEFT(V$3,1)="E"),1,IF(SUMIFS('Key inputs_NGA_Trade'!U$4:U$31,'Key inputs_NGA_Trade'!$A$4:$A$31,$B27)=0,"",1)))</f>
        <v/>
      </c>
      <c r="W27" s="2" t="str">
        <f>IF($B27=W$3,"",IF(AND(LEFT($B27,1)="E",LEFT(W$3,1)="E"),1,IF(SUMIFS('Key inputs_NGA_Trade'!V$4:V$31,'Key inputs_NGA_Trade'!$A$4:$A$31,$B27)=0,"",1)))</f>
        <v/>
      </c>
      <c r="X27" s="2" t="str">
        <f>IF($B27=X$3,"",IF(AND(LEFT($B27,1)="E",LEFT(X$3,1)="E"),1,IF(SUMIFS('Key inputs_NGA_Trade'!W$4:W$31,'Key inputs_NGA_Trade'!$A$4:$A$31,$B27)=0,"",1)))</f>
        <v/>
      </c>
      <c r="Y27" s="2" t="str">
        <f>IF($B27=Y$3,"",IF(AND(LEFT($B27,1)="E",LEFT(Y$3,1)="E"),1,IF(SUMIFS('Key inputs_NGA_Trade'!X$4:X$31,'Key inputs_NGA_Trade'!$A$4:$A$31,$B27)=0,"",1)))</f>
        <v/>
      </c>
      <c r="Z27" s="71" t="str">
        <f>IF($B27=Z$3,"",IF(AND(LEFT($B27,1)="E",LEFT(Z$3,1)="E"),1,IF(SUMIFS('Key inputs_NGA_Trade'!Y$4:Y$31,'Key inputs_NGA_Trade'!$A$4:$A$31,$B27)=0,"",1)))</f>
        <v/>
      </c>
      <c r="AA27" s="2" t="str">
        <f>IF($B27=AA$3,"",IF(AND(LEFT($B27,1)="E",LEFT(AA$3,1)="E"),1,IF(SUMIFS('Key inputs_NGA_Trade'!Z$4:Z$31,'Key inputs_NGA_Trade'!$A$4:$A$31,$B27)=0,"",1)))</f>
        <v/>
      </c>
      <c r="AB27" s="2" t="str">
        <f>IF($B27=AB$3,"",IF(AND(LEFT($B27,1)="E",LEFT(AB$3,1)="E"),1,IF(SUMIFS('Key inputs_NGA_Trade'!AA$4:AA$31,'Key inputs_NGA_Trade'!$A$4:$A$31,$B27)=0,"",1)))</f>
        <v/>
      </c>
      <c r="AC27" s="2" t="str">
        <f>IF($B27=AC$3,"",IF(AND(LEFT($B27,1)="E",LEFT(AC$3,1)="E"),1,IF(SUMIFS('Key inputs_NGA_Trade'!AB$4:AB$31,'Key inputs_NGA_Trade'!$A$4:$A$31,$B27)=0,"",1)))</f>
        <v/>
      </c>
      <c r="AD27" s="2">
        <f>IF($B27=AD$3,"",IF(AND(LEFT($B27,1)="E",LEFT(AD$3,1)="E"),1,IF(SUMIFS('Key inputs_NGA_Trade'!AC$4:AC$31,'Key inputs_NGA_Trade'!$A$4:$A$31,$B27)=0,"",1)))</f>
        <v>1</v>
      </c>
    </row>
    <row r="28" spans="2:30" ht="15.75" thickBot="1">
      <c r="B28" s="46" t="s">
        <v>111</v>
      </c>
      <c r="C28" s="2" t="str">
        <f>IF($B28=C$3,"",IF(AND(LEFT($B28,1)="E",LEFT(C$3,1)="E"),1,IF(SUMIFS('Key inputs_NGA_Trade'!B$4:B$31,'Key inputs_NGA_Trade'!$A$4:$A$31,$B28)=0,"",1)))</f>
        <v/>
      </c>
      <c r="D28" s="2">
        <f>IF($B28=D$3,"",IF(AND(LEFT($B28,1)="E",LEFT(D$3,1)="E"),1,IF(SUMIFS('Key inputs_NGA_Trade'!C$4:C$31,'Key inputs_NGA_Trade'!$A$4:$A$31,$B28)=0,"",1)))</f>
        <v>1</v>
      </c>
      <c r="E28" s="2">
        <f>IF($B28=E$3,"",IF(AND(LEFT($B28,1)="E",LEFT(E$3,1)="E"),1,IF(SUMIFS('Key inputs_NGA_Trade'!D$4:D$31,'Key inputs_NGA_Trade'!$A$4:$A$31,$B28)=0,"",1)))</f>
        <v>1</v>
      </c>
      <c r="F28" s="2">
        <f>IF($B28=F$3,"",IF(AND(LEFT($B28,1)="E",LEFT(F$3,1)="E"),1,IF(SUMIFS('Key inputs_NGA_Trade'!E$4:E$31,'Key inputs_NGA_Trade'!$A$4:$A$31,$B28)=0,"",1)))</f>
        <v>1</v>
      </c>
      <c r="G28" s="2" t="str">
        <f>IF($B28=G$3,"",IF(AND(LEFT($B28,1)="E",LEFT(G$3,1)="E"),1,IF(SUMIFS('Key inputs_NGA_Trade'!F$4:F$31,'Key inputs_NGA_Trade'!$A$4:$A$31,$B28)=0,"",1)))</f>
        <v/>
      </c>
      <c r="H28" s="2" t="str">
        <f>IF($B28=H$3,"",IF(AND(LEFT($B28,1)="E",LEFT(H$3,1)="E"),1,IF(SUMIFS('Key inputs_NGA_Trade'!G$4:G$31,'Key inputs_NGA_Trade'!$A$4:$A$31,$B28)=0,"",1)))</f>
        <v/>
      </c>
      <c r="I28" s="2" t="str">
        <f>IF($B28=I$3,"",IF(AND(LEFT($B28,1)="E",LEFT(I$3,1)="E"),1,IF(SUMIFS('Key inputs_NGA_Trade'!H$4:H$31,'Key inputs_NGA_Trade'!$A$4:$A$31,$B28)=0,"",1)))</f>
        <v/>
      </c>
      <c r="J28" s="2" t="str">
        <f>IF($B28=J$3,"",IF(AND(LEFT($B28,1)="E",LEFT(J$3,1)="E"),1,IF(SUMIFS('Key inputs_NGA_Trade'!I$4:I$31,'Key inputs_NGA_Trade'!$A$4:$A$31,$B28)=0,"",1)))</f>
        <v/>
      </c>
      <c r="K28" s="2" t="str">
        <f>IF($B28=K$3,"",IF(AND(LEFT($B28,1)="E",LEFT(K$3,1)="E"),1,IF(SUMIFS('Key inputs_NGA_Trade'!J$4:J$31,'Key inputs_NGA_Trade'!$A$4:$A$31,$B28)=0,"",1)))</f>
        <v/>
      </c>
      <c r="L28" s="2" t="str">
        <f>IF($B28=L$3,"",IF(AND(LEFT($B28,1)="E",LEFT(L$3,1)="E"),1,IF(SUMIFS('Key inputs_NGA_Trade'!K$4:K$31,'Key inputs_NGA_Trade'!$A$4:$A$31,$B28)=0,"",1)))</f>
        <v/>
      </c>
      <c r="M28" s="2" t="str">
        <f>IF($B28=M$3,"",IF(AND(LEFT($B28,1)="E",LEFT(M$3,1)="E"),1,IF(SUMIFS('Key inputs_NGA_Trade'!L$4:L$31,'Key inputs_NGA_Trade'!$A$4:$A$31,$B28)=0,"",1)))</f>
        <v/>
      </c>
      <c r="N28" s="2" t="str">
        <f>IF($B28=N$3,"",IF(AND(LEFT($B28,1)="E",LEFT(N$3,1)="E"),1,IF(SUMIFS('Key inputs_NGA_Trade'!M$4:M$31,'Key inputs_NGA_Trade'!$A$4:$A$31,$B28)=0,"",1)))</f>
        <v/>
      </c>
      <c r="O28" s="2" t="str">
        <f>IF($B28=O$3,"",IF(AND(LEFT($B28,1)="E",LEFT(O$3,1)="E"),1,IF(SUMIFS('Key inputs_NGA_Trade'!N$4:N$31,'Key inputs_NGA_Trade'!$A$4:$A$31,$B28)=0,"",1)))</f>
        <v/>
      </c>
      <c r="P28" s="2" t="str">
        <f>IF($B28=P$3,"",IF(AND(LEFT($B28,1)="E",LEFT(P$3,1)="E"),1,IF(SUMIFS('Key inputs_NGA_Trade'!O$4:O$31,'Key inputs_NGA_Trade'!$A$4:$A$31,$B28)=0,"",1)))</f>
        <v/>
      </c>
      <c r="Q28" s="2">
        <f>IF($B28=Q$3,"",IF(AND(LEFT($B28,1)="E",LEFT(Q$3,1)="E"),1,IF(SUMIFS('Key inputs_NGA_Trade'!P$4:P$31,'Key inputs_NGA_Trade'!$A$4:$A$31,$B28)=0,"",1)))</f>
        <v>1</v>
      </c>
      <c r="R28" s="2">
        <f>IF($B28=R$3,"",IF(AND(LEFT($B28,1)="E",LEFT(R$3,1)="E"),1,IF(SUMIFS('Key inputs_NGA_Trade'!Q$4:Q$31,'Key inputs_NGA_Trade'!$A$4:$A$31,$B28)=0,"",1)))</f>
        <v>1</v>
      </c>
      <c r="S28" s="2">
        <f>IF($B28=S$3,"",IF(AND(LEFT($B28,1)="E",LEFT(S$3,1)="E"),1,IF(SUMIFS('Key inputs_NGA_Trade'!R$4:R$31,'Key inputs_NGA_Trade'!$A$4:$A$31,$B28)=0,"",1)))</f>
        <v>1</v>
      </c>
      <c r="T28" s="2" t="str">
        <f>IF($B28=T$3,"",IF(AND(LEFT($B28,1)="E",LEFT(T$3,1)="E"),1,IF(SUMIFS('Key inputs_NGA_Trade'!S$4:S$31,'Key inputs_NGA_Trade'!$A$4:$A$31,$B28)=0,"",1)))</f>
        <v/>
      </c>
      <c r="U28" s="2" t="str">
        <f>IF($B28=U$3,"",IF(AND(LEFT($B28,1)="E",LEFT(U$3,1)="E"),1,IF(SUMIFS('Key inputs_NGA_Trade'!T$4:T$31,'Key inputs_NGA_Trade'!$A$4:$A$31,$B28)=0,"",1)))</f>
        <v/>
      </c>
      <c r="V28" s="2" t="str">
        <f>IF($B28=V$3,"",IF(AND(LEFT($B28,1)="E",LEFT(V$3,1)="E"),1,IF(SUMIFS('Key inputs_NGA_Trade'!U$4:U$31,'Key inputs_NGA_Trade'!$A$4:$A$31,$B28)=0,"",1)))</f>
        <v/>
      </c>
      <c r="W28" s="2" t="str">
        <f>IF($B28=W$3,"",IF(AND(LEFT($B28,1)="E",LEFT(W$3,1)="E"),1,IF(SUMIFS('Key inputs_NGA_Trade'!V$4:V$31,'Key inputs_NGA_Trade'!$A$4:$A$31,$B28)=0,"",1)))</f>
        <v/>
      </c>
      <c r="X28" s="2">
        <f>IF($B28=X$3,"",IF(AND(LEFT($B28,1)="E",LEFT(X$3,1)="E"),1,IF(SUMIFS('Key inputs_NGA_Trade'!W$4:W$31,'Key inputs_NGA_Trade'!$A$4:$A$31,$B28)=0,"",1)))</f>
        <v>1</v>
      </c>
      <c r="Y28" s="2">
        <f>IF($B28=Y$3,"",IF(AND(LEFT($B28,1)="E",LEFT(Y$3,1)="E"),1,IF(SUMIFS('Key inputs_NGA_Trade'!X$4:X$31,'Key inputs_NGA_Trade'!$A$4:$A$31,$B28)=0,"",1)))</f>
        <v>1</v>
      </c>
      <c r="Z28" s="2" t="str">
        <f>IF($B28=Z$3,"",IF(AND(LEFT($B28,1)="E",LEFT(Z$3,1)="E"),1,IF(SUMIFS('Key inputs_NGA_Trade'!Y$4:Y$31,'Key inputs_NGA_Trade'!$A$4:$A$31,$B28)=0,"",1)))</f>
        <v/>
      </c>
      <c r="AA28" s="71" t="str">
        <f>IF($B28=AA$3,"",IF(AND(LEFT($B28,1)="E",LEFT(AA$3,1)="E"),1,IF(SUMIFS('Key inputs_NGA_Trade'!Z$4:Z$31,'Key inputs_NGA_Trade'!$A$4:$A$31,$B28)=0,"",1)))</f>
        <v/>
      </c>
      <c r="AB28" s="2" t="str">
        <f>IF($B28=AB$3,"",IF(AND(LEFT($B28,1)="E",LEFT(AB$3,1)="E"),1,IF(SUMIFS('Key inputs_NGA_Trade'!AA$4:AA$31,'Key inputs_NGA_Trade'!$A$4:$A$31,$B28)=0,"",1)))</f>
        <v/>
      </c>
      <c r="AC28" s="2" t="str">
        <f>IF($B28=AC$3,"",IF(AND(LEFT($B28,1)="E",LEFT(AC$3,1)="E"),1,IF(SUMIFS('Key inputs_NGA_Trade'!AB$4:AB$31,'Key inputs_NGA_Trade'!$A$4:$A$31,$B28)=0,"",1)))</f>
        <v/>
      </c>
      <c r="AD28" s="2" t="str">
        <f>IF($B28=AD$3,"",IF(AND(LEFT($B28,1)="E",LEFT(AD$3,1)="E"),1,IF(SUMIFS('Key inputs_NGA_Trade'!AC$4:AC$31,'Key inputs_NGA_Trade'!$A$4:$A$31,$B28)=0,"",1)))</f>
        <v/>
      </c>
    </row>
    <row r="29" spans="2:30" ht="15.75" thickBot="1">
      <c r="B29" s="46" t="s">
        <v>113</v>
      </c>
      <c r="C29" s="2" t="str">
        <f>IF($B29=C$3,"",IF(AND(LEFT($B29,1)="E",LEFT(C$3,1)="E"),1,IF(SUMIFS('Key inputs_NGA_Trade'!B$4:B$31,'Key inputs_NGA_Trade'!$A$4:$A$31,$B29)=0,"",1)))</f>
        <v/>
      </c>
      <c r="D29" s="2" t="str">
        <f>IF($B29=D$3,"",IF(AND(LEFT($B29,1)="E",LEFT(D$3,1)="E"),1,IF(SUMIFS('Key inputs_NGA_Trade'!C$4:C$31,'Key inputs_NGA_Trade'!$A$4:$A$31,$B29)=0,"",1)))</f>
        <v/>
      </c>
      <c r="E29" s="2" t="str">
        <f>IF($B29=E$3,"",IF(AND(LEFT($B29,1)="E",LEFT(E$3,1)="E"),1,IF(SUMIFS('Key inputs_NGA_Trade'!D$4:D$31,'Key inputs_NGA_Trade'!$A$4:$A$31,$B29)=0,"",1)))</f>
        <v/>
      </c>
      <c r="F29" s="2" t="str">
        <f>IF($B29=F$3,"",IF(AND(LEFT($B29,1)="E",LEFT(F$3,1)="E"),1,IF(SUMIFS('Key inputs_NGA_Trade'!E$4:E$31,'Key inputs_NGA_Trade'!$A$4:$A$31,$B29)=0,"",1)))</f>
        <v/>
      </c>
      <c r="G29" s="2" t="str">
        <f>IF($B29=G$3,"",IF(AND(LEFT($B29,1)="E",LEFT(G$3,1)="E"),1,IF(SUMIFS('Key inputs_NGA_Trade'!F$4:F$31,'Key inputs_NGA_Trade'!$A$4:$A$31,$B29)=0,"",1)))</f>
        <v/>
      </c>
      <c r="H29" s="2">
        <f>IF($B29=H$3,"",IF(AND(LEFT($B29,1)="E",LEFT(H$3,1)="E"),1,IF(SUMIFS('Key inputs_NGA_Trade'!G$4:G$31,'Key inputs_NGA_Trade'!$A$4:$A$31,$B29)=0,"",1)))</f>
        <v>1</v>
      </c>
      <c r="I29" s="2" t="str">
        <f>IF($B29=I$3,"",IF(AND(LEFT($B29,1)="E",LEFT(I$3,1)="E"),1,IF(SUMIFS('Key inputs_NGA_Trade'!H$4:H$31,'Key inputs_NGA_Trade'!$A$4:$A$31,$B29)=0,"",1)))</f>
        <v/>
      </c>
      <c r="J29" s="2" t="str">
        <f>IF($B29=J$3,"",IF(AND(LEFT($B29,1)="E",LEFT(J$3,1)="E"),1,IF(SUMIFS('Key inputs_NGA_Trade'!I$4:I$31,'Key inputs_NGA_Trade'!$A$4:$A$31,$B29)=0,"",1)))</f>
        <v/>
      </c>
      <c r="K29" s="2" t="str">
        <f>IF($B29=K$3,"",IF(AND(LEFT($B29,1)="E",LEFT(K$3,1)="E"),1,IF(SUMIFS('Key inputs_NGA_Trade'!J$4:J$31,'Key inputs_NGA_Trade'!$A$4:$A$31,$B29)=0,"",1)))</f>
        <v/>
      </c>
      <c r="L29" s="2" t="str">
        <f>IF($B29=L$3,"",IF(AND(LEFT($B29,1)="E",LEFT(L$3,1)="E"),1,IF(SUMIFS('Key inputs_NGA_Trade'!K$4:K$31,'Key inputs_NGA_Trade'!$A$4:$A$31,$B29)=0,"",1)))</f>
        <v/>
      </c>
      <c r="M29" s="2" t="str">
        <f>IF($B29=M$3,"",IF(AND(LEFT($B29,1)="E",LEFT(M$3,1)="E"),1,IF(SUMIFS('Key inputs_NGA_Trade'!L$4:L$31,'Key inputs_NGA_Trade'!$A$4:$A$31,$B29)=0,"",1)))</f>
        <v/>
      </c>
      <c r="N29" s="2">
        <f>IF($B29=N$3,"",IF(AND(LEFT($B29,1)="E",LEFT(N$3,1)="E"),1,IF(SUMIFS('Key inputs_NGA_Trade'!M$4:M$31,'Key inputs_NGA_Trade'!$A$4:$A$31,$B29)=0,"",1)))</f>
        <v>1</v>
      </c>
      <c r="O29" s="2">
        <f>IF($B29=O$3,"",IF(AND(LEFT($B29,1)="E",LEFT(O$3,1)="E"),1,IF(SUMIFS('Key inputs_NGA_Trade'!N$4:N$31,'Key inputs_NGA_Trade'!$A$4:$A$31,$B29)=0,"",1)))</f>
        <v>1</v>
      </c>
      <c r="P29" s="2">
        <f>IF($B29=P$3,"",IF(AND(LEFT($B29,1)="E",LEFT(P$3,1)="E"),1,IF(SUMIFS('Key inputs_NGA_Trade'!O$4:O$31,'Key inputs_NGA_Trade'!$A$4:$A$31,$B29)=0,"",1)))</f>
        <v>1</v>
      </c>
      <c r="Q29" s="2">
        <f>IF($B29=Q$3,"",IF(AND(LEFT($B29,1)="E",LEFT(Q$3,1)="E"),1,IF(SUMIFS('Key inputs_NGA_Trade'!P$4:P$31,'Key inputs_NGA_Trade'!$A$4:$A$31,$B29)=0,"",1)))</f>
        <v>1</v>
      </c>
      <c r="R29" s="2">
        <f>IF($B29=R$3,"",IF(AND(LEFT($B29,1)="E",LEFT(R$3,1)="E"),1,IF(SUMIFS('Key inputs_NGA_Trade'!Q$4:Q$31,'Key inputs_NGA_Trade'!$A$4:$A$31,$B29)=0,"",1)))</f>
        <v>1</v>
      </c>
      <c r="S29" s="2">
        <f>IF($B29=S$3,"",IF(AND(LEFT($B29,1)="E",LEFT(S$3,1)="E"),1,IF(SUMIFS('Key inputs_NGA_Trade'!R$4:R$31,'Key inputs_NGA_Trade'!$A$4:$A$31,$B29)=0,"",1)))</f>
        <v>1</v>
      </c>
      <c r="T29" s="2" t="str">
        <f>IF($B29=T$3,"",IF(AND(LEFT($B29,1)="E",LEFT(T$3,1)="E"),1,IF(SUMIFS('Key inputs_NGA_Trade'!S$4:S$31,'Key inputs_NGA_Trade'!$A$4:$A$31,$B29)=0,"",1)))</f>
        <v/>
      </c>
      <c r="U29" s="2" t="str">
        <f>IF($B29=U$3,"",IF(AND(LEFT($B29,1)="E",LEFT(U$3,1)="E"),1,IF(SUMIFS('Key inputs_NGA_Trade'!T$4:T$31,'Key inputs_NGA_Trade'!$A$4:$A$31,$B29)=0,"",1)))</f>
        <v/>
      </c>
      <c r="V29" s="2" t="str">
        <f>IF($B29=V$3,"",IF(AND(LEFT($B29,1)="E",LEFT(V$3,1)="E"),1,IF(SUMIFS('Key inputs_NGA_Trade'!U$4:U$31,'Key inputs_NGA_Trade'!$A$4:$A$31,$B29)=0,"",1)))</f>
        <v/>
      </c>
      <c r="W29" s="2" t="str">
        <f>IF($B29=W$3,"",IF(AND(LEFT($B29,1)="E",LEFT(W$3,1)="E"),1,IF(SUMIFS('Key inputs_NGA_Trade'!V$4:V$31,'Key inputs_NGA_Trade'!$A$4:$A$31,$B29)=0,"",1)))</f>
        <v/>
      </c>
      <c r="X29" s="2">
        <f>IF($B29=X$3,"",IF(AND(LEFT($B29,1)="E",LEFT(X$3,1)="E"),1,IF(SUMIFS('Key inputs_NGA_Trade'!W$4:W$31,'Key inputs_NGA_Trade'!$A$4:$A$31,$B29)=0,"",1)))</f>
        <v>1</v>
      </c>
      <c r="Y29" s="2">
        <f>IF($B29=Y$3,"",IF(AND(LEFT($B29,1)="E",LEFT(Y$3,1)="E"),1,IF(SUMIFS('Key inputs_NGA_Trade'!X$4:X$31,'Key inputs_NGA_Trade'!$A$4:$A$31,$B29)=0,"",1)))</f>
        <v>1</v>
      </c>
      <c r="Z29" s="2" t="str">
        <f>IF($B29=Z$3,"",IF(AND(LEFT($B29,1)="E",LEFT(Z$3,1)="E"),1,IF(SUMIFS('Key inputs_NGA_Trade'!Y$4:Y$31,'Key inputs_NGA_Trade'!$A$4:$A$31,$B29)=0,"",1)))</f>
        <v/>
      </c>
      <c r="AA29" s="2" t="str">
        <f>IF($B29=AA$3,"",IF(AND(LEFT($B29,1)="E",LEFT(AA$3,1)="E"),1,IF(SUMIFS('Key inputs_NGA_Trade'!Z$4:Z$31,'Key inputs_NGA_Trade'!$A$4:$A$31,$B29)=0,"",1)))</f>
        <v/>
      </c>
      <c r="AB29" s="71" t="str">
        <f>IF($B29=AB$3,"",IF(AND(LEFT($B29,1)="E",LEFT(AB$3,1)="E"),1,IF(SUMIFS('Key inputs_NGA_Trade'!AA$4:AA$31,'Key inputs_NGA_Trade'!$A$4:$A$31,$B29)=0,"",1)))</f>
        <v/>
      </c>
      <c r="AC29" s="2" t="str">
        <f>IF($B29=AC$3,"",IF(AND(LEFT($B29,1)="E",LEFT(AC$3,1)="E"),1,IF(SUMIFS('Key inputs_NGA_Trade'!AB$4:AB$31,'Key inputs_NGA_Trade'!$A$4:$A$31,$B29)=0,"",1)))</f>
        <v/>
      </c>
      <c r="AD29" s="2" t="str">
        <f>IF($B29=AD$3,"",IF(AND(LEFT($B29,1)="E",LEFT(AD$3,1)="E"),1,IF(SUMIFS('Key inputs_NGA_Trade'!AC$4:AC$31,'Key inputs_NGA_Trade'!$A$4:$A$31,$B29)=0,"",1)))</f>
        <v/>
      </c>
    </row>
    <row r="30" spans="2:30" ht="15.75" thickBot="1">
      <c r="B30" s="46" t="s">
        <v>116</v>
      </c>
      <c r="C30" s="2" t="str">
        <f>IF($B30=C$3,"",IF(AND(LEFT($B30,1)="E",LEFT(C$3,1)="E"),1,IF(SUMIFS('Key inputs_NGA_Trade'!B$4:B$31,'Key inputs_NGA_Trade'!$A$4:$A$31,$B30)=0,"",1)))</f>
        <v/>
      </c>
      <c r="D30" s="2" t="str">
        <f>IF($B30=D$3,"",IF(AND(LEFT($B30,1)="E",LEFT(D$3,1)="E"),1,IF(SUMIFS('Key inputs_NGA_Trade'!C$4:C$31,'Key inputs_NGA_Trade'!$A$4:$A$31,$B30)=0,"",1)))</f>
        <v/>
      </c>
      <c r="E30" s="2" t="str">
        <f>IF($B30=E$3,"",IF(AND(LEFT($B30,1)="E",LEFT(E$3,1)="E"),1,IF(SUMIFS('Key inputs_NGA_Trade'!D$4:D$31,'Key inputs_NGA_Trade'!$A$4:$A$31,$B30)=0,"",1)))</f>
        <v/>
      </c>
      <c r="F30" s="2" t="str">
        <f>IF($B30=F$3,"",IF(AND(LEFT($B30,1)="E",LEFT(F$3,1)="E"),1,IF(SUMIFS('Key inputs_NGA_Trade'!E$4:E$31,'Key inputs_NGA_Trade'!$A$4:$A$31,$B30)=0,"",1)))</f>
        <v/>
      </c>
      <c r="G30" s="2" t="str">
        <f>IF($B30=G$3,"",IF(AND(LEFT($B30,1)="E",LEFT(G$3,1)="E"),1,IF(SUMIFS('Key inputs_NGA_Trade'!F$4:F$31,'Key inputs_NGA_Trade'!$A$4:$A$31,$B30)=0,"",1)))</f>
        <v/>
      </c>
      <c r="H30" s="2" t="str">
        <f>IF($B30=H$3,"",IF(AND(LEFT($B30,1)="E",LEFT(H$3,1)="E"),1,IF(SUMIFS('Key inputs_NGA_Trade'!G$4:G$31,'Key inputs_NGA_Trade'!$A$4:$A$31,$B30)=0,"",1)))</f>
        <v/>
      </c>
      <c r="I30" s="2" t="str">
        <f>IF($B30=I$3,"",IF(AND(LEFT($B30,1)="E",LEFT(I$3,1)="E"),1,IF(SUMIFS('Key inputs_NGA_Trade'!H$4:H$31,'Key inputs_NGA_Trade'!$A$4:$A$31,$B30)=0,"",1)))</f>
        <v/>
      </c>
      <c r="J30" s="2" t="str">
        <f>IF($B30=J$3,"",IF(AND(LEFT($B30,1)="E",LEFT(J$3,1)="E"),1,IF(SUMIFS('Key inputs_NGA_Trade'!I$4:I$31,'Key inputs_NGA_Trade'!$A$4:$A$31,$B30)=0,"",1)))</f>
        <v/>
      </c>
      <c r="K30" s="2" t="str">
        <f>IF($B30=K$3,"",IF(AND(LEFT($B30,1)="E",LEFT(K$3,1)="E"),1,IF(SUMIFS('Key inputs_NGA_Trade'!J$4:J$31,'Key inputs_NGA_Trade'!$A$4:$A$31,$B30)=0,"",1)))</f>
        <v/>
      </c>
      <c r="L30" s="2" t="str">
        <f>IF($B30=L$3,"",IF(AND(LEFT($B30,1)="E",LEFT(L$3,1)="E"),1,IF(SUMIFS('Key inputs_NGA_Trade'!K$4:K$31,'Key inputs_NGA_Trade'!$A$4:$A$31,$B30)=0,"",1)))</f>
        <v/>
      </c>
      <c r="M30" s="2" t="str">
        <f>IF($B30=M$3,"",IF(AND(LEFT($B30,1)="E",LEFT(M$3,1)="E"),1,IF(SUMIFS('Key inputs_NGA_Trade'!L$4:L$31,'Key inputs_NGA_Trade'!$A$4:$A$31,$B30)=0,"",1)))</f>
        <v/>
      </c>
      <c r="N30" s="2" t="str">
        <f>IF($B30=N$3,"",IF(AND(LEFT($B30,1)="E",LEFT(N$3,1)="E"),1,IF(SUMIFS('Key inputs_NGA_Trade'!M$4:M$31,'Key inputs_NGA_Trade'!$A$4:$A$31,$B30)=0,"",1)))</f>
        <v/>
      </c>
      <c r="O30" s="2" t="str">
        <f>IF($B30=O$3,"",IF(AND(LEFT($B30,1)="E",LEFT(O$3,1)="E"),1,IF(SUMIFS('Key inputs_NGA_Trade'!N$4:N$31,'Key inputs_NGA_Trade'!$A$4:$A$31,$B30)=0,"",1)))</f>
        <v/>
      </c>
      <c r="P30" s="2" t="str">
        <f>IF($B30=P$3,"",IF(AND(LEFT($B30,1)="E",LEFT(P$3,1)="E"),1,IF(SUMIFS('Key inputs_NGA_Trade'!O$4:O$31,'Key inputs_NGA_Trade'!$A$4:$A$31,$B30)=0,"",1)))</f>
        <v/>
      </c>
      <c r="Q30" s="2" t="str">
        <f>IF($B30=Q$3,"",IF(AND(LEFT($B30,1)="E",LEFT(Q$3,1)="E"),1,IF(SUMIFS('Key inputs_NGA_Trade'!P$4:P$31,'Key inputs_NGA_Trade'!$A$4:$A$31,$B30)=0,"",1)))</f>
        <v/>
      </c>
      <c r="R30" s="2" t="str">
        <f>IF($B30=R$3,"",IF(AND(LEFT($B30,1)="E",LEFT(R$3,1)="E"),1,IF(SUMIFS('Key inputs_NGA_Trade'!Q$4:Q$31,'Key inputs_NGA_Trade'!$A$4:$A$31,$B30)=0,"",1)))</f>
        <v/>
      </c>
      <c r="S30" s="2" t="str">
        <f>IF($B30=S$3,"",IF(AND(LEFT($B30,1)="E",LEFT(S$3,1)="E"),1,IF(SUMIFS('Key inputs_NGA_Trade'!R$4:R$31,'Key inputs_NGA_Trade'!$A$4:$A$31,$B30)=0,"",1)))</f>
        <v/>
      </c>
      <c r="T30" s="2" t="str">
        <f>IF($B30=T$3,"",IF(AND(LEFT($B30,1)="E",LEFT(T$3,1)="E"),1,IF(SUMIFS('Key inputs_NGA_Trade'!S$4:S$31,'Key inputs_NGA_Trade'!$A$4:$A$31,$B30)=0,"",1)))</f>
        <v/>
      </c>
      <c r="U30" s="2" t="str">
        <f>IF($B30=U$3,"",IF(AND(LEFT($B30,1)="E",LEFT(U$3,1)="E"),1,IF(SUMIFS('Key inputs_NGA_Trade'!T$4:T$31,'Key inputs_NGA_Trade'!$A$4:$A$31,$B30)=0,"",1)))</f>
        <v/>
      </c>
      <c r="V30" s="2" t="str">
        <f>IF($B30=V$3,"",IF(AND(LEFT($B30,1)="E",LEFT(V$3,1)="E"),1,IF(SUMIFS('Key inputs_NGA_Trade'!U$4:U$31,'Key inputs_NGA_Trade'!$A$4:$A$31,$B30)=0,"",1)))</f>
        <v/>
      </c>
      <c r="W30" s="2" t="str">
        <f>IF($B30=W$3,"",IF(AND(LEFT($B30,1)="E",LEFT(W$3,1)="E"),1,IF(SUMIFS('Key inputs_NGA_Trade'!V$4:V$31,'Key inputs_NGA_Trade'!$A$4:$A$31,$B30)=0,"",1)))</f>
        <v/>
      </c>
      <c r="X30" s="2" t="str">
        <f>IF($B30=X$3,"",IF(AND(LEFT($B30,1)="E",LEFT(X$3,1)="E"),1,IF(SUMIFS('Key inputs_NGA_Trade'!W$4:W$31,'Key inputs_NGA_Trade'!$A$4:$A$31,$B30)=0,"",1)))</f>
        <v/>
      </c>
      <c r="Y30" s="2" t="str">
        <f>IF($B30=Y$3,"",IF(AND(LEFT($B30,1)="E",LEFT(Y$3,1)="E"),1,IF(SUMIFS('Key inputs_NGA_Trade'!X$4:X$31,'Key inputs_NGA_Trade'!$A$4:$A$31,$B30)=0,"",1)))</f>
        <v/>
      </c>
      <c r="Z30" s="2" t="str">
        <f>IF($B30=Z$3,"",IF(AND(LEFT($B30,1)="E",LEFT(Z$3,1)="E"),1,IF(SUMIFS('Key inputs_NGA_Trade'!Y$4:Y$31,'Key inputs_NGA_Trade'!$A$4:$A$31,$B30)=0,"",1)))</f>
        <v/>
      </c>
      <c r="AA30" s="2" t="str">
        <f>IF($B30=AA$3,"",IF(AND(LEFT($B30,1)="E",LEFT(AA$3,1)="E"),1,IF(SUMIFS('Key inputs_NGA_Trade'!Z$4:Z$31,'Key inputs_NGA_Trade'!$A$4:$A$31,$B30)=0,"",1)))</f>
        <v/>
      </c>
      <c r="AB30" s="2" t="str">
        <f>IF($B30=AB$3,"",IF(AND(LEFT($B30,1)="E",LEFT(AB$3,1)="E"),1,IF(SUMIFS('Key inputs_NGA_Trade'!AA$4:AA$31,'Key inputs_NGA_Trade'!$A$4:$A$31,$B30)=0,"",1)))</f>
        <v/>
      </c>
      <c r="AC30" s="71" t="str">
        <f>IF($B30=AC$3,"",IF(AND(LEFT($B30,1)="E",LEFT(AC$3,1)="E"),1,IF(SUMIFS('Key inputs_NGA_Trade'!AB$4:AB$31,'Key inputs_NGA_Trade'!$A$4:$A$31,$B30)=0,"",1)))</f>
        <v/>
      </c>
      <c r="AD30" s="2" t="str">
        <f>IF($B30=AD$3,"",IF(AND(LEFT($B30,1)="E",LEFT(AD$3,1)="E"),1,IF(SUMIFS('Key inputs_NGA_Trade'!AC$4:AC$31,'Key inputs_NGA_Trade'!$A$4:$A$31,$B30)=0,"",1)))</f>
        <v/>
      </c>
    </row>
    <row r="31" spans="2:30" ht="15.75" thickBot="1">
      <c r="B31" s="46" t="s">
        <v>119</v>
      </c>
      <c r="C31" s="2" t="str">
        <f>IF($B31=C$3,"",IF(AND(LEFT($B31,1)="E",LEFT(C$3,1)="E"),1,IF(SUMIFS('Key inputs_NGA_Trade'!B$4:B$31,'Key inputs_NGA_Trade'!$A$4:$A$31,$B31)=0,"",1)))</f>
        <v/>
      </c>
      <c r="D31" s="2" t="str">
        <f>IF($B31=D$3,"",IF(AND(LEFT($B31,1)="E",LEFT(D$3,1)="E"),1,IF(SUMIFS('Key inputs_NGA_Trade'!C$4:C$31,'Key inputs_NGA_Trade'!$A$4:$A$31,$B31)=0,"",1)))</f>
        <v/>
      </c>
      <c r="E31" s="2" t="str">
        <f>IF($B31=E$3,"",IF(AND(LEFT($B31,1)="E",LEFT(E$3,1)="E"),1,IF(SUMIFS('Key inputs_NGA_Trade'!D$4:D$31,'Key inputs_NGA_Trade'!$A$4:$A$31,$B31)=0,"",1)))</f>
        <v/>
      </c>
      <c r="F31" s="2" t="str">
        <f>IF($B31=F$3,"",IF(AND(LEFT($B31,1)="E",LEFT(F$3,1)="E"),1,IF(SUMIFS('Key inputs_NGA_Trade'!E$4:E$31,'Key inputs_NGA_Trade'!$A$4:$A$31,$B31)=0,"",1)))</f>
        <v/>
      </c>
      <c r="G31" s="2" t="str">
        <f>IF($B31=G$3,"",IF(AND(LEFT($B31,1)="E",LEFT(G$3,1)="E"),1,IF(SUMIFS('Key inputs_NGA_Trade'!F$4:F$31,'Key inputs_NGA_Trade'!$A$4:$A$31,$B31)=0,"",1)))</f>
        <v/>
      </c>
      <c r="H31" s="2" t="str">
        <f>IF($B31=H$3,"",IF(AND(LEFT($B31,1)="E",LEFT(H$3,1)="E"),1,IF(SUMIFS('Key inputs_NGA_Trade'!G$4:G$31,'Key inputs_NGA_Trade'!$A$4:$A$31,$B31)=0,"",1)))</f>
        <v/>
      </c>
      <c r="I31" s="2" t="str">
        <f>IF($B31=I$3,"",IF(AND(LEFT($B31,1)="E",LEFT(I$3,1)="E"),1,IF(SUMIFS('Key inputs_NGA_Trade'!H$4:H$31,'Key inputs_NGA_Trade'!$A$4:$A$31,$B31)=0,"",1)))</f>
        <v/>
      </c>
      <c r="J31" s="2" t="str">
        <f>IF($B31=J$3,"",IF(AND(LEFT($B31,1)="E",LEFT(J$3,1)="E"),1,IF(SUMIFS('Key inputs_NGA_Trade'!I$4:I$31,'Key inputs_NGA_Trade'!$A$4:$A$31,$B31)=0,"",1)))</f>
        <v/>
      </c>
      <c r="K31" s="2" t="str">
        <f>IF($B31=K$3,"",IF(AND(LEFT($B31,1)="E",LEFT(K$3,1)="E"),1,IF(SUMIFS('Key inputs_NGA_Trade'!J$4:J$31,'Key inputs_NGA_Trade'!$A$4:$A$31,$B31)=0,"",1)))</f>
        <v/>
      </c>
      <c r="L31" s="2">
        <f>IF($B31=L$3,"",IF(AND(LEFT($B31,1)="E",LEFT(L$3,1)="E"),1,IF(SUMIFS('Key inputs_NGA_Trade'!K$4:K$31,'Key inputs_NGA_Trade'!$A$4:$A$31,$B31)=0,"",1)))</f>
        <v>1</v>
      </c>
      <c r="M31" s="2" t="str">
        <f>IF($B31=M$3,"",IF(AND(LEFT($B31,1)="E",LEFT(M$3,1)="E"),1,IF(SUMIFS('Key inputs_NGA_Trade'!L$4:L$31,'Key inputs_NGA_Trade'!$A$4:$A$31,$B31)=0,"",1)))</f>
        <v/>
      </c>
      <c r="N31" s="2" t="str">
        <f>IF($B31=N$3,"",IF(AND(LEFT($B31,1)="E",LEFT(N$3,1)="E"),1,IF(SUMIFS('Key inputs_NGA_Trade'!M$4:M$31,'Key inputs_NGA_Trade'!$A$4:$A$31,$B31)=0,"",1)))</f>
        <v/>
      </c>
      <c r="O31" s="2" t="str">
        <f>IF($B31=O$3,"",IF(AND(LEFT($B31,1)="E",LEFT(O$3,1)="E"),1,IF(SUMIFS('Key inputs_NGA_Trade'!N$4:N$31,'Key inputs_NGA_Trade'!$A$4:$A$31,$B31)=0,"",1)))</f>
        <v/>
      </c>
      <c r="P31" s="2" t="str">
        <f>IF($B31=P$3,"",IF(AND(LEFT($B31,1)="E",LEFT(P$3,1)="E"),1,IF(SUMIFS('Key inputs_NGA_Trade'!O$4:O$31,'Key inputs_NGA_Trade'!$A$4:$A$31,$B31)=0,"",1)))</f>
        <v/>
      </c>
      <c r="Q31" s="2" t="str">
        <f>IF($B31=Q$3,"",IF(AND(LEFT($B31,1)="E",LEFT(Q$3,1)="E"),1,IF(SUMIFS('Key inputs_NGA_Trade'!P$4:P$31,'Key inputs_NGA_Trade'!$A$4:$A$31,$B31)=0,"",1)))</f>
        <v/>
      </c>
      <c r="R31" s="2" t="str">
        <f>IF($B31=R$3,"",IF(AND(LEFT($B31,1)="E",LEFT(R$3,1)="E"),1,IF(SUMIFS('Key inputs_NGA_Trade'!Q$4:Q$31,'Key inputs_NGA_Trade'!$A$4:$A$31,$B31)=0,"",1)))</f>
        <v/>
      </c>
      <c r="S31" s="2" t="str">
        <f>IF($B31=S$3,"",IF(AND(LEFT($B31,1)="E",LEFT(S$3,1)="E"),1,IF(SUMIFS('Key inputs_NGA_Trade'!R$4:R$31,'Key inputs_NGA_Trade'!$A$4:$A$31,$B31)=0,"",1)))</f>
        <v/>
      </c>
      <c r="T31" s="2" t="str">
        <f>IF($B31=T$3,"",IF(AND(LEFT($B31,1)="E",LEFT(T$3,1)="E"),1,IF(SUMIFS('Key inputs_NGA_Trade'!S$4:S$31,'Key inputs_NGA_Trade'!$A$4:$A$31,$B31)=0,"",1)))</f>
        <v/>
      </c>
      <c r="U31" s="2" t="str">
        <f>IF($B31=U$3,"",IF(AND(LEFT($B31,1)="E",LEFT(U$3,1)="E"),1,IF(SUMIFS('Key inputs_NGA_Trade'!T$4:T$31,'Key inputs_NGA_Trade'!$A$4:$A$31,$B31)=0,"",1)))</f>
        <v/>
      </c>
      <c r="V31" s="2" t="str">
        <f>IF($B31=V$3,"",IF(AND(LEFT($B31,1)="E",LEFT(V$3,1)="E"),1,IF(SUMIFS('Key inputs_NGA_Trade'!U$4:U$31,'Key inputs_NGA_Trade'!$A$4:$A$31,$B31)=0,"",1)))</f>
        <v/>
      </c>
      <c r="W31" s="2" t="str">
        <f>IF($B31=W$3,"",IF(AND(LEFT($B31,1)="E",LEFT(W$3,1)="E"),1,IF(SUMIFS('Key inputs_NGA_Trade'!V$4:V$31,'Key inputs_NGA_Trade'!$A$4:$A$31,$B31)=0,"",1)))</f>
        <v/>
      </c>
      <c r="X31" s="2" t="str">
        <f>IF($B31=X$3,"",IF(AND(LEFT($B31,1)="E",LEFT(X$3,1)="E"),1,IF(SUMIFS('Key inputs_NGA_Trade'!W$4:W$31,'Key inputs_NGA_Trade'!$A$4:$A$31,$B31)=0,"",1)))</f>
        <v/>
      </c>
      <c r="Y31" s="2" t="str">
        <f>IF($B31=Y$3,"",IF(AND(LEFT($B31,1)="E",LEFT(Y$3,1)="E"),1,IF(SUMIFS('Key inputs_NGA_Trade'!X$4:X$31,'Key inputs_NGA_Trade'!$A$4:$A$31,$B31)=0,"",1)))</f>
        <v/>
      </c>
      <c r="Z31" s="2">
        <f>IF($B31=Z$3,"",IF(AND(LEFT($B31,1)="E",LEFT(Z$3,1)="E"),1,IF(SUMIFS('Key inputs_NGA_Trade'!Y$4:Y$31,'Key inputs_NGA_Trade'!$A$4:$A$31,$B31)=0,"",1)))</f>
        <v>1</v>
      </c>
      <c r="AA31" s="2" t="str">
        <f>IF($B31=AA$3,"",IF(AND(LEFT($B31,1)="E",LEFT(AA$3,1)="E"),1,IF(SUMIFS('Key inputs_NGA_Trade'!Z$4:Z$31,'Key inputs_NGA_Trade'!$A$4:$A$31,$B31)=0,"",1)))</f>
        <v/>
      </c>
      <c r="AB31" s="2" t="str">
        <f>IF($B31=AB$3,"",IF(AND(LEFT($B31,1)="E",LEFT(AB$3,1)="E"),1,IF(SUMIFS('Key inputs_NGA_Trade'!AA$4:AA$31,'Key inputs_NGA_Trade'!$A$4:$A$31,$B31)=0,"",1)))</f>
        <v/>
      </c>
      <c r="AC31" s="2" t="str">
        <f>IF($B31=AC$3,"",IF(AND(LEFT($B31,1)="E",LEFT(AC$3,1)="E"),1,IF(SUMIFS('Key inputs_NGA_Trade'!AB$4:AB$31,'Key inputs_NGA_Trade'!$A$4:$A$31,$B31)=0,"",1)))</f>
        <v/>
      </c>
      <c r="AD31" s="71" t="str">
        <f>IF($B31=AD$3,"",IF(AND(LEFT($B31,1)="E",LEFT(AD$3,1)="E"),1,IF(SUMIFS('Key inputs_NGA_Trade'!AC$4:AC$31,'Key inputs_NGA_Trade'!$A$4:$A$31,$B31)=0,"",1)))</f>
        <v/>
      </c>
    </row>
    <row r="33" spans="2:30">
      <c r="B33" s="1" t="s">
        <v>136</v>
      </c>
      <c r="C33" s="1"/>
      <c r="D33" s="1"/>
      <c r="E33" s="1"/>
      <c r="F33" s="1"/>
      <c r="G33" s="1"/>
      <c r="H33" s="1"/>
      <c r="I33" s="1"/>
      <c r="J33" s="1"/>
      <c r="K33" s="1"/>
      <c r="L33" s="1"/>
      <c r="M33" s="1"/>
      <c r="N33" s="1"/>
      <c r="O33" s="1"/>
    </row>
    <row r="34" spans="2:30" ht="15.75" thickBot="1">
      <c r="B34" s="46" t="s">
        <v>736</v>
      </c>
      <c r="C34" s="46" t="s">
        <v>45</v>
      </c>
      <c r="D34" s="46" t="s">
        <v>48</v>
      </c>
      <c r="E34" s="46" t="s">
        <v>51</v>
      </c>
      <c r="F34" s="46" t="s">
        <v>54</v>
      </c>
      <c r="G34" s="46" t="s">
        <v>57</v>
      </c>
      <c r="H34" s="46" t="s">
        <v>60</v>
      </c>
      <c r="I34" s="46" t="s">
        <v>63</v>
      </c>
      <c r="J34" s="46" t="s">
        <v>66</v>
      </c>
      <c r="K34" s="46" t="s">
        <v>69</v>
      </c>
      <c r="L34" s="46" t="s">
        <v>71</v>
      </c>
      <c r="M34" s="46" t="s">
        <v>73</v>
      </c>
      <c r="N34" s="46" t="s">
        <v>75</v>
      </c>
      <c r="O34" s="46" t="s">
        <v>78</v>
      </c>
      <c r="P34" s="46" t="s">
        <v>81</v>
      </c>
      <c r="Q34" s="46" t="s">
        <v>84</v>
      </c>
      <c r="R34" s="46" t="s">
        <v>87</v>
      </c>
      <c r="S34" s="46" t="s">
        <v>90</v>
      </c>
      <c r="T34" s="46" t="s">
        <v>93</v>
      </c>
      <c r="U34" s="46" t="s">
        <v>96</v>
      </c>
      <c r="V34" s="46" t="s">
        <v>98</v>
      </c>
      <c r="W34" s="46" t="s">
        <v>100</v>
      </c>
      <c r="X34" s="46" t="s">
        <v>103</v>
      </c>
      <c r="Y34" s="46" t="s">
        <v>106</v>
      </c>
      <c r="Z34" s="46" t="s">
        <v>109</v>
      </c>
      <c r="AA34" s="46" t="s">
        <v>111</v>
      </c>
      <c r="AB34" s="46" t="s">
        <v>113</v>
      </c>
      <c r="AC34" s="46" t="s">
        <v>116</v>
      </c>
      <c r="AD34" s="46" t="s">
        <v>119</v>
      </c>
    </row>
    <row r="35" spans="2:30" ht="15.75" thickBot="1">
      <c r="B35" s="46" t="s">
        <v>45</v>
      </c>
      <c r="C35" s="71" t="str">
        <f>IF(B35=C34,"",1)</f>
        <v/>
      </c>
      <c r="D35" s="2">
        <f>IF(B35=D34,"",1)</f>
        <v>1</v>
      </c>
      <c r="E35" s="2">
        <f>IF(B35=E34,"",1)</f>
        <v>1</v>
      </c>
      <c r="F35" s="2">
        <f>IF(B35=F34,"",1)</f>
        <v>1</v>
      </c>
      <c r="G35" s="2">
        <f>IF(B35=G34,"",1)</f>
        <v>1</v>
      </c>
      <c r="H35" s="2">
        <f>IF(B35=H34,"",1)</f>
        <v>1</v>
      </c>
      <c r="I35" s="2">
        <f>IF(B35=I34,"",1)</f>
        <v>1</v>
      </c>
      <c r="J35" s="2">
        <f>IF(B35=J34,"",1)</f>
        <v>1</v>
      </c>
      <c r="K35" s="2">
        <f>IF(B35=K34,"",1)</f>
        <v>1</v>
      </c>
      <c r="L35" s="2">
        <f>IF(B35=L34,"",1)</f>
        <v>1</v>
      </c>
      <c r="M35" s="2">
        <f>IF(B35=M34,"",1)</f>
        <v>1</v>
      </c>
      <c r="N35" s="2">
        <f>IF(B35=N34,"",1)</f>
        <v>1</v>
      </c>
      <c r="O35" s="2">
        <f>IF(B35=O34,"",1)</f>
        <v>1</v>
      </c>
      <c r="P35" s="2">
        <f>IF(B35=P34,"",1)</f>
        <v>1</v>
      </c>
      <c r="Q35" s="2">
        <f>IF(B35=Q34,"",1)</f>
        <v>1</v>
      </c>
      <c r="R35" s="2">
        <f>IF(B35=R34,"",1)</f>
        <v>1</v>
      </c>
      <c r="S35" s="2">
        <f>IF(B35=S34,"",1)</f>
        <v>1</v>
      </c>
      <c r="T35" s="2">
        <f>IF(B35=T34,"",1)</f>
        <v>1</v>
      </c>
      <c r="U35" s="2">
        <f>IF(B35=U34,"",1)</f>
        <v>1</v>
      </c>
      <c r="V35" s="2">
        <f>IF(B35=V34,"",1)</f>
        <v>1</v>
      </c>
      <c r="W35" s="2">
        <f>IF(B35=W34,"",1)</f>
        <v>1</v>
      </c>
      <c r="X35" s="2">
        <f>IF(B35=X34,"",1)</f>
        <v>1</v>
      </c>
      <c r="Y35" s="2">
        <f>IF(B35=Y34,"",1)</f>
        <v>1</v>
      </c>
      <c r="Z35" s="2">
        <f>IF(B35=Z34,"",1)</f>
        <v>1</v>
      </c>
      <c r="AA35" s="2">
        <f>IF(B35=AA34,"",1)</f>
        <v>1</v>
      </c>
      <c r="AB35" s="2">
        <f>IF(B35=AB34,"",1)</f>
        <v>1</v>
      </c>
      <c r="AC35" s="2">
        <f>IF(B35=AC34,"",1)</f>
        <v>1</v>
      </c>
      <c r="AD35" s="2">
        <f>IF(B35=AD34,"",1)</f>
        <v>1</v>
      </c>
    </row>
    <row r="36" spans="2:30" ht="15.75" thickBot="1">
      <c r="B36" s="46" t="s">
        <v>48</v>
      </c>
      <c r="C36" s="2">
        <f>IF(B36=C34,"",1)</f>
        <v>1</v>
      </c>
      <c r="D36" s="71" t="str">
        <f>IF(B36=D34,"",1)</f>
        <v/>
      </c>
      <c r="E36" s="2">
        <f>IF(B36=E34,"",1)</f>
        <v>1</v>
      </c>
      <c r="F36" s="2">
        <f>IF(B36=F34,"",1)</f>
        <v>1</v>
      </c>
      <c r="G36" s="2">
        <f>IF(B36=G34,"",1)</f>
        <v>1</v>
      </c>
      <c r="H36" s="2">
        <f>IF(B36=H34,"",1)</f>
        <v>1</v>
      </c>
      <c r="I36" s="2">
        <f>IF(B36=I34,"",1)</f>
        <v>1</v>
      </c>
      <c r="J36" s="2">
        <f>IF(B36=J34,"",1)</f>
        <v>1</v>
      </c>
      <c r="K36" s="2">
        <f>IF(B36=K34,"",1)</f>
        <v>1</v>
      </c>
      <c r="L36" s="2">
        <f>IF(B36=L34,"",1)</f>
        <v>1</v>
      </c>
      <c r="M36" s="2">
        <f>IF(B36=M34,"",1)</f>
        <v>1</v>
      </c>
      <c r="N36" s="2">
        <f>IF(B36=N34,"",1)</f>
        <v>1</v>
      </c>
      <c r="O36" s="2">
        <f>IF(B36=O34,"",1)</f>
        <v>1</v>
      </c>
      <c r="P36" s="2">
        <f>IF(B36=P34,"",1)</f>
        <v>1</v>
      </c>
      <c r="Q36" s="2">
        <f>IF(B36=Q34,"",1)</f>
        <v>1</v>
      </c>
      <c r="R36" s="2">
        <f>IF(B36=R34,"",1)</f>
        <v>1</v>
      </c>
      <c r="S36" s="2">
        <f>IF(B36=S34,"",1)</f>
        <v>1</v>
      </c>
      <c r="T36" s="2">
        <f>IF(B36=T34,"",1)</f>
        <v>1</v>
      </c>
      <c r="U36" s="2">
        <f>IF(B36=U34,"",1)</f>
        <v>1</v>
      </c>
      <c r="V36" s="2">
        <f>IF(B36=V34,"",1)</f>
        <v>1</v>
      </c>
      <c r="W36" s="2">
        <f>IF(B36=W34,"",1)</f>
        <v>1</v>
      </c>
      <c r="X36" s="2">
        <f>IF(B36=X34,"",1)</f>
        <v>1</v>
      </c>
      <c r="Y36" s="2">
        <f>IF(B36=Y34,"",1)</f>
        <v>1</v>
      </c>
      <c r="Z36" s="2">
        <f>IF(B36=Z34,"",1)</f>
        <v>1</v>
      </c>
      <c r="AA36" s="2">
        <f>IF(B36=AA34,"",1)</f>
        <v>1</v>
      </c>
      <c r="AB36" s="2">
        <f>IF(B36=AB34,"",1)</f>
        <v>1</v>
      </c>
      <c r="AC36" s="2">
        <f>IF(B36=AC34,"",1)</f>
        <v>1</v>
      </c>
      <c r="AD36" s="2">
        <f>IF(B36=AD34,"",1)</f>
        <v>1</v>
      </c>
    </row>
    <row r="37" spans="2:30" ht="15.75" thickBot="1">
      <c r="B37" s="46" t="s">
        <v>51</v>
      </c>
      <c r="C37" s="2">
        <f>IF(B37=C34,"",1)</f>
        <v>1</v>
      </c>
      <c r="D37" s="2">
        <f>IF(B37=D34,"",1)</f>
        <v>1</v>
      </c>
      <c r="E37" s="71" t="str">
        <f>IF(B37=E34,"",1)</f>
        <v/>
      </c>
      <c r="F37" s="2">
        <f>IF(B37=F34,"",1)</f>
        <v>1</v>
      </c>
      <c r="G37" s="2">
        <f>IF(B37=G34,"",1)</f>
        <v>1</v>
      </c>
      <c r="H37" s="2">
        <f>IF(B37=H34,"",1)</f>
        <v>1</v>
      </c>
      <c r="I37" s="2">
        <f>IF(B37=I34,"",1)</f>
        <v>1</v>
      </c>
      <c r="J37" s="2">
        <f>IF(B37=J34,"",1)</f>
        <v>1</v>
      </c>
      <c r="K37" s="2">
        <f>IF(B37=K34,"",1)</f>
        <v>1</v>
      </c>
      <c r="L37" s="2">
        <f>IF(B37=L34,"",1)</f>
        <v>1</v>
      </c>
      <c r="M37" s="2">
        <f>IF(B37=M34,"",1)</f>
        <v>1</v>
      </c>
      <c r="N37" s="2">
        <f>IF(B37=N34,"",1)</f>
        <v>1</v>
      </c>
      <c r="O37" s="2">
        <f>IF(B37=O34,"",1)</f>
        <v>1</v>
      </c>
      <c r="P37" s="2">
        <f>IF(B37=P34,"",1)</f>
        <v>1</v>
      </c>
      <c r="Q37" s="2">
        <f>IF(B37=Q34,"",1)</f>
        <v>1</v>
      </c>
      <c r="R37" s="2">
        <f>IF(B37=R34,"",1)</f>
        <v>1</v>
      </c>
      <c r="S37" s="2">
        <f>IF(B37=S34,"",1)</f>
        <v>1</v>
      </c>
      <c r="T37" s="2">
        <f>IF(B37=T34,"",1)</f>
        <v>1</v>
      </c>
      <c r="U37" s="2">
        <f>IF(B37=U34,"",1)</f>
        <v>1</v>
      </c>
      <c r="V37" s="2">
        <f>IF(B37=V34,"",1)</f>
        <v>1</v>
      </c>
      <c r="W37" s="2">
        <f>IF(B37=W34,"",1)</f>
        <v>1</v>
      </c>
      <c r="X37" s="2">
        <f>IF(B37=X34,"",1)</f>
        <v>1</v>
      </c>
      <c r="Y37" s="2">
        <f>IF(B37=Y34,"",1)</f>
        <v>1</v>
      </c>
      <c r="Z37" s="2">
        <f>IF(B37=Z34,"",1)</f>
        <v>1</v>
      </c>
      <c r="AA37" s="2">
        <f>IF(B37=AA34,"",1)</f>
        <v>1</v>
      </c>
      <c r="AB37" s="2">
        <f>IF(B37=AB34,"",1)</f>
        <v>1</v>
      </c>
      <c r="AC37" s="2">
        <f>IF(B37=AC34,"",1)</f>
        <v>1</v>
      </c>
      <c r="AD37" s="2">
        <f>IF(B37=AD34,"",1)</f>
        <v>1</v>
      </c>
    </row>
    <row r="38" spans="2:30" ht="15.75" thickBot="1">
      <c r="B38" s="46" t="s">
        <v>54</v>
      </c>
      <c r="C38" s="2">
        <f>IF(B38=C34,"",1)</f>
        <v>1</v>
      </c>
      <c r="D38" s="2">
        <f>IF(B38=D34,"",1)</f>
        <v>1</v>
      </c>
      <c r="E38" s="2">
        <f>IF(B38=E34,"",1)</f>
        <v>1</v>
      </c>
      <c r="F38" s="71" t="str">
        <f>IF(B38=F34,"",1)</f>
        <v/>
      </c>
      <c r="G38" s="2">
        <f>IF(B38=G34,"",1)</f>
        <v>1</v>
      </c>
      <c r="H38" s="2">
        <f>IF(B38=H34,"",1)</f>
        <v>1</v>
      </c>
      <c r="I38" s="2">
        <f>IF(B38=I34,"",1)</f>
        <v>1</v>
      </c>
      <c r="J38" s="2">
        <f>IF(B38=J34,"",1)</f>
        <v>1</v>
      </c>
      <c r="K38" s="2">
        <f>IF(B38=K34,"",1)</f>
        <v>1</v>
      </c>
      <c r="L38" s="2">
        <f>IF(B38=L34,"",1)</f>
        <v>1</v>
      </c>
      <c r="M38" s="2">
        <f>IF(B38=M34,"",1)</f>
        <v>1</v>
      </c>
      <c r="N38" s="2">
        <f>IF(B38=N34,"",1)</f>
        <v>1</v>
      </c>
      <c r="O38" s="2">
        <f>IF(B38=O34,"",1)</f>
        <v>1</v>
      </c>
      <c r="P38" s="2">
        <f>IF(B38=P34,"",1)</f>
        <v>1</v>
      </c>
      <c r="Q38" s="2">
        <f>IF(B38=Q34,"",1)</f>
        <v>1</v>
      </c>
      <c r="R38" s="2">
        <f>IF(B38=R34,"",1)</f>
        <v>1</v>
      </c>
      <c r="S38" s="2">
        <f>IF(B38=S34,"",1)</f>
        <v>1</v>
      </c>
      <c r="T38" s="2">
        <f>IF(B38=T34,"",1)</f>
        <v>1</v>
      </c>
      <c r="U38" s="2">
        <f>IF(B38=U34,"",1)</f>
        <v>1</v>
      </c>
      <c r="V38" s="2">
        <f>IF(B38=V34,"",1)</f>
        <v>1</v>
      </c>
      <c r="W38" s="2">
        <f>IF(B38=W34,"",1)</f>
        <v>1</v>
      </c>
      <c r="X38" s="2">
        <f>IF(B38=X34,"",1)</f>
        <v>1</v>
      </c>
      <c r="Y38" s="2">
        <f>IF(B38=Y34,"",1)</f>
        <v>1</v>
      </c>
      <c r="Z38" s="2">
        <f>IF(B38=Z34,"",1)</f>
        <v>1</v>
      </c>
      <c r="AA38" s="2">
        <f>IF(B38=AA34,"",1)</f>
        <v>1</v>
      </c>
      <c r="AB38" s="2">
        <f>IF(B38=AB34,"",1)</f>
        <v>1</v>
      </c>
      <c r="AC38" s="2">
        <f>IF(B38=AC34,"",1)</f>
        <v>1</v>
      </c>
      <c r="AD38" s="2">
        <f>IF(B38=AD34,"",1)</f>
        <v>1</v>
      </c>
    </row>
    <row r="39" spans="2:30" ht="15.75" thickBot="1">
      <c r="B39" s="46" t="s">
        <v>57</v>
      </c>
      <c r="C39" s="2">
        <f>IF(B39=C34,"",1)</f>
        <v>1</v>
      </c>
      <c r="D39" s="2">
        <f>IF(B39=D34,"",1)</f>
        <v>1</v>
      </c>
      <c r="E39" s="2">
        <f>IF(B39=E34,"",1)</f>
        <v>1</v>
      </c>
      <c r="F39" s="2">
        <f>IF(B39=F34,"",1)</f>
        <v>1</v>
      </c>
      <c r="G39" s="71" t="str">
        <f>IF(B39=G34,"",1)</f>
        <v/>
      </c>
      <c r="H39" s="2">
        <f>IF(B39=H34,"",1)</f>
        <v>1</v>
      </c>
      <c r="I39" s="2">
        <f>IF(B39=I34,"",1)</f>
        <v>1</v>
      </c>
      <c r="J39" s="2">
        <f>IF(B39=J34,"",1)</f>
        <v>1</v>
      </c>
      <c r="K39" s="2">
        <f>IF(B39=K34,"",1)</f>
        <v>1</v>
      </c>
      <c r="L39" s="2">
        <f>IF(B39=L34,"",1)</f>
        <v>1</v>
      </c>
      <c r="M39" s="2">
        <f>IF(B39=M34,"",1)</f>
        <v>1</v>
      </c>
      <c r="N39" s="2">
        <f>IF(B39=N34,"",1)</f>
        <v>1</v>
      </c>
      <c r="O39" s="2">
        <f>IF(B39=O34,"",1)</f>
        <v>1</v>
      </c>
      <c r="P39" s="2">
        <f>IF(B39=P34,"",1)</f>
        <v>1</v>
      </c>
      <c r="Q39" s="2">
        <f>IF(B39=Q34,"",1)</f>
        <v>1</v>
      </c>
      <c r="R39" s="2">
        <f>IF(B39=R34,"",1)</f>
        <v>1</v>
      </c>
      <c r="S39" s="2">
        <f>IF(B39=S34,"",1)</f>
        <v>1</v>
      </c>
      <c r="T39" s="2">
        <f>IF(B39=T34,"",1)</f>
        <v>1</v>
      </c>
      <c r="U39" s="2">
        <f>IF(B39=U34,"",1)</f>
        <v>1</v>
      </c>
      <c r="V39" s="2">
        <f>IF(B39=V34,"",1)</f>
        <v>1</v>
      </c>
      <c r="W39" s="2">
        <f>IF(B39=W34,"",1)</f>
        <v>1</v>
      </c>
      <c r="X39" s="2">
        <f>IF(B39=X34,"",1)</f>
        <v>1</v>
      </c>
      <c r="Y39" s="2">
        <f>IF(B39=Y34,"",1)</f>
        <v>1</v>
      </c>
      <c r="Z39" s="2">
        <f>IF(B39=Z34,"",1)</f>
        <v>1</v>
      </c>
      <c r="AA39" s="2">
        <f>IF(B39=AA34,"",1)</f>
        <v>1</v>
      </c>
      <c r="AB39" s="2">
        <f>IF(B39=AB34,"",1)</f>
        <v>1</v>
      </c>
      <c r="AC39" s="2">
        <f>IF(B39=AC34,"",1)</f>
        <v>1</v>
      </c>
      <c r="AD39" s="2">
        <f>IF(B39=AD34,"",1)</f>
        <v>1</v>
      </c>
    </row>
    <row r="40" spans="2:30" ht="15.75" thickBot="1">
      <c r="B40" s="46" t="s">
        <v>60</v>
      </c>
      <c r="C40" s="2">
        <f>IF(B40=C34,"",1)</f>
        <v>1</v>
      </c>
      <c r="D40" s="2">
        <f>IF(B40=D34,"",1)</f>
        <v>1</v>
      </c>
      <c r="E40" s="2">
        <f>IF(B40=E34,"",1)</f>
        <v>1</v>
      </c>
      <c r="F40" s="2">
        <f>IF(B40=F34,"",1)</f>
        <v>1</v>
      </c>
      <c r="G40" s="2">
        <f>IF(B40=G34,"",1)</f>
        <v>1</v>
      </c>
      <c r="H40" s="71" t="str">
        <f>IF(B40=H34,"",1)</f>
        <v/>
      </c>
      <c r="I40" s="2">
        <f>IF(B40=I34,"",1)</f>
        <v>1</v>
      </c>
      <c r="J40" s="2">
        <f>IF(B40=J34,"",1)</f>
        <v>1</v>
      </c>
      <c r="K40" s="2">
        <f>IF(B40=K34,"",1)</f>
        <v>1</v>
      </c>
      <c r="L40" s="2">
        <f>IF(B40=L34,"",1)</f>
        <v>1</v>
      </c>
      <c r="M40" s="2">
        <f>IF(B40=M34,"",1)</f>
        <v>1</v>
      </c>
      <c r="N40" s="2">
        <f>IF(B40=N34,"",1)</f>
        <v>1</v>
      </c>
      <c r="O40" s="2">
        <f>IF(B40=O34,"",1)</f>
        <v>1</v>
      </c>
      <c r="P40" s="2">
        <f>IF(B40=P34,"",1)</f>
        <v>1</v>
      </c>
      <c r="Q40" s="2">
        <f>IF(B40=Q34,"",1)</f>
        <v>1</v>
      </c>
      <c r="R40" s="2">
        <f>IF(B40=R34,"",1)</f>
        <v>1</v>
      </c>
      <c r="S40" s="2">
        <f>IF(B40=S34,"",1)</f>
        <v>1</v>
      </c>
      <c r="T40" s="2">
        <f>IF(B40=T34,"",1)</f>
        <v>1</v>
      </c>
      <c r="U40" s="2">
        <f>IF(B40=U34,"",1)</f>
        <v>1</v>
      </c>
      <c r="V40" s="2">
        <f>IF(B40=V34,"",1)</f>
        <v>1</v>
      </c>
      <c r="W40" s="2">
        <f>IF(B40=W34,"",1)</f>
        <v>1</v>
      </c>
      <c r="X40" s="2">
        <f>IF(B40=X34,"",1)</f>
        <v>1</v>
      </c>
      <c r="Y40" s="2">
        <f>IF(B40=Y34,"",1)</f>
        <v>1</v>
      </c>
      <c r="Z40" s="2">
        <f>IF(B40=Z34,"",1)</f>
        <v>1</v>
      </c>
      <c r="AA40" s="2">
        <f>IF(B40=AA34,"",1)</f>
        <v>1</v>
      </c>
      <c r="AB40" s="2">
        <f>IF(B40=AB34,"",1)</f>
        <v>1</v>
      </c>
      <c r="AC40" s="2">
        <f>IF(B40=AC34,"",1)</f>
        <v>1</v>
      </c>
      <c r="AD40" s="2">
        <f>IF(B40=AD34,"",1)</f>
        <v>1</v>
      </c>
    </row>
    <row r="41" spans="2:30" ht="15.75" thickBot="1">
      <c r="B41" s="46" t="s">
        <v>63</v>
      </c>
      <c r="C41" s="2">
        <f>IF(B41=C34,"",1)</f>
        <v>1</v>
      </c>
      <c r="D41" s="2">
        <f>IF(B41=D34,"",1)</f>
        <v>1</v>
      </c>
      <c r="E41" s="2">
        <f>IF(B41=E34,"",1)</f>
        <v>1</v>
      </c>
      <c r="F41" s="2">
        <f>IF(B41=F34,"",1)</f>
        <v>1</v>
      </c>
      <c r="G41" s="2">
        <f>IF(B41=G34,"",1)</f>
        <v>1</v>
      </c>
      <c r="H41" s="2">
        <f>IF(B41=H34,"",1)</f>
        <v>1</v>
      </c>
      <c r="I41" s="71" t="str">
        <f>IF(B41=I34,"",1)</f>
        <v/>
      </c>
      <c r="J41" s="2">
        <f>IF(B41=J34,"",1)</f>
        <v>1</v>
      </c>
      <c r="K41" s="2">
        <f>IF(B41=K34,"",1)</f>
        <v>1</v>
      </c>
      <c r="L41" s="2">
        <f>IF(B41=L34,"",1)</f>
        <v>1</v>
      </c>
      <c r="M41" s="2">
        <f>IF(B41=M34,"",1)</f>
        <v>1</v>
      </c>
      <c r="N41" s="2">
        <f>IF(B41=N34,"",1)</f>
        <v>1</v>
      </c>
      <c r="O41" s="2">
        <f>IF(B41=O34,"",1)</f>
        <v>1</v>
      </c>
      <c r="P41" s="2">
        <f>IF(B41=P34,"",1)</f>
        <v>1</v>
      </c>
      <c r="Q41" s="2">
        <f>IF(B41=Q34,"",1)</f>
        <v>1</v>
      </c>
      <c r="R41" s="2">
        <f>IF(B41=R34,"",1)</f>
        <v>1</v>
      </c>
      <c r="S41" s="2">
        <f>IF(B41=S34,"",1)</f>
        <v>1</v>
      </c>
      <c r="T41" s="2">
        <f>IF(B41=T34,"",1)</f>
        <v>1</v>
      </c>
      <c r="U41" s="2">
        <f>IF(B41=U34,"",1)</f>
        <v>1</v>
      </c>
      <c r="V41" s="2">
        <f>IF(B41=V34,"",1)</f>
        <v>1</v>
      </c>
      <c r="W41" s="2">
        <f>IF(B41=W34,"",1)</f>
        <v>1</v>
      </c>
      <c r="X41" s="2">
        <f>IF(B41=X34,"",1)</f>
        <v>1</v>
      </c>
      <c r="Y41" s="2">
        <f>IF(B41=Y34,"",1)</f>
        <v>1</v>
      </c>
      <c r="Z41" s="2">
        <f>IF(B41=Z34,"",1)</f>
        <v>1</v>
      </c>
      <c r="AA41" s="2">
        <f>IF(B41=AA34,"",1)</f>
        <v>1</v>
      </c>
      <c r="AB41" s="2">
        <f>IF(B41=AB34,"",1)</f>
        <v>1</v>
      </c>
      <c r="AC41" s="2">
        <f>IF(B41=AC34,"",1)</f>
        <v>1</v>
      </c>
      <c r="AD41" s="2">
        <f>IF(B41=AD34,"",1)</f>
        <v>1</v>
      </c>
    </row>
    <row r="42" spans="2:30" ht="15.75" thickBot="1">
      <c r="B42" s="46" t="s">
        <v>66</v>
      </c>
      <c r="C42" s="2">
        <f>IF(B42=C34,"",1)</f>
        <v>1</v>
      </c>
      <c r="D42" s="2">
        <f>IF(B42=D34,"",1)</f>
        <v>1</v>
      </c>
      <c r="E42" s="2">
        <f>IF(B42=E34,"",1)</f>
        <v>1</v>
      </c>
      <c r="F42" s="2">
        <f>IF(B42=F34,"",1)</f>
        <v>1</v>
      </c>
      <c r="G42" s="2">
        <f>IF(B42=G34,"",1)</f>
        <v>1</v>
      </c>
      <c r="H42" s="2">
        <f>IF(B42=H34,"",1)</f>
        <v>1</v>
      </c>
      <c r="I42" s="2">
        <f>IF(B42=I34,"",1)</f>
        <v>1</v>
      </c>
      <c r="J42" s="71" t="str">
        <f>IF(B42=J34,"",1)</f>
        <v/>
      </c>
      <c r="K42" s="2">
        <f>IF(B42=K34,"",1)</f>
        <v>1</v>
      </c>
      <c r="L42" s="2">
        <f>IF(B42=L34,"",1)</f>
        <v>1</v>
      </c>
      <c r="M42" s="2">
        <f>IF(B42=M34,"",1)</f>
        <v>1</v>
      </c>
      <c r="N42" s="2">
        <f>IF(B42=N34,"",1)</f>
        <v>1</v>
      </c>
      <c r="O42" s="2">
        <f>IF(B42=O34,"",1)</f>
        <v>1</v>
      </c>
      <c r="P42" s="2">
        <f>IF(B42=P34,"",1)</f>
        <v>1</v>
      </c>
      <c r="Q42" s="2">
        <f>IF(B42=Q34,"",1)</f>
        <v>1</v>
      </c>
      <c r="R42" s="2">
        <f>IF(B42=R34,"",1)</f>
        <v>1</v>
      </c>
      <c r="S42" s="2">
        <f>IF(B42=S34,"",1)</f>
        <v>1</v>
      </c>
      <c r="T42" s="2">
        <f>IF(B42=T34,"",1)</f>
        <v>1</v>
      </c>
      <c r="U42" s="2">
        <f>IF(B42=U34,"",1)</f>
        <v>1</v>
      </c>
      <c r="V42" s="2">
        <f>IF(B42=V34,"",1)</f>
        <v>1</v>
      </c>
      <c r="W42" s="2">
        <f>IF(B42=W34,"",1)</f>
        <v>1</v>
      </c>
      <c r="X42" s="2">
        <f>IF(B42=X34,"",1)</f>
        <v>1</v>
      </c>
      <c r="Y42" s="2">
        <f>IF(B42=Y34,"",1)</f>
        <v>1</v>
      </c>
      <c r="Z42" s="2">
        <f>IF(B42=Z34,"",1)</f>
        <v>1</v>
      </c>
      <c r="AA42" s="2">
        <f>IF(B42=AA34,"",1)</f>
        <v>1</v>
      </c>
      <c r="AB42" s="2">
        <f>IF(B42=AB34,"",1)</f>
        <v>1</v>
      </c>
      <c r="AC42" s="2">
        <f>IF(B42=AC34,"",1)</f>
        <v>1</v>
      </c>
      <c r="AD42" s="2">
        <f>IF(B42=AD34,"",1)</f>
        <v>1</v>
      </c>
    </row>
    <row r="43" spans="2:30" ht="15.75" thickBot="1">
      <c r="B43" s="46" t="s">
        <v>69</v>
      </c>
      <c r="C43" s="2">
        <f>IF(B43=C34,"",1)</f>
        <v>1</v>
      </c>
      <c r="D43" s="2">
        <f>IF(B43=D34,"",1)</f>
        <v>1</v>
      </c>
      <c r="E43" s="2">
        <f>IF(B43=E34,"",1)</f>
        <v>1</v>
      </c>
      <c r="F43" s="2">
        <f>IF(B43=F34,"",1)</f>
        <v>1</v>
      </c>
      <c r="G43" s="2">
        <f>IF(B43=G34,"",1)</f>
        <v>1</v>
      </c>
      <c r="H43" s="2">
        <f>IF(B43=H34,"",1)</f>
        <v>1</v>
      </c>
      <c r="I43" s="2">
        <f>IF(B43=I34,"",1)</f>
        <v>1</v>
      </c>
      <c r="J43" s="2">
        <f>IF(B43=J34,"",1)</f>
        <v>1</v>
      </c>
      <c r="K43" s="71" t="str">
        <f>IF(B43=K34,"",1)</f>
        <v/>
      </c>
      <c r="L43" s="2">
        <f>IF(B43=L34,"",1)</f>
        <v>1</v>
      </c>
      <c r="M43" s="2">
        <f>IF(B43=M34,"",1)</f>
        <v>1</v>
      </c>
      <c r="N43" s="2">
        <f>IF(B43=N34,"",1)</f>
        <v>1</v>
      </c>
      <c r="O43" s="2">
        <f>IF(B43=O34,"",1)</f>
        <v>1</v>
      </c>
      <c r="P43" s="2">
        <f>IF(B43=P34,"",1)</f>
        <v>1</v>
      </c>
      <c r="Q43" s="2">
        <f>IF(B43=Q34,"",1)</f>
        <v>1</v>
      </c>
      <c r="R43" s="2">
        <f>IF(B43=R34,"",1)</f>
        <v>1</v>
      </c>
      <c r="S43" s="2">
        <f>IF(B43=S34,"",1)</f>
        <v>1</v>
      </c>
      <c r="T43" s="2">
        <f>IF(B43=T34,"",1)</f>
        <v>1</v>
      </c>
      <c r="U43" s="2">
        <f>IF(B43=U34,"",1)</f>
        <v>1</v>
      </c>
      <c r="V43" s="2">
        <f>IF(B43=V34,"",1)</f>
        <v>1</v>
      </c>
      <c r="W43" s="2">
        <f>IF(B43=W34,"",1)</f>
        <v>1</v>
      </c>
      <c r="X43" s="2">
        <f>IF(B43=X34,"",1)</f>
        <v>1</v>
      </c>
      <c r="Y43" s="2">
        <f>IF(B43=Y34,"",1)</f>
        <v>1</v>
      </c>
      <c r="Z43" s="2">
        <f>IF(B43=Z34,"",1)</f>
        <v>1</v>
      </c>
      <c r="AA43" s="2">
        <f>IF(B43=AA34,"",1)</f>
        <v>1</v>
      </c>
      <c r="AB43" s="2">
        <f>IF(B43=AB34,"",1)</f>
        <v>1</v>
      </c>
      <c r="AC43" s="2">
        <f>IF(B43=AC34,"",1)</f>
        <v>1</v>
      </c>
      <c r="AD43" s="2">
        <f>IF(B43=AD34,"",1)</f>
        <v>1</v>
      </c>
    </row>
    <row r="44" spans="2:30" ht="15.75" thickBot="1">
      <c r="B44" s="46" t="s">
        <v>71</v>
      </c>
      <c r="C44" s="2">
        <f>IF(B44=C34,"",1)</f>
        <v>1</v>
      </c>
      <c r="D44" s="2">
        <f>IF(B44=D34,"",1)</f>
        <v>1</v>
      </c>
      <c r="E44" s="2">
        <f>IF(B44=E34,"",1)</f>
        <v>1</v>
      </c>
      <c r="F44" s="2">
        <f>IF(B44=F34,"",1)</f>
        <v>1</v>
      </c>
      <c r="G44" s="2">
        <f>IF(B44=G34,"",1)</f>
        <v>1</v>
      </c>
      <c r="H44" s="2">
        <f>IF(B44=H34,"",1)</f>
        <v>1</v>
      </c>
      <c r="I44" s="2">
        <f>IF(B44=I34,"",1)</f>
        <v>1</v>
      </c>
      <c r="J44" s="2">
        <f>IF(B44=J34,"",1)</f>
        <v>1</v>
      </c>
      <c r="K44" s="2">
        <f>IF(B44=K34,"",1)</f>
        <v>1</v>
      </c>
      <c r="L44" s="71" t="str">
        <f>IF(B44=L34,"",1)</f>
        <v/>
      </c>
      <c r="M44" s="2">
        <f>IF(B44=M34,"",1)</f>
        <v>1</v>
      </c>
      <c r="N44" s="2">
        <f>IF(B44=N34,"",1)</f>
        <v>1</v>
      </c>
      <c r="O44" s="2">
        <f>IF(B44=O34,"",1)</f>
        <v>1</v>
      </c>
      <c r="P44" s="2">
        <f>IF(B44=P34,"",1)</f>
        <v>1</v>
      </c>
      <c r="Q44" s="2">
        <f>IF(B44=Q34,"",1)</f>
        <v>1</v>
      </c>
      <c r="R44" s="2">
        <f>IF(B44=R34,"",1)</f>
        <v>1</v>
      </c>
      <c r="S44" s="2">
        <f>IF(B44=S34,"",1)</f>
        <v>1</v>
      </c>
      <c r="T44" s="2">
        <f>IF(B44=T34,"",1)</f>
        <v>1</v>
      </c>
      <c r="U44" s="2">
        <f>IF(B44=U34,"",1)</f>
        <v>1</v>
      </c>
      <c r="V44" s="2">
        <f>IF(B44=V34,"",1)</f>
        <v>1</v>
      </c>
      <c r="W44" s="2">
        <f>IF(B44=W34,"",1)</f>
        <v>1</v>
      </c>
      <c r="X44" s="2">
        <f>IF(B44=X34,"",1)</f>
        <v>1</v>
      </c>
      <c r="Y44" s="2">
        <f>IF(B44=Y34,"",1)</f>
        <v>1</v>
      </c>
      <c r="Z44" s="2">
        <f>IF(B44=Z34,"",1)</f>
        <v>1</v>
      </c>
      <c r="AA44" s="2">
        <f>IF(B44=AA34,"",1)</f>
        <v>1</v>
      </c>
      <c r="AB44" s="2">
        <f>IF(B44=AB34,"",1)</f>
        <v>1</v>
      </c>
      <c r="AC44" s="2">
        <f>IF(B44=AC34,"",1)</f>
        <v>1</v>
      </c>
      <c r="AD44" s="2">
        <f>IF(B44=AD34,"",1)</f>
        <v>1</v>
      </c>
    </row>
    <row r="45" spans="2:30" ht="15.75" thickBot="1">
      <c r="B45" s="46" t="s">
        <v>73</v>
      </c>
      <c r="C45" s="2">
        <f>IF(B45=C34,"",1)</f>
        <v>1</v>
      </c>
      <c r="D45" s="2">
        <f>IF(B45=D34,"",1)</f>
        <v>1</v>
      </c>
      <c r="E45" s="2">
        <f>IF(B45=E34,"",1)</f>
        <v>1</v>
      </c>
      <c r="F45" s="2">
        <f>IF(B45=F34,"",1)</f>
        <v>1</v>
      </c>
      <c r="G45" s="2">
        <f>IF(B45=G34,"",1)</f>
        <v>1</v>
      </c>
      <c r="H45" s="2">
        <f>IF(B45=H34,"",1)</f>
        <v>1</v>
      </c>
      <c r="I45" s="2">
        <f>IF(B45=I34,"",1)</f>
        <v>1</v>
      </c>
      <c r="J45" s="2">
        <f>IF(B45=J34,"",1)</f>
        <v>1</v>
      </c>
      <c r="K45" s="2">
        <f>IF(B45=K34,"",1)</f>
        <v>1</v>
      </c>
      <c r="L45" s="2">
        <f>IF(B45=L34,"",1)</f>
        <v>1</v>
      </c>
      <c r="M45" s="71" t="str">
        <f>IF(B45=M34,"",1)</f>
        <v/>
      </c>
      <c r="N45" s="2">
        <f>IF(B45=N34,"",1)</f>
        <v>1</v>
      </c>
      <c r="O45" s="2">
        <f>IF(B45=O34,"",1)</f>
        <v>1</v>
      </c>
      <c r="P45" s="2">
        <f>IF(B45=P34,"",1)</f>
        <v>1</v>
      </c>
      <c r="Q45" s="2">
        <f>IF(B45=Q34,"",1)</f>
        <v>1</v>
      </c>
      <c r="R45" s="2">
        <f>IF(B45=R34,"",1)</f>
        <v>1</v>
      </c>
      <c r="S45" s="2">
        <f>IF(B45=S34,"",1)</f>
        <v>1</v>
      </c>
      <c r="T45" s="2">
        <f>IF(B45=T34,"",1)</f>
        <v>1</v>
      </c>
      <c r="U45" s="2">
        <f>IF(B45=U34,"",1)</f>
        <v>1</v>
      </c>
      <c r="V45" s="2">
        <f>IF(B45=V34,"",1)</f>
        <v>1</v>
      </c>
      <c r="W45" s="2">
        <f>IF(B45=W34,"",1)</f>
        <v>1</v>
      </c>
      <c r="X45" s="2">
        <f>IF(B45=X34,"",1)</f>
        <v>1</v>
      </c>
      <c r="Y45" s="2">
        <f>IF(B45=Y34,"",1)</f>
        <v>1</v>
      </c>
      <c r="Z45" s="2">
        <f>IF(B45=Z34,"",1)</f>
        <v>1</v>
      </c>
      <c r="AA45" s="2">
        <f>IF(B45=AA34,"",1)</f>
        <v>1</v>
      </c>
      <c r="AB45" s="2">
        <f>IF(B45=AB34,"",1)</f>
        <v>1</v>
      </c>
      <c r="AC45" s="2">
        <f>IF(B45=AC34,"",1)</f>
        <v>1</v>
      </c>
      <c r="AD45" s="2">
        <f>IF(B45=AD34,"",1)</f>
        <v>1</v>
      </c>
    </row>
    <row r="46" spans="2:30" ht="15.75" thickBot="1">
      <c r="B46" s="46" t="s">
        <v>75</v>
      </c>
      <c r="C46" s="2">
        <f>IF(B46=C34,"",1)</f>
        <v>1</v>
      </c>
      <c r="D46" s="2">
        <f>IF(B46=D34,"",1)</f>
        <v>1</v>
      </c>
      <c r="E46" s="2">
        <f>IF(B46=E34,"",1)</f>
        <v>1</v>
      </c>
      <c r="F46" s="2">
        <f>IF(B46=F34,"",1)</f>
        <v>1</v>
      </c>
      <c r="G46" s="2">
        <f>IF(B46=G34,"",1)</f>
        <v>1</v>
      </c>
      <c r="H46" s="2">
        <f>IF(B46=H34,"",1)</f>
        <v>1</v>
      </c>
      <c r="I46" s="2">
        <f>IF(B46=I34,"",1)</f>
        <v>1</v>
      </c>
      <c r="J46" s="2">
        <f>IF(B46=J34,"",1)</f>
        <v>1</v>
      </c>
      <c r="K46" s="2">
        <f>IF(B46=K34,"",1)</f>
        <v>1</v>
      </c>
      <c r="L46" s="2">
        <f>IF(B46=L34,"",1)</f>
        <v>1</v>
      </c>
      <c r="M46" s="2">
        <f>IF(B46=M34,"",1)</f>
        <v>1</v>
      </c>
      <c r="N46" s="71" t="str">
        <f>IF(B46=N34,"",1)</f>
        <v/>
      </c>
      <c r="O46" s="2">
        <f>IF(B46=O34,"",1)</f>
        <v>1</v>
      </c>
      <c r="P46" s="2">
        <f>IF(B46=P34,"",1)</f>
        <v>1</v>
      </c>
      <c r="Q46" s="2">
        <f>IF(B46=Q34,"",1)</f>
        <v>1</v>
      </c>
      <c r="R46" s="2">
        <f>IF(B46=R34,"",1)</f>
        <v>1</v>
      </c>
      <c r="S46" s="2">
        <f>IF(B46=S34,"",1)</f>
        <v>1</v>
      </c>
      <c r="T46" s="2">
        <f>IF(B46=T34,"",1)</f>
        <v>1</v>
      </c>
      <c r="U46" s="2">
        <f>IF(B46=U34,"",1)</f>
        <v>1</v>
      </c>
      <c r="V46" s="2">
        <f>IF(B46=V34,"",1)</f>
        <v>1</v>
      </c>
      <c r="W46" s="2">
        <f>IF(B46=W34,"",1)</f>
        <v>1</v>
      </c>
      <c r="X46" s="2">
        <f>IF(B46=X34,"",1)</f>
        <v>1</v>
      </c>
      <c r="Y46" s="2">
        <f>IF(B46=Y34,"",1)</f>
        <v>1</v>
      </c>
      <c r="Z46" s="2">
        <f>IF(B46=Z34,"",1)</f>
        <v>1</v>
      </c>
      <c r="AA46" s="2">
        <f>IF(B46=AA34,"",1)</f>
        <v>1</v>
      </c>
      <c r="AB46" s="2">
        <f>IF(B46=AB34,"",1)</f>
        <v>1</v>
      </c>
      <c r="AC46" s="2">
        <f>IF(B46=AC34,"",1)</f>
        <v>1</v>
      </c>
      <c r="AD46" s="2">
        <f>IF(B46=AD34,"",1)</f>
        <v>1</v>
      </c>
    </row>
    <row r="47" spans="2:30" ht="15.75" thickBot="1">
      <c r="B47" s="46" t="s">
        <v>78</v>
      </c>
      <c r="C47" s="2">
        <f>IF(B47=C34,"",1)</f>
        <v>1</v>
      </c>
      <c r="D47" s="2">
        <f>IF(B47=D34,"",1)</f>
        <v>1</v>
      </c>
      <c r="E47" s="2">
        <f>IF(B47=E34,"",1)</f>
        <v>1</v>
      </c>
      <c r="F47" s="2">
        <f>IF(B47=F34,"",1)</f>
        <v>1</v>
      </c>
      <c r="G47" s="2">
        <f>IF(B47=G34,"",1)</f>
        <v>1</v>
      </c>
      <c r="H47" s="2">
        <f>IF(B47=H34,"",1)</f>
        <v>1</v>
      </c>
      <c r="I47" s="2">
        <f>IF(B47=I34,"",1)</f>
        <v>1</v>
      </c>
      <c r="J47" s="2">
        <f>IF(B47=J34,"",1)</f>
        <v>1</v>
      </c>
      <c r="K47" s="2">
        <f>IF(B47=K34,"",1)</f>
        <v>1</v>
      </c>
      <c r="L47" s="2">
        <f>IF(B47=L34,"",1)</f>
        <v>1</v>
      </c>
      <c r="M47" s="2">
        <f>IF(B47=M34,"",1)</f>
        <v>1</v>
      </c>
      <c r="N47" s="2">
        <f>IF(B47=N34,"",1)</f>
        <v>1</v>
      </c>
      <c r="O47" s="71" t="str">
        <f>IF(B47=O34,"",1)</f>
        <v/>
      </c>
      <c r="P47" s="2">
        <f>IF(B47=P34,"",1)</f>
        <v>1</v>
      </c>
      <c r="Q47" s="2">
        <f>IF(B47=Q34,"",1)</f>
        <v>1</v>
      </c>
      <c r="R47" s="2">
        <f>IF(B47=R34,"",1)</f>
        <v>1</v>
      </c>
      <c r="S47" s="2">
        <f>IF(B47=S34,"",1)</f>
        <v>1</v>
      </c>
      <c r="T47" s="2">
        <f>IF(B47=T34,"",1)</f>
        <v>1</v>
      </c>
      <c r="U47" s="2">
        <f>IF(B47=U34,"",1)</f>
        <v>1</v>
      </c>
      <c r="V47" s="2">
        <f>IF(B47=V34,"",1)</f>
        <v>1</v>
      </c>
      <c r="W47" s="2">
        <f>IF(B47=W34,"",1)</f>
        <v>1</v>
      </c>
      <c r="X47" s="2">
        <f>IF(B47=X34,"",1)</f>
        <v>1</v>
      </c>
      <c r="Y47" s="2">
        <f>IF(B47=Y34,"",1)</f>
        <v>1</v>
      </c>
      <c r="Z47" s="2">
        <f>IF(B47=Z34,"",1)</f>
        <v>1</v>
      </c>
      <c r="AA47" s="2">
        <f>IF(B47=AA34,"",1)</f>
        <v>1</v>
      </c>
      <c r="AB47" s="2">
        <f>IF(B47=AB34,"",1)</f>
        <v>1</v>
      </c>
      <c r="AC47" s="2">
        <f>IF(B47=AC34,"",1)</f>
        <v>1</v>
      </c>
      <c r="AD47" s="2">
        <f>IF(B47=AD34,"",1)</f>
        <v>1</v>
      </c>
    </row>
    <row r="48" spans="2:30" ht="15.75" thickBot="1">
      <c r="B48" s="46" t="s">
        <v>81</v>
      </c>
      <c r="C48" s="2">
        <f>IF(B48=C34,"",1)</f>
        <v>1</v>
      </c>
      <c r="D48" s="2">
        <f>IF(B48=D34,"",1)</f>
        <v>1</v>
      </c>
      <c r="E48" s="2">
        <f>IF(B48=E34,"",1)</f>
        <v>1</v>
      </c>
      <c r="F48" s="2">
        <f>IF(B48=F34,"",1)</f>
        <v>1</v>
      </c>
      <c r="G48" s="2">
        <f>IF(B48=G34,"",1)</f>
        <v>1</v>
      </c>
      <c r="H48" s="2">
        <f>IF(B48=H34,"",1)</f>
        <v>1</v>
      </c>
      <c r="I48" s="2">
        <f>IF(B48=I34,"",1)</f>
        <v>1</v>
      </c>
      <c r="J48" s="2">
        <f>IF(B48=J34,"",1)</f>
        <v>1</v>
      </c>
      <c r="K48" s="2">
        <f>IF(B48=K34,"",1)</f>
        <v>1</v>
      </c>
      <c r="L48" s="2">
        <f>IF(B48=L34,"",1)</f>
        <v>1</v>
      </c>
      <c r="M48" s="2">
        <f>IF(B48=M34,"",1)</f>
        <v>1</v>
      </c>
      <c r="N48" s="2">
        <f>IF(B48=N34,"",1)</f>
        <v>1</v>
      </c>
      <c r="O48" s="2">
        <f>IF(B48=O34,"",1)</f>
        <v>1</v>
      </c>
      <c r="P48" s="71" t="str">
        <f>IF(B48=P34,"",1)</f>
        <v/>
      </c>
      <c r="Q48" s="2">
        <f>IF(B48=Q34,"",1)</f>
        <v>1</v>
      </c>
      <c r="R48" s="2">
        <f>IF(B48=R34,"",1)</f>
        <v>1</v>
      </c>
      <c r="S48" s="2">
        <f>IF(B48=S34,"",1)</f>
        <v>1</v>
      </c>
      <c r="T48" s="2">
        <f>IF(B48=T34,"",1)</f>
        <v>1</v>
      </c>
      <c r="U48" s="2">
        <f>IF(B48=U34,"",1)</f>
        <v>1</v>
      </c>
      <c r="V48" s="2">
        <f>IF(B48=V34,"",1)</f>
        <v>1</v>
      </c>
      <c r="W48" s="2">
        <f>IF(B48=W34,"",1)</f>
        <v>1</v>
      </c>
      <c r="X48" s="2">
        <f>IF(B48=X34,"",1)</f>
        <v>1</v>
      </c>
      <c r="Y48" s="2">
        <f>IF(B48=Y34,"",1)</f>
        <v>1</v>
      </c>
      <c r="Z48" s="2">
        <f>IF(B48=Z34,"",1)</f>
        <v>1</v>
      </c>
      <c r="AA48" s="2">
        <f>IF(B48=AA34,"",1)</f>
        <v>1</v>
      </c>
      <c r="AB48" s="2">
        <f>IF(B48=AB34,"",1)</f>
        <v>1</v>
      </c>
      <c r="AC48" s="2">
        <f>IF(B48=AC34,"",1)</f>
        <v>1</v>
      </c>
      <c r="AD48" s="2">
        <f>IF(B48=AD34,"",1)</f>
        <v>1</v>
      </c>
    </row>
    <row r="49" spans="2:30" ht="15.75" thickBot="1">
      <c r="B49" s="46" t="s">
        <v>84</v>
      </c>
      <c r="C49" s="2">
        <f>IF(B49=C34,"",1)</f>
        <v>1</v>
      </c>
      <c r="D49" s="2">
        <f>IF(B49=D34,"",1)</f>
        <v>1</v>
      </c>
      <c r="E49" s="2">
        <f>IF(B49=E34,"",1)</f>
        <v>1</v>
      </c>
      <c r="F49" s="2">
        <f>IF(B49=F34,"",1)</f>
        <v>1</v>
      </c>
      <c r="G49" s="2">
        <f>IF(B49=G34,"",1)</f>
        <v>1</v>
      </c>
      <c r="H49" s="2">
        <f>IF(B49=H34,"",1)</f>
        <v>1</v>
      </c>
      <c r="I49" s="2">
        <f>IF(B49=I34,"",1)</f>
        <v>1</v>
      </c>
      <c r="J49" s="2">
        <f>IF(B49=J34,"",1)</f>
        <v>1</v>
      </c>
      <c r="K49" s="2">
        <f>IF(B49=K34,"",1)</f>
        <v>1</v>
      </c>
      <c r="L49" s="2">
        <f>IF(B49=L34,"",1)</f>
        <v>1</v>
      </c>
      <c r="M49" s="2">
        <f>IF(B49=M34,"",1)</f>
        <v>1</v>
      </c>
      <c r="N49" s="2">
        <f>IF(B49=N34,"",1)</f>
        <v>1</v>
      </c>
      <c r="O49" s="2">
        <f>IF(B49=O34,"",1)</f>
        <v>1</v>
      </c>
      <c r="P49" s="2">
        <f>IF(B49=P34,"",1)</f>
        <v>1</v>
      </c>
      <c r="Q49" s="71" t="str">
        <f>IF(B49=Q34,"",1)</f>
        <v/>
      </c>
      <c r="R49" s="2">
        <f>IF(B49=R34,"",1)</f>
        <v>1</v>
      </c>
      <c r="S49" s="2">
        <f>IF(B49=S34,"",1)</f>
        <v>1</v>
      </c>
      <c r="T49" s="2">
        <f>IF(B49=T34,"",1)</f>
        <v>1</v>
      </c>
      <c r="U49" s="2">
        <f>IF(B49=U34,"",1)</f>
        <v>1</v>
      </c>
      <c r="V49" s="2">
        <f>IF(B49=V34,"",1)</f>
        <v>1</v>
      </c>
      <c r="W49" s="2">
        <f>IF(B49=W34,"",1)</f>
        <v>1</v>
      </c>
      <c r="X49" s="2">
        <f>IF(B49=X34,"",1)</f>
        <v>1</v>
      </c>
      <c r="Y49" s="2">
        <f>IF(B49=Y34,"",1)</f>
        <v>1</v>
      </c>
      <c r="Z49" s="2">
        <f>IF(B49=Z34,"",1)</f>
        <v>1</v>
      </c>
      <c r="AA49" s="2">
        <f>IF(B49=AA34,"",1)</f>
        <v>1</v>
      </c>
      <c r="AB49" s="2">
        <f>IF(B49=AB34,"",1)</f>
        <v>1</v>
      </c>
      <c r="AC49" s="2">
        <f>IF(B49=AC34,"",1)</f>
        <v>1</v>
      </c>
      <c r="AD49" s="2">
        <f>IF(B49=AD34,"",1)</f>
        <v>1</v>
      </c>
    </row>
    <row r="50" spans="2:30" ht="15.75" thickBot="1">
      <c r="B50" s="46" t="s">
        <v>87</v>
      </c>
      <c r="C50" s="2">
        <f>IF(B50=C34,"",1)</f>
        <v>1</v>
      </c>
      <c r="D50" s="2">
        <f>IF(B50=D34,"",1)</f>
        <v>1</v>
      </c>
      <c r="E50" s="2">
        <f>IF(B50=E34,"",1)</f>
        <v>1</v>
      </c>
      <c r="F50" s="2">
        <f>IF(B50=F34,"",1)</f>
        <v>1</v>
      </c>
      <c r="G50" s="2">
        <f>IF(B50=G34,"",1)</f>
        <v>1</v>
      </c>
      <c r="H50" s="2">
        <f>IF(B50=H34,"",1)</f>
        <v>1</v>
      </c>
      <c r="I50" s="2">
        <f>IF(B50=I34,"",1)</f>
        <v>1</v>
      </c>
      <c r="J50" s="2">
        <f>IF(B50=J34,"",1)</f>
        <v>1</v>
      </c>
      <c r="K50" s="2">
        <f>IF(B50=K34,"",1)</f>
        <v>1</v>
      </c>
      <c r="L50" s="2">
        <f>IF(B50=L34,"",1)</f>
        <v>1</v>
      </c>
      <c r="M50" s="2">
        <f>IF(B50=M34,"",1)</f>
        <v>1</v>
      </c>
      <c r="N50" s="2">
        <f>IF(B50=N34,"",1)</f>
        <v>1</v>
      </c>
      <c r="O50" s="2">
        <f>IF(B50=O34,"",1)</f>
        <v>1</v>
      </c>
      <c r="P50" s="2">
        <f>IF(B50=P34,"",1)</f>
        <v>1</v>
      </c>
      <c r="Q50" s="2">
        <f>IF(B50=Q34,"",1)</f>
        <v>1</v>
      </c>
      <c r="R50" s="71" t="str">
        <f>IF(B50=R34,"",1)</f>
        <v/>
      </c>
      <c r="S50" s="2">
        <f>IF(B50=S34,"",1)</f>
        <v>1</v>
      </c>
      <c r="T50" s="2">
        <f>IF(B50=T34,"",1)</f>
        <v>1</v>
      </c>
      <c r="U50" s="2">
        <f>IF(B50=U34,"",1)</f>
        <v>1</v>
      </c>
      <c r="V50" s="2">
        <f>IF(B50=V34,"",1)</f>
        <v>1</v>
      </c>
      <c r="W50" s="2">
        <f>IF(B50=W34,"",1)</f>
        <v>1</v>
      </c>
      <c r="X50" s="2">
        <f>IF(B50=X34,"",1)</f>
        <v>1</v>
      </c>
      <c r="Y50" s="2">
        <f>IF(B50=Y34,"",1)</f>
        <v>1</v>
      </c>
      <c r="Z50" s="2">
        <f>IF(B50=Z34,"",1)</f>
        <v>1</v>
      </c>
      <c r="AA50" s="2">
        <f>IF(B50=AA34,"",1)</f>
        <v>1</v>
      </c>
      <c r="AB50" s="2">
        <f>IF(B50=AB34,"",1)</f>
        <v>1</v>
      </c>
      <c r="AC50" s="2">
        <f>IF(B50=AC34,"",1)</f>
        <v>1</v>
      </c>
      <c r="AD50" s="2">
        <f>IF(B50=AD34,"",1)</f>
        <v>1</v>
      </c>
    </row>
    <row r="51" spans="2:30" ht="15.75" thickBot="1">
      <c r="B51" s="46" t="s">
        <v>90</v>
      </c>
      <c r="C51" s="2">
        <f>IF(B51=C34,"",1)</f>
        <v>1</v>
      </c>
      <c r="D51" s="2">
        <f>IF(B51=D34,"",1)</f>
        <v>1</v>
      </c>
      <c r="E51" s="2">
        <f>IF(B51=E34,"",1)</f>
        <v>1</v>
      </c>
      <c r="F51" s="2">
        <f>IF(B51=F34,"",1)</f>
        <v>1</v>
      </c>
      <c r="G51" s="2">
        <f>IF(B51=G34,"",1)</f>
        <v>1</v>
      </c>
      <c r="H51" s="2">
        <f>IF(B51=H34,"",1)</f>
        <v>1</v>
      </c>
      <c r="I51" s="2">
        <f>IF(B51=I34,"",1)</f>
        <v>1</v>
      </c>
      <c r="J51" s="2">
        <f>IF(B51=J34,"",1)</f>
        <v>1</v>
      </c>
      <c r="K51" s="2">
        <f>IF(B51=K34,"",1)</f>
        <v>1</v>
      </c>
      <c r="L51" s="2">
        <f>IF(B51=L34,"",1)</f>
        <v>1</v>
      </c>
      <c r="M51" s="2">
        <f>IF(B51=M34,"",1)</f>
        <v>1</v>
      </c>
      <c r="N51" s="2">
        <f>IF(B51=N34,"",1)</f>
        <v>1</v>
      </c>
      <c r="O51" s="2">
        <f>IF(B51=O34,"",1)</f>
        <v>1</v>
      </c>
      <c r="P51" s="2">
        <f>IF(B51=P34,"",1)</f>
        <v>1</v>
      </c>
      <c r="Q51" s="2">
        <f>IF(B51=Q34,"",1)</f>
        <v>1</v>
      </c>
      <c r="R51" s="2">
        <f>IF(B51=R34,"",1)</f>
        <v>1</v>
      </c>
      <c r="S51" s="71" t="str">
        <f>IF(B51=S34,"",1)</f>
        <v/>
      </c>
      <c r="T51" s="2">
        <f>IF(B51=T34,"",1)</f>
        <v>1</v>
      </c>
      <c r="U51" s="2">
        <f>IF(B51=U34,"",1)</f>
        <v>1</v>
      </c>
      <c r="V51" s="2">
        <f>IF(B51=V34,"",1)</f>
        <v>1</v>
      </c>
      <c r="W51" s="2">
        <f>IF(B51=W34,"",1)</f>
        <v>1</v>
      </c>
      <c r="X51" s="2">
        <f>IF(B51=X34,"",1)</f>
        <v>1</v>
      </c>
      <c r="Y51" s="2">
        <f>IF(B51=Y34,"",1)</f>
        <v>1</v>
      </c>
      <c r="Z51" s="2">
        <f>IF(B51=Z34,"",1)</f>
        <v>1</v>
      </c>
      <c r="AA51" s="2">
        <f>IF(B51=AA34,"",1)</f>
        <v>1</v>
      </c>
      <c r="AB51" s="2">
        <f>IF(B51=AB34,"",1)</f>
        <v>1</v>
      </c>
      <c r="AC51" s="2">
        <f>IF(B51=AC34,"",1)</f>
        <v>1</v>
      </c>
      <c r="AD51" s="2">
        <f>IF(B51=AD34,"",1)</f>
        <v>1</v>
      </c>
    </row>
    <row r="52" spans="2:30" ht="15.75" thickBot="1">
      <c r="B52" s="46" t="s">
        <v>93</v>
      </c>
      <c r="C52" s="2">
        <f>IF(B52=C34,"",1)</f>
        <v>1</v>
      </c>
      <c r="D52" s="2">
        <f>IF(B52=D34,"",1)</f>
        <v>1</v>
      </c>
      <c r="E52" s="2">
        <f>IF(B52=E34,"",1)</f>
        <v>1</v>
      </c>
      <c r="F52" s="2">
        <f>IF(B52=F34,"",1)</f>
        <v>1</v>
      </c>
      <c r="G52" s="2">
        <f>IF(B52=G34,"",1)</f>
        <v>1</v>
      </c>
      <c r="H52" s="2">
        <f>IF(B52=H34,"",1)</f>
        <v>1</v>
      </c>
      <c r="I52" s="2">
        <f>IF(B52=I34,"",1)</f>
        <v>1</v>
      </c>
      <c r="J52" s="2">
        <f>IF(B52=J34,"",1)</f>
        <v>1</v>
      </c>
      <c r="K52" s="2">
        <f>IF(B52=K34,"",1)</f>
        <v>1</v>
      </c>
      <c r="L52" s="2">
        <f>IF(B52=L34,"",1)</f>
        <v>1</v>
      </c>
      <c r="M52" s="2">
        <f>IF(B52=M34,"",1)</f>
        <v>1</v>
      </c>
      <c r="N52" s="2">
        <f>IF(B52=N34,"",1)</f>
        <v>1</v>
      </c>
      <c r="O52" s="2">
        <f>IF(B52=O34,"",1)</f>
        <v>1</v>
      </c>
      <c r="P52" s="2">
        <f>IF(B52=P34,"",1)</f>
        <v>1</v>
      </c>
      <c r="Q52" s="2">
        <f>IF(B52=Q34,"",1)</f>
        <v>1</v>
      </c>
      <c r="R52" s="2">
        <f>IF(B52=R34,"",1)</f>
        <v>1</v>
      </c>
      <c r="S52" s="2">
        <f>IF(B52=S34,"",1)</f>
        <v>1</v>
      </c>
      <c r="T52" s="71" t="str">
        <f>IF(B52=T34,"",1)</f>
        <v/>
      </c>
      <c r="U52" s="2">
        <f>IF(B52=U34,"",1)</f>
        <v>1</v>
      </c>
      <c r="V52" s="2">
        <f>IF(B52=V34,"",1)</f>
        <v>1</v>
      </c>
      <c r="W52" s="2">
        <f>IF(B52=W34,"",1)</f>
        <v>1</v>
      </c>
      <c r="X52" s="2">
        <f>IF(B52=X34,"",1)</f>
        <v>1</v>
      </c>
      <c r="Y52" s="2">
        <f>IF(B52=Y34,"",1)</f>
        <v>1</v>
      </c>
      <c r="Z52" s="2">
        <f>IF(B52=Z34,"",1)</f>
        <v>1</v>
      </c>
      <c r="AA52" s="2">
        <f>IF(B52=AA34,"",1)</f>
        <v>1</v>
      </c>
      <c r="AB52" s="2">
        <f>IF(B52=AB34,"",1)</f>
        <v>1</v>
      </c>
      <c r="AC52" s="2">
        <f>IF(B52=AC34,"",1)</f>
        <v>1</v>
      </c>
      <c r="AD52" s="2">
        <f>IF(B52=AD34,"",1)</f>
        <v>1</v>
      </c>
    </row>
    <row r="53" spans="2:30" ht="15.75" thickBot="1">
      <c r="B53" s="46" t="s">
        <v>96</v>
      </c>
      <c r="C53" s="2">
        <f>IF(B53=C34,"",1)</f>
        <v>1</v>
      </c>
      <c r="D53" s="2">
        <f>IF(B53=D34,"",1)</f>
        <v>1</v>
      </c>
      <c r="E53" s="2">
        <f>IF(B53=E34,"",1)</f>
        <v>1</v>
      </c>
      <c r="F53" s="2">
        <f>IF(B53=F34,"",1)</f>
        <v>1</v>
      </c>
      <c r="G53" s="2">
        <f>IF(B53=G34,"",1)</f>
        <v>1</v>
      </c>
      <c r="H53" s="2">
        <f>IF(B53=H34,"",1)</f>
        <v>1</v>
      </c>
      <c r="I53" s="2">
        <f>IF(B53=I34,"",1)</f>
        <v>1</v>
      </c>
      <c r="J53" s="2">
        <f>IF(B53=J34,"",1)</f>
        <v>1</v>
      </c>
      <c r="K53" s="2">
        <f>IF(B53=K34,"",1)</f>
        <v>1</v>
      </c>
      <c r="L53" s="2">
        <f>IF(B53=L34,"",1)</f>
        <v>1</v>
      </c>
      <c r="M53" s="2">
        <f>IF(B53=M34,"",1)</f>
        <v>1</v>
      </c>
      <c r="N53" s="2">
        <f>IF(B53=N34,"",1)</f>
        <v>1</v>
      </c>
      <c r="O53" s="2">
        <f>IF(B53=O34,"",1)</f>
        <v>1</v>
      </c>
      <c r="P53" s="2">
        <f>IF(B53=P34,"",1)</f>
        <v>1</v>
      </c>
      <c r="Q53" s="2">
        <f>IF(B53=Q34,"",1)</f>
        <v>1</v>
      </c>
      <c r="R53" s="2">
        <f>IF(B53=R34,"",1)</f>
        <v>1</v>
      </c>
      <c r="S53" s="2">
        <f>IF(B53=S34,"",1)</f>
        <v>1</v>
      </c>
      <c r="T53" s="2">
        <f>IF(B53=T34,"",1)</f>
        <v>1</v>
      </c>
      <c r="U53" s="71" t="str">
        <f>IF(B53=U34,"",1)</f>
        <v/>
      </c>
      <c r="V53" s="2">
        <f>IF(B53=V34,"",1)</f>
        <v>1</v>
      </c>
      <c r="W53" s="2">
        <f>IF(B53=W34,"",1)</f>
        <v>1</v>
      </c>
      <c r="X53" s="2">
        <f>IF(B53=X34,"",1)</f>
        <v>1</v>
      </c>
      <c r="Y53" s="2">
        <f>IF(B53=Y34,"",1)</f>
        <v>1</v>
      </c>
      <c r="Z53" s="2">
        <f>IF(B53=Z34,"",1)</f>
        <v>1</v>
      </c>
      <c r="AA53" s="2">
        <f>IF(B53=AA34,"",1)</f>
        <v>1</v>
      </c>
      <c r="AB53" s="2">
        <f>IF(B53=AB34,"",1)</f>
        <v>1</v>
      </c>
      <c r="AC53" s="2">
        <f>IF(B53=AC34,"",1)</f>
        <v>1</v>
      </c>
      <c r="AD53" s="2">
        <f>IF(B53=AD34,"",1)</f>
        <v>1</v>
      </c>
    </row>
    <row r="54" spans="2:30" ht="15.75" thickBot="1">
      <c r="B54" s="46" t="s">
        <v>98</v>
      </c>
      <c r="C54" s="2">
        <f>IF(B54=C34,"",1)</f>
        <v>1</v>
      </c>
      <c r="D54" s="2">
        <f>IF(B54=D34,"",1)</f>
        <v>1</v>
      </c>
      <c r="E54" s="2">
        <f>IF(B54=E34,"",1)</f>
        <v>1</v>
      </c>
      <c r="F54" s="2">
        <f>IF(B54=F34,"",1)</f>
        <v>1</v>
      </c>
      <c r="G54" s="2">
        <f>IF(B54=G34,"",1)</f>
        <v>1</v>
      </c>
      <c r="H54" s="2">
        <f>IF(B54=H34,"",1)</f>
        <v>1</v>
      </c>
      <c r="I54" s="2">
        <f>IF(B54=I34,"",1)</f>
        <v>1</v>
      </c>
      <c r="J54" s="2">
        <f>IF(B54=J34,"",1)</f>
        <v>1</v>
      </c>
      <c r="K54" s="2">
        <f>IF(B54=K34,"",1)</f>
        <v>1</v>
      </c>
      <c r="L54" s="2">
        <f>IF(B54=L34,"",1)</f>
        <v>1</v>
      </c>
      <c r="M54" s="2">
        <f>IF(B54=M34,"",1)</f>
        <v>1</v>
      </c>
      <c r="N54" s="2">
        <f>IF(B54=N34,"",1)</f>
        <v>1</v>
      </c>
      <c r="O54" s="2">
        <f>IF(B54=O34,"",1)</f>
        <v>1</v>
      </c>
      <c r="P54" s="2">
        <f>IF(B54=P34,"",1)</f>
        <v>1</v>
      </c>
      <c r="Q54" s="2">
        <f>IF(B54=Q34,"",1)</f>
        <v>1</v>
      </c>
      <c r="R54" s="2">
        <f>IF(B54=R34,"",1)</f>
        <v>1</v>
      </c>
      <c r="S54" s="2">
        <f>IF(B54=S34,"",1)</f>
        <v>1</v>
      </c>
      <c r="T54" s="2">
        <f>IF(B54=T34,"",1)</f>
        <v>1</v>
      </c>
      <c r="U54" s="2">
        <f>IF(B54=U34,"",1)</f>
        <v>1</v>
      </c>
      <c r="V54" s="71" t="str">
        <f>IF(B54=V34,"",1)</f>
        <v/>
      </c>
      <c r="W54" s="2">
        <f>IF(B54=W34,"",1)</f>
        <v>1</v>
      </c>
      <c r="X54" s="2">
        <f>IF(B54=X34,"",1)</f>
        <v>1</v>
      </c>
      <c r="Y54" s="2">
        <f>IF(B54=Y34,"",1)</f>
        <v>1</v>
      </c>
      <c r="Z54" s="2">
        <f>IF(B54=Z34,"",1)</f>
        <v>1</v>
      </c>
      <c r="AA54" s="2">
        <f>IF(B54=AA34,"",1)</f>
        <v>1</v>
      </c>
      <c r="AB54" s="2">
        <f>IF(B54=AB34,"",1)</f>
        <v>1</v>
      </c>
      <c r="AC54" s="2">
        <f>IF(B54=AC34,"",1)</f>
        <v>1</v>
      </c>
      <c r="AD54" s="2">
        <f>IF(B54=AD34,"",1)</f>
        <v>1</v>
      </c>
    </row>
    <row r="55" spans="2:30" ht="15.75" thickBot="1">
      <c r="B55" s="46" t="s">
        <v>100</v>
      </c>
      <c r="C55" s="2">
        <f>IF(B55=C34,"",1)</f>
        <v>1</v>
      </c>
      <c r="D55" s="2">
        <f>IF(B55=D34,"",1)</f>
        <v>1</v>
      </c>
      <c r="E55" s="2">
        <f>IF(B55=E34,"",1)</f>
        <v>1</v>
      </c>
      <c r="F55" s="2">
        <f>IF(B55=F34,"",1)</f>
        <v>1</v>
      </c>
      <c r="G55" s="2">
        <f>IF(B55=G34,"",1)</f>
        <v>1</v>
      </c>
      <c r="H55" s="2">
        <f>IF(B55=H34,"",1)</f>
        <v>1</v>
      </c>
      <c r="I55" s="2">
        <f>IF(B55=I34,"",1)</f>
        <v>1</v>
      </c>
      <c r="J55" s="2">
        <f>IF(B55=J34,"",1)</f>
        <v>1</v>
      </c>
      <c r="K55" s="2">
        <f>IF(B55=K34,"",1)</f>
        <v>1</v>
      </c>
      <c r="L55" s="2">
        <f>IF(B55=L34,"",1)</f>
        <v>1</v>
      </c>
      <c r="M55" s="2">
        <f>IF(B55=M34,"",1)</f>
        <v>1</v>
      </c>
      <c r="N55" s="2">
        <f>IF(B55=N34,"",1)</f>
        <v>1</v>
      </c>
      <c r="O55" s="2">
        <f>IF(B55=O34,"",1)</f>
        <v>1</v>
      </c>
      <c r="P55" s="2">
        <f>IF(B55=P34,"",1)</f>
        <v>1</v>
      </c>
      <c r="Q55" s="2">
        <f>IF(B55=Q34,"",1)</f>
        <v>1</v>
      </c>
      <c r="R55" s="2">
        <f>IF(B55=R34,"",1)</f>
        <v>1</v>
      </c>
      <c r="S55" s="2">
        <f>IF(B55=S34,"",1)</f>
        <v>1</v>
      </c>
      <c r="T55" s="2">
        <f>IF(B55=T34,"",1)</f>
        <v>1</v>
      </c>
      <c r="U55" s="2">
        <f>IF(B55=U34,"",1)</f>
        <v>1</v>
      </c>
      <c r="V55" s="2">
        <f>IF(B55=V34,"",1)</f>
        <v>1</v>
      </c>
      <c r="W55" s="71" t="str">
        <f>IF(B55=W34,"",1)</f>
        <v/>
      </c>
      <c r="X55" s="2">
        <f>IF(B55=X34,"",1)</f>
        <v>1</v>
      </c>
      <c r="Y55" s="2">
        <f>IF(B55=Y34,"",1)</f>
        <v>1</v>
      </c>
      <c r="Z55" s="2">
        <f>IF(B55=Z34,"",1)</f>
        <v>1</v>
      </c>
      <c r="AA55" s="2">
        <f>IF(B55=AA34,"",1)</f>
        <v>1</v>
      </c>
      <c r="AB55" s="2">
        <f>IF(B55=AB34,"",1)</f>
        <v>1</v>
      </c>
      <c r="AC55" s="2">
        <f>IF(B55=AC34,"",1)</f>
        <v>1</v>
      </c>
      <c r="AD55" s="2">
        <f>IF(B55=AD34,"",1)</f>
        <v>1</v>
      </c>
    </row>
    <row r="56" spans="2:30" ht="15.75" thickBot="1">
      <c r="B56" s="46" t="s">
        <v>103</v>
      </c>
      <c r="C56" s="2">
        <f>IF(B56=C34,"",1)</f>
        <v>1</v>
      </c>
      <c r="D56" s="2">
        <f>IF(B56=D34,"",1)</f>
        <v>1</v>
      </c>
      <c r="E56" s="2">
        <f>IF(B56=E34,"",1)</f>
        <v>1</v>
      </c>
      <c r="F56" s="2">
        <f>IF(B56=F34,"",1)</f>
        <v>1</v>
      </c>
      <c r="G56" s="2">
        <f>IF(B56=G34,"",1)</f>
        <v>1</v>
      </c>
      <c r="H56" s="2">
        <f>IF(B56=H34,"",1)</f>
        <v>1</v>
      </c>
      <c r="I56" s="2">
        <f>IF(B56=I34,"",1)</f>
        <v>1</v>
      </c>
      <c r="J56" s="2">
        <f>IF(B56=J34,"",1)</f>
        <v>1</v>
      </c>
      <c r="K56" s="2">
        <f>IF(B56=K34,"",1)</f>
        <v>1</v>
      </c>
      <c r="L56" s="2">
        <f>IF(B56=L34,"",1)</f>
        <v>1</v>
      </c>
      <c r="M56" s="2">
        <f>IF(B56=M34,"",1)</f>
        <v>1</v>
      </c>
      <c r="N56" s="2">
        <f>IF(B56=N34,"",1)</f>
        <v>1</v>
      </c>
      <c r="O56" s="2">
        <f>IF(B56=O34,"",1)</f>
        <v>1</v>
      </c>
      <c r="P56" s="2">
        <f>IF(B56=P34,"",1)</f>
        <v>1</v>
      </c>
      <c r="Q56" s="2">
        <f>IF(B56=Q34,"",1)</f>
        <v>1</v>
      </c>
      <c r="R56" s="2">
        <f>IF(B56=R34,"",1)</f>
        <v>1</v>
      </c>
      <c r="S56" s="2">
        <f>IF(B56=S34,"",1)</f>
        <v>1</v>
      </c>
      <c r="T56" s="2">
        <f>IF(B56=T34,"",1)</f>
        <v>1</v>
      </c>
      <c r="U56" s="2">
        <f>IF(B56=U34,"",1)</f>
        <v>1</v>
      </c>
      <c r="V56" s="2">
        <f>IF(B56=V34,"",1)</f>
        <v>1</v>
      </c>
      <c r="W56" s="2">
        <f>IF(B56=W34,"",1)</f>
        <v>1</v>
      </c>
      <c r="X56" s="71" t="str">
        <f>IF(B56=X34,"",1)</f>
        <v/>
      </c>
      <c r="Y56" s="2">
        <f>IF(B56=Y34,"",1)</f>
        <v>1</v>
      </c>
      <c r="Z56" s="2">
        <f>IF(B56=Z34,"",1)</f>
        <v>1</v>
      </c>
      <c r="AA56" s="2">
        <f>IF(B56=AA34,"",1)</f>
        <v>1</v>
      </c>
      <c r="AB56" s="2">
        <f>IF(B56=AB34,"",1)</f>
        <v>1</v>
      </c>
      <c r="AC56" s="2">
        <f>IF(B56=AC34,"",1)</f>
        <v>1</v>
      </c>
      <c r="AD56" s="2">
        <f>IF(B56=AD34,"",1)</f>
        <v>1</v>
      </c>
    </row>
    <row r="57" spans="2:30" ht="15.75" thickBot="1">
      <c r="B57" s="46" t="s">
        <v>106</v>
      </c>
      <c r="C57" s="2">
        <f>IF(B57=C34,"",1)</f>
        <v>1</v>
      </c>
      <c r="D57" s="2">
        <f>IF(B57=D34,"",1)</f>
        <v>1</v>
      </c>
      <c r="E57" s="2">
        <f>IF(B57=E34,"",1)</f>
        <v>1</v>
      </c>
      <c r="F57" s="2">
        <f>IF(B57=F34,"",1)</f>
        <v>1</v>
      </c>
      <c r="G57" s="2">
        <f>IF(B57=G34,"",1)</f>
        <v>1</v>
      </c>
      <c r="H57" s="2">
        <f>IF(B57=H34,"",1)</f>
        <v>1</v>
      </c>
      <c r="I57" s="2">
        <f>IF(B57=I34,"",1)</f>
        <v>1</v>
      </c>
      <c r="J57" s="2">
        <f>IF(B57=J34,"",1)</f>
        <v>1</v>
      </c>
      <c r="K57" s="2">
        <f>IF(B57=K34,"",1)</f>
        <v>1</v>
      </c>
      <c r="L57" s="2">
        <f>IF(B57=L34,"",1)</f>
        <v>1</v>
      </c>
      <c r="M57" s="2">
        <f>IF(B57=M34,"",1)</f>
        <v>1</v>
      </c>
      <c r="N57" s="2">
        <f>IF(B57=N34,"",1)</f>
        <v>1</v>
      </c>
      <c r="O57" s="2">
        <f>IF(B57=O34,"",1)</f>
        <v>1</v>
      </c>
      <c r="P57" s="2">
        <f>IF(B57=P34,"",1)</f>
        <v>1</v>
      </c>
      <c r="Q57" s="2">
        <f>IF(B57=Q34,"",1)</f>
        <v>1</v>
      </c>
      <c r="R57" s="2">
        <f>IF(B57=R34,"",1)</f>
        <v>1</v>
      </c>
      <c r="S57" s="2">
        <f>IF(B57=S34,"",1)</f>
        <v>1</v>
      </c>
      <c r="T57" s="2">
        <f>IF(B57=T34,"",1)</f>
        <v>1</v>
      </c>
      <c r="U57" s="2">
        <f>IF(B57=U34,"",1)</f>
        <v>1</v>
      </c>
      <c r="V57" s="2">
        <f>IF(B57=V34,"",1)</f>
        <v>1</v>
      </c>
      <c r="W57" s="2">
        <f>IF(B57=W34,"",1)</f>
        <v>1</v>
      </c>
      <c r="X57" s="2">
        <f>IF(B57=X34,"",1)</f>
        <v>1</v>
      </c>
      <c r="Y57" s="71" t="str">
        <f>IF(B57=Y34,"",1)</f>
        <v/>
      </c>
      <c r="Z57" s="2">
        <f>IF(B57=Z34,"",1)</f>
        <v>1</v>
      </c>
      <c r="AA57" s="2">
        <f>IF(B57=AA34,"",1)</f>
        <v>1</v>
      </c>
      <c r="AB57" s="2">
        <f>IF(B57=AB34,"",1)</f>
        <v>1</v>
      </c>
      <c r="AC57" s="2">
        <f>IF(B57=AC34,"",1)</f>
        <v>1</v>
      </c>
      <c r="AD57" s="2">
        <f>IF(B57=AD34,"",1)</f>
        <v>1</v>
      </c>
    </row>
    <row r="58" spans="2:30" ht="15.75" thickBot="1">
      <c r="B58" s="46" t="s">
        <v>109</v>
      </c>
      <c r="C58" s="2">
        <f>IF(B58=C34,"",1)</f>
        <v>1</v>
      </c>
      <c r="D58" s="2">
        <f>IF(B58=D34,"",1)</f>
        <v>1</v>
      </c>
      <c r="E58" s="2">
        <f>IF(B58=E34,"",1)</f>
        <v>1</v>
      </c>
      <c r="F58" s="2">
        <f>IF(B58=F34,"",1)</f>
        <v>1</v>
      </c>
      <c r="G58" s="2">
        <f>IF(B58=G34,"",1)</f>
        <v>1</v>
      </c>
      <c r="H58" s="2">
        <f>IF(B58=H34,"",1)</f>
        <v>1</v>
      </c>
      <c r="I58" s="2">
        <f>IF(B58=I34,"",1)</f>
        <v>1</v>
      </c>
      <c r="J58" s="2">
        <f>IF(B58=J34,"",1)</f>
        <v>1</v>
      </c>
      <c r="K58" s="2">
        <f>IF(B58=K34,"",1)</f>
        <v>1</v>
      </c>
      <c r="L58" s="2">
        <f>IF(B58=L34,"",1)</f>
        <v>1</v>
      </c>
      <c r="M58" s="2">
        <f>IF(B58=M34,"",1)</f>
        <v>1</v>
      </c>
      <c r="N58" s="2">
        <f>IF(B58=N34,"",1)</f>
        <v>1</v>
      </c>
      <c r="O58" s="2">
        <f>IF(B58=O34,"",1)</f>
        <v>1</v>
      </c>
      <c r="P58" s="2">
        <f>IF(B58=P34,"",1)</f>
        <v>1</v>
      </c>
      <c r="Q58" s="2">
        <f>IF(B58=Q34,"",1)</f>
        <v>1</v>
      </c>
      <c r="R58" s="2">
        <f>IF(B58=R34,"",1)</f>
        <v>1</v>
      </c>
      <c r="S58" s="2">
        <f>IF(B58=S34,"",1)</f>
        <v>1</v>
      </c>
      <c r="T58" s="2">
        <f>IF(B58=T34,"",1)</f>
        <v>1</v>
      </c>
      <c r="U58" s="2">
        <f>IF(B58=U34,"",1)</f>
        <v>1</v>
      </c>
      <c r="V58" s="2">
        <f>IF(B58=V34,"",1)</f>
        <v>1</v>
      </c>
      <c r="W58" s="2">
        <f>IF(B58=W34,"",1)</f>
        <v>1</v>
      </c>
      <c r="X58" s="2">
        <f>IF(B58=X34,"",1)</f>
        <v>1</v>
      </c>
      <c r="Y58" s="2">
        <f>IF(B58=Y34,"",1)</f>
        <v>1</v>
      </c>
      <c r="Z58" s="71" t="str">
        <f>IF(B58=Z34,"",1)</f>
        <v/>
      </c>
      <c r="AA58" s="2">
        <f>IF(B58=AA34,"",1)</f>
        <v>1</v>
      </c>
      <c r="AB58" s="2">
        <f>IF(B58=AB34,"",1)</f>
        <v>1</v>
      </c>
      <c r="AC58" s="2">
        <f>IF(B58=AC34,"",1)</f>
        <v>1</v>
      </c>
      <c r="AD58" s="2">
        <f>IF(B58=AD34,"",1)</f>
        <v>1</v>
      </c>
    </row>
    <row r="59" spans="2:30" ht="15.75" thickBot="1">
      <c r="B59" s="46" t="s">
        <v>111</v>
      </c>
      <c r="C59" s="2">
        <f>IF(B59=C34,"",1)</f>
        <v>1</v>
      </c>
      <c r="D59" s="2">
        <f>IF(B59=D34,"",1)</f>
        <v>1</v>
      </c>
      <c r="E59" s="2">
        <f>IF(B59=E34,"",1)</f>
        <v>1</v>
      </c>
      <c r="F59" s="2">
        <f>IF(B59=F34,"",1)</f>
        <v>1</v>
      </c>
      <c r="G59" s="2">
        <f>IF(B59=G34,"",1)</f>
        <v>1</v>
      </c>
      <c r="H59" s="2">
        <f>IF(B59=H34,"",1)</f>
        <v>1</v>
      </c>
      <c r="I59" s="2">
        <f>IF(B59=I34,"",1)</f>
        <v>1</v>
      </c>
      <c r="J59" s="2">
        <f>IF(B59=J34,"",1)</f>
        <v>1</v>
      </c>
      <c r="K59" s="2">
        <f>IF(B59=K34,"",1)</f>
        <v>1</v>
      </c>
      <c r="L59" s="2">
        <f>IF(B59=L34,"",1)</f>
        <v>1</v>
      </c>
      <c r="M59" s="2">
        <f>IF(B59=M34,"",1)</f>
        <v>1</v>
      </c>
      <c r="N59" s="2">
        <f>IF(B59=N34,"",1)</f>
        <v>1</v>
      </c>
      <c r="O59" s="2">
        <f>IF(B59=O34,"",1)</f>
        <v>1</v>
      </c>
      <c r="P59" s="2">
        <f>IF(B59=P34,"",1)</f>
        <v>1</v>
      </c>
      <c r="Q59" s="2">
        <f>IF(B59=Q34,"",1)</f>
        <v>1</v>
      </c>
      <c r="R59" s="2">
        <f>IF(B59=R34,"",1)</f>
        <v>1</v>
      </c>
      <c r="S59" s="2">
        <f>IF(B59=S34,"",1)</f>
        <v>1</v>
      </c>
      <c r="T59" s="2">
        <f>IF(B59=T34,"",1)</f>
        <v>1</v>
      </c>
      <c r="U59" s="2">
        <f>IF(B59=U34,"",1)</f>
        <v>1</v>
      </c>
      <c r="V59" s="2">
        <f>IF(B59=V34,"",1)</f>
        <v>1</v>
      </c>
      <c r="W59" s="2">
        <f>IF(B59=W34,"",1)</f>
        <v>1</v>
      </c>
      <c r="X59" s="2">
        <f>IF(B59=X34,"",1)</f>
        <v>1</v>
      </c>
      <c r="Y59" s="2">
        <f>IF(B59=Y34,"",1)</f>
        <v>1</v>
      </c>
      <c r="Z59" s="2">
        <f>IF(B59=Z34,"",1)</f>
        <v>1</v>
      </c>
      <c r="AA59" s="71" t="str">
        <f>IF(B59=AA34,"",1)</f>
        <v/>
      </c>
      <c r="AB59" s="2">
        <f>IF(B59=AB34,"",1)</f>
        <v>1</v>
      </c>
      <c r="AC59" s="2">
        <f>IF(B59=AC34,"",1)</f>
        <v>1</v>
      </c>
      <c r="AD59" s="2">
        <f>IF(B59=AD34,"",1)</f>
        <v>1</v>
      </c>
    </row>
    <row r="60" spans="2:30" ht="15.75" thickBot="1">
      <c r="B60" s="46" t="s">
        <v>113</v>
      </c>
      <c r="C60" s="2">
        <f>IF(B60=C34,"",1)</f>
        <v>1</v>
      </c>
      <c r="D60" s="2">
        <f>IF(B60=D34,"",1)</f>
        <v>1</v>
      </c>
      <c r="E60" s="2">
        <f>IF(B60=E34,"",1)</f>
        <v>1</v>
      </c>
      <c r="F60" s="2">
        <f>IF(B60=F34,"",1)</f>
        <v>1</v>
      </c>
      <c r="G60" s="2">
        <f>IF(B60=G34,"",1)</f>
        <v>1</v>
      </c>
      <c r="H60" s="2">
        <f>IF(B60=H34,"",1)</f>
        <v>1</v>
      </c>
      <c r="I60" s="2">
        <f>IF(B60=I34,"",1)</f>
        <v>1</v>
      </c>
      <c r="J60" s="2">
        <f>IF(B60=J34,"",1)</f>
        <v>1</v>
      </c>
      <c r="K60" s="2">
        <f>IF(B60=K34,"",1)</f>
        <v>1</v>
      </c>
      <c r="L60" s="2">
        <f>IF(B60=L34,"",1)</f>
        <v>1</v>
      </c>
      <c r="M60" s="2">
        <f>IF(B60=M34,"",1)</f>
        <v>1</v>
      </c>
      <c r="N60" s="2">
        <f>IF(B60=N34,"",1)</f>
        <v>1</v>
      </c>
      <c r="O60" s="2">
        <f>IF(B60=O34,"",1)</f>
        <v>1</v>
      </c>
      <c r="P60" s="2">
        <f>IF(B60=P34,"",1)</f>
        <v>1</v>
      </c>
      <c r="Q60" s="2">
        <f>IF(B60=Q34,"",1)</f>
        <v>1</v>
      </c>
      <c r="R60" s="2">
        <f>IF(B60=R34,"",1)</f>
        <v>1</v>
      </c>
      <c r="S60" s="2">
        <f>IF(B60=S34,"",1)</f>
        <v>1</v>
      </c>
      <c r="T60" s="2">
        <f>IF(B60=T34,"",1)</f>
        <v>1</v>
      </c>
      <c r="U60" s="2">
        <f>IF(B60=U34,"",1)</f>
        <v>1</v>
      </c>
      <c r="V60" s="2">
        <f>IF(B60=V34,"",1)</f>
        <v>1</v>
      </c>
      <c r="W60" s="2">
        <f>IF(B60=W34,"",1)</f>
        <v>1</v>
      </c>
      <c r="X60" s="2">
        <f>IF(B60=X34,"",1)</f>
        <v>1</v>
      </c>
      <c r="Y60" s="2">
        <f>IF(B60=Y34,"",1)</f>
        <v>1</v>
      </c>
      <c r="Z60" s="2">
        <f>IF(B60=Z34,"",1)</f>
        <v>1</v>
      </c>
      <c r="AA60" s="2">
        <f>IF(B60=AA34,"",1)</f>
        <v>1</v>
      </c>
      <c r="AB60" s="71" t="str">
        <f>IF(B60=AB34,"",1)</f>
        <v/>
      </c>
      <c r="AC60" s="2">
        <f>IF(B60=AC34,"",1)</f>
        <v>1</v>
      </c>
      <c r="AD60" s="2">
        <f>IF(B60=AD34,"",1)</f>
        <v>1</v>
      </c>
    </row>
    <row r="61" spans="2:30" ht="15.75" thickBot="1">
      <c r="B61" s="46" t="s">
        <v>116</v>
      </c>
      <c r="C61" s="2">
        <f>IF(B61=C34,"",1)</f>
        <v>1</v>
      </c>
      <c r="D61" s="2">
        <f>IF(B61=D34,"",1)</f>
        <v>1</v>
      </c>
      <c r="E61" s="2">
        <f>IF(B61=E34,"",1)</f>
        <v>1</v>
      </c>
      <c r="F61" s="2">
        <f>IF(B61=F34,"",1)</f>
        <v>1</v>
      </c>
      <c r="G61" s="2">
        <f>IF(B61=G34,"",1)</f>
        <v>1</v>
      </c>
      <c r="H61" s="2">
        <f>IF(B61=H34,"",1)</f>
        <v>1</v>
      </c>
      <c r="I61" s="2">
        <f>IF(B61=I34,"",1)</f>
        <v>1</v>
      </c>
      <c r="J61" s="2">
        <f>IF(B61=J34,"",1)</f>
        <v>1</v>
      </c>
      <c r="K61" s="2">
        <f>IF(B61=K34,"",1)</f>
        <v>1</v>
      </c>
      <c r="L61" s="2">
        <f>IF(B61=L34,"",1)</f>
        <v>1</v>
      </c>
      <c r="M61" s="2">
        <f>IF(B61=M34,"",1)</f>
        <v>1</v>
      </c>
      <c r="N61" s="2">
        <f>IF(B61=N34,"",1)</f>
        <v>1</v>
      </c>
      <c r="O61" s="2">
        <f>IF(B61=O34,"",1)</f>
        <v>1</v>
      </c>
      <c r="P61" s="2">
        <f>IF(B61=P34,"",1)</f>
        <v>1</v>
      </c>
      <c r="Q61" s="2">
        <f>IF(B61=Q34,"",1)</f>
        <v>1</v>
      </c>
      <c r="R61" s="2">
        <f>IF(B61=R34,"",1)</f>
        <v>1</v>
      </c>
      <c r="S61" s="2">
        <f>IF(B61=S34,"",1)</f>
        <v>1</v>
      </c>
      <c r="T61" s="2">
        <f>IF(B61=T34,"",1)</f>
        <v>1</v>
      </c>
      <c r="U61" s="2">
        <f>IF(B61=U34,"",1)</f>
        <v>1</v>
      </c>
      <c r="V61" s="2">
        <f>IF(B61=V34,"",1)</f>
        <v>1</v>
      </c>
      <c r="W61" s="2">
        <f>IF(B61=W34,"",1)</f>
        <v>1</v>
      </c>
      <c r="X61" s="2">
        <f>IF(B61=X34,"",1)</f>
        <v>1</v>
      </c>
      <c r="Y61" s="2">
        <f>IF(B61=Y34,"",1)</f>
        <v>1</v>
      </c>
      <c r="Z61" s="2">
        <f>IF(B61=Z34,"",1)</f>
        <v>1</v>
      </c>
      <c r="AA61" s="2">
        <f>IF(B61=AA34,"",1)</f>
        <v>1</v>
      </c>
      <c r="AB61" s="2">
        <f>IF(B61=AB34,"",1)</f>
        <v>1</v>
      </c>
      <c r="AC61" s="71" t="str">
        <f>IF(B61=AC34,"",1)</f>
        <v/>
      </c>
      <c r="AD61" s="2">
        <f>IF(B61=AD34,"",1)</f>
        <v>1</v>
      </c>
    </row>
    <row r="62" spans="2:30" ht="15.75" thickBot="1">
      <c r="B62" s="46" t="s">
        <v>119</v>
      </c>
      <c r="C62" s="2">
        <f>IF(B62=C34,"",1)</f>
        <v>1</v>
      </c>
      <c r="D62" s="2">
        <f>IF(B62=D34,"",1)</f>
        <v>1</v>
      </c>
      <c r="E62" s="2">
        <f>IF(B62=E34,"",1)</f>
        <v>1</v>
      </c>
      <c r="F62" s="2">
        <f>IF(B62=F34,"",1)</f>
        <v>1</v>
      </c>
      <c r="G62" s="2">
        <f>IF(B62=G34,"",1)</f>
        <v>1</v>
      </c>
      <c r="H62" s="2">
        <f>IF(B62=H34,"",1)</f>
        <v>1</v>
      </c>
      <c r="I62" s="2">
        <f>IF(B62=I34,"",1)</f>
        <v>1</v>
      </c>
      <c r="J62" s="2">
        <f>IF(B62=J34,"",1)</f>
        <v>1</v>
      </c>
      <c r="K62" s="2">
        <f>IF(B62=K34,"",1)</f>
        <v>1</v>
      </c>
      <c r="L62" s="2">
        <f>IF(B62=L34,"",1)</f>
        <v>1</v>
      </c>
      <c r="M62" s="2">
        <f>IF(B62=M34,"",1)</f>
        <v>1</v>
      </c>
      <c r="N62" s="2">
        <f>IF(B62=N34,"",1)</f>
        <v>1</v>
      </c>
      <c r="O62" s="2">
        <f>IF(B62=O34,"",1)</f>
        <v>1</v>
      </c>
      <c r="P62" s="2">
        <f>IF(B62=P34,"",1)</f>
        <v>1</v>
      </c>
      <c r="Q62" s="2">
        <f>IF(B62=Q34,"",1)</f>
        <v>1</v>
      </c>
      <c r="R62" s="2">
        <f>IF(B62=R34,"",1)</f>
        <v>1</v>
      </c>
      <c r="S62" s="2">
        <f>IF(B62=S34,"",1)</f>
        <v>1</v>
      </c>
      <c r="T62" s="2">
        <f>IF(B62=T34,"",1)</f>
        <v>1</v>
      </c>
      <c r="U62" s="2">
        <f>IF(B62=U34,"",1)</f>
        <v>1</v>
      </c>
      <c r="V62" s="2">
        <f>IF(B62=V34,"",1)</f>
        <v>1</v>
      </c>
      <c r="W62" s="2">
        <f>IF(B62=W34,"",1)</f>
        <v>1</v>
      </c>
      <c r="X62" s="2">
        <f>IF(B62=X34,"",1)</f>
        <v>1</v>
      </c>
      <c r="Y62" s="2">
        <f>IF(B62=Y34,"",1)</f>
        <v>1</v>
      </c>
      <c r="Z62" s="2">
        <f>IF(B62=Z34,"",1)</f>
        <v>1</v>
      </c>
      <c r="AA62" s="2">
        <f>IF(B62=AA34,"",1)</f>
        <v>1</v>
      </c>
      <c r="AB62" s="2">
        <f>IF(B62=AB34,"",1)</f>
        <v>1</v>
      </c>
      <c r="AC62" s="2">
        <f>IF(B62=AC34,"",1)</f>
        <v>1</v>
      </c>
      <c r="AD62" s="71" t="str">
        <f>IF(B62=AD34,"",1)</f>
        <v/>
      </c>
    </row>
    <row r="64" spans="2:30">
      <c r="B64" s="1" t="s">
        <v>136</v>
      </c>
      <c r="C64" s="1"/>
      <c r="D64" s="1"/>
      <c r="E64" s="1"/>
      <c r="F64" s="1"/>
      <c r="G64" s="1"/>
      <c r="H64" s="1"/>
      <c r="I64" s="1"/>
      <c r="J64" s="1"/>
      <c r="K64" s="1"/>
      <c r="L64" s="1"/>
      <c r="M64" s="1"/>
      <c r="N64" s="1"/>
      <c r="O64" s="1"/>
    </row>
    <row r="65" spans="2:30" ht="15.75" thickBot="1">
      <c r="B65" s="46" t="s">
        <v>737</v>
      </c>
      <c r="C65" s="46" t="s">
        <v>45</v>
      </c>
      <c r="D65" s="46" t="s">
        <v>48</v>
      </c>
      <c r="E65" s="46" t="s">
        <v>51</v>
      </c>
      <c r="F65" s="46" t="s">
        <v>54</v>
      </c>
      <c r="G65" s="46" t="s">
        <v>57</v>
      </c>
      <c r="H65" s="46" t="s">
        <v>60</v>
      </c>
      <c r="I65" s="46" t="s">
        <v>63</v>
      </c>
      <c r="J65" s="46" t="s">
        <v>66</v>
      </c>
      <c r="K65" s="46" t="s">
        <v>69</v>
      </c>
      <c r="L65" s="46" t="s">
        <v>71</v>
      </c>
      <c r="M65" s="46" t="s">
        <v>73</v>
      </c>
      <c r="N65" s="46" t="s">
        <v>75</v>
      </c>
      <c r="O65" s="46" t="s">
        <v>78</v>
      </c>
      <c r="P65" s="46" t="s">
        <v>81</v>
      </c>
      <c r="Q65" s="46" t="s">
        <v>84</v>
      </c>
      <c r="R65" s="46" t="s">
        <v>87</v>
      </c>
      <c r="S65" s="46" t="s">
        <v>90</v>
      </c>
      <c r="T65" s="46" t="s">
        <v>93</v>
      </c>
      <c r="U65" s="46" t="s">
        <v>96</v>
      </c>
      <c r="V65" s="46" t="s">
        <v>98</v>
      </c>
      <c r="W65" s="46" t="s">
        <v>100</v>
      </c>
      <c r="X65" s="46" t="s">
        <v>103</v>
      </c>
      <c r="Y65" s="46" t="s">
        <v>106</v>
      </c>
      <c r="Z65" s="46" t="s">
        <v>109</v>
      </c>
      <c r="AA65" s="46" t="s">
        <v>111</v>
      </c>
      <c r="AB65" s="46" t="s">
        <v>113</v>
      </c>
      <c r="AC65" s="46" t="s">
        <v>116</v>
      </c>
      <c r="AD65" s="46" t="s">
        <v>119</v>
      </c>
    </row>
    <row r="66" spans="2:30" ht="15.75" thickBot="1">
      <c r="B66" s="46" t="s">
        <v>45</v>
      </c>
      <c r="C66" s="71" t="str">
        <f>IF(B66=C65,"",1)</f>
        <v/>
      </c>
      <c r="D66" s="2">
        <f>IF(B66=D65,"",1)</f>
        <v>1</v>
      </c>
      <c r="E66" s="2">
        <f>IF(B66=E65,"",1)</f>
        <v>1</v>
      </c>
      <c r="F66" s="2">
        <f>IF(B66=F65,"",1)</f>
        <v>1</v>
      </c>
      <c r="G66" s="2">
        <f>IF(B66=G65,"",1)</f>
        <v>1</v>
      </c>
      <c r="H66" s="2">
        <f>IF(B66=H65,"",1)</f>
        <v>1</v>
      </c>
      <c r="I66" s="2">
        <f>IF(B66=I65,"",1)</f>
        <v>1</v>
      </c>
      <c r="J66" s="2">
        <f>IF(B66=J65,"",1)</f>
        <v>1</v>
      </c>
      <c r="K66" s="2">
        <f>IF(B66=K65,"",1)</f>
        <v>1</v>
      </c>
      <c r="L66" s="2">
        <f>IF(B66=L65,"",1)</f>
        <v>1</v>
      </c>
      <c r="M66" s="2">
        <f>IF(B66=M65,"",1)</f>
        <v>1</v>
      </c>
      <c r="N66" s="2">
        <f>IF(B66=N65,"",1)</f>
        <v>1</v>
      </c>
      <c r="O66" s="2">
        <f>IF(B66=O65,"",1)</f>
        <v>1</v>
      </c>
      <c r="P66" s="2">
        <f>IF(B66=P65,"",1)</f>
        <v>1</v>
      </c>
      <c r="Q66" s="2">
        <f>IF(B66=Q65,"",1)</f>
        <v>1</v>
      </c>
      <c r="R66" s="2">
        <f>IF(B66=R65,"",1)</f>
        <v>1</v>
      </c>
      <c r="S66" s="2">
        <f>IF(B66=S65,"",1)</f>
        <v>1</v>
      </c>
      <c r="T66" s="2">
        <f>IF(B66=T65,"",1)</f>
        <v>1</v>
      </c>
      <c r="U66" s="2">
        <f>IF(B66=U65,"",1)</f>
        <v>1</v>
      </c>
      <c r="V66" s="2">
        <f>IF(B66=V65,"",1)</f>
        <v>1</v>
      </c>
      <c r="W66" s="2">
        <f>IF(B66=W65,"",1)</f>
        <v>1</v>
      </c>
      <c r="X66" s="2">
        <f>IF(B66=X65,"",1)</f>
        <v>1</v>
      </c>
      <c r="Y66" s="2">
        <f>IF(B66=Y65,"",1)</f>
        <v>1</v>
      </c>
      <c r="Z66" s="2">
        <f>IF(B66=Z65,"",1)</f>
        <v>1</v>
      </c>
      <c r="AA66" s="2">
        <f>IF(B66=AA65,"",1)</f>
        <v>1</v>
      </c>
      <c r="AB66" s="2">
        <f>IF(B66=AB65,"",1)</f>
        <v>1</v>
      </c>
      <c r="AC66" s="2">
        <f>IF(B66=AC65,"",1)</f>
        <v>1</v>
      </c>
      <c r="AD66" s="2">
        <f>IF(B66=AD65,"",1)</f>
        <v>1</v>
      </c>
    </row>
    <row r="67" spans="2:30" ht="15.75" thickBot="1">
      <c r="B67" s="46" t="s">
        <v>48</v>
      </c>
      <c r="C67" s="2">
        <f>IF(B67=C65,"",1)</f>
        <v>1</v>
      </c>
      <c r="D67" s="71" t="str">
        <f>IF(B67=D65,"",1)</f>
        <v/>
      </c>
      <c r="E67" s="2">
        <f>IF(B67=E65,"",1)</f>
        <v>1</v>
      </c>
      <c r="F67" s="2">
        <f>IF(B67=F65,"",1)</f>
        <v>1</v>
      </c>
      <c r="G67" s="2">
        <f>IF(B67=G65,"",1)</f>
        <v>1</v>
      </c>
      <c r="H67" s="2">
        <f>IF(B67=H65,"",1)</f>
        <v>1</v>
      </c>
      <c r="I67" s="2">
        <f>IF(B67=I65,"",1)</f>
        <v>1</v>
      </c>
      <c r="J67" s="2">
        <f>IF(B67=J65,"",1)</f>
        <v>1</v>
      </c>
      <c r="K67" s="2">
        <f>IF(B67=K65,"",1)</f>
        <v>1</v>
      </c>
      <c r="L67" s="2">
        <f>IF(B67=L65,"",1)</f>
        <v>1</v>
      </c>
      <c r="M67" s="2">
        <f>IF(B67=M65,"",1)</f>
        <v>1</v>
      </c>
      <c r="N67" s="2">
        <f>IF(B67=N65,"",1)</f>
        <v>1</v>
      </c>
      <c r="O67" s="2">
        <f>IF(B67=O65,"",1)</f>
        <v>1</v>
      </c>
      <c r="P67" s="2">
        <f>IF(B67=P65,"",1)</f>
        <v>1</v>
      </c>
      <c r="Q67" s="2">
        <f>IF(B67=Q65,"",1)</f>
        <v>1</v>
      </c>
      <c r="R67" s="2">
        <f>IF(B67=R65,"",1)</f>
        <v>1</v>
      </c>
      <c r="S67" s="2">
        <f>IF(B67=S65,"",1)</f>
        <v>1</v>
      </c>
      <c r="T67" s="2">
        <f>IF(B67=T65,"",1)</f>
        <v>1</v>
      </c>
      <c r="U67" s="2">
        <f>IF(B67=U65,"",1)</f>
        <v>1</v>
      </c>
      <c r="V67" s="2">
        <f>IF(B67=V65,"",1)</f>
        <v>1</v>
      </c>
      <c r="W67" s="2">
        <f>IF(B67=W65,"",1)</f>
        <v>1</v>
      </c>
      <c r="X67" s="2">
        <f>IF(B67=X65,"",1)</f>
        <v>1</v>
      </c>
      <c r="Y67" s="2">
        <f>IF(B67=Y65,"",1)</f>
        <v>1</v>
      </c>
      <c r="Z67" s="2">
        <f>IF(B67=Z65,"",1)</f>
        <v>1</v>
      </c>
      <c r="AA67" s="2">
        <f>IF(B67=AA65,"",1)</f>
        <v>1</v>
      </c>
      <c r="AB67" s="2">
        <f>IF(B67=AB65,"",1)</f>
        <v>1</v>
      </c>
      <c r="AC67" s="2">
        <f>IF(B67=AC65,"",1)</f>
        <v>1</v>
      </c>
      <c r="AD67" s="2">
        <f>IF(B67=AD65,"",1)</f>
        <v>1</v>
      </c>
    </row>
    <row r="68" spans="2:30" ht="15.75" thickBot="1">
      <c r="B68" s="46" t="s">
        <v>51</v>
      </c>
      <c r="C68" s="2">
        <f>IF(B68=C65,"",1)</f>
        <v>1</v>
      </c>
      <c r="D68" s="2">
        <f>IF(B68=D65,"",1)</f>
        <v>1</v>
      </c>
      <c r="E68" s="71" t="str">
        <f>IF(B68=E65,"",1)</f>
        <v/>
      </c>
      <c r="F68" s="2">
        <f>IF(B68=F65,"",1)</f>
        <v>1</v>
      </c>
      <c r="G68" s="2">
        <f>IF(B68=G65,"",1)</f>
        <v>1</v>
      </c>
      <c r="H68" s="2">
        <f>IF(B68=H65,"",1)</f>
        <v>1</v>
      </c>
      <c r="I68" s="2">
        <f>IF(B68=I65,"",1)</f>
        <v>1</v>
      </c>
      <c r="J68" s="2">
        <f>IF(B68=J65,"",1)</f>
        <v>1</v>
      </c>
      <c r="K68" s="2">
        <f>IF(B68=K65,"",1)</f>
        <v>1</v>
      </c>
      <c r="L68" s="2">
        <f>IF(B68=L65,"",1)</f>
        <v>1</v>
      </c>
      <c r="M68" s="2">
        <f>IF(B68=M65,"",1)</f>
        <v>1</v>
      </c>
      <c r="N68" s="2">
        <f>IF(B68=N65,"",1)</f>
        <v>1</v>
      </c>
      <c r="O68" s="2">
        <f>IF(B68=O65,"",1)</f>
        <v>1</v>
      </c>
      <c r="P68" s="2">
        <f>IF(B68=P65,"",1)</f>
        <v>1</v>
      </c>
      <c r="Q68" s="2">
        <f>IF(B68=Q65,"",1)</f>
        <v>1</v>
      </c>
      <c r="R68" s="2">
        <f>IF(B68=R65,"",1)</f>
        <v>1</v>
      </c>
      <c r="S68" s="2">
        <f>IF(B68=S65,"",1)</f>
        <v>1</v>
      </c>
      <c r="T68" s="2">
        <f>IF(B68=T65,"",1)</f>
        <v>1</v>
      </c>
      <c r="U68" s="2">
        <f>IF(B68=U65,"",1)</f>
        <v>1</v>
      </c>
      <c r="V68" s="2">
        <f>IF(B68=V65,"",1)</f>
        <v>1</v>
      </c>
      <c r="W68" s="2">
        <f>IF(B68=W65,"",1)</f>
        <v>1</v>
      </c>
      <c r="X68" s="2">
        <f>IF(B68=X65,"",1)</f>
        <v>1</v>
      </c>
      <c r="Y68" s="2">
        <f>IF(B68=Y65,"",1)</f>
        <v>1</v>
      </c>
      <c r="Z68" s="2">
        <f>IF(B68=Z65,"",1)</f>
        <v>1</v>
      </c>
      <c r="AA68" s="2">
        <f>IF(B68=AA65,"",1)</f>
        <v>1</v>
      </c>
      <c r="AB68" s="2">
        <f>IF(B68=AB65,"",1)</f>
        <v>1</v>
      </c>
      <c r="AC68" s="2">
        <f>IF(B68=AC65,"",1)</f>
        <v>1</v>
      </c>
      <c r="AD68" s="2">
        <f>IF(B68=AD65,"",1)</f>
        <v>1</v>
      </c>
    </row>
    <row r="69" spans="2:30" ht="15.75" thickBot="1">
      <c r="B69" s="46" t="s">
        <v>54</v>
      </c>
      <c r="C69" s="2">
        <f>IF(B69=C65,"",1)</f>
        <v>1</v>
      </c>
      <c r="D69" s="2">
        <f>IF(B69=D65,"",1)</f>
        <v>1</v>
      </c>
      <c r="E69" s="2">
        <f>IF(B69=E65,"",1)</f>
        <v>1</v>
      </c>
      <c r="F69" s="71" t="str">
        <f>IF(B69=F65,"",1)</f>
        <v/>
      </c>
      <c r="G69" s="2">
        <f>IF(B69=G65,"",1)</f>
        <v>1</v>
      </c>
      <c r="H69" s="2">
        <f>IF(B69=H65,"",1)</f>
        <v>1</v>
      </c>
      <c r="I69" s="2">
        <f>IF(B69=I65,"",1)</f>
        <v>1</v>
      </c>
      <c r="J69" s="2">
        <f>IF(B69=J65,"",1)</f>
        <v>1</v>
      </c>
      <c r="K69" s="2">
        <f>IF(B69=K65,"",1)</f>
        <v>1</v>
      </c>
      <c r="L69" s="2">
        <f>IF(B69=L65,"",1)</f>
        <v>1</v>
      </c>
      <c r="M69" s="2">
        <f>IF(B69=M65,"",1)</f>
        <v>1</v>
      </c>
      <c r="N69" s="2">
        <f>IF(B69=N65,"",1)</f>
        <v>1</v>
      </c>
      <c r="O69" s="2">
        <f>IF(B69=O65,"",1)</f>
        <v>1</v>
      </c>
      <c r="P69" s="2">
        <f>IF(B69=P65,"",1)</f>
        <v>1</v>
      </c>
      <c r="Q69" s="2">
        <f>IF(B69=Q65,"",1)</f>
        <v>1</v>
      </c>
      <c r="R69" s="2">
        <f>IF(B69=R65,"",1)</f>
        <v>1</v>
      </c>
      <c r="S69" s="2">
        <f>IF(B69=S65,"",1)</f>
        <v>1</v>
      </c>
      <c r="T69" s="2">
        <f>IF(B69=T65,"",1)</f>
        <v>1</v>
      </c>
      <c r="U69" s="2">
        <f>IF(B69=U65,"",1)</f>
        <v>1</v>
      </c>
      <c r="V69" s="2">
        <f>IF(B69=V65,"",1)</f>
        <v>1</v>
      </c>
      <c r="W69" s="2">
        <f>IF(B69=W65,"",1)</f>
        <v>1</v>
      </c>
      <c r="X69" s="2">
        <f>IF(B69=X65,"",1)</f>
        <v>1</v>
      </c>
      <c r="Y69" s="2">
        <f>IF(B69=Y65,"",1)</f>
        <v>1</v>
      </c>
      <c r="Z69" s="2">
        <f>IF(B69=Z65,"",1)</f>
        <v>1</v>
      </c>
      <c r="AA69" s="2">
        <f>IF(B69=AA65,"",1)</f>
        <v>1</v>
      </c>
      <c r="AB69" s="2">
        <f>IF(B69=AB65,"",1)</f>
        <v>1</v>
      </c>
      <c r="AC69" s="2">
        <f>IF(B69=AC65,"",1)</f>
        <v>1</v>
      </c>
      <c r="AD69" s="2">
        <f>IF(B69=AD65,"",1)</f>
        <v>1</v>
      </c>
    </row>
    <row r="70" spans="2:30" ht="15.75" thickBot="1">
      <c r="B70" s="46" t="s">
        <v>57</v>
      </c>
      <c r="C70" s="2">
        <f>IF(B70=C65,"",1)</f>
        <v>1</v>
      </c>
      <c r="D70" s="2">
        <f>IF(B70=D65,"",1)</f>
        <v>1</v>
      </c>
      <c r="E70" s="2">
        <f>IF(B70=E65,"",1)</f>
        <v>1</v>
      </c>
      <c r="F70" s="2">
        <f>IF(B70=F65,"",1)</f>
        <v>1</v>
      </c>
      <c r="G70" s="71" t="str">
        <f>IF(B70=G65,"",1)</f>
        <v/>
      </c>
      <c r="H70" s="2">
        <f>IF(B70=H65,"",1)</f>
        <v>1</v>
      </c>
      <c r="I70" s="2">
        <f>IF(B70=I65,"",1)</f>
        <v>1</v>
      </c>
      <c r="J70" s="2">
        <f>IF(B70=J65,"",1)</f>
        <v>1</v>
      </c>
      <c r="K70" s="2">
        <f>IF(B70=K65,"",1)</f>
        <v>1</v>
      </c>
      <c r="L70" s="2">
        <f>IF(B70=L65,"",1)</f>
        <v>1</v>
      </c>
      <c r="M70" s="2">
        <f>IF(B70=M65,"",1)</f>
        <v>1</v>
      </c>
      <c r="N70" s="2">
        <f>IF(B70=N65,"",1)</f>
        <v>1</v>
      </c>
      <c r="O70" s="2">
        <f>IF(B70=O65,"",1)</f>
        <v>1</v>
      </c>
      <c r="P70" s="2">
        <f>IF(B70=P65,"",1)</f>
        <v>1</v>
      </c>
      <c r="Q70" s="2">
        <f>IF(B70=Q65,"",1)</f>
        <v>1</v>
      </c>
      <c r="R70" s="2">
        <f>IF(B70=R65,"",1)</f>
        <v>1</v>
      </c>
      <c r="S70" s="2">
        <f>IF(B70=S65,"",1)</f>
        <v>1</v>
      </c>
      <c r="T70" s="2">
        <f>IF(B70=T65,"",1)</f>
        <v>1</v>
      </c>
      <c r="U70" s="2">
        <f>IF(B70=U65,"",1)</f>
        <v>1</v>
      </c>
      <c r="V70" s="2">
        <f>IF(B70=V65,"",1)</f>
        <v>1</v>
      </c>
      <c r="W70" s="2">
        <f>IF(B70=W65,"",1)</f>
        <v>1</v>
      </c>
      <c r="X70" s="2">
        <f>IF(B70=X65,"",1)</f>
        <v>1</v>
      </c>
      <c r="Y70" s="2">
        <f>IF(B70=Y65,"",1)</f>
        <v>1</v>
      </c>
      <c r="Z70" s="2">
        <f>IF(B70=Z65,"",1)</f>
        <v>1</v>
      </c>
      <c r="AA70" s="2">
        <f>IF(B70=AA65,"",1)</f>
        <v>1</v>
      </c>
      <c r="AB70" s="2">
        <f>IF(B70=AB65,"",1)</f>
        <v>1</v>
      </c>
      <c r="AC70" s="2">
        <f>IF(B70=AC65,"",1)</f>
        <v>1</v>
      </c>
      <c r="AD70" s="2">
        <f>IF(B70=AD65,"",1)</f>
        <v>1</v>
      </c>
    </row>
    <row r="71" spans="2:30" ht="15.75" thickBot="1">
      <c r="B71" s="46" t="s">
        <v>60</v>
      </c>
      <c r="C71" s="2">
        <f>IF(B71=C65,"",1)</f>
        <v>1</v>
      </c>
      <c r="D71" s="2">
        <f>IF(B71=D65,"",1)</f>
        <v>1</v>
      </c>
      <c r="E71" s="2">
        <f>IF(B71=E65,"",1)</f>
        <v>1</v>
      </c>
      <c r="F71" s="2">
        <f>IF(B71=F65,"",1)</f>
        <v>1</v>
      </c>
      <c r="G71" s="2">
        <f>IF(B71=G65,"",1)</f>
        <v>1</v>
      </c>
      <c r="H71" s="71" t="str">
        <f>IF(B71=H65,"",1)</f>
        <v/>
      </c>
      <c r="I71" s="2">
        <f>IF(B71=I65,"",1)</f>
        <v>1</v>
      </c>
      <c r="J71" s="2">
        <f>IF(B71=J65,"",1)</f>
        <v>1</v>
      </c>
      <c r="K71" s="2">
        <f>IF(B71=K65,"",1)</f>
        <v>1</v>
      </c>
      <c r="L71" s="2">
        <f>IF(B71=L65,"",1)</f>
        <v>1</v>
      </c>
      <c r="M71" s="2">
        <f>IF(B71=M65,"",1)</f>
        <v>1</v>
      </c>
      <c r="N71" s="2">
        <f>IF(B71=N65,"",1)</f>
        <v>1</v>
      </c>
      <c r="O71" s="2">
        <f>IF(B71=O65,"",1)</f>
        <v>1</v>
      </c>
      <c r="P71" s="2">
        <f>IF(B71=P65,"",1)</f>
        <v>1</v>
      </c>
      <c r="Q71" s="2">
        <f>IF(B71=Q65,"",1)</f>
        <v>1</v>
      </c>
      <c r="R71" s="2">
        <f>IF(B71=R65,"",1)</f>
        <v>1</v>
      </c>
      <c r="S71" s="2">
        <f>IF(B71=S65,"",1)</f>
        <v>1</v>
      </c>
      <c r="T71" s="2">
        <f>IF(B71=T65,"",1)</f>
        <v>1</v>
      </c>
      <c r="U71" s="2">
        <f>IF(B71=U65,"",1)</f>
        <v>1</v>
      </c>
      <c r="V71" s="2">
        <f>IF(B71=V65,"",1)</f>
        <v>1</v>
      </c>
      <c r="W71" s="2">
        <f>IF(B71=W65,"",1)</f>
        <v>1</v>
      </c>
      <c r="X71" s="2">
        <f>IF(B71=X65,"",1)</f>
        <v>1</v>
      </c>
      <c r="Y71" s="2">
        <f>IF(B71=Y65,"",1)</f>
        <v>1</v>
      </c>
      <c r="Z71" s="2">
        <f>IF(B71=Z65,"",1)</f>
        <v>1</v>
      </c>
      <c r="AA71" s="2">
        <f>IF(B71=AA65,"",1)</f>
        <v>1</v>
      </c>
      <c r="AB71" s="2">
        <f>IF(B71=AB65,"",1)</f>
        <v>1</v>
      </c>
      <c r="AC71" s="2">
        <f>IF(B71=AC65,"",1)</f>
        <v>1</v>
      </c>
      <c r="AD71" s="2">
        <f>IF(B71=AD65,"",1)</f>
        <v>1</v>
      </c>
    </row>
    <row r="72" spans="2:30" ht="15.75" thickBot="1">
      <c r="B72" s="46" t="s">
        <v>63</v>
      </c>
      <c r="C72" s="2">
        <f>IF(B72=C65,"",1)</f>
        <v>1</v>
      </c>
      <c r="D72" s="2">
        <f>IF(B72=D65,"",1)</f>
        <v>1</v>
      </c>
      <c r="E72" s="2">
        <f>IF(B72=E65,"",1)</f>
        <v>1</v>
      </c>
      <c r="F72" s="2">
        <f>IF(B72=F65,"",1)</f>
        <v>1</v>
      </c>
      <c r="G72" s="2">
        <f>IF(B72=G65,"",1)</f>
        <v>1</v>
      </c>
      <c r="H72" s="2">
        <f>IF(B72=H65,"",1)</f>
        <v>1</v>
      </c>
      <c r="I72" s="71" t="str">
        <f>IF(B72=I65,"",1)</f>
        <v/>
      </c>
      <c r="J72" s="2">
        <f>IF(B72=J65,"",1)</f>
        <v>1</v>
      </c>
      <c r="K72" s="2">
        <f>IF(B72=K65,"",1)</f>
        <v>1</v>
      </c>
      <c r="L72" s="2">
        <f>IF(B72=L65,"",1)</f>
        <v>1</v>
      </c>
      <c r="M72" s="2">
        <f>IF(B72=M65,"",1)</f>
        <v>1</v>
      </c>
      <c r="N72" s="2">
        <f>IF(B72=N65,"",1)</f>
        <v>1</v>
      </c>
      <c r="O72" s="2">
        <f>IF(B72=O65,"",1)</f>
        <v>1</v>
      </c>
      <c r="P72" s="2">
        <f>IF(B72=P65,"",1)</f>
        <v>1</v>
      </c>
      <c r="Q72" s="2">
        <f>IF(B72=Q65,"",1)</f>
        <v>1</v>
      </c>
      <c r="R72" s="2">
        <f>IF(B72=R65,"",1)</f>
        <v>1</v>
      </c>
      <c r="S72" s="2">
        <f>IF(B72=S65,"",1)</f>
        <v>1</v>
      </c>
      <c r="T72" s="2">
        <f>IF(B72=T65,"",1)</f>
        <v>1</v>
      </c>
      <c r="U72" s="2">
        <f>IF(B72=U65,"",1)</f>
        <v>1</v>
      </c>
      <c r="V72" s="2">
        <f>IF(B72=V65,"",1)</f>
        <v>1</v>
      </c>
      <c r="W72" s="2">
        <f>IF(B72=W65,"",1)</f>
        <v>1</v>
      </c>
      <c r="X72" s="2">
        <f>IF(B72=X65,"",1)</f>
        <v>1</v>
      </c>
      <c r="Y72" s="2">
        <f>IF(B72=Y65,"",1)</f>
        <v>1</v>
      </c>
      <c r="Z72" s="2">
        <f>IF(B72=Z65,"",1)</f>
        <v>1</v>
      </c>
      <c r="AA72" s="2">
        <f>IF(B72=AA65,"",1)</f>
        <v>1</v>
      </c>
      <c r="AB72" s="2">
        <f>IF(B72=AB65,"",1)</f>
        <v>1</v>
      </c>
      <c r="AC72" s="2">
        <f>IF(B72=AC65,"",1)</f>
        <v>1</v>
      </c>
      <c r="AD72" s="2">
        <f>IF(B72=AD65,"",1)</f>
        <v>1</v>
      </c>
    </row>
    <row r="73" spans="2:30" ht="15.75" thickBot="1">
      <c r="B73" s="46" t="s">
        <v>66</v>
      </c>
      <c r="C73" s="2">
        <f>IF(B73=C65,"",1)</f>
        <v>1</v>
      </c>
      <c r="D73" s="2">
        <f>IF(B73=D65,"",1)</f>
        <v>1</v>
      </c>
      <c r="E73" s="2">
        <f>IF(B73=E65,"",1)</f>
        <v>1</v>
      </c>
      <c r="F73" s="2">
        <f>IF(B73=F65,"",1)</f>
        <v>1</v>
      </c>
      <c r="G73" s="2">
        <f>IF(B73=G65,"",1)</f>
        <v>1</v>
      </c>
      <c r="H73" s="2">
        <f>IF(B73=H65,"",1)</f>
        <v>1</v>
      </c>
      <c r="I73" s="2">
        <f>IF(B73=I65,"",1)</f>
        <v>1</v>
      </c>
      <c r="J73" s="71" t="str">
        <f>IF(B73=J65,"",1)</f>
        <v/>
      </c>
      <c r="K73" s="2">
        <f>IF(B73=K65,"",1)</f>
        <v>1</v>
      </c>
      <c r="L73" s="2">
        <f>IF(B73=L65,"",1)</f>
        <v>1</v>
      </c>
      <c r="M73" s="2">
        <f>IF(B73=M65,"",1)</f>
        <v>1</v>
      </c>
      <c r="N73" s="2">
        <f>IF(B73=N65,"",1)</f>
        <v>1</v>
      </c>
      <c r="O73" s="2">
        <f>IF(B73=O65,"",1)</f>
        <v>1</v>
      </c>
      <c r="P73" s="2">
        <f>IF(B73=P65,"",1)</f>
        <v>1</v>
      </c>
      <c r="Q73" s="2">
        <f>IF(B73=Q65,"",1)</f>
        <v>1</v>
      </c>
      <c r="R73" s="2">
        <f>IF(B73=R65,"",1)</f>
        <v>1</v>
      </c>
      <c r="S73" s="2">
        <f>IF(B73=S65,"",1)</f>
        <v>1</v>
      </c>
      <c r="T73" s="2">
        <f>IF(B73=T65,"",1)</f>
        <v>1</v>
      </c>
      <c r="U73" s="2">
        <f>IF(B73=U65,"",1)</f>
        <v>1</v>
      </c>
      <c r="V73" s="2">
        <f>IF(B73=V65,"",1)</f>
        <v>1</v>
      </c>
      <c r="W73" s="2">
        <f>IF(B73=W65,"",1)</f>
        <v>1</v>
      </c>
      <c r="X73" s="2">
        <f>IF(B73=X65,"",1)</f>
        <v>1</v>
      </c>
      <c r="Y73" s="2">
        <f>IF(B73=Y65,"",1)</f>
        <v>1</v>
      </c>
      <c r="Z73" s="2">
        <f>IF(B73=Z65,"",1)</f>
        <v>1</v>
      </c>
      <c r="AA73" s="2">
        <f>IF(B73=AA65,"",1)</f>
        <v>1</v>
      </c>
      <c r="AB73" s="2">
        <f>IF(B73=AB65,"",1)</f>
        <v>1</v>
      </c>
      <c r="AC73" s="2">
        <f>IF(B73=AC65,"",1)</f>
        <v>1</v>
      </c>
      <c r="AD73" s="2">
        <f>IF(B73=AD65,"",1)</f>
        <v>1</v>
      </c>
    </row>
    <row r="74" spans="2:30" ht="15.75" thickBot="1">
      <c r="B74" s="46" t="s">
        <v>69</v>
      </c>
      <c r="C74" s="2">
        <f>IF(B74=C65,"",1)</f>
        <v>1</v>
      </c>
      <c r="D74" s="2">
        <f>IF(B74=D65,"",1)</f>
        <v>1</v>
      </c>
      <c r="E74" s="2">
        <f>IF(B74=E65,"",1)</f>
        <v>1</v>
      </c>
      <c r="F74" s="2">
        <f>IF(B74=F65,"",1)</f>
        <v>1</v>
      </c>
      <c r="G74" s="2">
        <f>IF(B74=G65,"",1)</f>
        <v>1</v>
      </c>
      <c r="H74" s="2">
        <f>IF(B74=H65,"",1)</f>
        <v>1</v>
      </c>
      <c r="I74" s="2">
        <f>IF(B74=I65,"",1)</f>
        <v>1</v>
      </c>
      <c r="J74" s="2">
        <f>IF(B74=J65,"",1)</f>
        <v>1</v>
      </c>
      <c r="K74" s="71" t="str">
        <f>IF(B74=K65,"",1)</f>
        <v/>
      </c>
      <c r="L74" s="2">
        <f>IF(B74=L65,"",1)</f>
        <v>1</v>
      </c>
      <c r="M74" s="2">
        <f>IF(B74=M65,"",1)</f>
        <v>1</v>
      </c>
      <c r="N74" s="2">
        <f>IF(B74=N65,"",1)</f>
        <v>1</v>
      </c>
      <c r="O74" s="2">
        <f>IF(B74=O65,"",1)</f>
        <v>1</v>
      </c>
      <c r="P74" s="2">
        <f>IF(B74=P65,"",1)</f>
        <v>1</v>
      </c>
      <c r="Q74" s="2">
        <f>IF(B74=Q65,"",1)</f>
        <v>1</v>
      </c>
      <c r="R74" s="2">
        <f>IF(B74=R65,"",1)</f>
        <v>1</v>
      </c>
      <c r="S74" s="2">
        <f>IF(B74=S65,"",1)</f>
        <v>1</v>
      </c>
      <c r="T74" s="2">
        <f>IF(B74=T65,"",1)</f>
        <v>1</v>
      </c>
      <c r="U74" s="2">
        <f>IF(B74=U65,"",1)</f>
        <v>1</v>
      </c>
      <c r="V74" s="2">
        <f>IF(B74=V65,"",1)</f>
        <v>1</v>
      </c>
      <c r="W74" s="2">
        <f>IF(B74=W65,"",1)</f>
        <v>1</v>
      </c>
      <c r="X74" s="2">
        <f>IF(B74=X65,"",1)</f>
        <v>1</v>
      </c>
      <c r="Y74" s="2">
        <f>IF(B74=Y65,"",1)</f>
        <v>1</v>
      </c>
      <c r="Z74" s="2">
        <f>IF(B74=Z65,"",1)</f>
        <v>1</v>
      </c>
      <c r="AA74" s="2">
        <f>IF(B74=AA65,"",1)</f>
        <v>1</v>
      </c>
      <c r="AB74" s="2">
        <f>IF(B74=AB65,"",1)</f>
        <v>1</v>
      </c>
      <c r="AC74" s="2">
        <f>IF(B74=AC65,"",1)</f>
        <v>1</v>
      </c>
      <c r="AD74" s="2">
        <f>IF(B74=AD65,"",1)</f>
        <v>1</v>
      </c>
    </row>
    <row r="75" spans="2:30" ht="15.75" thickBot="1">
      <c r="B75" s="46" t="s">
        <v>71</v>
      </c>
      <c r="C75" s="2">
        <f>IF(B75=C65,"",1)</f>
        <v>1</v>
      </c>
      <c r="D75" s="2">
        <f>IF(B75=D65,"",1)</f>
        <v>1</v>
      </c>
      <c r="E75" s="2">
        <f>IF(B75=E65,"",1)</f>
        <v>1</v>
      </c>
      <c r="F75" s="2">
        <f>IF(B75=F65,"",1)</f>
        <v>1</v>
      </c>
      <c r="G75" s="2">
        <f>IF(B75=G65,"",1)</f>
        <v>1</v>
      </c>
      <c r="H75" s="2">
        <f>IF(B75=H65,"",1)</f>
        <v>1</v>
      </c>
      <c r="I75" s="2">
        <f>IF(B75=I65,"",1)</f>
        <v>1</v>
      </c>
      <c r="J75" s="2">
        <f>IF(B75=J65,"",1)</f>
        <v>1</v>
      </c>
      <c r="K75" s="2">
        <f>IF(B75=K65,"",1)</f>
        <v>1</v>
      </c>
      <c r="L75" s="71" t="str">
        <f>IF(B75=L65,"",1)</f>
        <v/>
      </c>
      <c r="M75" s="2">
        <f>IF(B75=M65,"",1)</f>
        <v>1</v>
      </c>
      <c r="N75" s="2">
        <f>IF(B75=N65,"",1)</f>
        <v>1</v>
      </c>
      <c r="O75" s="2">
        <f>IF(B75=O65,"",1)</f>
        <v>1</v>
      </c>
      <c r="P75" s="2">
        <f>IF(B75=P65,"",1)</f>
        <v>1</v>
      </c>
      <c r="Q75" s="2">
        <f>IF(B75=Q65,"",1)</f>
        <v>1</v>
      </c>
      <c r="R75" s="2">
        <f>IF(B75=R65,"",1)</f>
        <v>1</v>
      </c>
      <c r="S75" s="2">
        <f>IF(B75=S65,"",1)</f>
        <v>1</v>
      </c>
      <c r="T75" s="2">
        <f>IF(B75=T65,"",1)</f>
        <v>1</v>
      </c>
      <c r="U75" s="2">
        <f>IF(B75=U65,"",1)</f>
        <v>1</v>
      </c>
      <c r="V75" s="2">
        <f>IF(B75=V65,"",1)</f>
        <v>1</v>
      </c>
      <c r="W75" s="2">
        <f>IF(B75=W65,"",1)</f>
        <v>1</v>
      </c>
      <c r="X75" s="2">
        <f>IF(B75=X65,"",1)</f>
        <v>1</v>
      </c>
      <c r="Y75" s="2">
        <f>IF(B75=Y65,"",1)</f>
        <v>1</v>
      </c>
      <c r="Z75" s="2">
        <f>IF(B75=Z65,"",1)</f>
        <v>1</v>
      </c>
      <c r="AA75" s="2">
        <f>IF(B75=AA65,"",1)</f>
        <v>1</v>
      </c>
      <c r="AB75" s="2">
        <f>IF(B75=AB65,"",1)</f>
        <v>1</v>
      </c>
      <c r="AC75" s="2">
        <f>IF(B75=AC65,"",1)</f>
        <v>1</v>
      </c>
      <c r="AD75" s="2">
        <f>IF(B75=AD65,"",1)</f>
        <v>1</v>
      </c>
    </row>
    <row r="76" spans="2:30" ht="15.75" thickBot="1">
      <c r="B76" s="46" t="s">
        <v>73</v>
      </c>
      <c r="C76" s="2">
        <f>IF(B76=C65,"",1)</f>
        <v>1</v>
      </c>
      <c r="D76" s="2">
        <f>IF(B76=D65,"",1)</f>
        <v>1</v>
      </c>
      <c r="E76" s="2">
        <f>IF(B76=E65,"",1)</f>
        <v>1</v>
      </c>
      <c r="F76" s="2">
        <f>IF(B76=F65,"",1)</f>
        <v>1</v>
      </c>
      <c r="G76" s="2">
        <f>IF(B76=G65,"",1)</f>
        <v>1</v>
      </c>
      <c r="H76" s="2">
        <f>IF(B76=H65,"",1)</f>
        <v>1</v>
      </c>
      <c r="I76" s="2">
        <f>IF(B76=I65,"",1)</f>
        <v>1</v>
      </c>
      <c r="J76" s="2">
        <f>IF(B76=J65,"",1)</f>
        <v>1</v>
      </c>
      <c r="K76" s="2">
        <f>IF(B76=K65,"",1)</f>
        <v>1</v>
      </c>
      <c r="L76" s="2">
        <f>IF(B76=L65,"",1)</f>
        <v>1</v>
      </c>
      <c r="M76" s="71" t="str">
        <f>IF(B76=M65,"",1)</f>
        <v/>
      </c>
      <c r="N76" s="2">
        <f>IF(B76=N65,"",1)</f>
        <v>1</v>
      </c>
      <c r="O76" s="2">
        <f>IF(B76=O65,"",1)</f>
        <v>1</v>
      </c>
      <c r="P76" s="2">
        <f>IF(B76=P65,"",1)</f>
        <v>1</v>
      </c>
      <c r="Q76" s="2">
        <f>IF(B76=Q65,"",1)</f>
        <v>1</v>
      </c>
      <c r="R76" s="2">
        <f>IF(B76=R65,"",1)</f>
        <v>1</v>
      </c>
      <c r="S76" s="2">
        <f>IF(B76=S65,"",1)</f>
        <v>1</v>
      </c>
      <c r="T76" s="2">
        <f>IF(B76=T65,"",1)</f>
        <v>1</v>
      </c>
      <c r="U76" s="2">
        <f>IF(B76=U65,"",1)</f>
        <v>1</v>
      </c>
      <c r="V76" s="2">
        <f>IF(B76=V65,"",1)</f>
        <v>1</v>
      </c>
      <c r="W76" s="2">
        <f>IF(B76=W65,"",1)</f>
        <v>1</v>
      </c>
      <c r="X76" s="2">
        <f>IF(B76=X65,"",1)</f>
        <v>1</v>
      </c>
      <c r="Y76" s="2">
        <f>IF(B76=Y65,"",1)</f>
        <v>1</v>
      </c>
      <c r="Z76" s="2">
        <f>IF(B76=Z65,"",1)</f>
        <v>1</v>
      </c>
      <c r="AA76" s="2">
        <f>IF(B76=AA65,"",1)</f>
        <v>1</v>
      </c>
      <c r="AB76" s="2">
        <f>IF(B76=AB65,"",1)</f>
        <v>1</v>
      </c>
      <c r="AC76" s="2">
        <f>IF(B76=AC65,"",1)</f>
        <v>1</v>
      </c>
      <c r="AD76" s="2">
        <f>IF(B76=AD65,"",1)</f>
        <v>1</v>
      </c>
    </row>
    <row r="77" spans="2:30" ht="15.75" thickBot="1">
      <c r="B77" s="46" t="s">
        <v>75</v>
      </c>
      <c r="C77" s="2">
        <f>IF(B77=C65,"",1)</f>
        <v>1</v>
      </c>
      <c r="D77" s="2">
        <f>IF(B77=D65,"",1)</f>
        <v>1</v>
      </c>
      <c r="E77" s="2">
        <f>IF(B77=E65,"",1)</f>
        <v>1</v>
      </c>
      <c r="F77" s="2">
        <f>IF(B77=F65,"",1)</f>
        <v>1</v>
      </c>
      <c r="G77" s="2">
        <f>IF(B77=G65,"",1)</f>
        <v>1</v>
      </c>
      <c r="H77" s="2">
        <f>IF(B77=H65,"",1)</f>
        <v>1</v>
      </c>
      <c r="I77" s="2">
        <f>IF(B77=I65,"",1)</f>
        <v>1</v>
      </c>
      <c r="J77" s="2">
        <f>IF(B77=J65,"",1)</f>
        <v>1</v>
      </c>
      <c r="K77" s="2">
        <f>IF(B77=K65,"",1)</f>
        <v>1</v>
      </c>
      <c r="L77" s="2">
        <f>IF(B77=L65,"",1)</f>
        <v>1</v>
      </c>
      <c r="M77" s="2">
        <f>IF(B77=M65,"",1)</f>
        <v>1</v>
      </c>
      <c r="N77" s="71" t="str">
        <f>IF(B77=N65,"",1)</f>
        <v/>
      </c>
      <c r="O77" s="2">
        <f>IF(B77=O65,"",1)</f>
        <v>1</v>
      </c>
      <c r="P77" s="2">
        <f>IF(B77=P65,"",1)</f>
        <v>1</v>
      </c>
      <c r="Q77" s="2">
        <f>IF(B77=Q65,"",1)</f>
        <v>1</v>
      </c>
      <c r="R77" s="2">
        <f>IF(B77=R65,"",1)</f>
        <v>1</v>
      </c>
      <c r="S77" s="2">
        <f>IF(B77=S65,"",1)</f>
        <v>1</v>
      </c>
      <c r="T77" s="2">
        <f>IF(B77=T65,"",1)</f>
        <v>1</v>
      </c>
      <c r="U77" s="2">
        <f>IF(B77=U65,"",1)</f>
        <v>1</v>
      </c>
      <c r="V77" s="2">
        <f>IF(B77=V65,"",1)</f>
        <v>1</v>
      </c>
      <c r="W77" s="2">
        <f>IF(B77=W65,"",1)</f>
        <v>1</v>
      </c>
      <c r="X77" s="2">
        <f>IF(B77=X65,"",1)</f>
        <v>1</v>
      </c>
      <c r="Y77" s="2">
        <f>IF(B77=Y65,"",1)</f>
        <v>1</v>
      </c>
      <c r="Z77" s="2">
        <f>IF(B77=Z65,"",1)</f>
        <v>1</v>
      </c>
      <c r="AA77" s="2">
        <f>IF(B77=AA65,"",1)</f>
        <v>1</v>
      </c>
      <c r="AB77" s="2">
        <f>IF(B77=AB65,"",1)</f>
        <v>1</v>
      </c>
      <c r="AC77" s="2">
        <f>IF(B77=AC65,"",1)</f>
        <v>1</v>
      </c>
      <c r="AD77" s="2">
        <f>IF(B77=AD65,"",1)</f>
        <v>1</v>
      </c>
    </row>
    <row r="78" spans="2:30" ht="15.75" thickBot="1">
      <c r="B78" s="46" t="s">
        <v>78</v>
      </c>
      <c r="C78" s="2">
        <f>IF(B78=C65,"",1)</f>
        <v>1</v>
      </c>
      <c r="D78" s="2">
        <f>IF(B78=D65,"",1)</f>
        <v>1</v>
      </c>
      <c r="E78" s="2">
        <f>IF(B78=E65,"",1)</f>
        <v>1</v>
      </c>
      <c r="F78" s="2">
        <f>IF(B78=F65,"",1)</f>
        <v>1</v>
      </c>
      <c r="G78" s="2">
        <f>IF(B78=G65,"",1)</f>
        <v>1</v>
      </c>
      <c r="H78" s="2">
        <f>IF(B78=H65,"",1)</f>
        <v>1</v>
      </c>
      <c r="I78" s="2">
        <f>IF(B78=I65,"",1)</f>
        <v>1</v>
      </c>
      <c r="J78" s="2">
        <f>IF(B78=J65,"",1)</f>
        <v>1</v>
      </c>
      <c r="K78" s="2">
        <f>IF(B78=K65,"",1)</f>
        <v>1</v>
      </c>
      <c r="L78" s="2">
        <f>IF(B78=L65,"",1)</f>
        <v>1</v>
      </c>
      <c r="M78" s="2">
        <f>IF(B78=M65,"",1)</f>
        <v>1</v>
      </c>
      <c r="N78" s="2">
        <f>IF(B78=N65,"",1)</f>
        <v>1</v>
      </c>
      <c r="O78" s="71" t="str">
        <f>IF(B78=O65,"",1)</f>
        <v/>
      </c>
      <c r="P78" s="2">
        <f>IF(B78=P65,"",1)</f>
        <v>1</v>
      </c>
      <c r="Q78" s="2">
        <f>IF(B78=Q65,"",1)</f>
        <v>1</v>
      </c>
      <c r="R78" s="2">
        <f>IF(B78=R65,"",1)</f>
        <v>1</v>
      </c>
      <c r="S78" s="2">
        <f>IF(B78=S65,"",1)</f>
        <v>1</v>
      </c>
      <c r="T78" s="2">
        <f>IF(B78=T65,"",1)</f>
        <v>1</v>
      </c>
      <c r="U78" s="2">
        <f>IF(B78=U65,"",1)</f>
        <v>1</v>
      </c>
      <c r="V78" s="2">
        <f>IF(B78=V65,"",1)</f>
        <v>1</v>
      </c>
      <c r="W78" s="2">
        <f>IF(B78=W65,"",1)</f>
        <v>1</v>
      </c>
      <c r="X78" s="2">
        <f>IF(B78=X65,"",1)</f>
        <v>1</v>
      </c>
      <c r="Y78" s="2">
        <f>IF(B78=Y65,"",1)</f>
        <v>1</v>
      </c>
      <c r="Z78" s="2">
        <f>IF(B78=Z65,"",1)</f>
        <v>1</v>
      </c>
      <c r="AA78" s="2">
        <f>IF(B78=AA65,"",1)</f>
        <v>1</v>
      </c>
      <c r="AB78" s="2">
        <f>IF(B78=AB65,"",1)</f>
        <v>1</v>
      </c>
      <c r="AC78" s="2">
        <f>IF(B78=AC65,"",1)</f>
        <v>1</v>
      </c>
      <c r="AD78" s="2">
        <f>IF(B78=AD65,"",1)</f>
        <v>1</v>
      </c>
    </row>
    <row r="79" spans="2:30" ht="15.75" thickBot="1">
      <c r="B79" s="46" t="s">
        <v>81</v>
      </c>
      <c r="C79" s="2">
        <f>IF(B79=C65,"",1)</f>
        <v>1</v>
      </c>
      <c r="D79" s="2">
        <f>IF(B79=D65,"",1)</f>
        <v>1</v>
      </c>
      <c r="E79" s="2">
        <f>IF(B79=E65,"",1)</f>
        <v>1</v>
      </c>
      <c r="F79" s="2">
        <f>IF(B79=F65,"",1)</f>
        <v>1</v>
      </c>
      <c r="G79" s="2">
        <f>IF(B79=G65,"",1)</f>
        <v>1</v>
      </c>
      <c r="H79" s="2">
        <f>IF(B79=H65,"",1)</f>
        <v>1</v>
      </c>
      <c r="I79" s="2">
        <f>IF(B79=I65,"",1)</f>
        <v>1</v>
      </c>
      <c r="J79" s="2">
        <f>IF(B79=J65,"",1)</f>
        <v>1</v>
      </c>
      <c r="K79" s="2">
        <f>IF(B79=K65,"",1)</f>
        <v>1</v>
      </c>
      <c r="L79" s="2">
        <f>IF(B79=L65,"",1)</f>
        <v>1</v>
      </c>
      <c r="M79" s="2">
        <f>IF(B79=M65,"",1)</f>
        <v>1</v>
      </c>
      <c r="N79" s="2">
        <f>IF(B79=N65,"",1)</f>
        <v>1</v>
      </c>
      <c r="O79" s="2">
        <f>IF(B79=O65,"",1)</f>
        <v>1</v>
      </c>
      <c r="P79" s="71" t="str">
        <f>IF(B79=P65,"",1)</f>
        <v/>
      </c>
      <c r="Q79" s="2">
        <f>IF(B79=Q65,"",1)</f>
        <v>1</v>
      </c>
      <c r="R79" s="2">
        <f>IF(B79=R65,"",1)</f>
        <v>1</v>
      </c>
      <c r="S79" s="2">
        <f>IF(B79=S65,"",1)</f>
        <v>1</v>
      </c>
      <c r="T79" s="2">
        <f>IF(B79=T65,"",1)</f>
        <v>1</v>
      </c>
      <c r="U79" s="2">
        <f>IF(B79=U65,"",1)</f>
        <v>1</v>
      </c>
      <c r="V79" s="2">
        <f>IF(B79=V65,"",1)</f>
        <v>1</v>
      </c>
      <c r="W79" s="2">
        <f>IF(B79=W65,"",1)</f>
        <v>1</v>
      </c>
      <c r="X79" s="2">
        <f>IF(B79=X65,"",1)</f>
        <v>1</v>
      </c>
      <c r="Y79" s="2">
        <f>IF(B79=Y65,"",1)</f>
        <v>1</v>
      </c>
      <c r="Z79" s="2">
        <f>IF(B79=Z65,"",1)</f>
        <v>1</v>
      </c>
      <c r="AA79" s="2">
        <f>IF(B79=AA65,"",1)</f>
        <v>1</v>
      </c>
      <c r="AB79" s="2">
        <f>IF(B79=AB65,"",1)</f>
        <v>1</v>
      </c>
      <c r="AC79" s="2">
        <f>IF(B79=AC65,"",1)</f>
        <v>1</v>
      </c>
      <c r="AD79" s="2">
        <f>IF(B79=AD65,"",1)</f>
        <v>1</v>
      </c>
    </row>
    <row r="80" spans="2:30" ht="15.75" thickBot="1">
      <c r="B80" s="46" t="s">
        <v>84</v>
      </c>
      <c r="C80" s="2">
        <f>IF(B80=C65,"",1)</f>
        <v>1</v>
      </c>
      <c r="D80" s="2">
        <f>IF(B80=D65,"",1)</f>
        <v>1</v>
      </c>
      <c r="E80" s="2">
        <f>IF(B80=E65,"",1)</f>
        <v>1</v>
      </c>
      <c r="F80" s="2">
        <f>IF(B80=F65,"",1)</f>
        <v>1</v>
      </c>
      <c r="G80" s="2">
        <f>IF(B80=G65,"",1)</f>
        <v>1</v>
      </c>
      <c r="H80" s="2">
        <f>IF(B80=H65,"",1)</f>
        <v>1</v>
      </c>
      <c r="I80" s="2">
        <f>IF(B80=I65,"",1)</f>
        <v>1</v>
      </c>
      <c r="J80" s="2">
        <f>IF(B80=J65,"",1)</f>
        <v>1</v>
      </c>
      <c r="K80" s="2">
        <f>IF(B80=K65,"",1)</f>
        <v>1</v>
      </c>
      <c r="L80" s="2">
        <f>IF(B80=L65,"",1)</f>
        <v>1</v>
      </c>
      <c r="M80" s="2">
        <f>IF(B80=M65,"",1)</f>
        <v>1</v>
      </c>
      <c r="N80" s="2">
        <f>IF(B80=N65,"",1)</f>
        <v>1</v>
      </c>
      <c r="O80" s="2">
        <f>IF(B80=O65,"",1)</f>
        <v>1</v>
      </c>
      <c r="P80" s="2">
        <f>IF(B80=P65,"",1)</f>
        <v>1</v>
      </c>
      <c r="Q80" s="71" t="str">
        <f>IF(B80=Q65,"",1)</f>
        <v/>
      </c>
      <c r="R80" s="2">
        <f>IF(B80=R65,"",1)</f>
        <v>1</v>
      </c>
      <c r="S80" s="2">
        <f>IF(B80=S65,"",1)</f>
        <v>1</v>
      </c>
      <c r="T80" s="2">
        <f>IF(B80=T65,"",1)</f>
        <v>1</v>
      </c>
      <c r="U80" s="2">
        <f>IF(B80=U65,"",1)</f>
        <v>1</v>
      </c>
      <c r="V80" s="2">
        <f>IF(B80=V65,"",1)</f>
        <v>1</v>
      </c>
      <c r="W80" s="2">
        <f>IF(B80=W65,"",1)</f>
        <v>1</v>
      </c>
      <c r="X80" s="2">
        <f>IF(B80=X65,"",1)</f>
        <v>1</v>
      </c>
      <c r="Y80" s="2">
        <f>IF(B80=Y65,"",1)</f>
        <v>1</v>
      </c>
      <c r="Z80" s="2">
        <f>IF(B80=Z65,"",1)</f>
        <v>1</v>
      </c>
      <c r="AA80" s="2">
        <f>IF(B80=AA65,"",1)</f>
        <v>1</v>
      </c>
      <c r="AB80" s="2">
        <f>IF(B80=AB65,"",1)</f>
        <v>1</v>
      </c>
      <c r="AC80" s="2">
        <f>IF(B80=AC65,"",1)</f>
        <v>1</v>
      </c>
      <c r="AD80" s="2">
        <f>IF(B80=AD65,"",1)</f>
        <v>1</v>
      </c>
    </row>
    <row r="81" spans="2:30" ht="15.75" thickBot="1">
      <c r="B81" s="46" t="s">
        <v>87</v>
      </c>
      <c r="C81" s="2">
        <f>IF(B81=C65,"",1)</f>
        <v>1</v>
      </c>
      <c r="D81" s="2">
        <f>IF(B81=D65,"",1)</f>
        <v>1</v>
      </c>
      <c r="E81" s="2">
        <f>IF(B81=E65,"",1)</f>
        <v>1</v>
      </c>
      <c r="F81" s="2">
        <f>IF(B81=F65,"",1)</f>
        <v>1</v>
      </c>
      <c r="G81" s="2">
        <f>IF(B81=G65,"",1)</f>
        <v>1</v>
      </c>
      <c r="H81" s="2">
        <f>IF(B81=H65,"",1)</f>
        <v>1</v>
      </c>
      <c r="I81" s="2">
        <f>IF(B81=I65,"",1)</f>
        <v>1</v>
      </c>
      <c r="J81" s="2">
        <f>IF(B81=J65,"",1)</f>
        <v>1</v>
      </c>
      <c r="K81" s="2">
        <f>IF(B81=K65,"",1)</f>
        <v>1</v>
      </c>
      <c r="L81" s="2">
        <f>IF(B81=L65,"",1)</f>
        <v>1</v>
      </c>
      <c r="M81" s="2">
        <f>IF(B81=M65,"",1)</f>
        <v>1</v>
      </c>
      <c r="N81" s="2">
        <f>IF(B81=N65,"",1)</f>
        <v>1</v>
      </c>
      <c r="O81" s="2">
        <f>IF(B81=O65,"",1)</f>
        <v>1</v>
      </c>
      <c r="P81" s="2">
        <f>IF(B81=P65,"",1)</f>
        <v>1</v>
      </c>
      <c r="Q81" s="2">
        <f>IF(B81=Q65,"",1)</f>
        <v>1</v>
      </c>
      <c r="R81" s="71" t="str">
        <f>IF(B81=R65,"",1)</f>
        <v/>
      </c>
      <c r="S81" s="2">
        <f>IF(B81=S65,"",1)</f>
        <v>1</v>
      </c>
      <c r="T81" s="2">
        <f>IF(B81=T65,"",1)</f>
        <v>1</v>
      </c>
      <c r="U81" s="2">
        <f>IF(B81=U65,"",1)</f>
        <v>1</v>
      </c>
      <c r="V81" s="2">
        <f>IF(B81=V65,"",1)</f>
        <v>1</v>
      </c>
      <c r="W81" s="2">
        <f>IF(B81=W65,"",1)</f>
        <v>1</v>
      </c>
      <c r="X81" s="2">
        <f>IF(B81=X65,"",1)</f>
        <v>1</v>
      </c>
      <c r="Y81" s="2">
        <f>IF(B81=Y65,"",1)</f>
        <v>1</v>
      </c>
      <c r="Z81" s="2">
        <f>IF(B81=Z65,"",1)</f>
        <v>1</v>
      </c>
      <c r="AA81" s="2">
        <f>IF(B81=AA65,"",1)</f>
        <v>1</v>
      </c>
      <c r="AB81" s="2">
        <f>IF(B81=AB65,"",1)</f>
        <v>1</v>
      </c>
      <c r="AC81" s="2">
        <f>IF(B81=AC65,"",1)</f>
        <v>1</v>
      </c>
      <c r="AD81" s="2">
        <f>IF(B81=AD65,"",1)</f>
        <v>1</v>
      </c>
    </row>
    <row r="82" spans="2:30" ht="15.75" thickBot="1">
      <c r="B82" s="46" t="s">
        <v>90</v>
      </c>
      <c r="C82" s="2">
        <f>IF(B82=C65,"",1)</f>
        <v>1</v>
      </c>
      <c r="D82" s="2">
        <f>IF(B82=D65,"",1)</f>
        <v>1</v>
      </c>
      <c r="E82" s="2">
        <f>IF(B82=E65,"",1)</f>
        <v>1</v>
      </c>
      <c r="F82" s="2">
        <f>IF(B82=F65,"",1)</f>
        <v>1</v>
      </c>
      <c r="G82" s="2">
        <f>IF(B82=G65,"",1)</f>
        <v>1</v>
      </c>
      <c r="H82" s="2">
        <f>IF(B82=H65,"",1)</f>
        <v>1</v>
      </c>
      <c r="I82" s="2">
        <f>IF(B82=I65,"",1)</f>
        <v>1</v>
      </c>
      <c r="J82" s="2">
        <f>IF(B82=J65,"",1)</f>
        <v>1</v>
      </c>
      <c r="K82" s="2">
        <f>IF(B82=K65,"",1)</f>
        <v>1</v>
      </c>
      <c r="L82" s="2">
        <f>IF(B82=L65,"",1)</f>
        <v>1</v>
      </c>
      <c r="M82" s="2">
        <f>IF(B82=M65,"",1)</f>
        <v>1</v>
      </c>
      <c r="N82" s="2">
        <f>IF(B82=N65,"",1)</f>
        <v>1</v>
      </c>
      <c r="O82" s="2">
        <f>IF(B82=O65,"",1)</f>
        <v>1</v>
      </c>
      <c r="P82" s="2">
        <f>IF(B82=P65,"",1)</f>
        <v>1</v>
      </c>
      <c r="Q82" s="2">
        <f>IF(B82=Q65,"",1)</f>
        <v>1</v>
      </c>
      <c r="R82" s="2">
        <f>IF(B82=R65,"",1)</f>
        <v>1</v>
      </c>
      <c r="S82" s="71" t="str">
        <f>IF(B82=S65,"",1)</f>
        <v/>
      </c>
      <c r="T82" s="2">
        <f>IF(B82=T65,"",1)</f>
        <v>1</v>
      </c>
      <c r="U82" s="2">
        <f>IF(B82=U65,"",1)</f>
        <v>1</v>
      </c>
      <c r="V82" s="2">
        <f>IF(B82=V65,"",1)</f>
        <v>1</v>
      </c>
      <c r="W82" s="2">
        <f>IF(B82=W65,"",1)</f>
        <v>1</v>
      </c>
      <c r="X82" s="2">
        <f>IF(B82=X65,"",1)</f>
        <v>1</v>
      </c>
      <c r="Y82" s="2">
        <f>IF(B82=Y65,"",1)</f>
        <v>1</v>
      </c>
      <c r="Z82" s="2">
        <f>IF(B82=Z65,"",1)</f>
        <v>1</v>
      </c>
      <c r="AA82" s="2">
        <f>IF(B82=AA65,"",1)</f>
        <v>1</v>
      </c>
      <c r="AB82" s="2">
        <f>IF(B82=AB65,"",1)</f>
        <v>1</v>
      </c>
      <c r="AC82" s="2">
        <f>IF(B82=AC65,"",1)</f>
        <v>1</v>
      </c>
      <c r="AD82" s="2">
        <f>IF(B82=AD65,"",1)</f>
        <v>1</v>
      </c>
    </row>
    <row r="83" spans="2:30" ht="15.75" thickBot="1">
      <c r="B83" s="46" t="s">
        <v>93</v>
      </c>
      <c r="C83" s="2">
        <f>IF(B83=C65,"",1)</f>
        <v>1</v>
      </c>
      <c r="D83" s="2">
        <f>IF(B83=D65,"",1)</f>
        <v>1</v>
      </c>
      <c r="E83" s="2">
        <f>IF(B83=E65,"",1)</f>
        <v>1</v>
      </c>
      <c r="F83" s="2">
        <f>IF(B83=F65,"",1)</f>
        <v>1</v>
      </c>
      <c r="G83" s="2">
        <f>IF(B83=G65,"",1)</f>
        <v>1</v>
      </c>
      <c r="H83" s="2">
        <f>IF(B83=H65,"",1)</f>
        <v>1</v>
      </c>
      <c r="I83" s="2">
        <f>IF(B83=I65,"",1)</f>
        <v>1</v>
      </c>
      <c r="J83" s="2">
        <f>IF(B83=J65,"",1)</f>
        <v>1</v>
      </c>
      <c r="K83" s="2">
        <f>IF(B83=K65,"",1)</f>
        <v>1</v>
      </c>
      <c r="L83" s="2">
        <f>IF(B83=L65,"",1)</f>
        <v>1</v>
      </c>
      <c r="M83" s="2">
        <f>IF(B83=M65,"",1)</f>
        <v>1</v>
      </c>
      <c r="N83" s="2">
        <f>IF(B83=N65,"",1)</f>
        <v>1</v>
      </c>
      <c r="O83" s="2">
        <f>IF(B83=O65,"",1)</f>
        <v>1</v>
      </c>
      <c r="P83" s="2">
        <f>IF(B83=P65,"",1)</f>
        <v>1</v>
      </c>
      <c r="Q83" s="2">
        <f>IF(B83=Q65,"",1)</f>
        <v>1</v>
      </c>
      <c r="R83" s="2">
        <f>IF(B83=R65,"",1)</f>
        <v>1</v>
      </c>
      <c r="S83" s="2">
        <f>IF(B83=S65,"",1)</f>
        <v>1</v>
      </c>
      <c r="T83" s="71" t="str">
        <f>IF(B83=T65,"",1)</f>
        <v/>
      </c>
      <c r="U83" s="2">
        <f>IF(B83=U65,"",1)</f>
        <v>1</v>
      </c>
      <c r="V83" s="2">
        <f>IF(B83=V65,"",1)</f>
        <v>1</v>
      </c>
      <c r="W83" s="2">
        <f>IF(B83=W65,"",1)</f>
        <v>1</v>
      </c>
      <c r="X83" s="2">
        <f>IF(B83=X65,"",1)</f>
        <v>1</v>
      </c>
      <c r="Y83" s="2">
        <f>IF(B83=Y65,"",1)</f>
        <v>1</v>
      </c>
      <c r="Z83" s="2">
        <f>IF(B83=Z65,"",1)</f>
        <v>1</v>
      </c>
      <c r="AA83" s="2">
        <f>IF(B83=AA65,"",1)</f>
        <v>1</v>
      </c>
      <c r="AB83" s="2">
        <f>IF(B83=AB65,"",1)</f>
        <v>1</v>
      </c>
      <c r="AC83" s="2">
        <f>IF(B83=AC65,"",1)</f>
        <v>1</v>
      </c>
      <c r="AD83" s="2">
        <f>IF(B83=AD65,"",1)</f>
        <v>1</v>
      </c>
    </row>
    <row r="84" spans="2:30" ht="15.75" thickBot="1">
      <c r="B84" s="46" t="s">
        <v>96</v>
      </c>
      <c r="C84" s="2">
        <f>IF(B84=C65,"",1)</f>
        <v>1</v>
      </c>
      <c r="D84" s="2">
        <f>IF(B84=D65,"",1)</f>
        <v>1</v>
      </c>
      <c r="E84" s="2">
        <f>IF(B84=E65,"",1)</f>
        <v>1</v>
      </c>
      <c r="F84" s="2">
        <f>IF(B84=F65,"",1)</f>
        <v>1</v>
      </c>
      <c r="G84" s="2">
        <f>IF(B84=G65,"",1)</f>
        <v>1</v>
      </c>
      <c r="H84" s="2">
        <f>IF(B84=H65,"",1)</f>
        <v>1</v>
      </c>
      <c r="I84" s="2">
        <f>IF(B84=I65,"",1)</f>
        <v>1</v>
      </c>
      <c r="J84" s="2">
        <f>IF(B84=J65,"",1)</f>
        <v>1</v>
      </c>
      <c r="K84" s="2">
        <f>IF(B84=K65,"",1)</f>
        <v>1</v>
      </c>
      <c r="L84" s="2">
        <f>IF(B84=L65,"",1)</f>
        <v>1</v>
      </c>
      <c r="M84" s="2">
        <f>IF(B84=M65,"",1)</f>
        <v>1</v>
      </c>
      <c r="N84" s="2">
        <f>IF(B84=N65,"",1)</f>
        <v>1</v>
      </c>
      <c r="O84" s="2">
        <f>IF(B84=O65,"",1)</f>
        <v>1</v>
      </c>
      <c r="P84" s="2">
        <f>IF(B84=P65,"",1)</f>
        <v>1</v>
      </c>
      <c r="Q84" s="2">
        <f>IF(B84=Q65,"",1)</f>
        <v>1</v>
      </c>
      <c r="R84" s="2">
        <f>IF(B84=R65,"",1)</f>
        <v>1</v>
      </c>
      <c r="S84" s="2">
        <f>IF(B84=S65,"",1)</f>
        <v>1</v>
      </c>
      <c r="T84" s="2">
        <f>IF(B84=T65,"",1)</f>
        <v>1</v>
      </c>
      <c r="U84" s="71" t="str">
        <f>IF(B84=U65,"",1)</f>
        <v/>
      </c>
      <c r="V84" s="2">
        <f>IF(B84=V65,"",1)</f>
        <v>1</v>
      </c>
      <c r="W84" s="2">
        <f>IF(B84=W65,"",1)</f>
        <v>1</v>
      </c>
      <c r="X84" s="2">
        <f>IF(B84=X65,"",1)</f>
        <v>1</v>
      </c>
      <c r="Y84" s="2">
        <f>IF(B84=Y65,"",1)</f>
        <v>1</v>
      </c>
      <c r="Z84" s="2">
        <f>IF(B84=Z65,"",1)</f>
        <v>1</v>
      </c>
      <c r="AA84" s="2">
        <f>IF(B84=AA65,"",1)</f>
        <v>1</v>
      </c>
      <c r="AB84" s="2">
        <f>IF(B84=AB65,"",1)</f>
        <v>1</v>
      </c>
      <c r="AC84" s="2">
        <f>IF(B84=AC65,"",1)</f>
        <v>1</v>
      </c>
      <c r="AD84" s="2">
        <f>IF(B84=AD65,"",1)</f>
        <v>1</v>
      </c>
    </row>
    <row r="85" spans="2:30" ht="15.75" thickBot="1">
      <c r="B85" s="46" t="s">
        <v>98</v>
      </c>
      <c r="C85" s="2">
        <f>IF(B85=C65,"",1)</f>
        <v>1</v>
      </c>
      <c r="D85" s="2">
        <f>IF(B85=D65,"",1)</f>
        <v>1</v>
      </c>
      <c r="E85" s="2">
        <f>IF(B85=E65,"",1)</f>
        <v>1</v>
      </c>
      <c r="F85" s="2">
        <f>IF(B85=F65,"",1)</f>
        <v>1</v>
      </c>
      <c r="G85" s="2">
        <f>IF(B85=G65,"",1)</f>
        <v>1</v>
      </c>
      <c r="H85" s="2">
        <f>IF(B85=H65,"",1)</f>
        <v>1</v>
      </c>
      <c r="I85" s="2">
        <f>IF(B85=I65,"",1)</f>
        <v>1</v>
      </c>
      <c r="J85" s="2">
        <f>IF(B85=J65,"",1)</f>
        <v>1</v>
      </c>
      <c r="K85" s="2">
        <f>IF(B85=K65,"",1)</f>
        <v>1</v>
      </c>
      <c r="L85" s="2">
        <f>IF(B85=L65,"",1)</f>
        <v>1</v>
      </c>
      <c r="M85" s="2">
        <f>IF(B85=M65,"",1)</f>
        <v>1</v>
      </c>
      <c r="N85" s="2">
        <f>IF(B85=N65,"",1)</f>
        <v>1</v>
      </c>
      <c r="O85" s="2">
        <f>IF(B85=O65,"",1)</f>
        <v>1</v>
      </c>
      <c r="P85" s="2">
        <f>IF(B85=P65,"",1)</f>
        <v>1</v>
      </c>
      <c r="Q85" s="2">
        <f>IF(B85=Q65,"",1)</f>
        <v>1</v>
      </c>
      <c r="R85" s="2">
        <f>IF(B85=R65,"",1)</f>
        <v>1</v>
      </c>
      <c r="S85" s="2">
        <f>IF(B85=S65,"",1)</f>
        <v>1</v>
      </c>
      <c r="T85" s="2">
        <f>IF(B85=T65,"",1)</f>
        <v>1</v>
      </c>
      <c r="U85" s="2">
        <f>IF(B85=U65,"",1)</f>
        <v>1</v>
      </c>
      <c r="V85" s="71" t="str">
        <f>IF(B85=V65,"",1)</f>
        <v/>
      </c>
      <c r="W85" s="2">
        <f>IF(B85=W65,"",1)</f>
        <v>1</v>
      </c>
      <c r="X85" s="2">
        <f>IF(B85=X65,"",1)</f>
        <v>1</v>
      </c>
      <c r="Y85" s="2">
        <f>IF(B85=Y65,"",1)</f>
        <v>1</v>
      </c>
      <c r="Z85" s="2">
        <f>IF(B85=Z65,"",1)</f>
        <v>1</v>
      </c>
      <c r="AA85" s="2">
        <f>IF(B85=AA65,"",1)</f>
        <v>1</v>
      </c>
      <c r="AB85" s="2">
        <f>IF(B85=AB65,"",1)</f>
        <v>1</v>
      </c>
      <c r="AC85" s="2">
        <f>IF(B85=AC65,"",1)</f>
        <v>1</v>
      </c>
      <c r="AD85" s="2">
        <f>IF(B85=AD65,"",1)</f>
        <v>1</v>
      </c>
    </row>
    <row r="86" spans="2:30" ht="15.75" thickBot="1">
      <c r="B86" s="46" t="s">
        <v>100</v>
      </c>
      <c r="C86" s="2">
        <f>IF(B86=C65,"",1)</f>
        <v>1</v>
      </c>
      <c r="D86" s="2">
        <f>IF(B86=D65,"",1)</f>
        <v>1</v>
      </c>
      <c r="E86" s="2">
        <f>IF(B86=E65,"",1)</f>
        <v>1</v>
      </c>
      <c r="F86" s="2">
        <f>IF(B86=F65,"",1)</f>
        <v>1</v>
      </c>
      <c r="G86" s="2">
        <f>IF(B86=G65,"",1)</f>
        <v>1</v>
      </c>
      <c r="H86" s="2">
        <f>IF(B86=H65,"",1)</f>
        <v>1</v>
      </c>
      <c r="I86" s="2">
        <f>IF(B86=I65,"",1)</f>
        <v>1</v>
      </c>
      <c r="J86" s="2">
        <f>IF(B86=J65,"",1)</f>
        <v>1</v>
      </c>
      <c r="K86" s="2">
        <f>IF(B86=K65,"",1)</f>
        <v>1</v>
      </c>
      <c r="L86" s="2">
        <f>IF(B86=L65,"",1)</f>
        <v>1</v>
      </c>
      <c r="M86" s="2">
        <f>IF(B86=M65,"",1)</f>
        <v>1</v>
      </c>
      <c r="N86" s="2">
        <f>IF(B86=N65,"",1)</f>
        <v>1</v>
      </c>
      <c r="O86" s="2">
        <f>IF(B86=O65,"",1)</f>
        <v>1</v>
      </c>
      <c r="P86" s="2">
        <f>IF(B86=P65,"",1)</f>
        <v>1</v>
      </c>
      <c r="Q86" s="2">
        <f>IF(B86=Q65,"",1)</f>
        <v>1</v>
      </c>
      <c r="R86" s="2">
        <f>IF(B86=R65,"",1)</f>
        <v>1</v>
      </c>
      <c r="S86" s="2">
        <f>IF(B86=S65,"",1)</f>
        <v>1</v>
      </c>
      <c r="T86" s="2">
        <f>IF(B86=T65,"",1)</f>
        <v>1</v>
      </c>
      <c r="U86" s="2">
        <f>IF(B86=U65,"",1)</f>
        <v>1</v>
      </c>
      <c r="V86" s="2">
        <f>IF(B86=V65,"",1)</f>
        <v>1</v>
      </c>
      <c r="W86" s="71" t="str">
        <f>IF(B86=W65,"",1)</f>
        <v/>
      </c>
      <c r="X86" s="2">
        <f>IF(B86=X65,"",1)</f>
        <v>1</v>
      </c>
      <c r="Y86" s="2">
        <f>IF(B86=Y65,"",1)</f>
        <v>1</v>
      </c>
      <c r="Z86" s="2">
        <f>IF(B86=Z65,"",1)</f>
        <v>1</v>
      </c>
      <c r="AA86" s="2">
        <f>IF(B86=AA65,"",1)</f>
        <v>1</v>
      </c>
      <c r="AB86" s="2">
        <f>IF(B86=AB65,"",1)</f>
        <v>1</v>
      </c>
      <c r="AC86" s="2">
        <f>IF(B86=AC65,"",1)</f>
        <v>1</v>
      </c>
      <c r="AD86" s="2">
        <f>IF(B86=AD65,"",1)</f>
        <v>1</v>
      </c>
    </row>
    <row r="87" spans="2:30" ht="15.75" thickBot="1">
      <c r="B87" s="46" t="s">
        <v>103</v>
      </c>
      <c r="C87" s="2">
        <f>IF(B87=C65,"",1)</f>
        <v>1</v>
      </c>
      <c r="D87" s="2">
        <f>IF(B87=D65,"",1)</f>
        <v>1</v>
      </c>
      <c r="E87" s="2">
        <f>IF(B87=E65,"",1)</f>
        <v>1</v>
      </c>
      <c r="F87" s="2">
        <f>IF(B87=F65,"",1)</f>
        <v>1</v>
      </c>
      <c r="G87" s="2">
        <f>IF(B87=G65,"",1)</f>
        <v>1</v>
      </c>
      <c r="H87" s="2">
        <f>IF(B87=H65,"",1)</f>
        <v>1</v>
      </c>
      <c r="I87" s="2">
        <f>IF(B87=I65,"",1)</f>
        <v>1</v>
      </c>
      <c r="J87" s="2">
        <f>IF(B87=J65,"",1)</f>
        <v>1</v>
      </c>
      <c r="K87" s="2">
        <f>IF(B87=K65,"",1)</f>
        <v>1</v>
      </c>
      <c r="L87" s="2">
        <f>IF(B87=L65,"",1)</f>
        <v>1</v>
      </c>
      <c r="M87" s="2">
        <f>IF(B87=M65,"",1)</f>
        <v>1</v>
      </c>
      <c r="N87" s="2">
        <f>IF(B87=N65,"",1)</f>
        <v>1</v>
      </c>
      <c r="O87" s="2">
        <f>IF(B87=O65,"",1)</f>
        <v>1</v>
      </c>
      <c r="P87" s="2">
        <f>IF(B87=P65,"",1)</f>
        <v>1</v>
      </c>
      <c r="Q87" s="2">
        <f>IF(B87=Q65,"",1)</f>
        <v>1</v>
      </c>
      <c r="R87" s="2">
        <f>IF(B87=R65,"",1)</f>
        <v>1</v>
      </c>
      <c r="S87" s="2">
        <f>IF(B87=S65,"",1)</f>
        <v>1</v>
      </c>
      <c r="T87" s="2">
        <f>IF(B87=T65,"",1)</f>
        <v>1</v>
      </c>
      <c r="U87" s="2">
        <f>IF(B87=U65,"",1)</f>
        <v>1</v>
      </c>
      <c r="V87" s="2">
        <f>IF(B87=V65,"",1)</f>
        <v>1</v>
      </c>
      <c r="W87" s="2">
        <f>IF(B87=W65,"",1)</f>
        <v>1</v>
      </c>
      <c r="X87" s="71" t="str">
        <f>IF(B87=X65,"",1)</f>
        <v/>
      </c>
      <c r="Y87" s="2">
        <f>IF(B87=Y65,"",1)</f>
        <v>1</v>
      </c>
      <c r="Z87" s="2">
        <f>IF(B87=Z65,"",1)</f>
        <v>1</v>
      </c>
      <c r="AA87" s="2">
        <f>IF(B87=AA65,"",1)</f>
        <v>1</v>
      </c>
      <c r="AB87" s="2">
        <f>IF(B87=AB65,"",1)</f>
        <v>1</v>
      </c>
      <c r="AC87" s="2">
        <f>IF(B87=AC65,"",1)</f>
        <v>1</v>
      </c>
      <c r="AD87" s="2">
        <f>IF(B87=AD65,"",1)</f>
        <v>1</v>
      </c>
    </row>
    <row r="88" spans="2:30" ht="15.75" thickBot="1">
      <c r="B88" s="46" t="s">
        <v>106</v>
      </c>
      <c r="C88" s="2">
        <f>IF(B88=C65,"",1)</f>
        <v>1</v>
      </c>
      <c r="D88" s="2">
        <f>IF(B88=D65,"",1)</f>
        <v>1</v>
      </c>
      <c r="E88" s="2">
        <f>IF(B88=E65,"",1)</f>
        <v>1</v>
      </c>
      <c r="F88" s="2">
        <f>IF(B88=F65,"",1)</f>
        <v>1</v>
      </c>
      <c r="G88" s="2">
        <f>IF(B88=G65,"",1)</f>
        <v>1</v>
      </c>
      <c r="H88" s="2">
        <f>IF(B88=H65,"",1)</f>
        <v>1</v>
      </c>
      <c r="I88" s="2">
        <f>IF(B88=I65,"",1)</f>
        <v>1</v>
      </c>
      <c r="J88" s="2">
        <f>IF(B88=J65,"",1)</f>
        <v>1</v>
      </c>
      <c r="K88" s="2">
        <f>IF(B88=K65,"",1)</f>
        <v>1</v>
      </c>
      <c r="L88" s="2">
        <f>IF(B88=L65,"",1)</f>
        <v>1</v>
      </c>
      <c r="M88" s="2">
        <f>IF(B88=M65,"",1)</f>
        <v>1</v>
      </c>
      <c r="N88" s="2">
        <f>IF(B88=N65,"",1)</f>
        <v>1</v>
      </c>
      <c r="O88" s="2">
        <f>IF(B88=O65,"",1)</f>
        <v>1</v>
      </c>
      <c r="P88" s="2">
        <f>IF(B88=P65,"",1)</f>
        <v>1</v>
      </c>
      <c r="Q88" s="2">
        <f>IF(B88=Q65,"",1)</f>
        <v>1</v>
      </c>
      <c r="R88" s="2">
        <f>IF(B88=R65,"",1)</f>
        <v>1</v>
      </c>
      <c r="S88" s="2">
        <f>IF(B88=S65,"",1)</f>
        <v>1</v>
      </c>
      <c r="T88" s="2">
        <f>IF(B88=T65,"",1)</f>
        <v>1</v>
      </c>
      <c r="U88" s="2">
        <f>IF(B88=U65,"",1)</f>
        <v>1</v>
      </c>
      <c r="V88" s="2">
        <f>IF(B88=V65,"",1)</f>
        <v>1</v>
      </c>
      <c r="W88" s="2">
        <f>IF(B88=W65,"",1)</f>
        <v>1</v>
      </c>
      <c r="X88" s="2">
        <f>IF(B88=X65,"",1)</f>
        <v>1</v>
      </c>
      <c r="Y88" s="71" t="str">
        <f>IF(B88=Y65,"",1)</f>
        <v/>
      </c>
      <c r="Z88" s="2">
        <f>IF(B88=Z65,"",1)</f>
        <v>1</v>
      </c>
      <c r="AA88" s="2">
        <f>IF(B88=AA65,"",1)</f>
        <v>1</v>
      </c>
      <c r="AB88" s="2">
        <f>IF(B88=AB65,"",1)</f>
        <v>1</v>
      </c>
      <c r="AC88" s="2">
        <f>IF(B88=AC65,"",1)</f>
        <v>1</v>
      </c>
      <c r="AD88" s="2">
        <f>IF(B88=AD65,"",1)</f>
        <v>1</v>
      </c>
    </row>
    <row r="89" spans="2:30" ht="15.75" thickBot="1">
      <c r="B89" s="46" t="s">
        <v>109</v>
      </c>
      <c r="C89" s="2">
        <f>IF(B89=C65,"",1)</f>
        <v>1</v>
      </c>
      <c r="D89" s="2">
        <f>IF(B89=D65,"",1)</f>
        <v>1</v>
      </c>
      <c r="E89" s="2">
        <f>IF(B89=E65,"",1)</f>
        <v>1</v>
      </c>
      <c r="F89" s="2">
        <f>IF(B89=F65,"",1)</f>
        <v>1</v>
      </c>
      <c r="G89" s="2">
        <f>IF(B89=G65,"",1)</f>
        <v>1</v>
      </c>
      <c r="H89" s="2">
        <f>IF(B89=H65,"",1)</f>
        <v>1</v>
      </c>
      <c r="I89" s="2">
        <f>IF(B89=I65,"",1)</f>
        <v>1</v>
      </c>
      <c r="J89" s="2">
        <f>IF(B89=J65,"",1)</f>
        <v>1</v>
      </c>
      <c r="K89" s="2">
        <f>IF(B89=K65,"",1)</f>
        <v>1</v>
      </c>
      <c r="L89" s="2">
        <f>IF(B89=L65,"",1)</f>
        <v>1</v>
      </c>
      <c r="M89" s="2">
        <f>IF(B89=M65,"",1)</f>
        <v>1</v>
      </c>
      <c r="N89" s="2">
        <f>IF(B89=N65,"",1)</f>
        <v>1</v>
      </c>
      <c r="O89" s="2">
        <f>IF(B89=O65,"",1)</f>
        <v>1</v>
      </c>
      <c r="P89" s="2">
        <f>IF(B89=P65,"",1)</f>
        <v>1</v>
      </c>
      <c r="Q89" s="2">
        <f>IF(B89=Q65,"",1)</f>
        <v>1</v>
      </c>
      <c r="R89" s="2">
        <f>IF(B89=R65,"",1)</f>
        <v>1</v>
      </c>
      <c r="S89" s="2">
        <f>IF(B89=S65,"",1)</f>
        <v>1</v>
      </c>
      <c r="T89" s="2">
        <f>IF(B89=T65,"",1)</f>
        <v>1</v>
      </c>
      <c r="U89" s="2">
        <f>IF(B89=U65,"",1)</f>
        <v>1</v>
      </c>
      <c r="V89" s="2">
        <f>IF(B89=V65,"",1)</f>
        <v>1</v>
      </c>
      <c r="W89" s="2">
        <f>IF(B89=W65,"",1)</f>
        <v>1</v>
      </c>
      <c r="X89" s="2">
        <f>IF(B89=X65,"",1)</f>
        <v>1</v>
      </c>
      <c r="Y89" s="2">
        <f>IF(B89=Y65,"",1)</f>
        <v>1</v>
      </c>
      <c r="Z89" s="71" t="str">
        <f>IF(B89=Z65,"",1)</f>
        <v/>
      </c>
      <c r="AA89" s="2">
        <f>IF(B89=AA65,"",1)</f>
        <v>1</v>
      </c>
      <c r="AB89" s="2">
        <f>IF(B89=AB65,"",1)</f>
        <v>1</v>
      </c>
      <c r="AC89" s="2">
        <f>IF(B89=AC65,"",1)</f>
        <v>1</v>
      </c>
      <c r="AD89" s="2">
        <f>IF(B89=AD65,"",1)</f>
        <v>1</v>
      </c>
    </row>
    <row r="90" spans="2:30" ht="15.75" thickBot="1">
      <c r="B90" s="46" t="s">
        <v>111</v>
      </c>
      <c r="C90" s="2">
        <f>IF(B90=C65,"",1)</f>
        <v>1</v>
      </c>
      <c r="D90" s="2">
        <f>IF(B90=D65,"",1)</f>
        <v>1</v>
      </c>
      <c r="E90" s="2">
        <f>IF(B90=E65,"",1)</f>
        <v>1</v>
      </c>
      <c r="F90" s="2">
        <f>IF(B90=F65,"",1)</f>
        <v>1</v>
      </c>
      <c r="G90" s="2">
        <f>IF(B90=G65,"",1)</f>
        <v>1</v>
      </c>
      <c r="H90" s="2">
        <f>IF(B90=H65,"",1)</f>
        <v>1</v>
      </c>
      <c r="I90" s="2">
        <f>IF(B90=I65,"",1)</f>
        <v>1</v>
      </c>
      <c r="J90" s="2">
        <f>IF(B90=J65,"",1)</f>
        <v>1</v>
      </c>
      <c r="K90" s="2">
        <f>IF(B90=K65,"",1)</f>
        <v>1</v>
      </c>
      <c r="L90" s="2">
        <f>IF(B90=L65,"",1)</f>
        <v>1</v>
      </c>
      <c r="M90" s="2">
        <f>IF(B90=M65,"",1)</f>
        <v>1</v>
      </c>
      <c r="N90" s="2">
        <f>IF(B90=N65,"",1)</f>
        <v>1</v>
      </c>
      <c r="O90" s="2">
        <f>IF(B90=O65,"",1)</f>
        <v>1</v>
      </c>
      <c r="P90" s="2">
        <f>IF(B90=P65,"",1)</f>
        <v>1</v>
      </c>
      <c r="Q90" s="2">
        <f>IF(B90=Q65,"",1)</f>
        <v>1</v>
      </c>
      <c r="R90" s="2">
        <f>IF(B90=R65,"",1)</f>
        <v>1</v>
      </c>
      <c r="S90" s="2">
        <f>IF(B90=S65,"",1)</f>
        <v>1</v>
      </c>
      <c r="T90" s="2">
        <f>IF(B90=T65,"",1)</f>
        <v>1</v>
      </c>
      <c r="U90" s="2">
        <f>IF(B90=U65,"",1)</f>
        <v>1</v>
      </c>
      <c r="V90" s="2">
        <f>IF(B90=V65,"",1)</f>
        <v>1</v>
      </c>
      <c r="W90" s="2">
        <f>IF(B90=W65,"",1)</f>
        <v>1</v>
      </c>
      <c r="X90" s="2">
        <f>IF(B90=X65,"",1)</f>
        <v>1</v>
      </c>
      <c r="Y90" s="2">
        <f>IF(B90=Y65,"",1)</f>
        <v>1</v>
      </c>
      <c r="Z90" s="2">
        <f>IF(B90=Z65,"",1)</f>
        <v>1</v>
      </c>
      <c r="AA90" s="71" t="str">
        <f>IF(B90=AA65,"",1)</f>
        <v/>
      </c>
      <c r="AB90" s="2">
        <f>IF(B90=AB65,"",1)</f>
        <v>1</v>
      </c>
      <c r="AC90" s="2">
        <f>IF(B90=AC65,"",1)</f>
        <v>1</v>
      </c>
      <c r="AD90" s="2">
        <f>IF(B90=AD65,"",1)</f>
        <v>1</v>
      </c>
    </row>
    <row r="91" spans="2:30" ht="15.75" thickBot="1">
      <c r="B91" s="46" t="s">
        <v>113</v>
      </c>
      <c r="C91" s="2">
        <f>IF(B91=C65,"",1)</f>
        <v>1</v>
      </c>
      <c r="D91" s="2">
        <f>IF(B91=D65,"",1)</f>
        <v>1</v>
      </c>
      <c r="E91" s="2">
        <f>IF(B91=E65,"",1)</f>
        <v>1</v>
      </c>
      <c r="F91" s="2">
        <f>IF(B91=F65,"",1)</f>
        <v>1</v>
      </c>
      <c r="G91" s="2">
        <f>IF(B91=G65,"",1)</f>
        <v>1</v>
      </c>
      <c r="H91" s="2">
        <f>IF(B91=H65,"",1)</f>
        <v>1</v>
      </c>
      <c r="I91" s="2">
        <f>IF(B91=I65,"",1)</f>
        <v>1</v>
      </c>
      <c r="J91" s="2">
        <f>IF(B91=J65,"",1)</f>
        <v>1</v>
      </c>
      <c r="K91" s="2">
        <f>IF(B91=K65,"",1)</f>
        <v>1</v>
      </c>
      <c r="L91" s="2">
        <f>IF(B91=L65,"",1)</f>
        <v>1</v>
      </c>
      <c r="M91" s="2">
        <f>IF(B91=M65,"",1)</f>
        <v>1</v>
      </c>
      <c r="N91" s="2">
        <f>IF(B91=N65,"",1)</f>
        <v>1</v>
      </c>
      <c r="O91" s="2">
        <f>IF(B91=O65,"",1)</f>
        <v>1</v>
      </c>
      <c r="P91" s="2">
        <f>IF(B91=P65,"",1)</f>
        <v>1</v>
      </c>
      <c r="Q91" s="2">
        <f>IF(B91=Q65,"",1)</f>
        <v>1</v>
      </c>
      <c r="R91" s="2">
        <f>IF(B91=R65,"",1)</f>
        <v>1</v>
      </c>
      <c r="S91" s="2">
        <f>IF(B91=S65,"",1)</f>
        <v>1</v>
      </c>
      <c r="T91" s="2">
        <f>IF(B91=T65,"",1)</f>
        <v>1</v>
      </c>
      <c r="U91" s="2">
        <f>IF(B91=U65,"",1)</f>
        <v>1</v>
      </c>
      <c r="V91" s="2">
        <f>IF(B91=V65,"",1)</f>
        <v>1</v>
      </c>
      <c r="W91" s="2">
        <f>IF(B91=W65,"",1)</f>
        <v>1</v>
      </c>
      <c r="X91" s="2">
        <f>IF(B91=X65,"",1)</f>
        <v>1</v>
      </c>
      <c r="Y91" s="2">
        <f>IF(B91=Y65,"",1)</f>
        <v>1</v>
      </c>
      <c r="Z91" s="2">
        <f>IF(B91=Z65,"",1)</f>
        <v>1</v>
      </c>
      <c r="AA91" s="2">
        <f>IF(B91=AA65,"",1)</f>
        <v>1</v>
      </c>
      <c r="AB91" s="71" t="str">
        <f>IF(B91=AB65,"",1)</f>
        <v/>
      </c>
      <c r="AC91" s="2">
        <f>IF(B91=AC65,"",1)</f>
        <v>1</v>
      </c>
      <c r="AD91" s="2">
        <f>IF(B91=AD65,"",1)</f>
        <v>1</v>
      </c>
    </row>
    <row r="92" spans="2:30" ht="15.75" thickBot="1">
      <c r="B92" s="46" t="s">
        <v>116</v>
      </c>
      <c r="C92" s="2">
        <f>IF(B92=C65,"",1)</f>
        <v>1</v>
      </c>
      <c r="D92" s="2">
        <f>IF(B92=D65,"",1)</f>
        <v>1</v>
      </c>
      <c r="E92" s="2">
        <f>IF(B92=E65,"",1)</f>
        <v>1</v>
      </c>
      <c r="F92" s="2">
        <f>IF(B92=F65,"",1)</f>
        <v>1</v>
      </c>
      <c r="G92" s="2">
        <f>IF(B92=G65,"",1)</f>
        <v>1</v>
      </c>
      <c r="H92" s="2">
        <f>IF(B92=H65,"",1)</f>
        <v>1</v>
      </c>
      <c r="I92" s="2">
        <f>IF(B92=I65,"",1)</f>
        <v>1</v>
      </c>
      <c r="J92" s="2">
        <f>IF(B92=J65,"",1)</f>
        <v>1</v>
      </c>
      <c r="K92" s="2">
        <f>IF(B92=K65,"",1)</f>
        <v>1</v>
      </c>
      <c r="L92" s="2">
        <f>IF(B92=L65,"",1)</f>
        <v>1</v>
      </c>
      <c r="M92" s="2">
        <f>IF(B92=M65,"",1)</f>
        <v>1</v>
      </c>
      <c r="N92" s="2">
        <f>IF(B92=N65,"",1)</f>
        <v>1</v>
      </c>
      <c r="O92" s="2">
        <f>IF(B92=O65,"",1)</f>
        <v>1</v>
      </c>
      <c r="P92" s="2">
        <f>IF(B92=P65,"",1)</f>
        <v>1</v>
      </c>
      <c r="Q92" s="2">
        <f>IF(B92=Q65,"",1)</f>
        <v>1</v>
      </c>
      <c r="R92" s="2">
        <f>IF(B92=R65,"",1)</f>
        <v>1</v>
      </c>
      <c r="S92" s="2">
        <f>IF(B92=S65,"",1)</f>
        <v>1</v>
      </c>
      <c r="T92" s="2">
        <f>IF(B92=T65,"",1)</f>
        <v>1</v>
      </c>
      <c r="U92" s="2">
        <f>IF(B92=U65,"",1)</f>
        <v>1</v>
      </c>
      <c r="V92" s="2">
        <f>IF(B92=V65,"",1)</f>
        <v>1</v>
      </c>
      <c r="W92" s="2">
        <f>IF(B92=W65,"",1)</f>
        <v>1</v>
      </c>
      <c r="X92" s="2">
        <f>IF(B92=X65,"",1)</f>
        <v>1</v>
      </c>
      <c r="Y92" s="2">
        <f>IF(B92=Y65,"",1)</f>
        <v>1</v>
      </c>
      <c r="Z92" s="2">
        <f>IF(B92=Z65,"",1)</f>
        <v>1</v>
      </c>
      <c r="AA92" s="2">
        <f>IF(B92=AA65,"",1)</f>
        <v>1</v>
      </c>
      <c r="AB92" s="2">
        <f>IF(B92=AB65,"",1)</f>
        <v>1</v>
      </c>
      <c r="AC92" s="71" t="str">
        <f>IF(B92=AC65,"",1)</f>
        <v/>
      </c>
      <c r="AD92" s="2">
        <f>IF(B92=AD65,"",1)</f>
        <v>1</v>
      </c>
    </row>
    <row r="93" spans="2:30" ht="15.75" thickBot="1">
      <c r="B93" s="46" t="s">
        <v>119</v>
      </c>
      <c r="C93" s="2">
        <f>IF(B93=C65,"",1)</f>
        <v>1</v>
      </c>
      <c r="D93" s="2">
        <f>IF(B93=D65,"",1)</f>
        <v>1</v>
      </c>
      <c r="E93" s="2">
        <f>IF(B93=E65,"",1)</f>
        <v>1</v>
      </c>
      <c r="F93" s="2">
        <f>IF(B93=F65,"",1)</f>
        <v>1</v>
      </c>
      <c r="G93" s="2">
        <f>IF(B93=G65,"",1)</f>
        <v>1</v>
      </c>
      <c r="H93" s="2">
        <f>IF(B93=H65,"",1)</f>
        <v>1</v>
      </c>
      <c r="I93" s="2">
        <f>IF(B93=I65,"",1)</f>
        <v>1</v>
      </c>
      <c r="J93" s="2">
        <f>IF(B93=J65,"",1)</f>
        <v>1</v>
      </c>
      <c r="K93" s="2">
        <f>IF(B93=K65,"",1)</f>
        <v>1</v>
      </c>
      <c r="L93" s="2">
        <f>IF(B93=L65,"",1)</f>
        <v>1</v>
      </c>
      <c r="M93" s="2">
        <f>IF(B93=M65,"",1)</f>
        <v>1</v>
      </c>
      <c r="N93" s="2">
        <f>IF(B93=N65,"",1)</f>
        <v>1</v>
      </c>
      <c r="O93" s="2">
        <f>IF(B93=O65,"",1)</f>
        <v>1</v>
      </c>
      <c r="P93" s="2">
        <f>IF(B93=P65,"",1)</f>
        <v>1</v>
      </c>
      <c r="Q93" s="2">
        <f>IF(B93=Q65,"",1)</f>
        <v>1</v>
      </c>
      <c r="R93" s="2">
        <f>IF(B93=R65,"",1)</f>
        <v>1</v>
      </c>
      <c r="S93" s="2">
        <f>IF(B93=S65,"",1)</f>
        <v>1</v>
      </c>
      <c r="T93" s="2">
        <f>IF(B93=T65,"",1)</f>
        <v>1</v>
      </c>
      <c r="U93" s="2">
        <f>IF(B93=U65,"",1)</f>
        <v>1</v>
      </c>
      <c r="V93" s="2">
        <f>IF(B93=V65,"",1)</f>
        <v>1</v>
      </c>
      <c r="W93" s="2">
        <f>IF(B93=W65,"",1)</f>
        <v>1</v>
      </c>
      <c r="X93" s="2">
        <f>IF(B93=X65,"",1)</f>
        <v>1</v>
      </c>
      <c r="Y93" s="2">
        <f>IF(B93=Y65,"",1)</f>
        <v>1</v>
      </c>
      <c r="Z93" s="2">
        <f>IF(B93=Z65,"",1)</f>
        <v>1</v>
      </c>
      <c r="AA93" s="2">
        <f>IF(B93=AA65,"",1)</f>
        <v>1</v>
      </c>
      <c r="AB93" s="2">
        <f>IF(B93=AB65,"",1)</f>
        <v>1</v>
      </c>
      <c r="AC93" s="2">
        <f>IF(B93=AC65,"",1)</f>
        <v>1</v>
      </c>
      <c r="AD93" s="71" t="str">
        <f>IF(B93=AD65,"",1)</f>
        <v/>
      </c>
    </row>
    <row r="95" spans="2:30">
      <c r="B95" s="1" t="s">
        <v>136</v>
      </c>
      <c r="C95" s="1"/>
      <c r="D95" s="1"/>
      <c r="E95" s="1"/>
      <c r="F95" s="1"/>
      <c r="G95" s="1"/>
      <c r="H95" s="1"/>
      <c r="I95" s="1"/>
      <c r="J95" s="1"/>
      <c r="K95" s="1"/>
      <c r="L95" s="1"/>
      <c r="M95" s="1"/>
      <c r="N95" s="1"/>
      <c r="O95" s="1"/>
    </row>
    <row r="96" spans="2:30" ht="15.75" thickBot="1">
      <c r="B96" s="46" t="s">
        <v>146</v>
      </c>
      <c r="C96" s="46" t="s">
        <v>45</v>
      </c>
      <c r="D96" s="46" t="s">
        <v>48</v>
      </c>
      <c r="E96" s="46" t="s">
        <v>51</v>
      </c>
      <c r="F96" s="46" t="s">
        <v>54</v>
      </c>
      <c r="G96" s="46" t="s">
        <v>57</v>
      </c>
      <c r="H96" s="46" t="s">
        <v>60</v>
      </c>
      <c r="I96" s="46" t="s">
        <v>63</v>
      </c>
      <c r="J96" s="46" t="s">
        <v>66</v>
      </c>
      <c r="K96" s="46" t="s">
        <v>69</v>
      </c>
      <c r="L96" s="46" t="s">
        <v>71</v>
      </c>
      <c r="M96" s="46" t="s">
        <v>73</v>
      </c>
      <c r="N96" s="46" t="s">
        <v>75</v>
      </c>
      <c r="O96" s="46" t="s">
        <v>78</v>
      </c>
      <c r="P96" s="46" t="s">
        <v>81</v>
      </c>
      <c r="Q96" s="46" t="s">
        <v>84</v>
      </c>
      <c r="R96" s="46" t="s">
        <v>87</v>
      </c>
      <c r="S96" s="46" t="s">
        <v>90</v>
      </c>
      <c r="T96" s="46" t="s">
        <v>93</v>
      </c>
      <c r="U96" s="46" t="s">
        <v>96</v>
      </c>
      <c r="V96" s="46" t="s">
        <v>98</v>
      </c>
      <c r="W96" s="46" t="s">
        <v>100</v>
      </c>
      <c r="X96" s="46" t="s">
        <v>103</v>
      </c>
      <c r="Y96" s="46" t="s">
        <v>106</v>
      </c>
      <c r="Z96" s="46" t="s">
        <v>109</v>
      </c>
      <c r="AA96" s="46" t="s">
        <v>111</v>
      </c>
      <c r="AB96" s="46" t="s">
        <v>113</v>
      </c>
      <c r="AC96" s="46" t="s">
        <v>116</v>
      </c>
      <c r="AD96" s="46" t="s">
        <v>119</v>
      </c>
    </row>
    <row r="97" spans="2:30" ht="15.75" thickBot="1">
      <c r="B97" s="46" t="s">
        <v>45</v>
      </c>
      <c r="C97" s="71" t="str">
        <f>IF(B97=C96,"",1)</f>
        <v/>
      </c>
      <c r="D97" s="2">
        <f>IF(B97=D96,"",1)</f>
        <v>1</v>
      </c>
      <c r="E97" s="2">
        <f>IF(B97=E96,"",1)</f>
        <v>1</v>
      </c>
      <c r="F97" s="2">
        <f>IF(B97=F96,"",1)</f>
        <v>1</v>
      </c>
      <c r="G97" s="2">
        <f>IF(B97=G96,"",1)</f>
        <v>1</v>
      </c>
      <c r="H97" s="2">
        <f>IF(B97=H96,"",1)</f>
        <v>1</v>
      </c>
      <c r="I97" s="2">
        <f>IF(B97=I96,"",1)</f>
        <v>1</v>
      </c>
      <c r="J97" s="2">
        <f>IF(B97=J96,"",1)</f>
        <v>1</v>
      </c>
      <c r="K97" s="2">
        <f>IF(B97=K96,"",1)</f>
        <v>1</v>
      </c>
      <c r="L97" s="2">
        <f>IF(B97=L96,"",1)</f>
        <v>1</v>
      </c>
      <c r="M97" s="2">
        <f>IF(B97=M96,"",1)</f>
        <v>1</v>
      </c>
      <c r="N97" s="2">
        <f>IF(B97=N96,"",1)</f>
        <v>1</v>
      </c>
      <c r="O97" s="2">
        <f>IF(B97=O96,"",1)</f>
        <v>1</v>
      </c>
      <c r="P97" s="2">
        <f>IF(B97=P96,"",1)</f>
        <v>1</v>
      </c>
      <c r="Q97" s="2">
        <f>IF(B97=Q96,"",1)</f>
        <v>1</v>
      </c>
      <c r="R97" s="2">
        <f>IF(B97=R96,"",1)</f>
        <v>1</v>
      </c>
      <c r="S97" s="2">
        <f>IF(B97=S96,"",1)</f>
        <v>1</v>
      </c>
      <c r="T97" s="2">
        <f>IF(B97=T96,"",1)</f>
        <v>1</v>
      </c>
      <c r="U97" s="2">
        <f>IF(B97=U96,"",1)</f>
        <v>1</v>
      </c>
      <c r="V97" s="2">
        <f>IF(B97=V96,"",1)</f>
        <v>1</v>
      </c>
      <c r="W97" s="2">
        <f>IF(B97=W96,"",1)</f>
        <v>1</v>
      </c>
      <c r="X97" s="2">
        <f>IF(B97=X96,"",1)</f>
        <v>1</v>
      </c>
      <c r="Y97" s="2">
        <f>IF(B97=Y96,"",1)</f>
        <v>1</v>
      </c>
      <c r="Z97" s="2">
        <f>IF(B97=Z96,"",1)</f>
        <v>1</v>
      </c>
      <c r="AA97" s="2">
        <f>IF(B97=AA96,"",1)</f>
        <v>1</v>
      </c>
      <c r="AB97" s="2">
        <f>IF(B97=AB96,"",1)</f>
        <v>1</v>
      </c>
      <c r="AC97" s="2">
        <f>IF(B97=AC96,"",1)</f>
        <v>1</v>
      </c>
      <c r="AD97" s="2">
        <f>IF(B97=AD96,"",1)</f>
        <v>1</v>
      </c>
    </row>
    <row r="98" spans="2:30" ht="15.75" thickBot="1">
      <c r="B98" s="46" t="s">
        <v>48</v>
      </c>
      <c r="C98" s="2">
        <f>IF(B98=C96,"",1)</f>
        <v>1</v>
      </c>
      <c r="D98" s="71" t="str">
        <f>IF(B98=D96,"",1)</f>
        <v/>
      </c>
      <c r="E98" s="2">
        <f>IF(B98=E96,"",1)</f>
        <v>1</v>
      </c>
      <c r="F98" s="2">
        <f>IF(B98=F96,"",1)</f>
        <v>1</v>
      </c>
      <c r="G98" s="2">
        <f>IF(B98=G96,"",1)</f>
        <v>1</v>
      </c>
      <c r="H98" s="2">
        <f>IF(B98=H96,"",1)</f>
        <v>1</v>
      </c>
      <c r="I98" s="2">
        <f>IF(B98=I96,"",1)</f>
        <v>1</v>
      </c>
      <c r="J98" s="2">
        <f>IF(B98=J96,"",1)</f>
        <v>1</v>
      </c>
      <c r="K98" s="2">
        <f>IF(B98=K96,"",1)</f>
        <v>1</v>
      </c>
      <c r="L98" s="2">
        <f>IF(B98=L96,"",1)</f>
        <v>1</v>
      </c>
      <c r="M98" s="2">
        <f>IF(B98=M96,"",1)</f>
        <v>1</v>
      </c>
      <c r="N98" s="2">
        <f>IF(B98=N96,"",1)</f>
        <v>1</v>
      </c>
      <c r="O98" s="2">
        <f>IF(B98=O96,"",1)</f>
        <v>1</v>
      </c>
      <c r="P98" s="2">
        <f>IF(B98=P96,"",1)</f>
        <v>1</v>
      </c>
      <c r="Q98" s="2">
        <f>IF(B98=Q96,"",1)</f>
        <v>1</v>
      </c>
      <c r="R98" s="2">
        <f>IF(B98=R96,"",1)</f>
        <v>1</v>
      </c>
      <c r="S98" s="2">
        <f>IF(B98=S96,"",1)</f>
        <v>1</v>
      </c>
      <c r="T98" s="2">
        <f>IF(B98=T96,"",1)</f>
        <v>1</v>
      </c>
      <c r="U98" s="2">
        <f>IF(B98=U96,"",1)</f>
        <v>1</v>
      </c>
      <c r="V98" s="2">
        <f>IF(B98=V96,"",1)</f>
        <v>1</v>
      </c>
      <c r="W98" s="2">
        <f>IF(B98=W96,"",1)</f>
        <v>1</v>
      </c>
      <c r="X98" s="2">
        <f>IF(B98=X96,"",1)</f>
        <v>1</v>
      </c>
      <c r="Y98" s="2">
        <f>IF(B98=Y96,"",1)</f>
        <v>1</v>
      </c>
      <c r="Z98" s="2">
        <f>IF(B98=Z96,"",1)</f>
        <v>1</v>
      </c>
      <c r="AA98" s="2">
        <f>IF(B98=AA96,"",1)</f>
        <v>1</v>
      </c>
      <c r="AB98" s="2">
        <f>IF(B98=AB96,"",1)</f>
        <v>1</v>
      </c>
      <c r="AC98" s="2">
        <f>IF(B98=AC96,"",1)</f>
        <v>1</v>
      </c>
      <c r="AD98" s="2">
        <f>IF(B98=AD96,"",1)</f>
        <v>1</v>
      </c>
    </row>
    <row r="99" spans="2:30" ht="15.75" thickBot="1">
      <c r="B99" s="46" t="s">
        <v>51</v>
      </c>
      <c r="C99" s="2">
        <f>IF(B99=C96,"",1)</f>
        <v>1</v>
      </c>
      <c r="D99" s="2">
        <f>IF(B99=D96,"",1)</f>
        <v>1</v>
      </c>
      <c r="E99" s="71" t="str">
        <f>IF(B99=E96,"",1)</f>
        <v/>
      </c>
      <c r="F99" s="2">
        <f>IF(B99=F96,"",1)</f>
        <v>1</v>
      </c>
      <c r="G99" s="2">
        <f>IF(B99=G96,"",1)</f>
        <v>1</v>
      </c>
      <c r="H99" s="2">
        <f>IF(B99=H96,"",1)</f>
        <v>1</v>
      </c>
      <c r="I99" s="2">
        <f>IF(B99=I96,"",1)</f>
        <v>1</v>
      </c>
      <c r="J99" s="2">
        <f>IF(B99=J96,"",1)</f>
        <v>1</v>
      </c>
      <c r="K99" s="2">
        <f>IF(B99=K96,"",1)</f>
        <v>1</v>
      </c>
      <c r="L99" s="2">
        <f>IF(B99=L96,"",1)</f>
        <v>1</v>
      </c>
      <c r="M99" s="2">
        <f>IF(B99=M96,"",1)</f>
        <v>1</v>
      </c>
      <c r="N99" s="2">
        <f>IF(B99=N96,"",1)</f>
        <v>1</v>
      </c>
      <c r="O99" s="2">
        <f>IF(B99=O96,"",1)</f>
        <v>1</v>
      </c>
      <c r="P99" s="2">
        <f>IF(B99=P96,"",1)</f>
        <v>1</v>
      </c>
      <c r="Q99" s="2">
        <f>IF(B99=Q96,"",1)</f>
        <v>1</v>
      </c>
      <c r="R99" s="2">
        <f>IF(B99=R96,"",1)</f>
        <v>1</v>
      </c>
      <c r="S99" s="2">
        <f>IF(B99=S96,"",1)</f>
        <v>1</v>
      </c>
      <c r="T99" s="2">
        <f>IF(B99=T96,"",1)</f>
        <v>1</v>
      </c>
      <c r="U99" s="2">
        <f>IF(B99=U96,"",1)</f>
        <v>1</v>
      </c>
      <c r="V99" s="2">
        <f>IF(B99=V96,"",1)</f>
        <v>1</v>
      </c>
      <c r="W99" s="2">
        <f>IF(B99=W96,"",1)</f>
        <v>1</v>
      </c>
      <c r="X99" s="2">
        <f>IF(B99=X96,"",1)</f>
        <v>1</v>
      </c>
      <c r="Y99" s="2">
        <f>IF(B99=Y96,"",1)</f>
        <v>1</v>
      </c>
      <c r="Z99" s="2">
        <f>IF(B99=Z96,"",1)</f>
        <v>1</v>
      </c>
      <c r="AA99" s="2">
        <f>IF(B99=AA96,"",1)</f>
        <v>1</v>
      </c>
      <c r="AB99" s="2">
        <f>IF(B99=AB96,"",1)</f>
        <v>1</v>
      </c>
      <c r="AC99" s="2">
        <f>IF(B99=AC96,"",1)</f>
        <v>1</v>
      </c>
      <c r="AD99" s="2">
        <f>IF(B99=AD96,"",1)</f>
        <v>1</v>
      </c>
    </row>
    <row r="100" spans="2:30" ht="15.75" thickBot="1">
      <c r="B100" s="46" t="s">
        <v>54</v>
      </c>
      <c r="C100" s="2">
        <f>IF(B100=C96,"",1)</f>
        <v>1</v>
      </c>
      <c r="D100" s="2">
        <f>IF(B100=D96,"",1)</f>
        <v>1</v>
      </c>
      <c r="E100" s="2">
        <f>IF(B100=E96,"",1)</f>
        <v>1</v>
      </c>
      <c r="F100" s="71" t="str">
        <f>IF(B100=F96,"",1)</f>
        <v/>
      </c>
      <c r="G100" s="2">
        <f>IF(B100=G96,"",1)</f>
        <v>1</v>
      </c>
      <c r="H100" s="2">
        <f>IF(B100=H96,"",1)</f>
        <v>1</v>
      </c>
      <c r="I100" s="2">
        <f>IF(B100=I96,"",1)</f>
        <v>1</v>
      </c>
      <c r="J100" s="2">
        <f>IF(B100=J96,"",1)</f>
        <v>1</v>
      </c>
      <c r="K100" s="2">
        <f>IF(B100=K96,"",1)</f>
        <v>1</v>
      </c>
      <c r="L100" s="2">
        <f>IF(B100=L96,"",1)</f>
        <v>1</v>
      </c>
      <c r="M100" s="2">
        <f>IF(B100=M96,"",1)</f>
        <v>1</v>
      </c>
      <c r="N100" s="2">
        <f>IF(B100=N96,"",1)</f>
        <v>1</v>
      </c>
      <c r="O100" s="2">
        <f>IF(B100=O96,"",1)</f>
        <v>1</v>
      </c>
      <c r="P100" s="2">
        <f>IF(B100=P96,"",1)</f>
        <v>1</v>
      </c>
      <c r="Q100" s="2">
        <f>IF(B100=Q96,"",1)</f>
        <v>1</v>
      </c>
      <c r="R100" s="2">
        <f>IF(B100=R96,"",1)</f>
        <v>1</v>
      </c>
      <c r="S100" s="2">
        <f>IF(B100=S96,"",1)</f>
        <v>1</v>
      </c>
      <c r="T100" s="2">
        <f>IF(B100=T96,"",1)</f>
        <v>1</v>
      </c>
      <c r="U100" s="2">
        <f>IF(B100=U96,"",1)</f>
        <v>1</v>
      </c>
      <c r="V100" s="2">
        <f>IF(B100=V96,"",1)</f>
        <v>1</v>
      </c>
      <c r="W100" s="2">
        <f>IF(B100=W96,"",1)</f>
        <v>1</v>
      </c>
      <c r="X100" s="2">
        <f>IF(B100=X96,"",1)</f>
        <v>1</v>
      </c>
      <c r="Y100" s="2">
        <f>IF(B100=Y96,"",1)</f>
        <v>1</v>
      </c>
      <c r="Z100" s="2">
        <f>IF(B100=Z96,"",1)</f>
        <v>1</v>
      </c>
      <c r="AA100" s="2">
        <f>IF(B100=AA96,"",1)</f>
        <v>1</v>
      </c>
      <c r="AB100" s="2">
        <f>IF(B100=AB96,"",1)</f>
        <v>1</v>
      </c>
      <c r="AC100" s="2">
        <f>IF(B100=AC96,"",1)</f>
        <v>1</v>
      </c>
      <c r="AD100" s="2">
        <f>IF(B100=AD96,"",1)</f>
        <v>1</v>
      </c>
    </row>
    <row r="101" spans="2:30" ht="15.75" thickBot="1">
      <c r="B101" s="46" t="s">
        <v>57</v>
      </c>
      <c r="C101" s="2">
        <f>IF(B101=C96,"",1)</f>
        <v>1</v>
      </c>
      <c r="D101" s="2">
        <f>IF(B101=D96,"",1)</f>
        <v>1</v>
      </c>
      <c r="E101" s="2">
        <f>IF(B101=E96,"",1)</f>
        <v>1</v>
      </c>
      <c r="F101" s="2">
        <f>IF(B101=F96,"",1)</f>
        <v>1</v>
      </c>
      <c r="G101" s="71" t="str">
        <f>IF(B101=G96,"",1)</f>
        <v/>
      </c>
      <c r="H101" s="2">
        <f>IF(B101=H96,"",1)</f>
        <v>1</v>
      </c>
      <c r="I101" s="2">
        <f>IF(B101=I96,"",1)</f>
        <v>1</v>
      </c>
      <c r="J101" s="2">
        <f>IF(B101=J96,"",1)</f>
        <v>1</v>
      </c>
      <c r="K101" s="2">
        <f>IF(B101=K96,"",1)</f>
        <v>1</v>
      </c>
      <c r="L101" s="2">
        <f>IF(B101=L96,"",1)</f>
        <v>1</v>
      </c>
      <c r="M101" s="2">
        <f>IF(B101=M96,"",1)</f>
        <v>1</v>
      </c>
      <c r="N101" s="2">
        <f>IF(B101=N96,"",1)</f>
        <v>1</v>
      </c>
      <c r="O101" s="2">
        <f>IF(B101=O96,"",1)</f>
        <v>1</v>
      </c>
      <c r="P101" s="2">
        <f>IF(B101=P96,"",1)</f>
        <v>1</v>
      </c>
      <c r="Q101" s="2">
        <f>IF(B101=Q96,"",1)</f>
        <v>1</v>
      </c>
      <c r="R101" s="2">
        <f>IF(B101=R96,"",1)</f>
        <v>1</v>
      </c>
      <c r="S101" s="2">
        <f>IF(B101=S96,"",1)</f>
        <v>1</v>
      </c>
      <c r="T101" s="2">
        <f>IF(B101=T96,"",1)</f>
        <v>1</v>
      </c>
      <c r="U101" s="2">
        <f>IF(B101=U96,"",1)</f>
        <v>1</v>
      </c>
      <c r="V101" s="2">
        <f>IF(B101=V96,"",1)</f>
        <v>1</v>
      </c>
      <c r="W101" s="2">
        <f>IF(B101=W96,"",1)</f>
        <v>1</v>
      </c>
      <c r="X101" s="2">
        <f>IF(B101=X96,"",1)</f>
        <v>1</v>
      </c>
      <c r="Y101" s="2">
        <f>IF(B101=Y96,"",1)</f>
        <v>1</v>
      </c>
      <c r="Z101" s="2">
        <f>IF(B101=Z96,"",1)</f>
        <v>1</v>
      </c>
      <c r="AA101" s="2">
        <f>IF(B101=AA96,"",1)</f>
        <v>1</v>
      </c>
      <c r="AB101" s="2">
        <f>IF(B101=AB96,"",1)</f>
        <v>1</v>
      </c>
      <c r="AC101" s="2">
        <f>IF(B101=AC96,"",1)</f>
        <v>1</v>
      </c>
      <c r="AD101" s="2">
        <f>IF(B101=AD96,"",1)</f>
        <v>1</v>
      </c>
    </row>
    <row r="102" spans="2:30" ht="15.75" thickBot="1">
      <c r="B102" s="46" t="s">
        <v>60</v>
      </c>
      <c r="C102" s="2">
        <f>IF(B102=C96,"",1)</f>
        <v>1</v>
      </c>
      <c r="D102" s="2">
        <f>IF(B102=D96,"",1)</f>
        <v>1</v>
      </c>
      <c r="E102" s="2">
        <f>IF(B102=E96,"",1)</f>
        <v>1</v>
      </c>
      <c r="F102" s="2">
        <f>IF(B102=F96,"",1)</f>
        <v>1</v>
      </c>
      <c r="G102" s="2">
        <f>IF(B102=G96,"",1)</f>
        <v>1</v>
      </c>
      <c r="H102" s="71" t="str">
        <f>IF(B102=H96,"",1)</f>
        <v/>
      </c>
      <c r="I102" s="2">
        <f>IF(B102=I96,"",1)</f>
        <v>1</v>
      </c>
      <c r="J102" s="2">
        <f>IF(B102=J96,"",1)</f>
        <v>1</v>
      </c>
      <c r="K102" s="2">
        <f>IF(B102=K96,"",1)</f>
        <v>1</v>
      </c>
      <c r="L102" s="2">
        <f>IF(B102=L96,"",1)</f>
        <v>1</v>
      </c>
      <c r="M102" s="2">
        <f>IF(B102=M96,"",1)</f>
        <v>1</v>
      </c>
      <c r="N102" s="2">
        <f>IF(B102=N96,"",1)</f>
        <v>1</v>
      </c>
      <c r="O102" s="2">
        <f>IF(B102=O96,"",1)</f>
        <v>1</v>
      </c>
      <c r="P102" s="2">
        <f>IF(B102=P96,"",1)</f>
        <v>1</v>
      </c>
      <c r="Q102" s="2">
        <f>IF(B102=Q96,"",1)</f>
        <v>1</v>
      </c>
      <c r="R102" s="2">
        <f>IF(B102=R96,"",1)</f>
        <v>1</v>
      </c>
      <c r="S102" s="2">
        <f>IF(B102=S96,"",1)</f>
        <v>1</v>
      </c>
      <c r="T102" s="2">
        <f>IF(B102=T96,"",1)</f>
        <v>1</v>
      </c>
      <c r="U102" s="2">
        <f>IF(B102=U96,"",1)</f>
        <v>1</v>
      </c>
      <c r="V102" s="2">
        <f>IF(B102=V96,"",1)</f>
        <v>1</v>
      </c>
      <c r="W102" s="2">
        <f>IF(B102=W96,"",1)</f>
        <v>1</v>
      </c>
      <c r="X102" s="2">
        <f>IF(B102=X96,"",1)</f>
        <v>1</v>
      </c>
      <c r="Y102" s="2">
        <f>IF(B102=Y96,"",1)</f>
        <v>1</v>
      </c>
      <c r="Z102" s="2">
        <f>IF(B102=Z96,"",1)</f>
        <v>1</v>
      </c>
      <c r="AA102" s="2">
        <f>IF(B102=AA96,"",1)</f>
        <v>1</v>
      </c>
      <c r="AB102" s="2">
        <f>IF(B102=AB96,"",1)</f>
        <v>1</v>
      </c>
      <c r="AC102" s="2">
        <f>IF(B102=AC96,"",1)</f>
        <v>1</v>
      </c>
      <c r="AD102" s="2">
        <f>IF(B102=AD96,"",1)</f>
        <v>1</v>
      </c>
    </row>
    <row r="103" spans="2:30" ht="15.75" thickBot="1">
      <c r="B103" s="46" t="s">
        <v>63</v>
      </c>
      <c r="C103" s="2">
        <f>IF(B103=C96,"",1)</f>
        <v>1</v>
      </c>
      <c r="D103" s="2">
        <f>IF(B103=D96,"",1)</f>
        <v>1</v>
      </c>
      <c r="E103" s="2">
        <f>IF(B103=E96,"",1)</f>
        <v>1</v>
      </c>
      <c r="F103" s="2">
        <f>IF(B103=F96,"",1)</f>
        <v>1</v>
      </c>
      <c r="G103" s="2">
        <f>IF(B103=G96,"",1)</f>
        <v>1</v>
      </c>
      <c r="H103" s="2">
        <f>IF(B103=H96,"",1)</f>
        <v>1</v>
      </c>
      <c r="I103" s="71" t="str">
        <f>IF(B103=I96,"",1)</f>
        <v/>
      </c>
      <c r="J103" s="2">
        <f>IF(B103=J96,"",1)</f>
        <v>1</v>
      </c>
      <c r="K103" s="2">
        <f>IF(B103=K96,"",1)</f>
        <v>1</v>
      </c>
      <c r="L103" s="2">
        <f>IF(B103=L96,"",1)</f>
        <v>1</v>
      </c>
      <c r="M103" s="2">
        <f>IF(B103=M96,"",1)</f>
        <v>1</v>
      </c>
      <c r="N103" s="2">
        <f>IF(B103=N96,"",1)</f>
        <v>1</v>
      </c>
      <c r="O103" s="2">
        <f>IF(B103=O96,"",1)</f>
        <v>1</v>
      </c>
      <c r="P103" s="2">
        <f>IF(B103=P96,"",1)</f>
        <v>1</v>
      </c>
      <c r="Q103" s="2">
        <f>IF(B103=Q96,"",1)</f>
        <v>1</v>
      </c>
      <c r="R103" s="2">
        <f>IF(B103=R96,"",1)</f>
        <v>1</v>
      </c>
      <c r="S103" s="2">
        <f>IF(B103=S96,"",1)</f>
        <v>1</v>
      </c>
      <c r="T103" s="2">
        <f>IF(B103=T96,"",1)</f>
        <v>1</v>
      </c>
      <c r="U103" s="2">
        <f>IF(B103=U96,"",1)</f>
        <v>1</v>
      </c>
      <c r="V103" s="2">
        <f>IF(B103=V96,"",1)</f>
        <v>1</v>
      </c>
      <c r="W103" s="2">
        <f>IF(B103=W96,"",1)</f>
        <v>1</v>
      </c>
      <c r="X103" s="2">
        <f>IF(B103=X96,"",1)</f>
        <v>1</v>
      </c>
      <c r="Y103" s="2">
        <f>IF(B103=Y96,"",1)</f>
        <v>1</v>
      </c>
      <c r="Z103" s="2">
        <f>IF(B103=Z96,"",1)</f>
        <v>1</v>
      </c>
      <c r="AA103" s="2">
        <f>IF(B103=AA96,"",1)</f>
        <v>1</v>
      </c>
      <c r="AB103" s="2">
        <f>IF(B103=AB96,"",1)</f>
        <v>1</v>
      </c>
      <c r="AC103" s="2">
        <f>IF(B103=AC96,"",1)</f>
        <v>1</v>
      </c>
      <c r="AD103" s="2">
        <f>IF(B103=AD96,"",1)</f>
        <v>1</v>
      </c>
    </row>
    <row r="104" spans="2:30" ht="15.75" thickBot="1">
      <c r="B104" s="46" t="s">
        <v>66</v>
      </c>
      <c r="C104" s="2">
        <f>IF(B104=C96,"",1)</f>
        <v>1</v>
      </c>
      <c r="D104" s="2">
        <f>IF(B104=D96,"",1)</f>
        <v>1</v>
      </c>
      <c r="E104" s="2">
        <f>IF(B104=E96,"",1)</f>
        <v>1</v>
      </c>
      <c r="F104" s="2">
        <f>IF(B104=F96,"",1)</f>
        <v>1</v>
      </c>
      <c r="G104" s="2">
        <f>IF(B104=G96,"",1)</f>
        <v>1</v>
      </c>
      <c r="H104" s="2">
        <f>IF(B104=H96,"",1)</f>
        <v>1</v>
      </c>
      <c r="I104" s="2">
        <f>IF(B104=I96,"",1)</f>
        <v>1</v>
      </c>
      <c r="J104" s="71" t="str">
        <f>IF(B104=J96,"",1)</f>
        <v/>
      </c>
      <c r="K104" s="2">
        <f>IF(B104=K96,"",1)</f>
        <v>1</v>
      </c>
      <c r="L104" s="2">
        <f>IF(B104=L96,"",1)</f>
        <v>1</v>
      </c>
      <c r="M104" s="2">
        <f>IF(B104=M96,"",1)</f>
        <v>1</v>
      </c>
      <c r="N104" s="2">
        <f>IF(B104=N96,"",1)</f>
        <v>1</v>
      </c>
      <c r="O104" s="2">
        <f>IF(B104=O96,"",1)</f>
        <v>1</v>
      </c>
      <c r="P104" s="2">
        <f>IF(B104=P96,"",1)</f>
        <v>1</v>
      </c>
      <c r="Q104" s="2">
        <f>IF(B104=Q96,"",1)</f>
        <v>1</v>
      </c>
      <c r="R104" s="2">
        <f>IF(B104=R96,"",1)</f>
        <v>1</v>
      </c>
      <c r="S104" s="2">
        <f>IF(B104=S96,"",1)</f>
        <v>1</v>
      </c>
      <c r="T104" s="2">
        <f>IF(B104=T96,"",1)</f>
        <v>1</v>
      </c>
      <c r="U104" s="2">
        <f>IF(B104=U96,"",1)</f>
        <v>1</v>
      </c>
      <c r="V104" s="2">
        <f>IF(B104=V96,"",1)</f>
        <v>1</v>
      </c>
      <c r="W104" s="2">
        <f>IF(B104=W96,"",1)</f>
        <v>1</v>
      </c>
      <c r="X104" s="2">
        <f>IF(B104=X96,"",1)</f>
        <v>1</v>
      </c>
      <c r="Y104" s="2">
        <f>IF(B104=Y96,"",1)</f>
        <v>1</v>
      </c>
      <c r="Z104" s="2">
        <f>IF(B104=Z96,"",1)</f>
        <v>1</v>
      </c>
      <c r="AA104" s="2">
        <f>IF(B104=AA96,"",1)</f>
        <v>1</v>
      </c>
      <c r="AB104" s="2">
        <f>IF(B104=AB96,"",1)</f>
        <v>1</v>
      </c>
      <c r="AC104" s="2">
        <f>IF(B104=AC96,"",1)</f>
        <v>1</v>
      </c>
      <c r="AD104" s="2">
        <f>IF(B104=AD96,"",1)</f>
        <v>1</v>
      </c>
    </row>
    <row r="105" spans="2:30" ht="15.75" thickBot="1">
      <c r="B105" s="46" t="s">
        <v>69</v>
      </c>
      <c r="C105" s="2">
        <f>IF(B105=C96,"",1)</f>
        <v>1</v>
      </c>
      <c r="D105" s="2">
        <f>IF(B105=D96,"",1)</f>
        <v>1</v>
      </c>
      <c r="E105" s="2">
        <f>IF(B105=E96,"",1)</f>
        <v>1</v>
      </c>
      <c r="F105" s="2">
        <f>IF(B105=F96,"",1)</f>
        <v>1</v>
      </c>
      <c r="G105" s="2">
        <f>IF(B105=G96,"",1)</f>
        <v>1</v>
      </c>
      <c r="H105" s="2">
        <f>IF(B105=H96,"",1)</f>
        <v>1</v>
      </c>
      <c r="I105" s="2">
        <f>IF(B105=I96,"",1)</f>
        <v>1</v>
      </c>
      <c r="J105" s="2">
        <f>IF(B105=J96,"",1)</f>
        <v>1</v>
      </c>
      <c r="K105" s="71" t="str">
        <f>IF(B105=K96,"",1)</f>
        <v/>
      </c>
      <c r="L105" s="2">
        <f>IF(B105=L96,"",1)</f>
        <v>1</v>
      </c>
      <c r="M105" s="2">
        <f>IF(B105=M96,"",1)</f>
        <v>1</v>
      </c>
      <c r="N105" s="2">
        <f>IF(B105=N96,"",1)</f>
        <v>1</v>
      </c>
      <c r="O105" s="2">
        <f>IF(B105=O96,"",1)</f>
        <v>1</v>
      </c>
      <c r="P105" s="2">
        <f>IF(B105=P96,"",1)</f>
        <v>1</v>
      </c>
      <c r="Q105" s="2">
        <f>IF(B105=Q96,"",1)</f>
        <v>1</v>
      </c>
      <c r="R105" s="2">
        <f>IF(B105=R96,"",1)</f>
        <v>1</v>
      </c>
      <c r="S105" s="2">
        <f>IF(B105=S96,"",1)</f>
        <v>1</v>
      </c>
      <c r="T105" s="2">
        <f>IF(B105=T96,"",1)</f>
        <v>1</v>
      </c>
      <c r="U105" s="2">
        <f>IF(B105=U96,"",1)</f>
        <v>1</v>
      </c>
      <c r="V105" s="2">
        <f>IF(B105=V96,"",1)</f>
        <v>1</v>
      </c>
      <c r="W105" s="2">
        <f>IF(B105=W96,"",1)</f>
        <v>1</v>
      </c>
      <c r="X105" s="2">
        <f>IF(B105=X96,"",1)</f>
        <v>1</v>
      </c>
      <c r="Y105" s="2">
        <f>IF(B105=Y96,"",1)</f>
        <v>1</v>
      </c>
      <c r="Z105" s="2">
        <f>IF(B105=Z96,"",1)</f>
        <v>1</v>
      </c>
      <c r="AA105" s="2">
        <f>IF(B105=AA96,"",1)</f>
        <v>1</v>
      </c>
      <c r="AB105" s="2">
        <f>IF(B105=AB96,"",1)</f>
        <v>1</v>
      </c>
      <c r="AC105" s="2">
        <f>IF(B105=AC96,"",1)</f>
        <v>1</v>
      </c>
      <c r="AD105" s="2">
        <f>IF(B105=AD96,"",1)</f>
        <v>1</v>
      </c>
    </row>
    <row r="106" spans="2:30" ht="15.75" thickBot="1">
      <c r="B106" s="46" t="s">
        <v>71</v>
      </c>
      <c r="C106" s="2">
        <f>IF(B106=C96,"",1)</f>
        <v>1</v>
      </c>
      <c r="D106" s="2">
        <f>IF(B106=D96,"",1)</f>
        <v>1</v>
      </c>
      <c r="E106" s="2">
        <f>IF(B106=E96,"",1)</f>
        <v>1</v>
      </c>
      <c r="F106" s="2">
        <f>IF(B106=F96,"",1)</f>
        <v>1</v>
      </c>
      <c r="G106" s="2">
        <f>IF(B106=G96,"",1)</f>
        <v>1</v>
      </c>
      <c r="H106" s="2">
        <f>IF(B106=H96,"",1)</f>
        <v>1</v>
      </c>
      <c r="I106" s="2">
        <f>IF(B106=I96,"",1)</f>
        <v>1</v>
      </c>
      <c r="J106" s="2">
        <f>IF(B106=J96,"",1)</f>
        <v>1</v>
      </c>
      <c r="K106" s="2">
        <f>IF(B106=K96,"",1)</f>
        <v>1</v>
      </c>
      <c r="L106" s="71" t="str">
        <f>IF(B106=L96,"",1)</f>
        <v/>
      </c>
      <c r="M106" s="2">
        <f>IF(B106=M96,"",1)</f>
        <v>1</v>
      </c>
      <c r="N106" s="2">
        <f>IF(B106=N96,"",1)</f>
        <v>1</v>
      </c>
      <c r="O106" s="2">
        <f>IF(B106=O96,"",1)</f>
        <v>1</v>
      </c>
      <c r="P106" s="2">
        <f>IF(B106=P96,"",1)</f>
        <v>1</v>
      </c>
      <c r="Q106" s="2">
        <f>IF(B106=Q96,"",1)</f>
        <v>1</v>
      </c>
      <c r="R106" s="2">
        <f>IF(B106=R96,"",1)</f>
        <v>1</v>
      </c>
      <c r="S106" s="2">
        <f>IF(B106=S96,"",1)</f>
        <v>1</v>
      </c>
      <c r="T106" s="2">
        <f>IF(B106=T96,"",1)</f>
        <v>1</v>
      </c>
      <c r="U106" s="2">
        <f>IF(B106=U96,"",1)</f>
        <v>1</v>
      </c>
      <c r="V106" s="2">
        <f>IF(B106=V96,"",1)</f>
        <v>1</v>
      </c>
      <c r="W106" s="2">
        <f>IF(B106=W96,"",1)</f>
        <v>1</v>
      </c>
      <c r="X106" s="2">
        <f>IF(B106=X96,"",1)</f>
        <v>1</v>
      </c>
      <c r="Y106" s="2">
        <f>IF(B106=Y96,"",1)</f>
        <v>1</v>
      </c>
      <c r="Z106" s="2">
        <f>IF(B106=Z96,"",1)</f>
        <v>1</v>
      </c>
      <c r="AA106" s="2">
        <f>IF(B106=AA96,"",1)</f>
        <v>1</v>
      </c>
      <c r="AB106" s="2">
        <f>IF(B106=AB96,"",1)</f>
        <v>1</v>
      </c>
      <c r="AC106" s="2">
        <f>IF(B106=AC96,"",1)</f>
        <v>1</v>
      </c>
      <c r="AD106" s="2">
        <f>IF(B106=AD96,"",1)</f>
        <v>1</v>
      </c>
    </row>
    <row r="107" spans="2:30" ht="15.75" thickBot="1">
      <c r="B107" s="46" t="s">
        <v>73</v>
      </c>
      <c r="C107" s="2">
        <f>IF(B107=C96,"",1)</f>
        <v>1</v>
      </c>
      <c r="D107" s="2">
        <f>IF(B107=D96,"",1)</f>
        <v>1</v>
      </c>
      <c r="E107" s="2">
        <f>IF(B107=E96,"",1)</f>
        <v>1</v>
      </c>
      <c r="F107" s="2">
        <f>IF(B107=F96,"",1)</f>
        <v>1</v>
      </c>
      <c r="G107" s="2">
        <f>IF(B107=G96,"",1)</f>
        <v>1</v>
      </c>
      <c r="H107" s="2">
        <f>IF(B107=H96,"",1)</f>
        <v>1</v>
      </c>
      <c r="I107" s="2">
        <f>IF(B107=I96,"",1)</f>
        <v>1</v>
      </c>
      <c r="J107" s="2">
        <f>IF(B107=J96,"",1)</f>
        <v>1</v>
      </c>
      <c r="K107" s="2">
        <f>IF(B107=K96,"",1)</f>
        <v>1</v>
      </c>
      <c r="L107" s="2">
        <f>IF(B107=L96,"",1)</f>
        <v>1</v>
      </c>
      <c r="M107" s="71" t="str">
        <f>IF(B107=M96,"",1)</f>
        <v/>
      </c>
      <c r="N107" s="2">
        <f>IF(B107=N96,"",1)</f>
        <v>1</v>
      </c>
      <c r="O107" s="2">
        <f>IF(B107=O96,"",1)</f>
        <v>1</v>
      </c>
      <c r="P107" s="2">
        <f>IF(B107=P96,"",1)</f>
        <v>1</v>
      </c>
      <c r="Q107" s="2">
        <f>IF(B107=Q96,"",1)</f>
        <v>1</v>
      </c>
      <c r="R107" s="2">
        <f>IF(B107=R96,"",1)</f>
        <v>1</v>
      </c>
      <c r="S107" s="2">
        <f>IF(B107=S96,"",1)</f>
        <v>1</v>
      </c>
      <c r="T107" s="2">
        <f>IF(B107=T96,"",1)</f>
        <v>1</v>
      </c>
      <c r="U107" s="2">
        <f>IF(B107=U96,"",1)</f>
        <v>1</v>
      </c>
      <c r="V107" s="2">
        <f>IF(B107=V96,"",1)</f>
        <v>1</v>
      </c>
      <c r="W107" s="2">
        <f>IF(B107=W96,"",1)</f>
        <v>1</v>
      </c>
      <c r="X107" s="2">
        <f>IF(B107=X96,"",1)</f>
        <v>1</v>
      </c>
      <c r="Y107" s="2">
        <f>IF(B107=Y96,"",1)</f>
        <v>1</v>
      </c>
      <c r="Z107" s="2">
        <f>IF(B107=Z96,"",1)</f>
        <v>1</v>
      </c>
      <c r="AA107" s="2">
        <f>IF(B107=AA96,"",1)</f>
        <v>1</v>
      </c>
      <c r="AB107" s="2">
        <f>IF(B107=AB96,"",1)</f>
        <v>1</v>
      </c>
      <c r="AC107" s="2">
        <f>IF(B107=AC96,"",1)</f>
        <v>1</v>
      </c>
      <c r="AD107" s="2">
        <f>IF(B107=AD96,"",1)</f>
        <v>1</v>
      </c>
    </row>
    <row r="108" spans="2:30" ht="15.75" thickBot="1">
      <c r="B108" s="46" t="s">
        <v>75</v>
      </c>
      <c r="C108" s="2">
        <f>IF(B108=C96,"",1)</f>
        <v>1</v>
      </c>
      <c r="D108" s="2">
        <f>IF(B108=D96,"",1)</f>
        <v>1</v>
      </c>
      <c r="E108" s="2">
        <f>IF(B108=E96,"",1)</f>
        <v>1</v>
      </c>
      <c r="F108" s="2">
        <f>IF(B108=F96,"",1)</f>
        <v>1</v>
      </c>
      <c r="G108" s="2">
        <f>IF(B108=G96,"",1)</f>
        <v>1</v>
      </c>
      <c r="H108" s="2">
        <f>IF(B108=H96,"",1)</f>
        <v>1</v>
      </c>
      <c r="I108" s="2">
        <f>IF(B108=I96,"",1)</f>
        <v>1</v>
      </c>
      <c r="J108" s="2">
        <f>IF(B108=J96,"",1)</f>
        <v>1</v>
      </c>
      <c r="K108" s="2">
        <f>IF(B108=K96,"",1)</f>
        <v>1</v>
      </c>
      <c r="L108" s="2">
        <f>IF(B108=L96,"",1)</f>
        <v>1</v>
      </c>
      <c r="M108" s="2">
        <f>IF(B108=M96,"",1)</f>
        <v>1</v>
      </c>
      <c r="N108" s="71" t="str">
        <f>IF(B108=N96,"",1)</f>
        <v/>
      </c>
      <c r="O108" s="2">
        <f>IF(B108=O96,"",1)</f>
        <v>1</v>
      </c>
      <c r="P108" s="2">
        <f>IF(B108=P96,"",1)</f>
        <v>1</v>
      </c>
      <c r="Q108" s="2">
        <f>IF(B108=Q96,"",1)</f>
        <v>1</v>
      </c>
      <c r="R108" s="2">
        <f>IF(B108=R96,"",1)</f>
        <v>1</v>
      </c>
      <c r="S108" s="2">
        <f>IF(B108=S96,"",1)</f>
        <v>1</v>
      </c>
      <c r="T108" s="2">
        <f>IF(B108=T96,"",1)</f>
        <v>1</v>
      </c>
      <c r="U108" s="2">
        <f>IF(B108=U96,"",1)</f>
        <v>1</v>
      </c>
      <c r="V108" s="2">
        <f>IF(B108=V96,"",1)</f>
        <v>1</v>
      </c>
      <c r="W108" s="2">
        <f>IF(B108=W96,"",1)</f>
        <v>1</v>
      </c>
      <c r="X108" s="2">
        <f>IF(B108=X96,"",1)</f>
        <v>1</v>
      </c>
      <c r="Y108" s="2">
        <f>IF(B108=Y96,"",1)</f>
        <v>1</v>
      </c>
      <c r="Z108" s="2">
        <f>IF(B108=Z96,"",1)</f>
        <v>1</v>
      </c>
      <c r="AA108" s="2">
        <f>IF(B108=AA96,"",1)</f>
        <v>1</v>
      </c>
      <c r="AB108" s="2">
        <f>IF(B108=AB96,"",1)</f>
        <v>1</v>
      </c>
      <c r="AC108" s="2">
        <f>IF(B108=AC96,"",1)</f>
        <v>1</v>
      </c>
      <c r="AD108" s="2">
        <f>IF(B108=AD96,"",1)</f>
        <v>1</v>
      </c>
    </row>
    <row r="109" spans="2:30" ht="15.75" thickBot="1">
      <c r="B109" s="46" t="s">
        <v>78</v>
      </c>
      <c r="C109" s="2">
        <f>IF(B109=C96,"",1)</f>
        <v>1</v>
      </c>
      <c r="D109" s="2">
        <f>IF(B109=D96,"",1)</f>
        <v>1</v>
      </c>
      <c r="E109" s="2">
        <f>IF(B109=E96,"",1)</f>
        <v>1</v>
      </c>
      <c r="F109" s="2">
        <f>IF(B109=F96,"",1)</f>
        <v>1</v>
      </c>
      <c r="G109" s="2">
        <f>IF(B109=G96,"",1)</f>
        <v>1</v>
      </c>
      <c r="H109" s="2">
        <f>IF(B109=H96,"",1)</f>
        <v>1</v>
      </c>
      <c r="I109" s="2">
        <f>IF(B109=I96,"",1)</f>
        <v>1</v>
      </c>
      <c r="J109" s="2">
        <f>IF(B109=J96,"",1)</f>
        <v>1</v>
      </c>
      <c r="K109" s="2">
        <f>IF(B109=K96,"",1)</f>
        <v>1</v>
      </c>
      <c r="L109" s="2">
        <f>IF(B109=L96,"",1)</f>
        <v>1</v>
      </c>
      <c r="M109" s="2">
        <f>IF(B109=M96,"",1)</f>
        <v>1</v>
      </c>
      <c r="N109" s="2">
        <f>IF(B109=N96,"",1)</f>
        <v>1</v>
      </c>
      <c r="O109" s="71" t="str">
        <f>IF(B109=O96,"",1)</f>
        <v/>
      </c>
      <c r="P109" s="2">
        <f>IF(B109=P96,"",1)</f>
        <v>1</v>
      </c>
      <c r="Q109" s="2">
        <f>IF(B109=Q96,"",1)</f>
        <v>1</v>
      </c>
      <c r="R109" s="2">
        <f>IF(B109=R96,"",1)</f>
        <v>1</v>
      </c>
      <c r="S109" s="2">
        <f>IF(B109=S96,"",1)</f>
        <v>1</v>
      </c>
      <c r="T109" s="2">
        <f>IF(B109=T96,"",1)</f>
        <v>1</v>
      </c>
      <c r="U109" s="2">
        <f>IF(B109=U96,"",1)</f>
        <v>1</v>
      </c>
      <c r="V109" s="2">
        <f>IF(B109=V96,"",1)</f>
        <v>1</v>
      </c>
      <c r="W109" s="2">
        <f>IF(B109=W96,"",1)</f>
        <v>1</v>
      </c>
      <c r="X109" s="2">
        <f>IF(B109=X96,"",1)</f>
        <v>1</v>
      </c>
      <c r="Y109" s="2">
        <f>IF(B109=Y96,"",1)</f>
        <v>1</v>
      </c>
      <c r="Z109" s="2">
        <f>IF(B109=Z96,"",1)</f>
        <v>1</v>
      </c>
      <c r="AA109" s="2">
        <f>IF(B109=AA96,"",1)</f>
        <v>1</v>
      </c>
      <c r="AB109" s="2">
        <f>IF(B109=AB96,"",1)</f>
        <v>1</v>
      </c>
      <c r="AC109" s="2">
        <f>IF(B109=AC96,"",1)</f>
        <v>1</v>
      </c>
      <c r="AD109" s="2">
        <f>IF(B109=AD96,"",1)</f>
        <v>1</v>
      </c>
    </row>
    <row r="110" spans="2:30" ht="15.75" thickBot="1">
      <c r="B110" s="46" t="s">
        <v>81</v>
      </c>
      <c r="C110" s="2">
        <f>IF(B110=C96,"",1)</f>
        <v>1</v>
      </c>
      <c r="D110" s="2">
        <f>IF(B110=D96,"",1)</f>
        <v>1</v>
      </c>
      <c r="E110" s="2">
        <f>IF(B110=E96,"",1)</f>
        <v>1</v>
      </c>
      <c r="F110" s="2">
        <f>IF(B110=F96,"",1)</f>
        <v>1</v>
      </c>
      <c r="G110" s="2">
        <f>IF(B110=G96,"",1)</f>
        <v>1</v>
      </c>
      <c r="H110" s="2">
        <f>IF(B110=H96,"",1)</f>
        <v>1</v>
      </c>
      <c r="I110" s="2">
        <f>IF(B110=I96,"",1)</f>
        <v>1</v>
      </c>
      <c r="J110" s="2">
        <f>IF(B110=J96,"",1)</f>
        <v>1</v>
      </c>
      <c r="K110" s="2">
        <f>IF(B110=K96,"",1)</f>
        <v>1</v>
      </c>
      <c r="L110" s="2">
        <f>IF(B110=L96,"",1)</f>
        <v>1</v>
      </c>
      <c r="M110" s="2">
        <f>IF(B110=M96,"",1)</f>
        <v>1</v>
      </c>
      <c r="N110" s="2">
        <f>IF(B110=N96,"",1)</f>
        <v>1</v>
      </c>
      <c r="O110" s="2">
        <f>IF(B110=O96,"",1)</f>
        <v>1</v>
      </c>
      <c r="P110" s="71" t="str">
        <f>IF(B110=P96,"",1)</f>
        <v/>
      </c>
      <c r="Q110" s="2">
        <f>IF(B110=Q96,"",1)</f>
        <v>1</v>
      </c>
      <c r="R110" s="2">
        <f>IF(B110=R96,"",1)</f>
        <v>1</v>
      </c>
      <c r="S110" s="2">
        <f>IF(B110=S96,"",1)</f>
        <v>1</v>
      </c>
      <c r="T110" s="2">
        <f>IF(B110=T96,"",1)</f>
        <v>1</v>
      </c>
      <c r="U110" s="2">
        <f>IF(B110=U96,"",1)</f>
        <v>1</v>
      </c>
      <c r="V110" s="2">
        <f>IF(B110=V96,"",1)</f>
        <v>1</v>
      </c>
      <c r="W110" s="2">
        <f>IF(B110=W96,"",1)</f>
        <v>1</v>
      </c>
      <c r="X110" s="2">
        <f>IF(B110=X96,"",1)</f>
        <v>1</v>
      </c>
      <c r="Y110" s="2">
        <f>IF(B110=Y96,"",1)</f>
        <v>1</v>
      </c>
      <c r="Z110" s="2">
        <f>IF(B110=Z96,"",1)</f>
        <v>1</v>
      </c>
      <c r="AA110" s="2">
        <f>IF(B110=AA96,"",1)</f>
        <v>1</v>
      </c>
      <c r="AB110" s="2">
        <f>IF(B110=AB96,"",1)</f>
        <v>1</v>
      </c>
      <c r="AC110" s="2">
        <f>IF(B110=AC96,"",1)</f>
        <v>1</v>
      </c>
      <c r="AD110" s="2">
        <f>IF(B110=AD96,"",1)</f>
        <v>1</v>
      </c>
    </row>
    <row r="111" spans="2:30" ht="15.75" thickBot="1">
      <c r="B111" s="46" t="s">
        <v>84</v>
      </c>
      <c r="C111" s="2">
        <f>IF(B111=C96,"",1)</f>
        <v>1</v>
      </c>
      <c r="D111" s="2">
        <f>IF(B111=D96,"",1)</f>
        <v>1</v>
      </c>
      <c r="E111" s="2">
        <f>IF(B111=E96,"",1)</f>
        <v>1</v>
      </c>
      <c r="F111" s="2">
        <f>IF(B111=F96,"",1)</f>
        <v>1</v>
      </c>
      <c r="G111" s="2">
        <f>IF(B111=G96,"",1)</f>
        <v>1</v>
      </c>
      <c r="H111" s="2">
        <f>IF(B111=H96,"",1)</f>
        <v>1</v>
      </c>
      <c r="I111" s="2">
        <f>IF(B111=I96,"",1)</f>
        <v>1</v>
      </c>
      <c r="J111" s="2">
        <f>IF(B111=J96,"",1)</f>
        <v>1</v>
      </c>
      <c r="K111" s="2">
        <f>IF(B111=K96,"",1)</f>
        <v>1</v>
      </c>
      <c r="L111" s="2">
        <f>IF(B111=L96,"",1)</f>
        <v>1</v>
      </c>
      <c r="M111" s="2">
        <f>IF(B111=M96,"",1)</f>
        <v>1</v>
      </c>
      <c r="N111" s="2">
        <f>IF(B111=N96,"",1)</f>
        <v>1</v>
      </c>
      <c r="O111" s="2">
        <f>IF(B111=O96,"",1)</f>
        <v>1</v>
      </c>
      <c r="P111" s="2">
        <f>IF(B111=P96,"",1)</f>
        <v>1</v>
      </c>
      <c r="Q111" s="71" t="str">
        <f>IF(B111=Q96,"",1)</f>
        <v/>
      </c>
      <c r="R111" s="2">
        <f>IF(B111=R96,"",1)</f>
        <v>1</v>
      </c>
      <c r="S111" s="2">
        <f>IF(B111=S96,"",1)</f>
        <v>1</v>
      </c>
      <c r="T111" s="2">
        <f>IF(B111=T96,"",1)</f>
        <v>1</v>
      </c>
      <c r="U111" s="2">
        <f>IF(B111=U96,"",1)</f>
        <v>1</v>
      </c>
      <c r="V111" s="2">
        <f>IF(B111=V96,"",1)</f>
        <v>1</v>
      </c>
      <c r="W111" s="2">
        <f>IF(B111=W96,"",1)</f>
        <v>1</v>
      </c>
      <c r="X111" s="2">
        <f>IF(B111=X96,"",1)</f>
        <v>1</v>
      </c>
      <c r="Y111" s="2">
        <f>IF(B111=Y96,"",1)</f>
        <v>1</v>
      </c>
      <c r="Z111" s="2">
        <f>IF(B111=Z96,"",1)</f>
        <v>1</v>
      </c>
      <c r="AA111" s="2">
        <f>IF(B111=AA96,"",1)</f>
        <v>1</v>
      </c>
      <c r="AB111" s="2">
        <f>IF(B111=AB96,"",1)</f>
        <v>1</v>
      </c>
      <c r="AC111" s="2">
        <f>IF(B111=AC96,"",1)</f>
        <v>1</v>
      </c>
      <c r="AD111" s="2">
        <f>IF(B111=AD96,"",1)</f>
        <v>1</v>
      </c>
    </row>
    <row r="112" spans="2:30" ht="15.75" thickBot="1">
      <c r="B112" s="46" t="s">
        <v>87</v>
      </c>
      <c r="C112" s="2">
        <f>IF(B112=C96,"",1)</f>
        <v>1</v>
      </c>
      <c r="D112" s="2">
        <f>IF(B112=D96,"",1)</f>
        <v>1</v>
      </c>
      <c r="E112" s="2">
        <f>IF(B112=E96,"",1)</f>
        <v>1</v>
      </c>
      <c r="F112" s="2">
        <f>IF(B112=F96,"",1)</f>
        <v>1</v>
      </c>
      <c r="G112" s="2">
        <f>IF(B112=G96,"",1)</f>
        <v>1</v>
      </c>
      <c r="H112" s="2">
        <f>IF(B112=H96,"",1)</f>
        <v>1</v>
      </c>
      <c r="I112" s="2">
        <f>IF(B112=I96,"",1)</f>
        <v>1</v>
      </c>
      <c r="J112" s="2">
        <f>IF(B112=J96,"",1)</f>
        <v>1</v>
      </c>
      <c r="K112" s="2">
        <f>IF(B112=K96,"",1)</f>
        <v>1</v>
      </c>
      <c r="L112" s="2">
        <f>IF(B112=L96,"",1)</f>
        <v>1</v>
      </c>
      <c r="M112" s="2">
        <f>IF(B112=M96,"",1)</f>
        <v>1</v>
      </c>
      <c r="N112" s="2">
        <f>IF(B112=N96,"",1)</f>
        <v>1</v>
      </c>
      <c r="O112" s="2">
        <f>IF(B112=O96,"",1)</f>
        <v>1</v>
      </c>
      <c r="P112" s="2">
        <f>IF(B112=P96,"",1)</f>
        <v>1</v>
      </c>
      <c r="Q112" s="2">
        <f>IF(B112=Q96,"",1)</f>
        <v>1</v>
      </c>
      <c r="R112" s="71" t="str">
        <f>IF(B112=R96,"",1)</f>
        <v/>
      </c>
      <c r="S112" s="2">
        <f>IF(B112=S96,"",1)</f>
        <v>1</v>
      </c>
      <c r="T112" s="2">
        <f>IF(B112=T96,"",1)</f>
        <v>1</v>
      </c>
      <c r="U112" s="2">
        <f>IF(B112=U96,"",1)</f>
        <v>1</v>
      </c>
      <c r="V112" s="2">
        <f>IF(B112=V96,"",1)</f>
        <v>1</v>
      </c>
      <c r="W112" s="2">
        <f>IF(B112=W96,"",1)</f>
        <v>1</v>
      </c>
      <c r="X112" s="2">
        <f>IF(B112=X96,"",1)</f>
        <v>1</v>
      </c>
      <c r="Y112" s="2">
        <f>IF(B112=Y96,"",1)</f>
        <v>1</v>
      </c>
      <c r="Z112" s="2">
        <f>IF(B112=Z96,"",1)</f>
        <v>1</v>
      </c>
      <c r="AA112" s="2">
        <f>IF(B112=AA96,"",1)</f>
        <v>1</v>
      </c>
      <c r="AB112" s="2">
        <f>IF(B112=AB96,"",1)</f>
        <v>1</v>
      </c>
      <c r="AC112" s="2">
        <f>IF(B112=AC96,"",1)</f>
        <v>1</v>
      </c>
      <c r="AD112" s="2">
        <f>IF(B112=AD96,"",1)</f>
        <v>1</v>
      </c>
    </row>
    <row r="113" spans="2:30" ht="15.75" thickBot="1">
      <c r="B113" s="46" t="s">
        <v>90</v>
      </c>
      <c r="C113" s="2">
        <f>IF(B113=C96,"",1)</f>
        <v>1</v>
      </c>
      <c r="D113" s="2">
        <f>IF(B113=D96,"",1)</f>
        <v>1</v>
      </c>
      <c r="E113" s="2">
        <f>IF(B113=E96,"",1)</f>
        <v>1</v>
      </c>
      <c r="F113" s="2">
        <f>IF(B113=F96,"",1)</f>
        <v>1</v>
      </c>
      <c r="G113" s="2">
        <f>IF(B113=G96,"",1)</f>
        <v>1</v>
      </c>
      <c r="H113" s="2">
        <f>IF(B113=H96,"",1)</f>
        <v>1</v>
      </c>
      <c r="I113" s="2">
        <f>IF(B113=I96,"",1)</f>
        <v>1</v>
      </c>
      <c r="J113" s="2">
        <f>IF(B113=J96,"",1)</f>
        <v>1</v>
      </c>
      <c r="K113" s="2">
        <f>IF(B113=K96,"",1)</f>
        <v>1</v>
      </c>
      <c r="L113" s="2">
        <f>IF(B113=L96,"",1)</f>
        <v>1</v>
      </c>
      <c r="M113" s="2">
        <f>IF(B113=M96,"",1)</f>
        <v>1</v>
      </c>
      <c r="N113" s="2">
        <f>IF(B113=N96,"",1)</f>
        <v>1</v>
      </c>
      <c r="O113" s="2">
        <f>IF(B113=O96,"",1)</f>
        <v>1</v>
      </c>
      <c r="P113" s="2">
        <f>IF(B113=P96,"",1)</f>
        <v>1</v>
      </c>
      <c r="Q113" s="2">
        <f>IF(B113=Q96,"",1)</f>
        <v>1</v>
      </c>
      <c r="R113" s="2">
        <f>IF(B113=R96,"",1)</f>
        <v>1</v>
      </c>
      <c r="S113" s="71" t="str">
        <f>IF(B113=S96,"",1)</f>
        <v/>
      </c>
      <c r="T113" s="2">
        <f>IF(B113=T96,"",1)</f>
        <v>1</v>
      </c>
      <c r="U113" s="2">
        <f>IF(B113=U96,"",1)</f>
        <v>1</v>
      </c>
      <c r="V113" s="2">
        <f>IF(B113=V96,"",1)</f>
        <v>1</v>
      </c>
      <c r="W113" s="2">
        <f>IF(B113=W96,"",1)</f>
        <v>1</v>
      </c>
      <c r="X113" s="2">
        <f>IF(B113=X96,"",1)</f>
        <v>1</v>
      </c>
      <c r="Y113" s="2">
        <f>IF(B113=Y96,"",1)</f>
        <v>1</v>
      </c>
      <c r="Z113" s="2">
        <f>IF(B113=Z96,"",1)</f>
        <v>1</v>
      </c>
      <c r="AA113" s="2">
        <f>IF(B113=AA96,"",1)</f>
        <v>1</v>
      </c>
      <c r="AB113" s="2">
        <f>IF(B113=AB96,"",1)</f>
        <v>1</v>
      </c>
      <c r="AC113" s="2">
        <f>IF(B113=AC96,"",1)</f>
        <v>1</v>
      </c>
      <c r="AD113" s="2">
        <f>IF(B113=AD96,"",1)</f>
        <v>1</v>
      </c>
    </row>
    <row r="114" spans="2:30" ht="15.75" thickBot="1">
      <c r="B114" s="46" t="s">
        <v>93</v>
      </c>
      <c r="C114" s="2">
        <f>IF(B114=C96,"",1)</f>
        <v>1</v>
      </c>
      <c r="D114" s="2">
        <f>IF(B114=D96,"",1)</f>
        <v>1</v>
      </c>
      <c r="E114" s="2">
        <f>IF(B114=E96,"",1)</f>
        <v>1</v>
      </c>
      <c r="F114" s="2">
        <f>IF(B114=F96,"",1)</f>
        <v>1</v>
      </c>
      <c r="G114" s="2">
        <f>IF(B114=G96,"",1)</f>
        <v>1</v>
      </c>
      <c r="H114" s="2">
        <f>IF(B114=H96,"",1)</f>
        <v>1</v>
      </c>
      <c r="I114" s="2">
        <f>IF(B114=I96,"",1)</f>
        <v>1</v>
      </c>
      <c r="J114" s="2">
        <f>IF(B114=J96,"",1)</f>
        <v>1</v>
      </c>
      <c r="K114" s="2">
        <f>IF(B114=K96,"",1)</f>
        <v>1</v>
      </c>
      <c r="L114" s="2">
        <f>IF(B114=L96,"",1)</f>
        <v>1</v>
      </c>
      <c r="M114" s="2">
        <f>IF(B114=M96,"",1)</f>
        <v>1</v>
      </c>
      <c r="N114" s="2">
        <f>IF(B114=N96,"",1)</f>
        <v>1</v>
      </c>
      <c r="O114" s="2">
        <f>IF(B114=O96,"",1)</f>
        <v>1</v>
      </c>
      <c r="P114" s="2">
        <f>IF(B114=P96,"",1)</f>
        <v>1</v>
      </c>
      <c r="Q114" s="2">
        <f>IF(B114=Q96,"",1)</f>
        <v>1</v>
      </c>
      <c r="R114" s="2">
        <f>IF(B114=R96,"",1)</f>
        <v>1</v>
      </c>
      <c r="S114" s="2">
        <f>IF(B114=S96,"",1)</f>
        <v>1</v>
      </c>
      <c r="T114" s="71" t="str">
        <f>IF(B114=T96,"",1)</f>
        <v/>
      </c>
      <c r="U114" s="2">
        <f>IF(B114=U96,"",1)</f>
        <v>1</v>
      </c>
      <c r="V114" s="2">
        <f>IF(B114=V96,"",1)</f>
        <v>1</v>
      </c>
      <c r="W114" s="2">
        <f>IF(B114=W96,"",1)</f>
        <v>1</v>
      </c>
      <c r="X114" s="2">
        <f>IF(B114=X96,"",1)</f>
        <v>1</v>
      </c>
      <c r="Y114" s="2">
        <f>IF(B114=Y96,"",1)</f>
        <v>1</v>
      </c>
      <c r="Z114" s="2">
        <f>IF(B114=Z96,"",1)</f>
        <v>1</v>
      </c>
      <c r="AA114" s="2">
        <f>IF(B114=AA96,"",1)</f>
        <v>1</v>
      </c>
      <c r="AB114" s="2">
        <f>IF(B114=AB96,"",1)</f>
        <v>1</v>
      </c>
      <c r="AC114" s="2">
        <f>IF(B114=AC96,"",1)</f>
        <v>1</v>
      </c>
      <c r="AD114" s="2">
        <f>IF(B114=AD96,"",1)</f>
        <v>1</v>
      </c>
    </row>
    <row r="115" spans="2:30" ht="15.75" thickBot="1">
      <c r="B115" s="46" t="s">
        <v>96</v>
      </c>
      <c r="C115" s="2">
        <f>IF(B115=C96,"",1)</f>
        <v>1</v>
      </c>
      <c r="D115" s="2">
        <f>IF(B115=D96,"",1)</f>
        <v>1</v>
      </c>
      <c r="E115" s="2">
        <f>IF(B115=E96,"",1)</f>
        <v>1</v>
      </c>
      <c r="F115" s="2">
        <f>IF(B115=F96,"",1)</f>
        <v>1</v>
      </c>
      <c r="G115" s="2">
        <f>IF(B115=G96,"",1)</f>
        <v>1</v>
      </c>
      <c r="H115" s="2">
        <f>IF(B115=H96,"",1)</f>
        <v>1</v>
      </c>
      <c r="I115" s="2">
        <f>IF(B115=I96,"",1)</f>
        <v>1</v>
      </c>
      <c r="J115" s="2">
        <f>IF(B115=J96,"",1)</f>
        <v>1</v>
      </c>
      <c r="K115" s="2">
        <f>IF(B115=K96,"",1)</f>
        <v>1</v>
      </c>
      <c r="L115" s="2">
        <f>IF(B115=L96,"",1)</f>
        <v>1</v>
      </c>
      <c r="M115" s="2">
        <f>IF(B115=M96,"",1)</f>
        <v>1</v>
      </c>
      <c r="N115" s="2">
        <f>IF(B115=N96,"",1)</f>
        <v>1</v>
      </c>
      <c r="O115" s="2">
        <f>IF(B115=O96,"",1)</f>
        <v>1</v>
      </c>
      <c r="P115" s="2">
        <f>IF(B115=P96,"",1)</f>
        <v>1</v>
      </c>
      <c r="Q115" s="2">
        <f>IF(B115=Q96,"",1)</f>
        <v>1</v>
      </c>
      <c r="R115" s="2">
        <f>IF(B115=R96,"",1)</f>
        <v>1</v>
      </c>
      <c r="S115" s="2">
        <f>IF(B115=S96,"",1)</f>
        <v>1</v>
      </c>
      <c r="T115" s="2">
        <f>IF(B115=T96,"",1)</f>
        <v>1</v>
      </c>
      <c r="U115" s="71" t="str">
        <f>IF(B115=U96,"",1)</f>
        <v/>
      </c>
      <c r="V115" s="2">
        <f>IF(B115=V96,"",1)</f>
        <v>1</v>
      </c>
      <c r="W115" s="2">
        <f>IF(B115=W96,"",1)</f>
        <v>1</v>
      </c>
      <c r="X115" s="2">
        <f>IF(B115=X96,"",1)</f>
        <v>1</v>
      </c>
      <c r="Y115" s="2">
        <f>IF(B115=Y96,"",1)</f>
        <v>1</v>
      </c>
      <c r="Z115" s="2">
        <f>IF(B115=Z96,"",1)</f>
        <v>1</v>
      </c>
      <c r="AA115" s="2">
        <f>IF(B115=AA96,"",1)</f>
        <v>1</v>
      </c>
      <c r="AB115" s="2">
        <f>IF(B115=AB96,"",1)</f>
        <v>1</v>
      </c>
      <c r="AC115" s="2">
        <f>IF(B115=AC96,"",1)</f>
        <v>1</v>
      </c>
      <c r="AD115" s="2">
        <f>IF(B115=AD96,"",1)</f>
        <v>1</v>
      </c>
    </row>
    <row r="116" spans="2:30" ht="15.75" thickBot="1">
      <c r="B116" s="46" t="s">
        <v>98</v>
      </c>
      <c r="C116" s="2">
        <f>IF(B116=C96,"",1)</f>
        <v>1</v>
      </c>
      <c r="D116" s="2">
        <f>IF(B116=D96,"",1)</f>
        <v>1</v>
      </c>
      <c r="E116" s="2">
        <f>IF(B116=E96,"",1)</f>
        <v>1</v>
      </c>
      <c r="F116" s="2">
        <f>IF(B116=F96,"",1)</f>
        <v>1</v>
      </c>
      <c r="G116" s="2">
        <f>IF(B116=G96,"",1)</f>
        <v>1</v>
      </c>
      <c r="H116" s="2">
        <f>IF(B116=H96,"",1)</f>
        <v>1</v>
      </c>
      <c r="I116" s="2">
        <f>IF(B116=I96,"",1)</f>
        <v>1</v>
      </c>
      <c r="J116" s="2">
        <f>IF(B116=J96,"",1)</f>
        <v>1</v>
      </c>
      <c r="K116" s="2">
        <f>IF(B116=K96,"",1)</f>
        <v>1</v>
      </c>
      <c r="L116" s="2">
        <f>IF(B116=L96,"",1)</f>
        <v>1</v>
      </c>
      <c r="M116" s="2">
        <f>IF(B116=M96,"",1)</f>
        <v>1</v>
      </c>
      <c r="N116" s="2">
        <f>IF(B116=N96,"",1)</f>
        <v>1</v>
      </c>
      <c r="O116" s="2">
        <f>IF(B116=O96,"",1)</f>
        <v>1</v>
      </c>
      <c r="P116" s="2">
        <f>IF(B116=P96,"",1)</f>
        <v>1</v>
      </c>
      <c r="Q116" s="2">
        <f>IF(B116=Q96,"",1)</f>
        <v>1</v>
      </c>
      <c r="R116" s="2">
        <f>IF(B116=R96,"",1)</f>
        <v>1</v>
      </c>
      <c r="S116" s="2">
        <f>IF(B116=S96,"",1)</f>
        <v>1</v>
      </c>
      <c r="T116" s="2">
        <f>IF(B116=T96,"",1)</f>
        <v>1</v>
      </c>
      <c r="U116" s="2">
        <f>IF(B116=U96,"",1)</f>
        <v>1</v>
      </c>
      <c r="V116" s="71" t="str">
        <f>IF(B116=V96,"",1)</f>
        <v/>
      </c>
      <c r="W116" s="2">
        <f>IF(B116=W96,"",1)</f>
        <v>1</v>
      </c>
      <c r="X116" s="2">
        <f>IF(B116=X96,"",1)</f>
        <v>1</v>
      </c>
      <c r="Y116" s="2">
        <f>IF(B116=Y96,"",1)</f>
        <v>1</v>
      </c>
      <c r="Z116" s="2">
        <f>IF(B116=Z96,"",1)</f>
        <v>1</v>
      </c>
      <c r="AA116" s="2">
        <f>IF(B116=AA96,"",1)</f>
        <v>1</v>
      </c>
      <c r="AB116" s="2">
        <f>IF(B116=AB96,"",1)</f>
        <v>1</v>
      </c>
      <c r="AC116" s="2">
        <f>IF(B116=AC96,"",1)</f>
        <v>1</v>
      </c>
      <c r="AD116" s="2">
        <f>IF(B116=AD96,"",1)</f>
        <v>1</v>
      </c>
    </row>
    <row r="117" spans="2:30" ht="15.75" thickBot="1">
      <c r="B117" s="46" t="s">
        <v>100</v>
      </c>
      <c r="C117" s="2">
        <f>IF(B117=C96,"",1)</f>
        <v>1</v>
      </c>
      <c r="D117" s="2">
        <f>IF(B117=D96,"",1)</f>
        <v>1</v>
      </c>
      <c r="E117" s="2">
        <f>IF(B117=E96,"",1)</f>
        <v>1</v>
      </c>
      <c r="F117" s="2">
        <f>IF(B117=F96,"",1)</f>
        <v>1</v>
      </c>
      <c r="G117" s="2">
        <f>IF(B117=G96,"",1)</f>
        <v>1</v>
      </c>
      <c r="H117" s="2">
        <f>IF(B117=H96,"",1)</f>
        <v>1</v>
      </c>
      <c r="I117" s="2">
        <f>IF(B117=I96,"",1)</f>
        <v>1</v>
      </c>
      <c r="J117" s="2">
        <f>IF(B117=J96,"",1)</f>
        <v>1</v>
      </c>
      <c r="K117" s="2">
        <f>IF(B117=K96,"",1)</f>
        <v>1</v>
      </c>
      <c r="L117" s="2">
        <f>IF(B117=L96,"",1)</f>
        <v>1</v>
      </c>
      <c r="M117" s="2">
        <f>IF(B117=M96,"",1)</f>
        <v>1</v>
      </c>
      <c r="N117" s="2">
        <f>IF(B117=N96,"",1)</f>
        <v>1</v>
      </c>
      <c r="O117" s="2">
        <f>IF(B117=O96,"",1)</f>
        <v>1</v>
      </c>
      <c r="P117" s="2">
        <f>IF(B117=P96,"",1)</f>
        <v>1</v>
      </c>
      <c r="Q117" s="2">
        <f>IF(B117=Q96,"",1)</f>
        <v>1</v>
      </c>
      <c r="R117" s="2">
        <f>IF(B117=R96,"",1)</f>
        <v>1</v>
      </c>
      <c r="S117" s="2">
        <f>IF(B117=S96,"",1)</f>
        <v>1</v>
      </c>
      <c r="T117" s="2">
        <f>IF(B117=T96,"",1)</f>
        <v>1</v>
      </c>
      <c r="U117" s="2">
        <f>IF(B117=U96,"",1)</f>
        <v>1</v>
      </c>
      <c r="V117" s="2">
        <f>IF(B117=V96,"",1)</f>
        <v>1</v>
      </c>
      <c r="W117" s="71" t="str">
        <f>IF(B117=W96,"",1)</f>
        <v/>
      </c>
      <c r="X117" s="2">
        <f>IF(B117=X96,"",1)</f>
        <v>1</v>
      </c>
      <c r="Y117" s="2">
        <f>IF(B117=Y96,"",1)</f>
        <v>1</v>
      </c>
      <c r="Z117" s="2">
        <f>IF(B117=Z96,"",1)</f>
        <v>1</v>
      </c>
      <c r="AA117" s="2">
        <f>IF(B117=AA96,"",1)</f>
        <v>1</v>
      </c>
      <c r="AB117" s="2">
        <f>IF(B117=AB96,"",1)</f>
        <v>1</v>
      </c>
      <c r="AC117" s="2">
        <f>IF(B117=AC96,"",1)</f>
        <v>1</v>
      </c>
      <c r="AD117" s="2">
        <f>IF(B117=AD96,"",1)</f>
        <v>1</v>
      </c>
    </row>
    <row r="118" spans="2:30" ht="15.75" thickBot="1">
      <c r="B118" s="46" t="s">
        <v>103</v>
      </c>
      <c r="C118" s="2">
        <f>IF(B118=C96,"",1)</f>
        <v>1</v>
      </c>
      <c r="D118" s="2">
        <f>IF(B118=D96,"",1)</f>
        <v>1</v>
      </c>
      <c r="E118" s="2">
        <f>IF(B118=E96,"",1)</f>
        <v>1</v>
      </c>
      <c r="F118" s="2">
        <f>IF(B118=F96,"",1)</f>
        <v>1</v>
      </c>
      <c r="G118" s="2">
        <f>IF(B118=G96,"",1)</f>
        <v>1</v>
      </c>
      <c r="H118" s="2">
        <f>IF(B118=H96,"",1)</f>
        <v>1</v>
      </c>
      <c r="I118" s="2">
        <f>IF(B118=I96,"",1)</f>
        <v>1</v>
      </c>
      <c r="J118" s="2">
        <f>IF(B118=J96,"",1)</f>
        <v>1</v>
      </c>
      <c r="K118" s="2">
        <f>IF(B118=K96,"",1)</f>
        <v>1</v>
      </c>
      <c r="L118" s="2">
        <f>IF(B118=L96,"",1)</f>
        <v>1</v>
      </c>
      <c r="M118" s="2">
        <f>IF(B118=M96,"",1)</f>
        <v>1</v>
      </c>
      <c r="N118" s="2">
        <f>IF(B118=N96,"",1)</f>
        <v>1</v>
      </c>
      <c r="O118" s="2">
        <f>IF(B118=O96,"",1)</f>
        <v>1</v>
      </c>
      <c r="P118" s="2">
        <f>IF(B118=P96,"",1)</f>
        <v>1</v>
      </c>
      <c r="Q118" s="2">
        <f>IF(B118=Q96,"",1)</f>
        <v>1</v>
      </c>
      <c r="R118" s="2">
        <f>IF(B118=R96,"",1)</f>
        <v>1</v>
      </c>
      <c r="S118" s="2">
        <f>IF(B118=S96,"",1)</f>
        <v>1</v>
      </c>
      <c r="T118" s="2">
        <f>IF(B118=T96,"",1)</f>
        <v>1</v>
      </c>
      <c r="U118" s="2">
        <f>IF(B118=U96,"",1)</f>
        <v>1</v>
      </c>
      <c r="V118" s="2">
        <f>IF(B118=V96,"",1)</f>
        <v>1</v>
      </c>
      <c r="W118" s="2">
        <f>IF(B118=W96,"",1)</f>
        <v>1</v>
      </c>
      <c r="X118" s="71" t="str">
        <f>IF(B118=X96,"",1)</f>
        <v/>
      </c>
      <c r="Y118" s="2">
        <f>IF(B118=Y96,"",1)</f>
        <v>1</v>
      </c>
      <c r="Z118" s="2">
        <f>IF(B118=Z96,"",1)</f>
        <v>1</v>
      </c>
      <c r="AA118" s="2">
        <f>IF(B118=AA96,"",1)</f>
        <v>1</v>
      </c>
      <c r="AB118" s="2">
        <f>IF(B118=AB96,"",1)</f>
        <v>1</v>
      </c>
      <c r="AC118" s="2">
        <f>IF(B118=AC96,"",1)</f>
        <v>1</v>
      </c>
      <c r="AD118" s="2">
        <f>IF(B118=AD96,"",1)</f>
        <v>1</v>
      </c>
    </row>
    <row r="119" spans="2:30" ht="15.75" thickBot="1">
      <c r="B119" s="46" t="s">
        <v>106</v>
      </c>
      <c r="C119" s="2">
        <f>IF(B119=C96,"",1)</f>
        <v>1</v>
      </c>
      <c r="D119" s="2">
        <f>IF(B119=D96,"",1)</f>
        <v>1</v>
      </c>
      <c r="E119" s="2">
        <f>IF(B119=E96,"",1)</f>
        <v>1</v>
      </c>
      <c r="F119" s="2">
        <f>IF(B119=F96,"",1)</f>
        <v>1</v>
      </c>
      <c r="G119" s="2">
        <f>IF(B119=G96,"",1)</f>
        <v>1</v>
      </c>
      <c r="H119" s="2">
        <f>IF(B119=H96,"",1)</f>
        <v>1</v>
      </c>
      <c r="I119" s="2">
        <f>IF(B119=I96,"",1)</f>
        <v>1</v>
      </c>
      <c r="J119" s="2">
        <f>IF(B119=J96,"",1)</f>
        <v>1</v>
      </c>
      <c r="K119" s="2">
        <f>IF(B119=K96,"",1)</f>
        <v>1</v>
      </c>
      <c r="L119" s="2">
        <f>IF(B119=L96,"",1)</f>
        <v>1</v>
      </c>
      <c r="M119" s="2">
        <f>IF(B119=M96,"",1)</f>
        <v>1</v>
      </c>
      <c r="N119" s="2">
        <f>IF(B119=N96,"",1)</f>
        <v>1</v>
      </c>
      <c r="O119" s="2">
        <f>IF(B119=O96,"",1)</f>
        <v>1</v>
      </c>
      <c r="P119" s="2">
        <f>IF(B119=P96,"",1)</f>
        <v>1</v>
      </c>
      <c r="Q119" s="2">
        <f>IF(B119=Q96,"",1)</f>
        <v>1</v>
      </c>
      <c r="R119" s="2">
        <f>IF(B119=R96,"",1)</f>
        <v>1</v>
      </c>
      <c r="S119" s="2">
        <f>IF(B119=S96,"",1)</f>
        <v>1</v>
      </c>
      <c r="T119" s="2">
        <f>IF(B119=T96,"",1)</f>
        <v>1</v>
      </c>
      <c r="U119" s="2">
        <f>IF(B119=U96,"",1)</f>
        <v>1</v>
      </c>
      <c r="V119" s="2">
        <f>IF(B119=V96,"",1)</f>
        <v>1</v>
      </c>
      <c r="W119" s="2">
        <f>IF(B119=W96,"",1)</f>
        <v>1</v>
      </c>
      <c r="X119" s="2">
        <f>IF(B119=X96,"",1)</f>
        <v>1</v>
      </c>
      <c r="Y119" s="71" t="str">
        <f>IF(B119=Y96,"",1)</f>
        <v/>
      </c>
      <c r="Z119" s="2">
        <f>IF(B119=Z96,"",1)</f>
        <v>1</v>
      </c>
      <c r="AA119" s="2">
        <f>IF(B119=AA96,"",1)</f>
        <v>1</v>
      </c>
      <c r="AB119" s="2">
        <f>IF(B119=AB96,"",1)</f>
        <v>1</v>
      </c>
      <c r="AC119" s="2">
        <f>IF(B119=AC96,"",1)</f>
        <v>1</v>
      </c>
      <c r="AD119" s="2">
        <f>IF(B119=AD96,"",1)</f>
        <v>1</v>
      </c>
    </row>
    <row r="120" spans="2:30" ht="15.75" thickBot="1">
      <c r="B120" s="46" t="s">
        <v>109</v>
      </c>
      <c r="C120" s="2">
        <f>IF(B120=C96,"",1)</f>
        <v>1</v>
      </c>
      <c r="D120" s="2">
        <f>IF(B120=D96,"",1)</f>
        <v>1</v>
      </c>
      <c r="E120" s="2">
        <f>IF(B120=E96,"",1)</f>
        <v>1</v>
      </c>
      <c r="F120" s="2">
        <f>IF(B120=F96,"",1)</f>
        <v>1</v>
      </c>
      <c r="G120" s="2">
        <f>IF(B120=G96,"",1)</f>
        <v>1</v>
      </c>
      <c r="H120" s="2">
        <f>IF(B120=H96,"",1)</f>
        <v>1</v>
      </c>
      <c r="I120" s="2">
        <f>IF(B120=I96,"",1)</f>
        <v>1</v>
      </c>
      <c r="J120" s="2">
        <f>IF(B120=J96,"",1)</f>
        <v>1</v>
      </c>
      <c r="K120" s="2">
        <f>IF(B120=K96,"",1)</f>
        <v>1</v>
      </c>
      <c r="L120" s="2">
        <f>IF(B120=L96,"",1)</f>
        <v>1</v>
      </c>
      <c r="M120" s="2">
        <f>IF(B120=M96,"",1)</f>
        <v>1</v>
      </c>
      <c r="N120" s="2">
        <f>IF(B120=N96,"",1)</f>
        <v>1</v>
      </c>
      <c r="O120" s="2">
        <f>IF(B120=O96,"",1)</f>
        <v>1</v>
      </c>
      <c r="P120" s="2">
        <f>IF(B120=P96,"",1)</f>
        <v>1</v>
      </c>
      <c r="Q120" s="2">
        <f>IF(B120=Q96,"",1)</f>
        <v>1</v>
      </c>
      <c r="R120" s="2">
        <f>IF(B120=R96,"",1)</f>
        <v>1</v>
      </c>
      <c r="S120" s="2">
        <f>IF(B120=S96,"",1)</f>
        <v>1</v>
      </c>
      <c r="T120" s="2">
        <f>IF(B120=T96,"",1)</f>
        <v>1</v>
      </c>
      <c r="U120" s="2">
        <f>IF(B120=U96,"",1)</f>
        <v>1</v>
      </c>
      <c r="V120" s="2">
        <f>IF(B120=V96,"",1)</f>
        <v>1</v>
      </c>
      <c r="W120" s="2">
        <f>IF(B120=W96,"",1)</f>
        <v>1</v>
      </c>
      <c r="X120" s="2">
        <f>IF(B120=X96,"",1)</f>
        <v>1</v>
      </c>
      <c r="Y120" s="2">
        <f>IF(B120=Y96,"",1)</f>
        <v>1</v>
      </c>
      <c r="Z120" s="71" t="str">
        <f>IF(B120=Z96,"",1)</f>
        <v/>
      </c>
      <c r="AA120" s="2">
        <f>IF(B120=AA96,"",1)</f>
        <v>1</v>
      </c>
      <c r="AB120" s="2">
        <f>IF(B120=AB96,"",1)</f>
        <v>1</v>
      </c>
      <c r="AC120" s="2">
        <f>IF(B120=AC96,"",1)</f>
        <v>1</v>
      </c>
      <c r="AD120" s="2">
        <f>IF(B120=AD96,"",1)</f>
        <v>1</v>
      </c>
    </row>
    <row r="121" spans="2:30" ht="15.75" thickBot="1">
      <c r="B121" s="46" t="s">
        <v>111</v>
      </c>
      <c r="C121" s="2">
        <f>IF(B121=C96,"",1)</f>
        <v>1</v>
      </c>
      <c r="D121" s="2">
        <f>IF(B121=D96,"",1)</f>
        <v>1</v>
      </c>
      <c r="E121" s="2">
        <f>IF(B121=E96,"",1)</f>
        <v>1</v>
      </c>
      <c r="F121" s="2">
        <f>IF(B121=F96,"",1)</f>
        <v>1</v>
      </c>
      <c r="G121" s="2">
        <f>IF(B121=G96,"",1)</f>
        <v>1</v>
      </c>
      <c r="H121" s="2">
        <f>IF(B121=H96,"",1)</f>
        <v>1</v>
      </c>
      <c r="I121" s="2">
        <f>IF(B121=I96,"",1)</f>
        <v>1</v>
      </c>
      <c r="J121" s="2">
        <f>IF(B121=J96,"",1)</f>
        <v>1</v>
      </c>
      <c r="K121" s="2">
        <f>IF(B121=K96,"",1)</f>
        <v>1</v>
      </c>
      <c r="L121" s="2">
        <f>IF(B121=L96,"",1)</f>
        <v>1</v>
      </c>
      <c r="M121" s="2">
        <f>IF(B121=M96,"",1)</f>
        <v>1</v>
      </c>
      <c r="N121" s="2">
        <f>IF(B121=N96,"",1)</f>
        <v>1</v>
      </c>
      <c r="O121" s="2">
        <f>IF(B121=O96,"",1)</f>
        <v>1</v>
      </c>
      <c r="P121" s="2">
        <f>IF(B121=P96,"",1)</f>
        <v>1</v>
      </c>
      <c r="Q121" s="2">
        <f>IF(B121=Q96,"",1)</f>
        <v>1</v>
      </c>
      <c r="R121" s="2">
        <f>IF(B121=R96,"",1)</f>
        <v>1</v>
      </c>
      <c r="S121" s="2">
        <f>IF(B121=S96,"",1)</f>
        <v>1</v>
      </c>
      <c r="T121" s="2">
        <f>IF(B121=T96,"",1)</f>
        <v>1</v>
      </c>
      <c r="U121" s="2">
        <f>IF(B121=U96,"",1)</f>
        <v>1</v>
      </c>
      <c r="V121" s="2">
        <f>IF(B121=V96,"",1)</f>
        <v>1</v>
      </c>
      <c r="W121" s="2">
        <f>IF(B121=W96,"",1)</f>
        <v>1</v>
      </c>
      <c r="X121" s="2">
        <f>IF(B121=X96,"",1)</f>
        <v>1</v>
      </c>
      <c r="Y121" s="2">
        <f>IF(B121=Y96,"",1)</f>
        <v>1</v>
      </c>
      <c r="Z121" s="2">
        <f>IF(B121=Z96,"",1)</f>
        <v>1</v>
      </c>
      <c r="AA121" s="71" t="str">
        <f>IF(B121=AA96,"",1)</f>
        <v/>
      </c>
      <c r="AB121" s="2">
        <f>IF(B121=AB96,"",1)</f>
        <v>1</v>
      </c>
      <c r="AC121" s="2">
        <f>IF(B121=AC96,"",1)</f>
        <v>1</v>
      </c>
      <c r="AD121" s="2">
        <f>IF(B121=AD96,"",1)</f>
        <v>1</v>
      </c>
    </row>
    <row r="122" spans="2:30" ht="15.75" thickBot="1">
      <c r="B122" s="46" t="s">
        <v>113</v>
      </c>
      <c r="C122" s="2">
        <f>IF(B122=C96,"",1)</f>
        <v>1</v>
      </c>
      <c r="D122" s="2">
        <f>IF(B122=D96,"",1)</f>
        <v>1</v>
      </c>
      <c r="E122" s="2">
        <f>IF(B122=E96,"",1)</f>
        <v>1</v>
      </c>
      <c r="F122" s="2">
        <f>IF(B122=F96,"",1)</f>
        <v>1</v>
      </c>
      <c r="G122" s="2">
        <f>IF(B122=G96,"",1)</f>
        <v>1</v>
      </c>
      <c r="H122" s="2">
        <f>IF(B122=H96,"",1)</f>
        <v>1</v>
      </c>
      <c r="I122" s="2">
        <f>IF(B122=I96,"",1)</f>
        <v>1</v>
      </c>
      <c r="J122" s="2">
        <f>IF(B122=J96,"",1)</f>
        <v>1</v>
      </c>
      <c r="K122" s="2">
        <f>IF(B122=K96,"",1)</f>
        <v>1</v>
      </c>
      <c r="L122" s="2">
        <f>IF(B122=L96,"",1)</f>
        <v>1</v>
      </c>
      <c r="M122" s="2">
        <f>IF(B122=M96,"",1)</f>
        <v>1</v>
      </c>
      <c r="N122" s="2">
        <f>IF(B122=N96,"",1)</f>
        <v>1</v>
      </c>
      <c r="O122" s="2">
        <f>IF(B122=O96,"",1)</f>
        <v>1</v>
      </c>
      <c r="P122" s="2">
        <f>IF(B122=P96,"",1)</f>
        <v>1</v>
      </c>
      <c r="Q122" s="2">
        <f>IF(B122=Q96,"",1)</f>
        <v>1</v>
      </c>
      <c r="R122" s="2">
        <f>IF(B122=R96,"",1)</f>
        <v>1</v>
      </c>
      <c r="S122" s="2">
        <f>IF(B122=S96,"",1)</f>
        <v>1</v>
      </c>
      <c r="T122" s="2">
        <f>IF(B122=T96,"",1)</f>
        <v>1</v>
      </c>
      <c r="U122" s="2">
        <f>IF(B122=U96,"",1)</f>
        <v>1</v>
      </c>
      <c r="V122" s="2">
        <f>IF(B122=V96,"",1)</f>
        <v>1</v>
      </c>
      <c r="W122" s="2">
        <f>IF(B122=W96,"",1)</f>
        <v>1</v>
      </c>
      <c r="X122" s="2">
        <f>IF(B122=X96,"",1)</f>
        <v>1</v>
      </c>
      <c r="Y122" s="2">
        <f>IF(B122=Y96,"",1)</f>
        <v>1</v>
      </c>
      <c r="Z122" s="2">
        <f>IF(B122=Z96,"",1)</f>
        <v>1</v>
      </c>
      <c r="AA122" s="2">
        <f>IF(B122=AA96,"",1)</f>
        <v>1</v>
      </c>
      <c r="AB122" s="71" t="str">
        <f>IF(B122=AB96,"",1)</f>
        <v/>
      </c>
      <c r="AC122" s="2">
        <f>IF(B122=AC96,"",1)</f>
        <v>1</v>
      </c>
      <c r="AD122" s="2">
        <f>IF(B122=AD96,"",1)</f>
        <v>1</v>
      </c>
    </row>
    <row r="123" spans="2:30" ht="15.75" thickBot="1">
      <c r="B123" s="46" t="s">
        <v>116</v>
      </c>
      <c r="C123" s="2">
        <f>IF(B123=C96,"",1)</f>
        <v>1</v>
      </c>
      <c r="D123" s="2">
        <f>IF(B123=D96,"",1)</f>
        <v>1</v>
      </c>
      <c r="E123" s="2">
        <f>IF(B123=E96,"",1)</f>
        <v>1</v>
      </c>
      <c r="F123" s="2">
        <f>IF(B123=F96,"",1)</f>
        <v>1</v>
      </c>
      <c r="G123" s="2">
        <f>IF(B123=G96,"",1)</f>
        <v>1</v>
      </c>
      <c r="H123" s="2">
        <f>IF(B123=H96,"",1)</f>
        <v>1</v>
      </c>
      <c r="I123" s="2">
        <f>IF(B123=I96,"",1)</f>
        <v>1</v>
      </c>
      <c r="J123" s="2">
        <f>IF(B123=J96,"",1)</f>
        <v>1</v>
      </c>
      <c r="K123" s="2">
        <f>IF(B123=K96,"",1)</f>
        <v>1</v>
      </c>
      <c r="L123" s="2">
        <f>IF(B123=L96,"",1)</f>
        <v>1</v>
      </c>
      <c r="M123" s="2">
        <f>IF(B123=M96,"",1)</f>
        <v>1</v>
      </c>
      <c r="N123" s="2">
        <f>IF(B123=N96,"",1)</f>
        <v>1</v>
      </c>
      <c r="O123" s="2">
        <f>IF(B123=O96,"",1)</f>
        <v>1</v>
      </c>
      <c r="P123" s="2">
        <f>IF(B123=P96,"",1)</f>
        <v>1</v>
      </c>
      <c r="Q123" s="2">
        <f>IF(B123=Q96,"",1)</f>
        <v>1</v>
      </c>
      <c r="R123" s="2">
        <f>IF(B123=R96,"",1)</f>
        <v>1</v>
      </c>
      <c r="S123" s="2">
        <f>IF(B123=S96,"",1)</f>
        <v>1</v>
      </c>
      <c r="T123" s="2">
        <f>IF(B123=T96,"",1)</f>
        <v>1</v>
      </c>
      <c r="U123" s="2">
        <f>IF(B123=U96,"",1)</f>
        <v>1</v>
      </c>
      <c r="V123" s="2">
        <f>IF(B123=V96,"",1)</f>
        <v>1</v>
      </c>
      <c r="W123" s="2">
        <f>IF(B123=W96,"",1)</f>
        <v>1</v>
      </c>
      <c r="X123" s="2">
        <f>IF(B123=X96,"",1)</f>
        <v>1</v>
      </c>
      <c r="Y123" s="2">
        <f>IF(B123=Y96,"",1)</f>
        <v>1</v>
      </c>
      <c r="Z123" s="2">
        <f>IF(B123=Z96,"",1)</f>
        <v>1</v>
      </c>
      <c r="AA123" s="2">
        <f>IF(B123=AA96,"",1)</f>
        <v>1</v>
      </c>
      <c r="AB123" s="2">
        <f>IF(B123=AB96,"",1)</f>
        <v>1</v>
      </c>
      <c r="AC123" s="71" t="str">
        <f>IF(B123=AC96,"",1)</f>
        <v/>
      </c>
      <c r="AD123" s="2">
        <f>IF(B123=AD96,"",1)</f>
        <v>1</v>
      </c>
    </row>
    <row r="124" spans="2:30" ht="15.75" thickBot="1">
      <c r="B124" s="46" t="s">
        <v>119</v>
      </c>
      <c r="C124" s="2">
        <f>IF(B124=C96,"",1)</f>
        <v>1</v>
      </c>
      <c r="D124" s="2">
        <f>IF(B124=D96,"",1)</f>
        <v>1</v>
      </c>
      <c r="E124" s="2">
        <f>IF(B124=E96,"",1)</f>
        <v>1</v>
      </c>
      <c r="F124" s="2">
        <f>IF(B124=F96,"",1)</f>
        <v>1</v>
      </c>
      <c r="G124" s="2">
        <f>IF(B124=G96,"",1)</f>
        <v>1</v>
      </c>
      <c r="H124" s="2">
        <f>IF(B124=H96,"",1)</f>
        <v>1</v>
      </c>
      <c r="I124" s="2">
        <f>IF(B124=I96,"",1)</f>
        <v>1</v>
      </c>
      <c r="J124" s="2">
        <f>IF(B124=J96,"",1)</f>
        <v>1</v>
      </c>
      <c r="K124" s="2">
        <f>IF(B124=K96,"",1)</f>
        <v>1</v>
      </c>
      <c r="L124" s="2">
        <f>IF(B124=L96,"",1)</f>
        <v>1</v>
      </c>
      <c r="M124" s="2">
        <f>IF(B124=M96,"",1)</f>
        <v>1</v>
      </c>
      <c r="N124" s="2">
        <f>IF(B124=N96,"",1)</f>
        <v>1</v>
      </c>
      <c r="O124" s="2">
        <f>IF(B124=O96,"",1)</f>
        <v>1</v>
      </c>
      <c r="P124" s="2">
        <f>IF(B124=P96,"",1)</f>
        <v>1</v>
      </c>
      <c r="Q124" s="2">
        <f>IF(B124=Q96,"",1)</f>
        <v>1</v>
      </c>
      <c r="R124" s="2">
        <f>IF(B124=R96,"",1)</f>
        <v>1</v>
      </c>
      <c r="S124" s="2">
        <f>IF(B124=S96,"",1)</f>
        <v>1</v>
      </c>
      <c r="T124" s="2">
        <f>IF(B124=T96,"",1)</f>
        <v>1</v>
      </c>
      <c r="U124" s="2">
        <f>IF(B124=U96,"",1)</f>
        <v>1</v>
      </c>
      <c r="V124" s="2">
        <f>IF(B124=V96,"",1)</f>
        <v>1</v>
      </c>
      <c r="W124" s="2">
        <f>IF(B124=W96,"",1)</f>
        <v>1</v>
      </c>
      <c r="X124" s="2">
        <f>IF(B124=X96,"",1)</f>
        <v>1</v>
      </c>
      <c r="Y124" s="2">
        <f>IF(B124=Y96,"",1)</f>
        <v>1</v>
      </c>
      <c r="Z124" s="2">
        <f>IF(B124=Z96,"",1)</f>
        <v>1</v>
      </c>
      <c r="AA124" s="2">
        <f>IF(B124=AA96,"",1)</f>
        <v>1</v>
      </c>
      <c r="AB124" s="2">
        <f>IF(B124=AB96,"",1)</f>
        <v>1</v>
      </c>
      <c r="AC124" s="2">
        <f>IF(B124=AC96,"",1)</f>
        <v>1</v>
      </c>
      <c r="AD124" s="71" t="str">
        <f>IF(B124=AD96,"",1)</f>
        <v/>
      </c>
    </row>
    <row r="126" spans="2:30">
      <c r="B126" s="1" t="s">
        <v>136</v>
      </c>
      <c r="C126" s="1"/>
      <c r="D126" s="1"/>
      <c r="E126" s="1"/>
      <c r="F126" s="1"/>
      <c r="G126" s="1"/>
      <c r="H126" s="1"/>
      <c r="I126" s="1"/>
      <c r="J126" s="1"/>
      <c r="K126" s="1"/>
      <c r="L126" s="1"/>
      <c r="M126" s="1"/>
      <c r="N126" s="1"/>
      <c r="O126" s="1"/>
    </row>
    <row r="127" spans="2:30" ht="15.75" thickBot="1">
      <c r="B127" s="46" t="s">
        <v>147</v>
      </c>
      <c r="C127" s="46" t="s">
        <v>45</v>
      </c>
      <c r="D127" s="46" t="s">
        <v>48</v>
      </c>
      <c r="E127" s="46" t="s">
        <v>51</v>
      </c>
      <c r="F127" s="46" t="s">
        <v>54</v>
      </c>
      <c r="G127" s="46" t="s">
        <v>57</v>
      </c>
      <c r="H127" s="46" t="s">
        <v>60</v>
      </c>
      <c r="I127" s="46" t="s">
        <v>63</v>
      </c>
      <c r="J127" s="46" t="s">
        <v>66</v>
      </c>
      <c r="K127" s="46" t="s">
        <v>69</v>
      </c>
      <c r="L127" s="46" t="s">
        <v>71</v>
      </c>
      <c r="M127" s="46" t="s">
        <v>73</v>
      </c>
      <c r="N127" s="46" t="s">
        <v>75</v>
      </c>
      <c r="O127" s="46" t="s">
        <v>78</v>
      </c>
      <c r="P127" s="46" t="s">
        <v>81</v>
      </c>
      <c r="Q127" s="46" t="s">
        <v>84</v>
      </c>
      <c r="R127" s="46" t="s">
        <v>87</v>
      </c>
      <c r="S127" s="46" t="s">
        <v>90</v>
      </c>
      <c r="T127" s="46" t="s">
        <v>93</v>
      </c>
      <c r="U127" s="46" t="s">
        <v>96</v>
      </c>
      <c r="V127" s="46" t="s">
        <v>98</v>
      </c>
      <c r="W127" s="46" t="s">
        <v>100</v>
      </c>
      <c r="X127" s="46" t="s">
        <v>103</v>
      </c>
      <c r="Y127" s="46" t="s">
        <v>106</v>
      </c>
      <c r="Z127" s="46" t="s">
        <v>109</v>
      </c>
      <c r="AA127" s="46" t="s">
        <v>111</v>
      </c>
      <c r="AB127" s="46" t="s">
        <v>113</v>
      </c>
      <c r="AC127" s="46" t="s">
        <v>116</v>
      </c>
      <c r="AD127" s="46" t="s">
        <v>119</v>
      </c>
    </row>
    <row r="128" spans="2:30" ht="15.75" thickBot="1">
      <c r="B128" s="46" t="s">
        <v>45</v>
      </c>
      <c r="C128" s="71" t="str">
        <f>IF(B128=C127,"",1)</f>
        <v/>
      </c>
      <c r="D128" s="2">
        <f>IF(B128=D127,"",1)</f>
        <v>1</v>
      </c>
      <c r="E128" s="2">
        <f>IF(B128=E127,"",1)</f>
        <v>1</v>
      </c>
      <c r="F128" s="2">
        <f>IF(B128=F127,"",1)</f>
        <v>1</v>
      </c>
      <c r="G128" s="2">
        <f>IF(B128=G127,"",1)</f>
        <v>1</v>
      </c>
      <c r="H128" s="2">
        <f>IF(B128=H127,"",1)</f>
        <v>1</v>
      </c>
      <c r="I128" s="2">
        <f>IF(B128=I127,"",1)</f>
        <v>1</v>
      </c>
      <c r="J128" s="2">
        <f>IF(B128=J127,"",1)</f>
        <v>1</v>
      </c>
      <c r="K128" s="2">
        <f>IF(B128=K127,"",1)</f>
        <v>1</v>
      </c>
      <c r="L128" s="2">
        <f>IF(B128=L127,"",1)</f>
        <v>1</v>
      </c>
      <c r="M128" s="2">
        <f>IF(B128=M127,"",1)</f>
        <v>1</v>
      </c>
      <c r="N128" s="2">
        <f>IF(B128=N127,"",1)</f>
        <v>1</v>
      </c>
      <c r="O128" s="2">
        <f>IF(B128=O127,"",1)</f>
        <v>1</v>
      </c>
      <c r="P128" s="2">
        <f>IF(B128=P127,"",1)</f>
        <v>1</v>
      </c>
      <c r="Q128" s="2">
        <f>IF(B128=Q127,"",1)</f>
        <v>1</v>
      </c>
      <c r="R128" s="2">
        <f>IF(B128=R127,"",1)</f>
        <v>1</v>
      </c>
      <c r="S128" s="2">
        <f>IF(B128=S127,"",1)</f>
        <v>1</v>
      </c>
      <c r="T128" s="2">
        <f>IF(B128=T127,"",1)</f>
        <v>1</v>
      </c>
      <c r="U128" s="2">
        <f>IF(B128=U127,"",1)</f>
        <v>1</v>
      </c>
      <c r="V128" s="2">
        <f>IF(B128=V127,"",1)</f>
        <v>1</v>
      </c>
      <c r="W128" s="2">
        <f>IF(B128=W127,"",1)</f>
        <v>1</v>
      </c>
      <c r="X128" s="2">
        <f>IF(B128=X127,"",1)</f>
        <v>1</v>
      </c>
      <c r="Y128" s="2">
        <f>IF(B128=Y127,"",1)</f>
        <v>1</v>
      </c>
      <c r="Z128" s="2">
        <f>IF(B128=Z127,"",1)</f>
        <v>1</v>
      </c>
      <c r="AA128" s="2">
        <f>IF(B128=AA127,"",1)</f>
        <v>1</v>
      </c>
      <c r="AB128" s="2">
        <f>IF(B128=AB127,"",1)</f>
        <v>1</v>
      </c>
      <c r="AC128" s="2">
        <f>IF(B128=AC127,"",1)</f>
        <v>1</v>
      </c>
      <c r="AD128" s="2">
        <f>IF(B128=AD127,"",1)</f>
        <v>1</v>
      </c>
    </row>
    <row r="129" spans="2:30" ht="15.75" thickBot="1">
      <c r="B129" s="46" t="s">
        <v>48</v>
      </c>
      <c r="C129" s="2">
        <f>IF(B129=C127,"",1)</f>
        <v>1</v>
      </c>
      <c r="D129" s="71" t="str">
        <f>IF(B129=D127,"",1)</f>
        <v/>
      </c>
      <c r="E129" s="2">
        <f>IF(B129=E127,"",1)</f>
        <v>1</v>
      </c>
      <c r="F129" s="2">
        <f>IF(B129=F127,"",1)</f>
        <v>1</v>
      </c>
      <c r="G129" s="2">
        <f>IF(B129=G127,"",1)</f>
        <v>1</v>
      </c>
      <c r="H129" s="2">
        <f>IF(B129=H127,"",1)</f>
        <v>1</v>
      </c>
      <c r="I129" s="2">
        <f>IF(B129=I127,"",1)</f>
        <v>1</v>
      </c>
      <c r="J129" s="2">
        <f>IF(B129=J127,"",1)</f>
        <v>1</v>
      </c>
      <c r="K129" s="2">
        <f>IF(B129=K127,"",1)</f>
        <v>1</v>
      </c>
      <c r="L129" s="2">
        <f>IF(B129=L127,"",1)</f>
        <v>1</v>
      </c>
      <c r="M129" s="2">
        <f>IF(B129=M127,"",1)</f>
        <v>1</v>
      </c>
      <c r="N129" s="2">
        <f>IF(B129=N127,"",1)</f>
        <v>1</v>
      </c>
      <c r="O129" s="2">
        <f>IF(B129=O127,"",1)</f>
        <v>1</v>
      </c>
      <c r="P129" s="2">
        <f>IF(B129=P127,"",1)</f>
        <v>1</v>
      </c>
      <c r="Q129" s="2">
        <f>IF(B129=Q127,"",1)</f>
        <v>1</v>
      </c>
      <c r="R129" s="2">
        <f>IF(B129=R127,"",1)</f>
        <v>1</v>
      </c>
      <c r="S129" s="2">
        <f>IF(B129=S127,"",1)</f>
        <v>1</v>
      </c>
      <c r="T129" s="2">
        <f>IF(B129=T127,"",1)</f>
        <v>1</v>
      </c>
      <c r="U129" s="2">
        <f>IF(B129=U127,"",1)</f>
        <v>1</v>
      </c>
      <c r="V129" s="2">
        <f>IF(B129=V127,"",1)</f>
        <v>1</v>
      </c>
      <c r="W129" s="2">
        <f>IF(B129=W127,"",1)</f>
        <v>1</v>
      </c>
      <c r="X129" s="2">
        <f>IF(B129=X127,"",1)</f>
        <v>1</v>
      </c>
      <c r="Y129" s="2">
        <f>IF(B129=Y127,"",1)</f>
        <v>1</v>
      </c>
      <c r="Z129" s="2">
        <f>IF(B129=Z127,"",1)</f>
        <v>1</v>
      </c>
      <c r="AA129" s="2">
        <f>IF(B129=AA127,"",1)</f>
        <v>1</v>
      </c>
      <c r="AB129" s="2">
        <f>IF(B129=AB127,"",1)</f>
        <v>1</v>
      </c>
      <c r="AC129" s="2">
        <f>IF(B129=AC127,"",1)</f>
        <v>1</v>
      </c>
      <c r="AD129" s="2">
        <f>IF(B129=AD127,"",1)</f>
        <v>1</v>
      </c>
    </row>
    <row r="130" spans="2:30" ht="15.75" thickBot="1">
      <c r="B130" s="46" t="s">
        <v>51</v>
      </c>
      <c r="C130" s="2">
        <f>IF(B130=C127,"",1)</f>
        <v>1</v>
      </c>
      <c r="D130" s="2">
        <f>IF(B130=D127,"",1)</f>
        <v>1</v>
      </c>
      <c r="E130" s="71" t="str">
        <f>IF(B130=E127,"",1)</f>
        <v/>
      </c>
      <c r="F130" s="2">
        <f>IF(B130=F127,"",1)</f>
        <v>1</v>
      </c>
      <c r="G130" s="2">
        <f>IF(B130=G127,"",1)</f>
        <v>1</v>
      </c>
      <c r="H130" s="2">
        <f>IF(B130=H127,"",1)</f>
        <v>1</v>
      </c>
      <c r="I130" s="2">
        <f>IF(B130=I127,"",1)</f>
        <v>1</v>
      </c>
      <c r="J130" s="2">
        <f>IF(B130=J127,"",1)</f>
        <v>1</v>
      </c>
      <c r="K130" s="2">
        <f>IF(B130=K127,"",1)</f>
        <v>1</v>
      </c>
      <c r="L130" s="2">
        <f>IF(B130=L127,"",1)</f>
        <v>1</v>
      </c>
      <c r="M130" s="2">
        <f>IF(B130=M127,"",1)</f>
        <v>1</v>
      </c>
      <c r="N130" s="2">
        <f>IF(B130=N127,"",1)</f>
        <v>1</v>
      </c>
      <c r="O130" s="2">
        <f>IF(B130=O127,"",1)</f>
        <v>1</v>
      </c>
      <c r="P130" s="2">
        <f>IF(B130=P127,"",1)</f>
        <v>1</v>
      </c>
      <c r="Q130" s="2">
        <f>IF(B130=Q127,"",1)</f>
        <v>1</v>
      </c>
      <c r="R130" s="2">
        <f>IF(B130=R127,"",1)</f>
        <v>1</v>
      </c>
      <c r="S130" s="2">
        <f>IF(B130=S127,"",1)</f>
        <v>1</v>
      </c>
      <c r="T130" s="2">
        <f>IF(B130=T127,"",1)</f>
        <v>1</v>
      </c>
      <c r="U130" s="2">
        <f>IF(B130=U127,"",1)</f>
        <v>1</v>
      </c>
      <c r="V130" s="2">
        <f>IF(B130=V127,"",1)</f>
        <v>1</v>
      </c>
      <c r="W130" s="2">
        <f>IF(B130=W127,"",1)</f>
        <v>1</v>
      </c>
      <c r="X130" s="2">
        <f>IF(B130=X127,"",1)</f>
        <v>1</v>
      </c>
      <c r="Y130" s="2">
        <f>IF(B130=Y127,"",1)</f>
        <v>1</v>
      </c>
      <c r="Z130" s="2">
        <f>IF(B130=Z127,"",1)</f>
        <v>1</v>
      </c>
      <c r="AA130" s="2">
        <f>IF(B130=AA127,"",1)</f>
        <v>1</v>
      </c>
      <c r="AB130" s="2">
        <f>IF(B130=AB127,"",1)</f>
        <v>1</v>
      </c>
      <c r="AC130" s="2">
        <f>IF(B130=AC127,"",1)</f>
        <v>1</v>
      </c>
      <c r="AD130" s="2">
        <f>IF(B130=AD127,"",1)</f>
        <v>1</v>
      </c>
    </row>
    <row r="131" spans="2:30" ht="15.75" thickBot="1">
      <c r="B131" s="46" t="s">
        <v>54</v>
      </c>
      <c r="C131" s="2">
        <f>IF(B131=C127,"",1)</f>
        <v>1</v>
      </c>
      <c r="D131" s="2">
        <f>IF(B131=D127,"",1)</f>
        <v>1</v>
      </c>
      <c r="E131" s="2">
        <f>IF(B131=E127,"",1)</f>
        <v>1</v>
      </c>
      <c r="F131" s="71" t="str">
        <f>IF(B131=F127,"",1)</f>
        <v/>
      </c>
      <c r="G131" s="2">
        <f>IF(B131=G127,"",1)</f>
        <v>1</v>
      </c>
      <c r="H131" s="2">
        <f>IF(B131=H127,"",1)</f>
        <v>1</v>
      </c>
      <c r="I131" s="2">
        <f>IF(B131=I127,"",1)</f>
        <v>1</v>
      </c>
      <c r="J131" s="2">
        <f>IF(B131=J127,"",1)</f>
        <v>1</v>
      </c>
      <c r="K131" s="2">
        <f>IF(B131=K127,"",1)</f>
        <v>1</v>
      </c>
      <c r="L131" s="2">
        <f>IF(B131=L127,"",1)</f>
        <v>1</v>
      </c>
      <c r="M131" s="2">
        <f>IF(B131=M127,"",1)</f>
        <v>1</v>
      </c>
      <c r="N131" s="2">
        <f>IF(B131=N127,"",1)</f>
        <v>1</v>
      </c>
      <c r="O131" s="2">
        <f>IF(B131=O127,"",1)</f>
        <v>1</v>
      </c>
      <c r="P131" s="2">
        <f>IF(B131=P127,"",1)</f>
        <v>1</v>
      </c>
      <c r="Q131" s="2">
        <f>IF(B131=Q127,"",1)</f>
        <v>1</v>
      </c>
      <c r="R131" s="2">
        <f>IF(B131=R127,"",1)</f>
        <v>1</v>
      </c>
      <c r="S131" s="2">
        <f>IF(B131=S127,"",1)</f>
        <v>1</v>
      </c>
      <c r="T131" s="2">
        <f>IF(B131=T127,"",1)</f>
        <v>1</v>
      </c>
      <c r="U131" s="2">
        <f>IF(B131=U127,"",1)</f>
        <v>1</v>
      </c>
      <c r="V131" s="2">
        <f>IF(B131=V127,"",1)</f>
        <v>1</v>
      </c>
      <c r="W131" s="2">
        <f>IF(B131=W127,"",1)</f>
        <v>1</v>
      </c>
      <c r="X131" s="2">
        <f>IF(B131=X127,"",1)</f>
        <v>1</v>
      </c>
      <c r="Y131" s="2">
        <f>IF(B131=Y127,"",1)</f>
        <v>1</v>
      </c>
      <c r="Z131" s="2">
        <f>IF(B131=Z127,"",1)</f>
        <v>1</v>
      </c>
      <c r="AA131" s="2">
        <f>IF(B131=AA127,"",1)</f>
        <v>1</v>
      </c>
      <c r="AB131" s="2">
        <f>IF(B131=AB127,"",1)</f>
        <v>1</v>
      </c>
      <c r="AC131" s="2">
        <f>IF(B131=AC127,"",1)</f>
        <v>1</v>
      </c>
      <c r="AD131" s="2">
        <f>IF(B131=AD127,"",1)</f>
        <v>1</v>
      </c>
    </row>
    <row r="132" spans="2:30" ht="15.75" thickBot="1">
      <c r="B132" s="46" t="s">
        <v>57</v>
      </c>
      <c r="C132" s="2">
        <f>IF(B132=C127,"",1)</f>
        <v>1</v>
      </c>
      <c r="D132" s="2">
        <f>IF(B132=D127,"",1)</f>
        <v>1</v>
      </c>
      <c r="E132" s="2">
        <f>IF(B132=E127,"",1)</f>
        <v>1</v>
      </c>
      <c r="F132" s="2">
        <f>IF(B132=F127,"",1)</f>
        <v>1</v>
      </c>
      <c r="G132" s="71" t="str">
        <f>IF(B132=G127,"",1)</f>
        <v/>
      </c>
      <c r="H132" s="2">
        <f>IF(B132=H127,"",1)</f>
        <v>1</v>
      </c>
      <c r="I132" s="2">
        <f>IF(B132=I127,"",1)</f>
        <v>1</v>
      </c>
      <c r="J132" s="2">
        <f>IF(B132=J127,"",1)</f>
        <v>1</v>
      </c>
      <c r="K132" s="2">
        <f>IF(B132=K127,"",1)</f>
        <v>1</v>
      </c>
      <c r="L132" s="2">
        <f>IF(B132=L127,"",1)</f>
        <v>1</v>
      </c>
      <c r="M132" s="2">
        <f>IF(B132=M127,"",1)</f>
        <v>1</v>
      </c>
      <c r="N132" s="2">
        <f>IF(B132=N127,"",1)</f>
        <v>1</v>
      </c>
      <c r="O132" s="2">
        <f>IF(B132=O127,"",1)</f>
        <v>1</v>
      </c>
      <c r="P132" s="2">
        <f>IF(B132=P127,"",1)</f>
        <v>1</v>
      </c>
      <c r="Q132" s="2">
        <f>IF(B132=Q127,"",1)</f>
        <v>1</v>
      </c>
      <c r="R132" s="2">
        <f>IF(B132=R127,"",1)</f>
        <v>1</v>
      </c>
      <c r="S132" s="2">
        <f>IF(B132=S127,"",1)</f>
        <v>1</v>
      </c>
      <c r="T132" s="2">
        <f>IF(B132=T127,"",1)</f>
        <v>1</v>
      </c>
      <c r="U132" s="2">
        <f>IF(B132=U127,"",1)</f>
        <v>1</v>
      </c>
      <c r="V132" s="2">
        <f>IF(B132=V127,"",1)</f>
        <v>1</v>
      </c>
      <c r="W132" s="2">
        <f>IF(B132=W127,"",1)</f>
        <v>1</v>
      </c>
      <c r="X132" s="2">
        <f>IF(B132=X127,"",1)</f>
        <v>1</v>
      </c>
      <c r="Y132" s="2">
        <f>IF(B132=Y127,"",1)</f>
        <v>1</v>
      </c>
      <c r="Z132" s="2">
        <f>IF(B132=Z127,"",1)</f>
        <v>1</v>
      </c>
      <c r="AA132" s="2">
        <f>IF(B132=AA127,"",1)</f>
        <v>1</v>
      </c>
      <c r="AB132" s="2">
        <f>IF(B132=AB127,"",1)</f>
        <v>1</v>
      </c>
      <c r="AC132" s="2">
        <f>IF(B132=AC127,"",1)</f>
        <v>1</v>
      </c>
      <c r="AD132" s="2">
        <f>IF(B132=AD127,"",1)</f>
        <v>1</v>
      </c>
    </row>
    <row r="133" spans="2:30" ht="15.75" thickBot="1">
      <c r="B133" s="46" t="s">
        <v>60</v>
      </c>
      <c r="C133" s="2">
        <f>IF(B133=C127,"",1)</f>
        <v>1</v>
      </c>
      <c r="D133" s="2">
        <f>IF(B133=D127,"",1)</f>
        <v>1</v>
      </c>
      <c r="E133" s="2">
        <f>IF(B133=E127,"",1)</f>
        <v>1</v>
      </c>
      <c r="F133" s="2">
        <f>IF(B133=F127,"",1)</f>
        <v>1</v>
      </c>
      <c r="G133" s="2">
        <f>IF(B133=G127,"",1)</f>
        <v>1</v>
      </c>
      <c r="H133" s="71" t="str">
        <f>IF(B133=H127,"",1)</f>
        <v/>
      </c>
      <c r="I133" s="2">
        <f>IF(B133=I127,"",1)</f>
        <v>1</v>
      </c>
      <c r="J133" s="2">
        <f>IF(B133=J127,"",1)</f>
        <v>1</v>
      </c>
      <c r="K133" s="2">
        <f>IF(B133=K127,"",1)</f>
        <v>1</v>
      </c>
      <c r="L133" s="2">
        <f>IF(B133=L127,"",1)</f>
        <v>1</v>
      </c>
      <c r="M133" s="2">
        <f>IF(B133=M127,"",1)</f>
        <v>1</v>
      </c>
      <c r="N133" s="2">
        <f>IF(B133=N127,"",1)</f>
        <v>1</v>
      </c>
      <c r="O133" s="2">
        <f>IF(B133=O127,"",1)</f>
        <v>1</v>
      </c>
      <c r="P133" s="2">
        <f>IF(B133=P127,"",1)</f>
        <v>1</v>
      </c>
      <c r="Q133" s="2">
        <f>IF(B133=Q127,"",1)</f>
        <v>1</v>
      </c>
      <c r="R133" s="2">
        <f>IF(B133=R127,"",1)</f>
        <v>1</v>
      </c>
      <c r="S133" s="2">
        <f>IF(B133=S127,"",1)</f>
        <v>1</v>
      </c>
      <c r="T133" s="2">
        <f>IF(B133=T127,"",1)</f>
        <v>1</v>
      </c>
      <c r="U133" s="2">
        <f>IF(B133=U127,"",1)</f>
        <v>1</v>
      </c>
      <c r="V133" s="2">
        <f>IF(B133=V127,"",1)</f>
        <v>1</v>
      </c>
      <c r="W133" s="2">
        <f>IF(B133=W127,"",1)</f>
        <v>1</v>
      </c>
      <c r="X133" s="2">
        <f>IF(B133=X127,"",1)</f>
        <v>1</v>
      </c>
      <c r="Y133" s="2">
        <f>IF(B133=Y127,"",1)</f>
        <v>1</v>
      </c>
      <c r="Z133" s="2">
        <f>IF(B133=Z127,"",1)</f>
        <v>1</v>
      </c>
      <c r="AA133" s="2">
        <f>IF(B133=AA127,"",1)</f>
        <v>1</v>
      </c>
      <c r="AB133" s="2">
        <f>IF(B133=AB127,"",1)</f>
        <v>1</v>
      </c>
      <c r="AC133" s="2">
        <f>IF(B133=AC127,"",1)</f>
        <v>1</v>
      </c>
      <c r="AD133" s="2">
        <f>IF(B133=AD127,"",1)</f>
        <v>1</v>
      </c>
    </row>
    <row r="134" spans="2:30" ht="15.75" thickBot="1">
      <c r="B134" s="46" t="s">
        <v>63</v>
      </c>
      <c r="C134" s="2">
        <f>IF(B134=C127,"",1)</f>
        <v>1</v>
      </c>
      <c r="D134" s="2">
        <f>IF(B134=D127,"",1)</f>
        <v>1</v>
      </c>
      <c r="E134" s="2">
        <f>IF(B134=E127,"",1)</f>
        <v>1</v>
      </c>
      <c r="F134" s="2">
        <f>IF(B134=F127,"",1)</f>
        <v>1</v>
      </c>
      <c r="G134" s="2">
        <f>IF(B134=G127,"",1)</f>
        <v>1</v>
      </c>
      <c r="H134" s="2">
        <f>IF(B134=H127,"",1)</f>
        <v>1</v>
      </c>
      <c r="I134" s="71" t="str">
        <f>IF(B134=I127,"",1)</f>
        <v/>
      </c>
      <c r="J134" s="2">
        <f>IF(B134=J127,"",1)</f>
        <v>1</v>
      </c>
      <c r="K134" s="2">
        <f>IF(B134=K127,"",1)</f>
        <v>1</v>
      </c>
      <c r="L134" s="2">
        <f>IF(B134=L127,"",1)</f>
        <v>1</v>
      </c>
      <c r="M134" s="2">
        <f>IF(B134=M127,"",1)</f>
        <v>1</v>
      </c>
      <c r="N134" s="2">
        <f>IF(B134=N127,"",1)</f>
        <v>1</v>
      </c>
      <c r="O134" s="2">
        <f>IF(B134=O127,"",1)</f>
        <v>1</v>
      </c>
      <c r="P134" s="2">
        <f>IF(B134=P127,"",1)</f>
        <v>1</v>
      </c>
      <c r="Q134" s="2">
        <f>IF(B134=Q127,"",1)</f>
        <v>1</v>
      </c>
      <c r="R134" s="2">
        <f>IF(B134=R127,"",1)</f>
        <v>1</v>
      </c>
      <c r="S134" s="2">
        <f>IF(B134=S127,"",1)</f>
        <v>1</v>
      </c>
      <c r="T134" s="2">
        <f>IF(B134=T127,"",1)</f>
        <v>1</v>
      </c>
      <c r="U134" s="2">
        <f>IF(B134=U127,"",1)</f>
        <v>1</v>
      </c>
      <c r="V134" s="2">
        <f>IF(B134=V127,"",1)</f>
        <v>1</v>
      </c>
      <c r="W134" s="2">
        <f>IF(B134=W127,"",1)</f>
        <v>1</v>
      </c>
      <c r="X134" s="2">
        <f>IF(B134=X127,"",1)</f>
        <v>1</v>
      </c>
      <c r="Y134" s="2">
        <f>IF(B134=Y127,"",1)</f>
        <v>1</v>
      </c>
      <c r="Z134" s="2">
        <f>IF(B134=Z127,"",1)</f>
        <v>1</v>
      </c>
      <c r="AA134" s="2">
        <f>IF(B134=AA127,"",1)</f>
        <v>1</v>
      </c>
      <c r="AB134" s="2">
        <f>IF(B134=AB127,"",1)</f>
        <v>1</v>
      </c>
      <c r="AC134" s="2">
        <f>IF(B134=AC127,"",1)</f>
        <v>1</v>
      </c>
      <c r="AD134" s="2">
        <f>IF(B134=AD127,"",1)</f>
        <v>1</v>
      </c>
    </row>
    <row r="135" spans="2:30" ht="15.75" thickBot="1">
      <c r="B135" s="46" t="s">
        <v>66</v>
      </c>
      <c r="C135" s="2">
        <f>IF(B135=C127,"",1)</f>
        <v>1</v>
      </c>
      <c r="D135" s="2">
        <f>IF(B135=D127,"",1)</f>
        <v>1</v>
      </c>
      <c r="E135" s="2">
        <f>IF(B135=E127,"",1)</f>
        <v>1</v>
      </c>
      <c r="F135" s="2">
        <f>IF(B135=F127,"",1)</f>
        <v>1</v>
      </c>
      <c r="G135" s="2">
        <f>IF(B135=G127,"",1)</f>
        <v>1</v>
      </c>
      <c r="H135" s="2">
        <f>IF(B135=H127,"",1)</f>
        <v>1</v>
      </c>
      <c r="I135" s="2">
        <f>IF(B135=I127,"",1)</f>
        <v>1</v>
      </c>
      <c r="J135" s="71" t="str">
        <f>IF(B135=J127,"",1)</f>
        <v/>
      </c>
      <c r="K135" s="2">
        <f>IF(B135=K127,"",1)</f>
        <v>1</v>
      </c>
      <c r="L135" s="2">
        <f>IF(B135=L127,"",1)</f>
        <v>1</v>
      </c>
      <c r="M135" s="2">
        <f>IF(B135=M127,"",1)</f>
        <v>1</v>
      </c>
      <c r="N135" s="2">
        <f>IF(B135=N127,"",1)</f>
        <v>1</v>
      </c>
      <c r="O135" s="2">
        <f>IF(B135=O127,"",1)</f>
        <v>1</v>
      </c>
      <c r="P135" s="2">
        <f>IF(B135=P127,"",1)</f>
        <v>1</v>
      </c>
      <c r="Q135" s="2">
        <f>IF(B135=Q127,"",1)</f>
        <v>1</v>
      </c>
      <c r="R135" s="2">
        <f>IF(B135=R127,"",1)</f>
        <v>1</v>
      </c>
      <c r="S135" s="2">
        <f>IF(B135=S127,"",1)</f>
        <v>1</v>
      </c>
      <c r="T135" s="2">
        <f>IF(B135=T127,"",1)</f>
        <v>1</v>
      </c>
      <c r="U135" s="2">
        <f>IF(B135=U127,"",1)</f>
        <v>1</v>
      </c>
      <c r="V135" s="2">
        <f>IF(B135=V127,"",1)</f>
        <v>1</v>
      </c>
      <c r="W135" s="2">
        <f>IF(B135=W127,"",1)</f>
        <v>1</v>
      </c>
      <c r="X135" s="2">
        <f>IF(B135=X127,"",1)</f>
        <v>1</v>
      </c>
      <c r="Y135" s="2">
        <f>IF(B135=Y127,"",1)</f>
        <v>1</v>
      </c>
      <c r="Z135" s="2">
        <f>IF(B135=Z127,"",1)</f>
        <v>1</v>
      </c>
      <c r="AA135" s="2">
        <f>IF(B135=AA127,"",1)</f>
        <v>1</v>
      </c>
      <c r="AB135" s="2">
        <f>IF(B135=AB127,"",1)</f>
        <v>1</v>
      </c>
      <c r="AC135" s="2">
        <f>IF(B135=AC127,"",1)</f>
        <v>1</v>
      </c>
      <c r="AD135" s="2">
        <f>IF(B135=AD127,"",1)</f>
        <v>1</v>
      </c>
    </row>
    <row r="136" spans="2:30" ht="15.75" thickBot="1">
      <c r="B136" s="46" t="s">
        <v>69</v>
      </c>
      <c r="C136" s="2">
        <f>IF(B136=C127,"",1)</f>
        <v>1</v>
      </c>
      <c r="D136" s="2">
        <f>IF(B136=D127,"",1)</f>
        <v>1</v>
      </c>
      <c r="E136" s="2">
        <f>IF(B136=E127,"",1)</f>
        <v>1</v>
      </c>
      <c r="F136" s="2">
        <f>IF(B136=F127,"",1)</f>
        <v>1</v>
      </c>
      <c r="G136" s="2">
        <f>IF(B136=G127,"",1)</f>
        <v>1</v>
      </c>
      <c r="H136" s="2">
        <f>IF(B136=H127,"",1)</f>
        <v>1</v>
      </c>
      <c r="I136" s="2">
        <f>IF(B136=I127,"",1)</f>
        <v>1</v>
      </c>
      <c r="J136" s="2">
        <f>IF(B136=J127,"",1)</f>
        <v>1</v>
      </c>
      <c r="K136" s="71" t="str">
        <f>IF(B136=K127,"",1)</f>
        <v/>
      </c>
      <c r="L136" s="2">
        <f>IF(B136=L127,"",1)</f>
        <v>1</v>
      </c>
      <c r="M136" s="2">
        <f>IF(B136=M127,"",1)</f>
        <v>1</v>
      </c>
      <c r="N136" s="2">
        <f>IF(B136=N127,"",1)</f>
        <v>1</v>
      </c>
      <c r="O136" s="2">
        <f>IF(B136=O127,"",1)</f>
        <v>1</v>
      </c>
      <c r="P136" s="2">
        <f>IF(B136=P127,"",1)</f>
        <v>1</v>
      </c>
      <c r="Q136" s="2">
        <f>IF(B136=Q127,"",1)</f>
        <v>1</v>
      </c>
      <c r="R136" s="2">
        <f>IF(B136=R127,"",1)</f>
        <v>1</v>
      </c>
      <c r="S136" s="2">
        <f>IF(B136=S127,"",1)</f>
        <v>1</v>
      </c>
      <c r="T136" s="2">
        <f>IF(B136=T127,"",1)</f>
        <v>1</v>
      </c>
      <c r="U136" s="2">
        <f>IF(B136=U127,"",1)</f>
        <v>1</v>
      </c>
      <c r="V136" s="2">
        <f>IF(B136=V127,"",1)</f>
        <v>1</v>
      </c>
      <c r="W136" s="2">
        <f>IF(B136=W127,"",1)</f>
        <v>1</v>
      </c>
      <c r="X136" s="2">
        <f>IF(B136=X127,"",1)</f>
        <v>1</v>
      </c>
      <c r="Y136" s="2">
        <f>IF(B136=Y127,"",1)</f>
        <v>1</v>
      </c>
      <c r="Z136" s="2">
        <f>IF(B136=Z127,"",1)</f>
        <v>1</v>
      </c>
      <c r="AA136" s="2">
        <f>IF(B136=AA127,"",1)</f>
        <v>1</v>
      </c>
      <c r="AB136" s="2">
        <f>IF(B136=AB127,"",1)</f>
        <v>1</v>
      </c>
      <c r="AC136" s="2">
        <f>IF(B136=AC127,"",1)</f>
        <v>1</v>
      </c>
      <c r="AD136" s="2">
        <f>IF(B136=AD127,"",1)</f>
        <v>1</v>
      </c>
    </row>
    <row r="137" spans="2:30" ht="15.75" thickBot="1">
      <c r="B137" s="46" t="s">
        <v>71</v>
      </c>
      <c r="C137" s="2">
        <f>IF(B137=C127,"",1)</f>
        <v>1</v>
      </c>
      <c r="D137" s="2">
        <f>IF(B137=D127,"",1)</f>
        <v>1</v>
      </c>
      <c r="E137" s="2">
        <f>IF(B137=E127,"",1)</f>
        <v>1</v>
      </c>
      <c r="F137" s="2">
        <f>IF(B137=F127,"",1)</f>
        <v>1</v>
      </c>
      <c r="G137" s="2">
        <f>IF(B137=G127,"",1)</f>
        <v>1</v>
      </c>
      <c r="H137" s="2">
        <f>IF(B137=H127,"",1)</f>
        <v>1</v>
      </c>
      <c r="I137" s="2">
        <f>IF(B137=I127,"",1)</f>
        <v>1</v>
      </c>
      <c r="J137" s="2">
        <f>IF(B137=J127,"",1)</f>
        <v>1</v>
      </c>
      <c r="K137" s="2">
        <f>IF(B137=K127,"",1)</f>
        <v>1</v>
      </c>
      <c r="L137" s="71" t="str">
        <f>IF(B137=L127,"",1)</f>
        <v/>
      </c>
      <c r="M137" s="2">
        <f>IF(B137=M127,"",1)</f>
        <v>1</v>
      </c>
      <c r="N137" s="2">
        <f>IF(B137=N127,"",1)</f>
        <v>1</v>
      </c>
      <c r="O137" s="2">
        <f>IF(B137=O127,"",1)</f>
        <v>1</v>
      </c>
      <c r="P137" s="2">
        <f>IF(B137=P127,"",1)</f>
        <v>1</v>
      </c>
      <c r="Q137" s="2">
        <f>IF(B137=Q127,"",1)</f>
        <v>1</v>
      </c>
      <c r="R137" s="2">
        <f>IF(B137=R127,"",1)</f>
        <v>1</v>
      </c>
      <c r="S137" s="2">
        <f>IF(B137=S127,"",1)</f>
        <v>1</v>
      </c>
      <c r="T137" s="2">
        <f>IF(B137=T127,"",1)</f>
        <v>1</v>
      </c>
      <c r="U137" s="2">
        <f>IF(B137=U127,"",1)</f>
        <v>1</v>
      </c>
      <c r="V137" s="2">
        <f>IF(B137=V127,"",1)</f>
        <v>1</v>
      </c>
      <c r="W137" s="2">
        <f>IF(B137=W127,"",1)</f>
        <v>1</v>
      </c>
      <c r="X137" s="2">
        <f>IF(B137=X127,"",1)</f>
        <v>1</v>
      </c>
      <c r="Y137" s="2">
        <f>IF(B137=Y127,"",1)</f>
        <v>1</v>
      </c>
      <c r="Z137" s="2">
        <f>IF(B137=Z127,"",1)</f>
        <v>1</v>
      </c>
      <c r="AA137" s="2">
        <f>IF(B137=AA127,"",1)</f>
        <v>1</v>
      </c>
      <c r="AB137" s="2">
        <f>IF(B137=AB127,"",1)</f>
        <v>1</v>
      </c>
      <c r="AC137" s="2">
        <f>IF(B137=AC127,"",1)</f>
        <v>1</v>
      </c>
      <c r="AD137" s="2">
        <f>IF(B137=AD127,"",1)</f>
        <v>1</v>
      </c>
    </row>
    <row r="138" spans="2:30" ht="15.75" thickBot="1">
      <c r="B138" s="46" t="s">
        <v>73</v>
      </c>
      <c r="C138" s="2">
        <f>IF(B138=C127,"",1)</f>
        <v>1</v>
      </c>
      <c r="D138" s="2">
        <f>IF(B138=D127,"",1)</f>
        <v>1</v>
      </c>
      <c r="E138" s="2">
        <f>IF(B138=E127,"",1)</f>
        <v>1</v>
      </c>
      <c r="F138" s="2">
        <f>IF(B138=F127,"",1)</f>
        <v>1</v>
      </c>
      <c r="G138" s="2">
        <f>IF(B138=G127,"",1)</f>
        <v>1</v>
      </c>
      <c r="H138" s="2">
        <f>IF(B138=H127,"",1)</f>
        <v>1</v>
      </c>
      <c r="I138" s="2">
        <f>IF(B138=I127,"",1)</f>
        <v>1</v>
      </c>
      <c r="J138" s="2">
        <f>IF(B138=J127,"",1)</f>
        <v>1</v>
      </c>
      <c r="K138" s="2">
        <f>IF(B138=K127,"",1)</f>
        <v>1</v>
      </c>
      <c r="L138" s="2">
        <f>IF(B138=L127,"",1)</f>
        <v>1</v>
      </c>
      <c r="M138" s="71" t="str">
        <f>IF(B138=M127,"",1)</f>
        <v/>
      </c>
      <c r="N138" s="2">
        <f>IF(B138=N127,"",1)</f>
        <v>1</v>
      </c>
      <c r="O138" s="2">
        <f>IF(B138=O127,"",1)</f>
        <v>1</v>
      </c>
      <c r="P138" s="2">
        <f>IF(B138=P127,"",1)</f>
        <v>1</v>
      </c>
      <c r="Q138" s="2">
        <f>IF(B138=Q127,"",1)</f>
        <v>1</v>
      </c>
      <c r="R138" s="2">
        <f>IF(B138=R127,"",1)</f>
        <v>1</v>
      </c>
      <c r="S138" s="2">
        <f>IF(B138=S127,"",1)</f>
        <v>1</v>
      </c>
      <c r="T138" s="2">
        <f>IF(B138=T127,"",1)</f>
        <v>1</v>
      </c>
      <c r="U138" s="2">
        <f>IF(B138=U127,"",1)</f>
        <v>1</v>
      </c>
      <c r="V138" s="2">
        <f>IF(B138=V127,"",1)</f>
        <v>1</v>
      </c>
      <c r="W138" s="2">
        <f>IF(B138=W127,"",1)</f>
        <v>1</v>
      </c>
      <c r="X138" s="2">
        <f>IF(B138=X127,"",1)</f>
        <v>1</v>
      </c>
      <c r="Y138" s="2">
        <f>IF(B138=Y127,"",1)</f>
        <v>1</v>
      </c>
      <c r="Z138" s="2">
        <f>IF(B138=Z127,"",1)</f>
        <v>1</v>
      </c>
      <c r="AA138" s="2">
        <f>IF(B138=AA127,"",1)</f>
        <v>1</v>
      </c>
      <c r="AB138" s="2">
        <f>IF(B138=AB127,"",1)</f>
        <v>1</v>
      </c>
      <c r="AC138" s="2">
        <f>IF(B138=AC127,"",1)</f>
        <v>1</v>
      </c>
      <c r="AD138" s="2">
        <f>IF(B138=AD127,"",1)</f>
        <v>1</v>
      </c>
    </row>
    <row r="139" spans="2:30" ht="15.75" thickBot="1">
      <c r="B139" s="46" t="s">
        <v>75</v>
      </c>
      <c r="C139" s="2">
        <f>IF(B139=C127,"",1)</f>
        <v>1</v>
      </c>
      <c r="D139" s="2">
        <f>IF(B139=D127,"",1)</f>
        <v>1</v>
      </c>
      <c r="E139" s="2">
        <f>IF(B139=E127,"",1)</f>
        <v>1</v>
      </c>
      <c r="F139" s="2">
        <f>IF(B139=F127,"",1)</f>
        <v>1</v>
      </c>
      <c r="G139" s="2">
        <f>IF(B139=G127,"",1)</f>
        <v>1</v>
      </c>
      <c r="H139" s="2">
        <f>IF(B139=H127,"",1)</f>
        <v>1</v>
      </c>
      <c r="I139" s="2">
        <f>IF(B139=I127,"",1)</f>
        <v>1</v>
      </c>
      <c r="J139" s="2">
        <f>IF(B139=J127,"",1)</f>
        <v>1</v>
      </c>
      <c r="K139" s="2">
        <f>IF(B139=K127,"",1)</f>
        <v>1</v>
      </c>
      <c r="L139" s="2">
        <f>IF(B139=L127,"",1)</f>
        <v>1</v>
      </c>
      <c r="M139" s="2">
        <f>IF(B139=M127,"",1)</f>
        <v>1</v>
      </c>
      <c r="N139" s="71" t="str">
        <f>IF(B139=N127,"",1)</f>
        <v/>
      </c>
      <c r="O139" s="2">
        <f>IF(B139=O127,"",1)</f>
        <v>1</v>
      </c>
      <c r="P139" s="2">
        <f>IF(B139=P127,"",1)</f>
        <v>1</v>
      </c>
      <c r="Q139" s="2">
        <f>IF(B139=Q127,"",1)</f>
        <v>1</v>
      </c>
      <c r="R139" s="2">
        <f>IF(B139=R127,"",1)</f>
        <v>1</v>
      </c>
      <c r="S139" s="2">
        <f>IF(B139=S127,"",1)</f>
        <v>1</v>
      </c>
      <c r="T139" s="2">
        <f>IF(B139=T127,"",1)</f>
        <v>1</v>
      </c>
      <c r="U139" s="2">
        <f>IF(B139=U127,"",1)</f>
        <v>1</v>
      </c>
      <c r="V139" s="2">
        <f>IF(B139=V127,"",1)</f>
        <v>1</v>
      </c>
      <c r="W139" s="2">
        <f>IF(B139=W127,"",1)</f>
        <v>1</v>
      </c>
      <c r="X139" s="2">
        <f>IF(B139=X127,"",1)</f>
        <v>1</v>
      </c>
      <c r="Y139" s="2">
        <f>IF(B139=Y127,"",1)</f>
        <v>1</v>
      </c>
      <c r="Z139" s="2">
        <f>IF(B139=Z127,"",1)</f>
        <v>1</v>
      </c>
      <c r="AA139" s="2">
        <f>IF(B139=AA127,"",1)</f>
        <v>1</v>
      </c>
      <c r="AB139" s="2">
        <f>IF(B139=AB127,"",1)</f>
        <v>1</v>
      </c>
      <c r="AC139" s="2">
        <f>IF(B139=AC127,"",1)</f>
        <v>1</v>
      </c>
      <c r="AD139" s="2">
        <f>IF(B139=AD127,"",1)</f>
        <v>1</v>
      </c>
    </row>
    <row r="140" spans="2:30" ht="15.75" thickBot="1">
      <c r="B140" s="46" t="s">
        <v>78</v>
      </c>
      <c r="C140" s="2">
        <f>IF(B140=C127,"",1)</f>
        <v>1</v>
      </c>
      <c r="D140" s="2">
        <f>IF(B140=D127,"",1)</f>
        <v>1</v>
      </c>
      <c r="E140" s="2">
        <f>IF(B140=E127,"",1)</f>
        <v>1</v>
      </c>
      <c r="F140" s="2">
        <f>IF(B140=F127,"",1)</f>
        <v>1</v>
      </c>
      <c r="G140" s="2">
        <f>IF(B140=G127,"",1)</f>
        <v>1</v>
      </c>
      <c r="H140" s="2">
        <f>IF(B140=H127,"",1)</f>
        <v>1</v>
      </c>
      <c r="I140" s="2">
        <f>IF(B140=I127,"",1)</f>
        <v>1</v>
      </c>
      <c r="J140" s="2">
        <f>IF(B140=J127,"",1)</f>
        <v>1</v>
      </c>
      <c r="K140" s="2">
        <f>IF(B140=K127,"",1)</f>
        <v>1</v>
      </c>
      <c r="L140" s="2">
        <f>IF(B140=L127,"",1)</f>
        <v>1</v>
      </c>
      <c r="M140" s="2">
        <f>IF(B140=M127,"",1)</f>
        <v>1</v>
      </c>
      <c r="N140" s="2">
        <f>IF(B140=N127,"",1)</f>
        <v>1</v>
      </c>
      <c r="O140" s="71" t="str">
        <f>IF(B140=O127,"",1)</f>
        <v/>
      </c>
      <c r="P140" s="2">
        <f>IF(B140=P127,"",1)</f>
        <v>1</v>
      </c>
      <c r="Q140" s="2">
        <f>IF(B140=Q127,"",1)</f>
        <v>1</v>
      </c>
      <c r="R140" s="2">
        <f>IF(B140=R127,"",1)</f>
        <v>1</v>
      </c>
      <c r="S140" s="2">
        <f>IF(B140=S127,"",1)</f>
        <v>1</v>
      </c>
      <c r="T140" s="2">
        <f>IF(B140=T127,"",1)</f>
        <v>1</v>
      </c>
      <c r="U140" s="2">
        <f>IF(B140=U127,"",1)</f>
        <v>1</v>
      </c>
      <c r="V140" s="2">
        <f>IF(B140=V127,"",1)</f>
        <v>1</v>
      </c>
      <c r="W140" s="2">
        <f>IF(B140=W127,"",1)</f>
        <v>1</v>
      </c>
      <c r="X140" s="2">
        <f>IF(B140=X127,"",1)</f>
        <v>1</v>
      </c>
      <c r="Y140" s="2">
        <f>IF(B140=Y127,"",1)</f>
        <v>1</v>
      </c>
      <c r="Z140" s="2">
        <f>IF(B140=Z127,"",1)</f>
        <v>1</v>
      </c>
      <c r="AA140" s="2">
        <f>IF(B140=AA127,"",1)</f>
        <v>1</v>
      </c>
      <c r="AB140" s="2">
        <f>IF(B140=AB127,"",1)</f>
        <v>1</v>
      </c>
      <c r="AC140" s="2">
        <f>IF(B140=AC127,"",1)</f>
        <v>1</v>
      </c>
      <c r="AD140" s="2">
        <f>IF(B140=AD127,"",1)</f>
        <v>1</v>
      </c>
    </row>
    <row r="141" spans="2:30" ht="15.75" thickBot="1">
      <c r="B141" s="46" t="s">
        <v>81</v>
      </c>
      <c r="C141" s="2">
        <f>IF(B141=C127,"",1)</f>
        <v>1</v>
      </c>
      <c r="D141" s="2">
        <f>IF(B141=D127,"",1)</f>
        <v>1</v>
      </c>
      <c r="E141" s="2">
        <f>IF(B141=E127,"",1)</f>
        <v>1</v>
      </c>
      <c r="F141" s="2">
        <f>IF(B141=F127,"",1)</f>
        <v>1</v>
      </c>
      <c r="G141" s="2">
        <f>IF(B141=G127,"",1)</f>
        <v>1</v>
      </c>
      <c r="H141" s="2">
        <f>IF(B141=H127,"",1)</f>
        <v>1</v>
      </c>
      <c r="I141" s="2">
        <f>IF(B141=I127,"",1)</f>
        <v>1</v>
      </c>
      <c r="J141" s="2">
        <f>IF(B141=J127,"",1)</f>
        <v>1</v>
      </c>
      <c r="K141" s="2">
        <f>IF(B141=K127,"",1)</f>
        <v>1</v>
      </c>
      <c r="L141" s="2">
        <f>IF(B141=L127,"",1)</f>
        <v>1</v>
      </c>
      <c r="M141" s="2">
        <f>IF(B141=M127,"",1)</f>
        <v>1</v>
      </c>
      <c r="N141" s="2">
        <f>IF(B141=N127,"",1)</f>
        <v>1</v>
      </c>
      <c r="O141" s="2">
        <f>IF(B141=O127,"",1)</f>
        <v>1</v>
      </c>
      <c r="P141" s="71" t="str">
        <f>IF(B141=P127,"",1)</f>
        <v/>
      </c>
      <c r="Q141" s="2">
        <f>IF(B141=Q127,"",1)</f>
        <v>1</v>
      </c>
      <c r="R141" s="2">
        <f>IF(B141=R127,"",1)</f>
        <v>1</v>
      </c>
      <c r="S141" s="2">
        <f>IF(B141=S127,"",1)</f>
        <v>1</v>
      </c>
      <c r="T141" s="2">
        <f>IF(B141=T127,"",1)</f>
        <v>1</v>
      </c>
      <c r="U141" s="2">
        <f>IF(B141=U127,"",1)</f>
        <v>1</v>
      </c>
      <c r="V141" s="2">
        <f>IF(B141=V127,"",1)</f>
        <v>1</v>
      </c>
      <c r="W141" s="2">
        <f>IF(B141=W127,"",1)</f>
        <v>1</v>
      </c>
      <c r="X141" s="2">
        <f>IF(B141=X127,"",1)</f>
        <v>1</v>
      </c>
      <c r="Y141" s="2">
        <f>IF(B141=Y127,"",1)</f>
        <v>1</v>
      </c>
      <c r="Z141" s="2">
        <f>IF(B141=Z127,"",1)</f>
        <v>1</v>
      </c>
      <c r="AA141" s="2">
        <f>IF(B141=AA127,"",1)</f>
        <v>1</v>
      </c>
      <c r="AB141" s="2">
        <f>IF(B141=AB127,"",1)</f>
        <v>1</v>
      </c>
      <c r="AC141" s="2">
        <f>IF(B141=AC127,"",1)</f>
        <v>1</v>
      </c>
      <c r="AD141" s="2">
        <f>IF(B141=AD127,"",1)</f>
        <v>1</v>
      </c>
    </row>
    <row r="142" spans="2:30" ht="15.75" thickBot="1">
      <c r="B142" s="46" t="s">
        <v>84</v>
      </c>
      <c r="C142" s="2">
        <f>IF(B142=C127,"",1)</f>
        <v>1</v>
      </c>
      <c r="D142" s="2">
        <f>IF(B142=D127,"",1)</f>
        <v>1</v>
      </c>
      <c r="E142" s="2">
        <f>IF(B142=E127,"",1)</f>
        <v>1</v>
      </c>
      <c r="F142" s="2">
        <f>IF(B142=F127,"",1)</f>
        <v>1</v>
      </c>
      <c r="G142" s="2">
        <f>IF(B142=G127,"",1)</f>
        <v>1</v>
      </c>
      <c r="H142" s="2">
        <f>IF(B142=H127,"",1)</f>
        <v>1</v>
      </c>
      <c r="I142" s="2">
        <f>IF(B142=I127,"",1)</f>
        <v>1</v>
      </c>
      <c r="J142" s="2">
        <f>IF(B142=J127,"",1)</f>
        <v>1</v>
      </c>
      <c r="K142" s="2">
        <f>IF(B142=K127,"",1)</f>
        <v>1</v>
      </c>
      <c r="L142" s="2">
        <f>IF(B142=L127,"",1)</f>
        <v>1</v>
      </c>
      <c r="M142" s="2">
        <f>IF(B142=M127,"",1)</f>
        <v>1</v>
      </c>
      <c r="N142" s="2">
        <f>IF(B142=N127,"",1)</f>
        <v>1</v>
      </c>
      <c r="O142" s="2">
        <f>IF(B142=O127,"",1)</f>
        <v>1</v>
      </c>
      <c r="P142" s="2">
        <f>IF(B142=P127,"",1)</f>
        <v>1</v>
      </c>
      <c r="Q142" s="71" t="str">
        <f>IF(B142=Q127,"",1)</f>
        <v/>
      </c>
      <c r="R142" s="2">
        <f>IF(B142=R127,"",1)</f>
        <v>1</v>
      </c>
      <c r="S142" s="2">
        <f>IF(B142=S127,"",1)</f>
        <v>1</v>
      </c>
      <c r="T142" s="2">
        <f>IF(B142=T127,"",1)</f>
        <v>1</v>
      </c>
      <c r="U142" s="2">
        <f>IF(B142=U127,"",1)</f>
        <v>1</v>
      </c>
      <c r="V142" s="2">
        <f>IF(B142=V127,"",1)</f>
        <v>1</v>
      </c>
      <c r="W142" s="2">
        <f>IF(B142=W127,"",1)</f>
        <v>1</v>
      </c>
      <c r="X142" s="2">
        <f>IF(B142=X127,"",1)</f>
        <v>1</v>
      </c>
      <c r="Y142" s="2">
        <f>IF(B142=Y127,"",1)</f>
        <v>1</v>
      </c>
      <c r="Z142" s="2">
        <f>IF(B142=Z127,"",1)</f>
        <v>1</v>
      </c>
      <c r="AA142" s="2">
        <f>IF(B142=AA127,"",1)</f>
        <v>1</v>
      </c>
      <c r="AB142" s="2">
        <f>IF(B142=AB127,"",1)</f>
        <v>1</v>
      </c>
      <c r="AC142" s="2">
        <f>IF(B142=AC127,"",1)</f>
        <v>1</v>
      </c>
      <c r="AD142" s="2">
        <f>IF(B142=AD127,"",1)</f>
        <v>1</v>
      </c>
    </row>
    <row r="143" spans="2:30" ht="15.75" thickBot="1">
      <c r="B143" s="46" t="s">
        <v>87</v>
      </c>
      <c r="C143" s="2">
        <f>IF(B143=C127,"",1)</f>
        <v>1</v>
      </c>
      <c r="D143" s="2">
        <f>IF(B143=D127,"",1)</f>
        <v>1</v>
      </c>
      <c r="E143" s="2">
        <f>IF(B143=E127,"",1)</f>
        <v>1</v>
      </c>
      <c r="F143" s="2">
        <f>IF(B143=F127,"",1)</f>
        <v>1</v>
      </c>
      <c r="G143" s="2">
        <f>IF(B143=G127,"",1)</f>
        <v>1</v>
      </c>
      <c r="H143" s="2">
        <f>IF(B143=H127,"",1)</f>
        <v>1</v>
      </c>
      <c r="I143" s="2">
        <f>IF(B143=I127,"",1)</f>
        <v>1</v>
      </c>
      <c r="J143" s="2">
        <f>IF(B143=J127,"",1)</f>
        <v>1</v>
      </c>
      <c r="K143" s="2">
        <f>IF(B143=K127,"",1)</f>
        <v>1</v>
      </c>
      <c r="L143" s="2">
        <f>IF(B143=L127,"",1)</f>
        <v>1</v>
      </c>
      <c r="M143" s="2">
        <f>IF(B143=M127,"",1)</f>
        <v>1</v>
      </c>
      <c r="N143" s="2">
        <f>IF(B143=N127,"",1)</f>
        <v>1</v>
      </c>
      <c r="O143" s="2">
        <f>IF(B143=O127,"",1)</f>
        <v>1</v>
      </c>
      <c r="P143" s="2">
        <f>IF(B143=P127,"",1)</f>
        <v>1</v>
      </c>
      <c r="Q143" s="2">
        <f>IF(B143=Q127,"",1)</f>
        <v>1</v>
      </c>
      <c r="R143" s="71" t="str">
        <f>IF(B143=R127,"",1)</f>
        <v/>
      </c>
      <c r="S143" s="2">
        <f>IF(B143=S127,"",1)</f>
        <v>1</v>
      </c>
      <c r="T143" s="2">
        <f>IF(B143=T127,"",1)</f>
        <v>1</v>
      </c>
      <c r="U143" s="2">
        <f>IF(B143=U127,"",1)</f>
        <v>1</v>
      </c>
      <c r="V143" s="2">
        <f>IF(B143=V127,"",1)</f>
        <v>1</v>
      </c>
      <c r="W143" s="2">
        <f>IF(B143=W127,"",1)</f>
        <v>1</v>
      </c>
      <c r="X143" s="2">
        <f>IF(B143=X127,"",1)</f>
        <v>1</v>
      </c>
      <c r="Y143" s="2">
        <f>IF(B143=Y127,"",1)</f>
        <v>1</v>
      </c>
      <c r="Z143" s="2">
        <f>IF(B143=Z127,"",1)</f>
        <v>1</v>
      </c>
      <c r="AA143" s="2">
        <f>IF(B143=AA127,"",1)</f>
        <v>1</v>
      </c>
      <c r="AB143" s="2">
        <f>IF(B143=AB127,"",1)</f>
        <v>1</v>
      </c>
      <c r="AC143" s="2">
        <f>IF(B143=AC127,"",1)</f>
        <v>1</v>
      </c>
      <c r="AD143" s="2">
        <f>IF(B143=AD127,"",1)</f>
        <v>1</v>
      </c>
    </row>
    <row r="144" spans="2:30" ht="15.75" thickBot="1">
      <c r="B144" s="46" t="s">
        <v>90</v>
      </c>
      <c r="C144" s="2">
        <f>IF(B144=C127,"",1)</f>
        <v>1</v>
      </c>
      <c r="D144" s="2">
        <f>IF(B144=D127,"",1)</f>
        <v>1</v>
      </c>
      <c r="E144" s="2">
        <f>IF(B144=E127,"",1)</f>
        <v>1</v>
      </c>
      <c r="F144" s="2">
        <f>IF(B144=F127,"",1)</f>
        <v>1</v>
      </c>
      <c r="G144" s="2">
        <f>IF(B144=G127,"",1)</f>
        <v>1</v>
      </c>
      <c r="H144" s="2">
        <f>IF(B144=H127,"",1)</f>
        <v>1</v>
      </c>
      <c r="I144" s="2">
        <f>IF(B144=I127,"",1)</f>
        <v>1</v>
      </c>
      <c r="J144" s="2">
        <f>IF(B144=J127,"",1)</f>
        <v>1</v>
      </c>
      <c r="K144" s="2">
        <f>IF(B144=K127,"",1)</f>
        <v>1</v>
      </c>
      <c r="L144" s="2">
        <f>IF(B144=L127,"",1)</f>
        <v>1</v>
      </c>
      <c r="M144" s="2">
        <f>IF(B144=M127,"",1)</f>
        <v>1</v>
      </c>
      <c r="N144" s="2">
        <f>IF(B144=N127,"",1)</f>
        <v>1</v>
      </c>
      <c r="O144" s="2">
        <f>IF(B144=O127,"",1)</f>
        <v>1</v>
      </c>
      <c r="P144" s="2">
        <f>IF(B144=P127,"",1)</f>
        <v>1</v>
      </c>
      <c r="Q144" s="2">
        <f>IF(B144=Q127,"",1)</f>
        <v>1</v>
      </c>
      <c r="R144" s="2">
        <f>IF(B144=R127,"",1)</f>
        <v>1</v>
      </c>
      <c r="S144" s="71" t="str">
        <f>IF(B144=S127,"",1)</f>
        <v/>
      </c>
      <c r="T144" s="2">
        <f>IF(B144=T127,"",1)</f>
        <v>1</v>
      </c>
      <c r="U144" s="2">
        <f>IF(B144=U127,"",1)</f>
        <v>1</v>
      </c>
      <c r="V144" s="2">
        <f>IF(B144=V127,"",1)</f>
        <v>1</v>
      </c>
      <c r="W144" s="2">
        <f>IF(B144=W127,"",1)</f>
        <v>1</v>
      </c>
      <c r="X144" s="2">
        <f>IF(B144=X127,"",1)</f>
        <v>1</v>
      </c>
      <c r="Y144" s="2">
        <f>IF(B144=Y127,"",1)</f>
        <v>1</v>
      </c>
      <c r="Z144" s="2">
        <f>IF(B144=Z127,"",1)</f>
        <v>1</v>
      </c>
      <c r="AA144" s="2">
        <f>IF(B144=AA127,"",1)</f>
        <v>1</v>
      </c>
      <c r="AB144" s="2">
        <f>IF(B144=AB127,"",1)</f>
        <v>1</v>
      </c>
      <c r="AC144" s="2">
        <f>IF(B144=AC127,"",1)</f>
        <v>1</v>
      </c>
      <c r="AD144" s="2">
        <f>IF(B144=AD127,"",1)</f>
        <v>1</v>
      </c>
    </row>
    <row r="145" spans="2:30" ht="15.75" thickBot="1">
      <c r="B145" s="46" t="s">
        <v>93</v>
      </c>
      <c r="C145" s="2">
        <f>IF(B145=C127,"",1)</f>
        <v>1</v>
      </c>
      <c r="D145" s="2">
        <f>IF(B145=D127,"",1)</f>
        <v>1</v>
      </c>
      <c r="E145" s="2">
        <f>IF(B145=E127,"",1)</f>
        <v>1</v>
      </c>
      <c r="F145" s="2">
        <f>IF(B145=F127,"",1)</f>
        <v>1</v>
      </c>
      <c r="G145" s="2">
        <f>IF(B145=G127,"",1)</f>
        <v>1</v>
      </c>
      <c r="H145" s="2">
        <f>IF(B145=H127,"",1)</f>
        <v>1</v>
      </c>
      <c r="I145" s="2">
        <f>IF(B145=I127,"",1)</f>
        <v>1</v>
      </c>
      <c r="J145" s="2">
        <f>IF(B145=J127,"",1)</f>
        <v>1</v>
      </c>
      <c r="K145" s="2">
        <f>IF(B145=K127,"",1)</f>
        <v>1</v>
      </c>
      <c r="L145" s="2">
        <f>IF(B145=L127,"",1)</f>
        <v>1</v>
      </c>
      <c r="M145" s="2">
        <f>IF(B145=M127,"",1)</f>
        <v>1</v>
      </c>
      <c r="N145" s="2">
        <f>IF(B145=N127,"",1)</f>
        <v>1</v>
      </c>
      <c r="O145" s="2">
        <f>IF(B145=O127,"",1)</f>
        <v>1</v>
      </c>
      <c r="P145" s="2">
        <f>IF(B145=P127,"",1)</f>
        <v>1</v>
      </c>
      <c r="Q145" s="2">
        <f>IF(B145=Q127,"",1)</f>
        <v>1</v>
      </c>
      <c r="R145" s="2">
        <f>IF(B145=R127,"",1)</f>
        <v>1</v>
      </c>
      <c r="S145" s="2">
        <f>IF(B145=S127,"",1)</f>
        <v>1</v>
      </c>
      <c r="T145" s="71" t="str">
        <f>IF(B145=T127,"",1)</f>
        <v/>
      </c>
      <c r="U145" s="2">
        <f>IF(B145=U127,"",1)</f>
        <v>1</v>
      </c>
      <c r="V145" s="2">
        <f>IF(B145=V127,"",1)</f>
        <v>1</v>
      </c>
      <c r="W145" s="2">
        <f>IF(B145=W127,"",1)</f>
        <v>1</v>
      </c>
      <c r="X145" s="2">
        <f>IF(B145=X127,"",1)</f>
        <v>1</v>
      </c>
      <c r="Y145" s="2">
        <f>IF(B145=Y127,"",1)</f>
        <v>1</v>
      </c>
      <c r="Z145" s="2">
        <f>IF(B145=Z127,"",1)</f>
        <v>1</v>
      </c>
      <c r="AA145" s="2">
        <f>IF(B145=AA127,"",1)</f>
        <v>1</v>
      </c>
      <c r="AB145" s="2">
        <f>IF(B145=AB127,"",1)</f>
        <v>1</v>
      </c>
      <c r="AC145" s="2">
        <f>IF(B145=AC127,"",1)</f>
        <v>1</v>
      </c>
      <c r="AD145" s="2">
        <f>IF(B145=AD127,"",1)</f>
        <v>1</v>
      </c>
    </row>
    <row r="146" spans="2:30" ht="15.75" thickBot="1">
      <c r="B146" s="46" t="s">
        <v>96</v>
      </c>
      <c r="C146" s="2">
        <f>IF(B146=C127,"",1)</f>
        <v>1</v>
      </c>
      <c r="D146" s="2">
        <f>IF(B146=D127,"",1)</f>
        <v>1</v>
      </c>
      <c r="E146" s="2">
        <f>IF(B146=E127,"",1)</f>
        <v>1</v>
      </c>
      <c r="F146" s="2">
        <f>IF(B146=F127,"",1)</f>
        <v>1</v>
      </c>
      <c r="G146" s="2">
        <f>IF(B146=G127,"",1)</f>
        <v>1</v>
      </c>
      <c r="H146" s="2">
        <f>IF(B146=H127,"",1)</f>
        <v>1</v>
      </c>
      <c r="I146" s="2">
        <f>IF(B146=I127,"",1)</f>
        <v>1</v>
      </c>
      <c r="J146" s="2">
        <f>IF(B146=J127,"",1)</f>
        <v>1</v>
      </c>
      <c r="K146" s="2">
        <f>IF(B146=K127,"",1)</f>
        <v>1</v>
      </c>
      <c r="L146" s="2">
        <f>IF(B146=L127,"",1)</f>
        <v>1</v>
      </c>
      <c r="M146" s="2">
        <f>IF(B146=M127,"",1)</f>
        <v>1</v>
      </c>
      <c r="N146" s="2">
        <f>IF(B146=N127,"",1)</f>
        <v>1</v>
      </c>
      <c r="O146" s="2">
        <f>IF(B146=O127,"",1)</f>
        <v>1</v>
      </c>
      <c r="P146" s="2">
        <f>IF(B146=P127,"",1)</f>
        <v>1</v>
      </c>
      <c r="Q146" s="2">
        <f>IF(B146=Q127,"",1)</f>
        <v>1</v>
      </c>
      <c r="R146" s="2">
        <f>IF(B146=R127,"",1)</f>
        <v>1</v>
      </c>
      <c r="S146" s="2">
        <f>IF(B146=S127,"",1)</f>
        <v>1</v>
      </c>
      <c r="T146" s="2">
        <f>IF(B146=T127,"",1)</f>
        <v>1</v>
      </c>
      <c r="U146" s="71" t="str">
        <f>IF(B146=U127,"",1)</f>
        <v/>
      </c>
      <c r="V146" s="2">
        <f>IF(B146=V127,"",1)</f>
        <v>1</v>
      </c>
      <c r="W146" s="2">
        <f>IF(B146=W127,"",1)</f>
        <v>1</v>
      </c>
      <c r="X146" s="2">
        <f>IF(B146=X127,"",1)</f>
        <v>1</v>
      </c>
      <c r="Y146" s="2">
        <f>IF(B146=Y127,"",1)</f>
        <v>1</v>
      </c>
      <c r="Z146" s="2">
        <f>IF(B146=Z127,"",1)</f>
        <v>1</v>
      </c>
      <c r="AA146" s="2">
        <f>IF(B146=AA127,"",1)</f>
        <v>1</v>
      </c>
      <c r="AB146" s="2">
        <f>IF(B146=AB127,"",1)</f>
        <v>1</v>
      </c>
      <c r="AC146" s="2">
        <f>IF(B146=AC127,"",1)</f>
        <v>1</v>
      </c>
      <c r="AD146" s="2">
        <f>IF(B146=AD127,"",1)</f>
        <v>1</v>
      </c>
    </row>
    <row r="147" spans="2:30" ht="15.75" thickBot="1">
      <c r="B147" s="46" t="s">
        <v>98</v>
      </c>
      <c r="C147" s="2">
        <f>IF(B147=C127,"",1)</f>
        <v>1</v>
      </c>
      <c r="D147" s="2">
        <f>IF(B147=D127,"",1)</f>
        <v>1</v>
      </c>
      <c r="E147" s="2">
        <f>IF(B147=E127,"",1)</f>
        <v>1</v>
      </c>
      <c r="F147" s="2">
        <f>IF(B147=F127,"",1)</f>
        <v>1</v>
      </c>
      <c r="G147" s="2">
        <f>IF(B147=G127,"",1)</f>
        <v>1</v>
      </c>
      <c r="H147" s="2">
        <f>IF(B147=H127,"",1)</f>
        <v>1</v>
      </c>
      <c r="I147" s="2">
        <f>IF(B147=I127,"",1)</f>
        <v>1</v>
      </c>
      <c r="J147" s="2">
        <f>IF(B147=J127,"",1)</f>
        <v>1</v>
      </c>
      <c r="K147" s="2">
        <f>IF(B147=K127,"",1)</f>
        <v>1</v>
      </c>
      <c r="L147" s="2">
        <f>IF(B147=L127,"",1)</f>
        <v>1</v>
      </c>
      <c r="M147" s="2">
        <f>IF(B147=M127,"",1)</f>
        <v>1</v>
      </c>
      <c r="N147" s="2">
        <f>IF(B147=N127,"",1)</f>
        <v>1</v>
      </c>
      <c r="O147" s="2">
        <f>IF(B147=O127,"",1)</f>
        <v>1</v>
      </c>
      <c r="P147" s="2">
        <f>IF(B147=P127,"",1)</f>
        <v>1</v>
      </c>
      <c r="Q147" s="2">
        <f>IF(B147=Q127,"",1)</f>
        <v>1</v>
      </c>
      <c r="R147" s="2">
        <f>IF(B147=R127,"",1)</f>
        <v>1</v>
      </c>
      <c r="S147" s="2">
        <f>IF(B147=S127,"",1)</f>
        <v>1</v>
      </c>
      <c r="T147" s="2">
        <f>IF(B147=T127,"",1)</f>
        <v>1</v>
      </c>
      <c r="U147" s="2">
        <f>IF(B147=U127,"",1)</f>
        <v>1</v>
      </c>
      <c r="V147" s="71" t="str">
        <f>IF(B147=V127,"",1)</f>
        <v/>
      </c>
      <c r="W147" s="2">
        <f>IF(B147=W127,"",1)</f>
        <v>1</v>
      </c>
      <c r="X147" s="2">
        <f>IF(B147=X127,"",1)</f>
        <v>1</v>
      </c>
      <c r="Y147" s="2">
        <f>IF(B147=Y127,"",1)</f>
        <v>1</v>
      </c>
      <c r="Z147" s="2">
        <f>IF(B147=Z127,"",1)</f>
        <v>1</v>
      </c>
      <c r="AA147" s="2">
        <f>IF(B147=AA127,"",1)</f>
        <v>1</v>
      </c>
      <c r="AB147" s="2">
        <f>IF(B147=AB127,"",1)</f>
        <v>1</v>
      </c>
      <c r="AC147" s="2">
        <f>IF(B147=AC127,"",1)</f>
        <v>1</v>
      </c>
      <c r="AD147" s="2">
        <f>IF(B147=AD127,"",1)</f>
        <v>1</v>
      </c>
    </row>
    <row r="148" spans="2:30" ht="15.75" thickBot="1">
      <c r="B148" s="46" t="s">
        <v>100</v>
      </c>
      <c r="C148" s="2">
        <f>IF(B148=C127,"",1)</f>
        <v>1</v>
      </c>
      <c r="D148" s="2">
        <f>IF(B148=D127,"",1)</f>
        <v>1</v>
      </c>
      <c r="E148" s="2">
        <f>IF(B148=E127,"",1)</f>
        <v>1</v>
      </c>
      <c r="F148" s="2">
        <f>IF(B148=F127,"",1)</f>
        <v>1</v>
      </c>
      <c r="G148" s="2">
        <f>IF(B148=G127,"",1)</f>
        <v>1</v>
      </c>
      <c r="H148" s="2">
        <f>IF(B148=H127,"",1)</f>
        <v>1</v>
      </c>
      <c r="I148" s="2">
        <f>IF(B148=I127,"",1)</f>
        <v>1</v>
      </c>
      <c r="J148" s="2">
        <f>IF(B148=J127,"",1)</f>
        <v>1</v>
      </c>
      <c r="K148" s="2">
        <f>IF(B148=K127,"",1)</f>
        <v>1</v>
      </c>
      <c r="L148" s="2">
        <f>IF(B148=L127,"",1)</f>
        <v>1</v>
      </c>
      <c r="M148" s="2">
        <f>IF(B148=M127,"",1)</f>
        <v>1</v>
      </c>
      <c r="N148" s="2">
        <f>IF(B148=N127,"",1)</f>
        <v>1</v>
      </c>
      <c r="O148" s="2">
        <f>IF(B148=O127,"",1)</f>
        <v>1</v>
      </c>
      <c r="P148" s="2">
        <f>IF(B148=P127,"",1)</f>
        <v>1</v>
      </c>
      <c r="Q148" s="2">
        <f>IF(B148=Q127,"",1)</f>
        <v>1</v>
      </c>
      <c r="R148" s="2">
        <f>IF(B148=R127,"",1)</f>
        <v>1</v>
      </c>
      <c r="S148" s="2">
        <f>IF(B148=S127,"",1)</f>
        <v>1</v>
      </c>
      <c r="T148" s="2">
        <f>IF(B148=T127,"",1)</f>
        <v>1</v>
      </c>
      <c r="U148" s="2">
        <f>IF(B148=U127,"",1)</f>
        <v>1</v>
      </c>
      <c r="V148" s="2">
        <f>IF(B148=V127,"",1)</f>
        <v>1</v>
      </c>
      <c r="W148" s="71" t="str">
        <f>IF(B148=W127,"",1)</f>
        <v/>
      </c>
      <c r="X148" s="2">
        <f>IF(B148=X127,"",1)</f>
        <v>1</v>
      </c>
      <c r="Y148" s="2">
        <f>IF(B148=Y127,"",1)</f>
        <v>1</v>
      </c>
      <c r="Z148" s="2">
        <f>IF(B148=Z127,"",1)</f>
        <v>1</v>
      </c>
      <c r="AA148" s="2">
        <f>IF(B148=AA127,"",1)</f>
        <v>1</v>
      </c>
      <c r="AB148" s="2">
        <f>IF(B148=AB127,"",1)</f>
        <v>1</v>
      </c>
      <c r="AC148" s="2">
        <f>IF(B148=AC127,"",1)</f>
        <v>1</v>
      </c>
      <c r="AD148" s="2">
        <f>IF(B148=AD127,"",1)</f>
        <v>1</v>
      </c>
    </row>
    <row r="149" spans="2:30" ht="15.75" thickBot="1">
      <c r="B149" s="46" t="s">
        <v>103</v>
      </c>
      <c r="C149" s="2">
        <f>IF(B149=C127,"",1)</f>
        <v>1</v>
      </c>
      <c r="D149" s="2">
        <f>IF(B149=D127,"",1)</f>
        <v>1</v>
      </c>
      <c r="E149" s="2">
        <f>IF(B149=E127,"",1)</f>
        <v>1</v>
      </c>
      <c r="F149" s="2">
        <f>IF(B149=F127,"",1)</f>
        <v>1</v>
      </c>
      <c r="G149" s="2">
        <f>IF(B149=G127,"",1)</f>
        <v>1</v>
      </c>
      <c r="H149" s="2">
        <f>IF(B149=H127,"",1)</f>
        <v>1</v>
      </c>
      <c r="I149" s="2">
        <f>IF(B149=I127,"",1)</f>
        <v>1</v>
      </c>
      <c r="J149" s="2">
        <f>IF(B149=J127,"",1)</f>
        <v>1</v>
      </c>
      <c r="K149" s="2">
        <f>IF(B149=K127,"",1)</f>
        <v>1</v>
      </c>
      <c r="L149" s="2">
        <f>IF(B149=L127,"",1)</f>
        <v>1</v>
      </c>
      <c r="M149" s="2">
        <f>IF(B149=M127,"",1)</f>
        <v>1</v>
      </c>
      <c r="N149" s="2">
        <f>IF(B149=N127,"",1)</f>
        <v>1</v>
      </c>
      <c r="O149" s="2">
        <f>IF(B149=O127,"",1)</f>
        <v>1</v>
      </c>
      <c r="P149" s="2">
        <f>IF(B149=P127,"",1)</f>
        <v>1</v>
      </c>
      <c r="Q149" s="2">
        <f>IF(B149=Q127,"",1)</f>
        <v>1</v>
      </c>
      <c r="R149" s="2">
        <f>IF(B149=R127,"",1)</f>
        <v>1</v>
      </c>
      <c r="S149" s="2">
        <f>IF(B149=S127,"",1)</f>
        <v>1</v>
      </c>
      <c r="T149" s="2">
        <f>IF(B149=T127,"",1)</f>
        <v>1</v>
      </c>
      <c r="U149" s="2">
        <f>IF(B149=U127,"",1)</f>
        <v>1</v>
      </c>
      <c r="V149" s="2">
        <f>IF(B149=V127,"",1)</f>
        <v>1</v>
      </c>
      <c r="W149" s="2">
        <f>IF(B149=W127,"",1)</f>
        <v>1</v>
      </c>
      <c r="X149" s="71" t="str">
        <f>IF(B149=X127,"",1)</f>
        <v/>
      </c>
      <c r="Y149" s="2">
        <f>IF(B149=Y127,"",1)</f>
        <v>1</v>
      </c>
      <c r="Z149" s="2">
        <f>IF(B149=Z127,"",1)</f>
        <v>1</v>
      </c>
      <c r="AA149" s="2">
        <f>IF(B149=AA127,"",1)</f>
        <v>1</v>
      </c>
      <c r="AB149" s="2">
        <f>IF(B149=AB127,"",1)</f>
        <v>1</v>
      </c>
      <c r="AC149" s="2">
        <f>IF(B149=AC127,"",1)</f>
        <v>1</v>
      </c>
      <c r="AD149" s="2">
        <f>IF(B149=AD127,"",1)</f>
        <v>1</v>
      </c>
    </row>
    <row r="150" spans="2:30" ht="15.75" thickBot="1">
      <c r="B150" s="46" t="s">
        <v>106</v>
      </c>
      <c r="C150" s="2">
        <f>IF(B150=C127,"",1)</f>
        <v>1</v>
      </c>
      <c r="D150" s="2">
        <f>IF(B150=D127,"",1)</f>
        <v>1</v>
      </c>
      <c r="E150" s="2">
        <f>IF(B150=E127,"",1)</f>
        <v>1</v>
      </c>
      <c r="F150" s="2">
        <f>IF(B150=F127,"",1)</f>
        <v>1</v>
      </c>
      <c r="G150" s="2">
        <f>IF(B150=G127,"",1)</f>
        <v>1</v>
      </c>
      <c r="H150" s="2">
        <f>IF(B150=H127,"",1)</f>
        <v>1</v>
      </c>
      <c r="I150" s="2">
        <f>IF(B150=I127,"",1)</f>
        <v>1</v>
      </c>
      <c r="J150" s="2">
        <f>IF(B150=J127,"",1)</f>
        <v>1</v>
      </c>
      <c r="K150" s="2">
        <f>IF(B150=K127,"",1)</f>
        <v>1</v>
      </c>
      <c r="L150" s="2">
        <f>IF(B150=L127,"",1)</f>
        <v>1</v>
      </c>
      <c r="M150" s="2">
        <f>IF(B150=M127,"",1)</f>
        <v>1</v>
      </c>
      <c r="N150" s="2">
        <f>IF(B150=N127,"",1)</f>
        <v>1</v>
      </c>
      <c r="O150" s="2">
        <f>IF(B150=O127,"",1)</f>
        <v>1</v>
      </c>
      <c r="P150" s="2">
        <f>IF(B150=P127,"",1)</f>
        <v>1</v>
      </c>
      <c r="Q150" s="2">
        <f>IF(B150=Q127,"",1)</f>
        <v>1</v>
      </c>
      <c r="R150" s="2">
        <f>IF(B150=R127,"",1)</f>
        <v>1</v>
      </c>
      <c r="S150" s="2">
        <f>IF(B150=S127,"",1)</f>
        <v>1</v>
      </c>
      <c r="T150" s="2">
        <f>IF(B150=T127,"",1)</f>
        <v>1</v>
      </c>
      <c r="U150" s="2">
        <f>IF(B150=U127,"",1)</f>
        <v>1</v>
      </c>
      <c r="V150" s="2">
        <f>IF(B150=V127,"",1)</f>
        <v>1</v>
      </c>
      <c r="W150" s="2">
        <f>IF(B150=W127,"",1)</f>
        <v>1</v>
      </c>
      <c r="X150" s="2">
        <f>IF(B150=X127,"",1)</f>
        <v>1</v>
      </c>
      <c r="Y150" s="71" t="str">
        <f>IF(B150=Y127,"",1)</f>
        <v/>
      </c>
      <c r="Z150" s="2">
        <f>IF(B150=Z127,"",1)</f>
        <v>1</v>
      </c>
      <c r="AA150" s="2">
        <f>IF(B150=AA127,"",1)</f>
        <v>1</v>
      </c>
      <c r="AB150" s="2">
        <f>IF(B150=AB127,"",1)</f>
        <v>1</v>
      </c>
      <c r="AC150" s="2">
        <f>IF(B150=AC127,"",1)</f>
        <v>1</v>
      </c>
      <c r="AD150" s="2">
        <f>IF(B150=AD127,"",1)</f>
        <v>1</v>
      </c>
    </row>
    <row r="151" spans="2:30" ht="15.75" thickBot="1">
      <c r="B151" s="46" t="s">
        <v>109</v>
      </c>
      <c r="C151" s="2">
        <f>IF(B151=C127,"",1)</f>
        <v>1</v>
      </c>
      <c r="D151" s="2">
        <f>IF(B151=D127,"",1)</f>
        <v>1</v>
      </c>
      <c r="E151" s="2">
        <f>IF(B151=E127,"",1)</f>
        <v>1</v>
      </c>
      <c r="F151" s="2">
        <f>IF(B151=F127,"",1)</f>
        <v>1</v>
      </c>
      <c r="G151" s="2">
        <f>IF(B151=G127,"",1)</f>
        <v>1</v>
      </c>
      <c r="H151" s="2">
        <f>IF(B151=H127,"",1)</f>
        <v>1</v>
      </c>
      <c r="I151" s="2">
        <f>IF(B151=I127,"",1)</f>
        <v>1</v>
      </c>
      <c r="J151" s="2">
        <f>IF(B151=J127,"",1)</f>
        <v>1</v>
      </c>
      <c r="K151" s="2">
        <f>IF(B151=K127,"",1)</f>
        <v>1</v>
      </c>
      <c r="L151" s="2">
        <f>IF(B151=L127,"",1)</f>
        <v>1</v>
      </c>
      <c r="M151" s="2">
        <f>IF(B151=M127,"",1)</f>
        <v>1</v>
      </c>
      <c r="N151" s="2">
        <f>IF(B151=N127,"",1)</f>
        <v>1</v>
      </c>
      <c r="O151" s="2">
        <f>IF(B151=O127,"",1)</f>
        <v>1</v>
      </c>
      <c r="P151" s="2">
        <f>IF(B151=P127,"",1)</f>
        <v>1</v>
      </c>
      <c r="Q151" s="2">
        <f>IF(B151=Q127,"",1)</f>
        <v>1</v>
      </c>
      <c r="R151" s="2">
        <f>IF(B151=R127,"",1)</f>
        <v>1</v>
      </c>
      <c r="S151" s="2">
        <f>IF(B151=S127,"",1)</f>
        <v>1</v>
      </c>
      <c r="T151" s="2">
        <f>IF(B151=T127,"",1)</f>
        <v>1</v>
      </c>
      <c r="U151" s="2">
        <f>IF(B151=U127,"",1)</f>
        <v>1</v>
      </c>
      <c r="V151" s="2">
        <f>IF(B151=V127,"",1)</f>
        <v>1</v>
      </c>
      <c r="W151" s="2">
        <f>IF(B151=W127,"",1)</f>
        <v>1</v>
      </c>
      <c r="X151" s="2">
        <f>IF(B151=X127,"",1)</f>
        <v>1</v>
      </c>
      <c r="Y151" s="2">
        <f>IF(B151=Y127,"",1)</f>
        <v>1</v>
      </c>
      <c r="Z151" s="71" t="str">
        <f>IF(B151=Z127,"",1)</f>
        <v/>
      </c>
      <c r="AA151" s="2">
        <f>IF(B151=AA127,"",1)</f>
        <v>1</v>
      </c>
      <c r="AB151" s="2">
        <f>IF(B151=AB127,"",1)</f>
        <v>1</v>
      </c>
      <c r="AC151" s="2">
        <f>IF(B151=AC127,"",1)</f>
        <v>1</v>
      </c>
      <c r="AD151" s="2">
        <f>IF(B151=AD127,"",1)</f>
        <v>1</v>
      </c>
    </row>
    <row r="152" spans="2:30" ht="15.75" thickBot="1">
      <c r="B152" s="46" t="s">
        <v>111</v>
      </c>
      <c r="C152" s="2">
        <f>IF(B152=C127,"",1)</f>
        <v>1</v>
      </c>
      <c r="D152" s="2">
        <f>IF(B152=D127,"",1)</f>
        <v>1</v>
      </c>
      <c r="E152" s="2">
        <f>IF(B152=E127,"",1)</f>
        <v>1</v>
      </c>
      <c r="F152" s="2">
        <f>IF(B152=F127,"",1)</f>
        <v>1</v>
      </c>
      <c r="G152" s="2">
        <f>IF(B152=G127,"",1)</f>
        <v>1</v>
      </c>
      <c r="H152" s="2">
        <f>IF(B152=H127,"",1)</f>
        <v>1</v>
      </c>
      <c r="I152" s="2">
        <f>IF(B152=I127,"",1)</f>
        <v>1</v>
      </c>
      <c r="J152" s="2">
        <f>IF(B152=J127,"",1)</f>
        <v>1</v>
      </c>
      <c r="K152" s="2">
        <f>IF(B152=K127,"",1)</f>
        <v>1</v>
      </c>
      <c r="L152" s="2">
        <f>IF(B152=L127,"",1)</f>
        <v>1</v>
      </c>
      <c r="M152" s="2">
        <f>IF(B152=M127,"",1)</f>
        <v>1</v>
      </c>
      <c r="N152" s="2">
        <f>IF(B152=N127,"",1)</f>
        <v>1</v>
      </c>
      <c r="O152" s="2">
        <f>IF(B152=O127,"",1)</f>
        <v>1</v>
      </c>
      <c r="P152" s="2">
        <f>IF(B152=P127,"",1)</f>
        <v>1</v>
      </c>
      <c r="Q152" s="2">
        <f>IF(B152=Q127,"",1)</f>
        <v>1</v>
      </c>
      <c r="R152" s="2">
        <f>IF(B152=R127,"",1)</f>
        <v>1</v>
      </c>
      <c r="S152" s="2">
        <f>IF(B152=S127,"",1)</f>
        <v>1</v>
      </c>
      <c r="T152" s="2">
        <f>IF(B152=T127,"",1)</f>
        <v>1</v>
      </c>
      <c r="U152" s="2">
        <f>IF(B152=U127,"",1)</f>
        <v>1</v>
      </c>
      <c r="V152" s="2">
        <f>IF(B152=V127,"",1)</f>
        <v>1</v>
      </c>
      <c r="W152" s="2">
        <f>IF(B152=W127,"",1)</f>
        <v>1</v>
      </c>
      <c r="X152" s="2">
        <f>IF(B152=X127,"",1)</f>
        <v>1</v>
      </c>
      <c r="Y152" s="2">
        <f>IF(B152=Y127,"",1)</f>
        <v>1</v>
      </c>
      <c r="Z152" s="2">
        <f>IF(B152=Z127,"",1)</f>
        <v>1</v>
      </c>
      <c r="AA152" s="71" t="str">
        <f>IF(B152=AA127,"",1)</f>
        <v/>
      </c>
      <c r="AB152" s="2">
        <f>IF(B152=AB127,"",1)</f>
        <v>1</v>
      </c>
      <c r="AC152" s="2">
        <f>IF(B152=AC127,"",1)</f>
        <v>1</v>
      </c>
      <c r="AD152" s="2">
        <f>IF(B152=AD127,"",1)</f>
        <v>1</v>
      </c>
    </row>
    <row r="153" spans="2:30" ht="15.75" thickBot="1">
      <c r="B153" s="46" t="s">
        <v>113</v>
      </c>
      <c r="C153" s="2">
        <f>IF(B153=C127,"",1)</f>
        <v>1</v>
      </c>
      <c r="D153" s="2">
        <f>IF(B153=D127,"",1)</f>
        <v>1</v>
      </c>
      <c r="E153" s="2">
        <f>IF(B153=E127,"",1)</f>
        <v>1</v>
      </c>
      <c r="F153" s="2">
        <f>IF(B153=F127,"",1)</f>
        <v>1</v>
      </c>
      <c r="G153" s="2">
        <f>IF(B153=G127,"",1)</f>
        <v>1</v>
      </c>
      <c r="H153" s="2">
        <f>IF(B153=H127,"",1)</f>
        <v>1</v>
      </c>
      <c r="I153" s="2">
        <f>IF(B153=I127,"",1)</f>
        <v>1</v>
      </c>
      <c r="J153" s="2">
        <f>IF(B153=J127,"",1)</f>
        <v>1</v>
      </c>
      <c r="K153" s="2">
        <f>IF(B153=K127,"",1)</f>
        <v>1</v>
      </c>
      <c r="L153" s="2">
        <f>IF(B153=L127,"",1)</f>
        <v>1</v>
      </c>
      <c r="M153" s="2">
        <f>IF(B153=M127,"",1)</f>
        <v>1</v>
      </c>
      <c r="N153" s="2">
        <f>IF(B153=N127,"",1)</f>
        <v>1</v>
      </c>
      <c r="O153" s="2">
        <f>IF(B153=O127,"",1)</f>
        <v>1</v>
      </c>
      <c r="P153" s="2">
        <f>IF(B153=P127,"",1)</f>
        <v>1</v>
      </c>
      <c r="Q153" s="2">
        <f>IF(B153=Q127,"",1)</f>
        <v>1</v>
      </c>
      <c r="R153" s="2">
        <f>IF(B153=R127,"",1)</f>
        <v>1</v>
      </c>
      <c r="S153" s="2">
        <f>IF(B153=S127,"",1)</f>
        <v>1</v>
      </c>
      <c r="T153" s="2">
        <f>IF(B153=T127,"",1)</f>
        <v>1</v>
      </c>
      <c r="U153" s="2">
        <f>IF(B153=U127,"",1)</f>
        <v>1</v>
      </c>
      <c r="V153" s="2">
        <f>IF(B153=V127,"",1)</f>
        <v>1</v>
      </c>
      <c r="W153" s="2">
        <f>IF(B153=W127,"",1)</f>
        <v>1</v>
      </c>
      <c r="X153" s="2">
        <f>IF(B153=X127,"",1)</f>
        <v>1</v>
      </c>
      <c r="Y153" s="2">
        <f>IF(B153=Y127,"",1)</f>
        <v>1</v>
      </c>
      <c r="Z153" s="2">
        <f>IF(B153=Z127,"",1)</f>
        <v>1</v>
      </c>
      <c r="AA153" s="2">
        <f>IF(B153=AA127,"",1)</f>
        <v>1</v>
      </c>
      <c r="AB153" s="71" t="str">
        <f>IF(B153=AB127,"",1)</f>
        <v/>
      </c>
      <c r="AC153" s="2">
        <f>IF(B153=AC127,"",1)</f>
        <v>1</v>
      </c>
      <c r="AD153" s="2">
        <f>IF(B153=AD127,"",1)</f>
        <v>1</v>
      </c>
    </row>
    <row r="154" spans="2:30" ht="15.75" thickBot="1">
      <c r="B154" s="46" t="s">
        <v>116</v>
      </c>
      <c r="C154" s="2">
        <f>IF(B154=C127,"",1)</f>
        <v>1</v>
      </c>
      <c r="D154" s="2">
        <f>IF(B154=D127,"",1)</f>
        <v>1</v>
      </c>
      <c r="E154" s="2">
        <f>IF(B154=E127,"",1)</f>
        <v>1</v>
      </c>
      <c r="F154" s="2">
        <f>IF(B154=F127,"",1)</f>
        <v>1</v>
      </c>
      <c r="G154" s="2">
        <f>IF(B154=G127,"",1)</f>
        <v>1</v>
      </c>
      <c r="H154" s="2">
        <f>IF(B154=H127,"",1)</f>
        <v>1</v>
      </c>
      <c r="I154" s="2">
        <f>IF(B154=I127,"",1)</f>
        <v>1</v>
      </c>
      <c r="J154" s="2">
        <f>IF(B154=J127,"",1)</f>
        <v>1</v>
      </c>
      <c r="K154" s="2">
        <f>IF(B154=K127,"",1)</f>
        <v>1</v>
      </c>
      <c r="L154" s="2">
        <f>IF(B154=L127,"",1)</f>
        <v>1</v>
      </c>
      <c r="M154" s="2">
        <f>IF(B154=M127,"",1)</f>
        <v>1</v>
      </c>
      <c r="N154" s="2">
        <f>IF(B154=N127,"",1)</f>
        <v>1</v>
      </c>
      <c r="O154" s="2">
        <f>IF(B154=O127,"",1)</f>
        <v>1</v>
      </c>
      <c r="P154" s="2">
        <f>IF(B154=P127,"",1)</f>
        <v>1</v>
      </c>
      <c r="Q154" s="2">
        <f>IF(B154=Q127,"",1)</f>
        <v>1</v>
      </c>
      <c r="R154" s="2">
        <f>IF(B154=R127,"",1)</f>
        <v>1</v>
      </c>
      <c r="S154" s="2">
        <f>IF(B154=S127,"",1)</f>
        <v>1</v>
      </c>
      <c r="T154" s="2">
        <f>IF(B154=T127,"",1)</f>
        <v>1</v>
      </c>
      <c r="U154" s="2">
        <f>IF(B154=U127,"",1)</f>
        <v>1</v>
      </c>
      <c r="V154" s="2">
        <f>IF(B154=V127,"",1)</f>
        <v>1</v>
      </c>
      <c r="W154" s="2">
        <f>IF(B154=W127,"",1)</f>
        <v>1</v>
      </c>
      <c r="X154" s="2">
        <f>IF(B154=X127,"",1)</f>
        <v>1</v>
      </c>
      <c r="Y154" s="2">
        <f>IF(B154=Y127,"",1)</f>
        <v>1</v>
      </c>
      <c r="Z154" s="2">
        <f>IF(B154=Z127,"",1)</f>
        <v>1</v>
      </c>
      <c r="AA154" s="2">
        <f>IF(B154=AA127,"",1)</f>
        <v>1</v>
      </c>
      <c r="AB154" s="2">
        <f>IF(B154=AB127,"",1)</f>
        <v>1</v>
      </c>
      <c r="AC154" s="71" t="str">
        <f>IF(B154=AC127,"",1)</f>
        <v/>
      </c>
      <c r="AD154" s="2">
        <f>IF(B154=AD127,"",1)</f>
        <v>1</v>
      </c>
    </row>
    <row r="155" spans="2:30" ht="15.75" thickBot="1">
      <c r="B155" s="46" t="s">
        <v>119</v>
      </c>
      <c r="C155" s="2">
        <f>IF(B155=C127,"",1)</f>
        <v>1</v>
      </c>
      <c r="D155" s="2">
        <f>IF(B155=D127,"",1)</f>
        <v>1</v>
      </c>
      <c r="E155" s="2">
        <f>IF(B155=E127,"",1)</f>
        <v>1</v>
      </c>
      <c r="F155" s="2">
        <f>IF(B155=F127,"",1)</f>
        <v>1</v>
      </c>
      <c r="G155" s="2">
        <f>IF(B155=G127,"",1)</f>
        <v>1</v>
      </c>
      <c r="H155" s="2">
        <f>IF(B155=H127,"",1)</f>
        <v>1</v>
      </c>
      <c r="I155" s="2">
        <f>IF(B155=I127,"",1)</f>
        <v>1</v>
      </c>
      <c r="J155" s="2">
        <f>IF(B155=J127,"",1)</f>
        <v>1</v>
      </c>
      <c r="K155" s="2">
        <f>IF(B155=K127,"",1)</f>
        <v>1</v>
      </c>
      <c r="L155" s="2">
        <f>IF(B155=L127,"",1)</f>
        <v>1</v>
      </c>
      <c r="M155" s="2">
        <f>IF(B155=M127,"",1)</f>
        <v>1</v>
      </c>
      <c r="N155" s="2">
        <f>IF(B155=N127,"",1)</f>
        <v>1</v>
      </c>
      <c r="O155" s="2">
        <f>IF(B155=O127,"",1)</f>
        <v>1</v>
      </c>
      <c r="P155" s="2">
        <f>IF(B155=P127,"",1)</f>
        <v>1</v>
      </c>
      <c r="Q155" s="2">
        <f>IF(B155=Q127,"",1)</f>
        <v>1</v>
      </c>
      <c r="R155" s="2">
        <f>IF(B155=R127,"",1)</f>
        <v>1</v>
      </c>
      <c r="S155" s="2">
        <f>IF(B155=S127,"",1)</f>
        <v>1</v>
      </c>
      <c r="T155" s="2">
        <f>IF(B155=T127,"",1)</f>
        <v>1</v>
      </c>
      <c r="U155" s="2">
        <f>IF(B155=U127,"",1)</f>
        <v>1</v>
      </c>
      <c r="V155" s="2">
        <f>IF(B155=V127,"",1)</f>
        <v>1</v>
      </c>
      <c r="W155" s="2">
        <f>IF(B155=W127,"",1)</f>
        <v>1</v>
      </c>
      <c r="X155" s="2">
        <f>IF(B155=X127,"",1)</f>
        <v>1</v>
      </c>
      <c r="Y155" s="2">
        <f>IF(B155=Y127,"",1)</f>
        <v>1</v>
      </c>
      <c r="Z155" s="2">
        <f>IF(B155=Z127,"",1)</f>
        <v>1</v>
      </c>
      <c r="AA155" s="2">
        <f>IF(B155=AA127,"",1)</f>
        <v>1</v>
      </c>
      <c r="AB155" s="2">
        <f>IF(B155=AB127,"",1)</f>
        <v>1</v>
      </c>
      <c r="AC155" s="2">
        <f>IF(B155=AC127,"",1)</f>
        <v>1</v>
      </c>
      <c r="AD155" s="71" t="str">
        <f>IF(B155=AD127,"",1)</f>
        <v/>
      </c>
    </row>
    <row r="157" spans="2:30">
      <c r="B157" s="1" t="s">
        <v>136</v>
      </c>
      <c r="C157" s="1"/>
      <c r="D157" s="1"/>
      <c r="E157" s="1"/>
      <c r="F157" s="1"/>
      <c r="G157" s="1"/>
      <c r="H157" s="1"/>
      <c r="I157" s="1"/>
      <c r="J157" s="1"/>
      <c r="K157" s="1"/>
      <c r="L157" s="1"/>
      <c r="M157" s="1"/>
      <c r="N157" s="1"/>
      <c r="O157" s="1"/>
    </row>
    <row r="158" spans="2:30" ht="15.75" thickBot="1">
      <c r="B158" s="46" t="s">
        <v>148</v>
      </c>
      <c r="C158" s="46" t="s">
        <v>45</v>
      </c>
      <c r="D158" s="46" t="s">
        <v>48</v>
      </c>
      <c r="E158" s="46" t="s">
        <v>51</v>
      </c>
      <c r="F158" s="46" t="s">
        <v>54</v>
      </c>
      <c r="G158" s="46" t="s">
        <v>57</v>
      </c>
      <c r="H158" s="46" t="s">
        <v>60</v>
      </c>
      <c r="I158" s="46" t="s">
        <v>63</v>
      </c>
      <c r="J158" s="46" t="s">
        <v>66</v>
      </c>
      <c r="K158" s="46" t="s">
        <v>69</v>
      </c>
      <c r="L158" s="46" t="s">
        <v>71</v>
      </c>
      <c r="M158" s="46" t="s">
        <v>73</v>
      </c>
      <c r="N158" s="46" t="s">
        <v>75</v>
      </c>
      <c r="O158" s="46" t="s">
        <v>78</v>
      </c>
      <c r="P158" s="46" t="s">
        <v>81</v>
      </c>
      <c r="Q158" s="46" t="s">
        <v>84</v>
      </c>
      <c r="R158" s="46" t="s">
        <v>87</v>
      </c>
      <c r="S158" s="46" t="s">
        <v>90</v>
      </c>
      <c r="T158" s="46" t="s">
        <v>93</v>
      </c>
      <c r="U158" s="46" t="s">
        <v>96</v>
      </c>
      <c r="V158" s="46" t="s">
        <v>98</v>
      </c>
      <c r="W158" s="46" t="s">
        <v>100</v>
      </c>
      <c r="X158" s="46" t="s">
        <v>103</v>
      </c>
      <c r="Y158" s="46" t="s">
        <v>106</v>
      </c>
      <c r="Z158" s="46" t="s">
        <v>109</v>
      </c>
      <c r="AA158" s="46" t="s">
        <v>111</v>
      </c>
      <c r="AB158" s="46" t="s">
        <v>113</v>
      </c>
      <c r="AC158" s="46" t="s">
        <v>116</v>
      </c>
      <c r="AD158" s="46" t="s">
        <v>119</v>
      </c>
    </row>
    <row r="159" spans="2:30" ht="15.75" thickBot="1">
      <c r="B159" s="46" t="s">
        <v>45</v>
      </c>
      <c r="C159" s="71" t="str">
        <f>IF(B159=C158,"",1)</f>
        <v/>
      </c>
      <c r="D159" s="2">
        <f>IF(B159=D158,"",1)</f>
        <v>1</v>
      </c>
      <c r="E159" s="2">
        <f>IF(B159=E158,"",1)</f>
        <v>1</v>
      </c>
      <c r="F159" s="2">
        <f>IF(B159=F158,"",1)</f>
        <v>1</v>
      </c>
      <c r="G159" s="2">
        <f>IF(B159=G158,"",1)</f>
        <v>1</v>
      </c>
      <c r="H159" s="2">
        <f>IF(B159=H158,"",1)</f>
        <v>1</v>
      </c>
      <c r="I159" s="2">
        <f>IF(B159=I158,"",1)</f>
        <v>1</v>
      </c>
      <c r="J159" s="2">
        <f>IF(B159=J158,"",1)</f>
        <v>1</v>
      </c>
      <c r="K159" s="2">
        <f>IF(B159=K158,"",1)</f>
        <v>1</v>
      </c>
      <c r="L159" s="2">
        <f>IF(B159=L158,"",1)</f>
        <v>1</v>
      </c>
      <c r="M159" s="2">
        <f>IF(B159=M158,"",1)</f>
        <v>1</v>
      </c>
      <c r="N159" s="2">
        <f>IF(B159=N158,"",1)</f>
        <v>1</v>
      </c>
      <c r="O159" s="2">
        <f>IF(B159=O158,"",1)</f>
        <v>1</v>
      </c>
      <c r="P159" s="2">
        <f>IF(B159=P158,"",1)</f>
        <v>1</v>
      </c>
      <c r="Q159" s="2">
        <f>IF(B159=Q158,"",1)</f>
        <v>1</v>
      </c>
      <c r="R159" s="2">
        <f>IF(B159=R158,"",1)</f>
        <v>1</v>
      </c>
      <c r="S159" s="2">
        <f>IF(B159=S158,"",1)</f>
        <v>1</v>
      </c>
      <c r="T159" s="2">
        <f>IF(B159=T158,"",1)</f>
        <v>1</v>
      </c>
      <c r="U159" s="2">
        <f>IF(B159=U158,"",1)</f>
        <v>1</v>
      </c>
      <c r="V159" s="2">
        <f>IF(B159=V158,"",1)</f>
        <v>1</v>
      </c>
      <c r="W159" s="2">
        <f>IF(B159=W158,"",1)</f>
        <v>1</v>
      </c>
      <c r="X159" s="2">
        <f>IF(B159=X158,"",1)</f>
        <v>1</v>
      </c>
      <c r="Y159" s="2">
        <f>IF(B159=Y158,"",1)</f>
        <v>1</v>
      </c>
      <c r="Z159" s="2">
        <f>IF(B159=Z158,"",1)</f>
        <v>1</v>
      </c>
      <c r="AA159" s="2">
        <f>IF(B159=AA158,"",1)</f>
        <v>1</v>
      </c>
      <c r="AB159" s="2">
        <f>IF(B159=AB158,"",1)</f>
        <v>1</v>
      </c>
      <c r="AC159" s="2">
        <f>IF(B159=AC158,"",1)</f>
        <v>1</v>
      </c>
      <c r="AD159" s="2">
        <f>IF(B159=AD158,"",1)</f>
        <v>1</v>
      </c>
    </row>
    <row r="160" spans="2:30" ht="15.75" thickBot="1">
      <c r="B160" s="46" t="s">
        <v>48</v>
      </c>
      <c r="C160" s="2">
        <f>IF(B160=C158,"",1)</f>
        <v>1</v>
      </c>
      <c r="D160" s="71" t="str">
        <f>IF(B160=D158,"",1)</f>
        <v/>
      </c>
      <c r="E160" s="2">
        <f>IF(B160=E158,"",1)</f>
        <v>1</v>
      </c>
      <c r="F160" s="2">
        <f>IF(B160=F158,"",1)</f>
        <v>1</v>
      </c>
      <c r="G160" s="2">
        <f>IF(B160=G158,"",1)</f>
        <v>1</v>
      </c>
      <c r="H160" s="2">
        <f>IF(B160=H158,"",1)</f>
        <v>1</v>
      </c>
      <c r="I160" s="2">
        <f>IF(B160=I158,"",1)</f>
        <v>1</v>
      </c>
      <c r="J160" s="2">
        <f>IF(B160=J158,"",1)</f>
        <v>1</v>
      </c>
      <c r="K160" s="2">
        <f>IF(B160=K158,"",1)</f>
        <v>1</v>
      </c>
      <c r="L160" s="2">
        <f>IF(B160=L158,"",1)</f>
        <v>1</v>
      </c>
      <c r="M160" s="2">
        <f>IF(B160=M158,"",1)</f>
        <v>1</v>
      </c>
      <c r="N160" s="2">
        <f>IF(B160=N158,"",1)</f>
        <v>1</v>
      </c>
      <c r="O160" s="2">
        <f>IF(B160=O158,"",1)</f>
        <v>1</v>
      </c>
      <c r="P160" s="2">
        <f>IF(B160=P158,"",1)</f>
        <v>1</v>
      </c>
      <c r="Q160" s="2">
        <f>IF(B160=Q158,"",1)</f>
        <v>1</v>
      </c>
      <c r="R160" s="2">
        <f>IF(B160=R158,"",1)</f>
        <v>1</v>
      </c>
      <c r="S160" s="2">
        <f>IF(B160=S158,"",1)</f>
        <v>1</v>
      </c>
      <c r="T160" s="2">
        <f>IF(B160=T158,"",1)</f>
        <v>1</v>
      </c>
      <c r="U160" s="2">
        <f>IF(B160=U158,"",1)</f>
        <v>1</v>
      </c>
      <c r="V160" s="2">
        <f>IF(B160=V158,"",1)</f>
        <v>1</v>
      </c>
      <c r="W160" s="2">
        <f>IF(B160=W158,"",1)</f>
        <v>1</v>
      </c>
      <c r="X160" s="2">
        <f>IF(B160=X158,"",1)</f>
        <v>1</v>
      </c>
      <c r="Y160" s="2">
        <f>IF(B160=Y158,"",1)</f>
        <v>1</v>
      </c>
      <c r="Z160" s="2">
        <f>IF(B160=Z158,"",1)</f>
        <v>1</v>
      </c>
      <c r="AA160" s="2">
        <f>IF(B160=AA158,"",1)</f>
        <v>1</v>
      </c>
      <c r="AB160" s="2">
        <f>IF(B160=AB158,"",1)</f>
        <v>1</v>
      </c>
      <c r="AC160" s="2">
        <f>IF(B160=AC158,"",1)</f>
        <v>1</v>
      </c>
      <c r="AD160" s="2">
        <f>IF(B160=AD158,"",1)</f>
        <v>1</v>
      </c>
    </row>
    <row r="161" spans="2:30" ht="15.75" thickBot="1">
      <c r="B161" s="46" t="s">
        <v>51</v>
      </c>
      <c r="C161" s="2">
        <f>IF(B161=C158,"",1)</f>
        <v>1</v>
      </c>
      <c r="D161" s="2">
        <f>IF(B161=D158,"",1)</f>
        <v>1</v>
      </c>
      <c r="E161" s="71" t="str">
        <f>IF(B161=E158,"",1)</f>
        <v/>
      </c>
      <c r="F161" s="2">
        <f>IF(B161=F158,"",1)</f>
        <v>1</v>
      </c>
      <c r="G161" s="2">
        <f>IF(B161=G158,"",1)</f>
        <v>1</v>
      </c>
      <c r="H161" s="2">
        <f>IF(B161=H158,"",1)</f>
        <v>1</v>
      </c>
      <c r="I161" s="2">
        <f>IF(B161=I158,"",1)</f>
        <v>1</v>
      </c>
      <c r="J161" s="2">
        <f>IF(B161=J158,"",1)</f>
        <v>1</v>
      </c>
      <c r="K161" s="2">
        <f>IF(B161=K158,"",1)</f>
        <v>1</v>
      </c>
      <c r="L161" s="2">
        <f>IF(B161=L158,"",1)</f>
        <v>1</v>
      </c>
      <c r="M161" s="2">
        <f>IF(B161=M158,"",1)</f>
        <v>1</v>
      </c>
      <c r="N161" s="2">
        <f>IF(B161=N158,"",1)</f>
        <v>1</v>
      </c>
      <c r="O161" s="2">
        <f>IF(B161=O158,"",1)</f>
        <v>1</v>
      </c>
      <c r="P161" s="2">
        <f>IF(B161=P158,"",1)</f>
        <v>1</v>
      </c>
      <c r="Q161" s="2">
        <f>IF(B161=Q158,"",1)</f>
        <v>1</v>
      </c>
      <c r="R161" s="2">
        <f>IF(B161=R158,"",1)</f>
        <v>1</v>
      </c>
      <c r="S161" s="2">
        <f>IF(B161=S158,"",1)</f>
        <v>1</v>
      </c>
      <c r="T161" s="2">
        <f>IF(B161=T158,"",1)</f>
        <v>1</v>
      </c>
      <c r="U161" s="2">
        <f>IF(B161=U158,"",1)</f>
        <v>1</v>
      </c>
      <c r="V161" s="2">
        <f>IF(B161=V158,"",1)</f>
        <v>1</v>
      </c>
      <c r="W161" s="2">
        <f>IF(B161=W158,"",1)</f>
        <v>1</v>
      </c>
      <c r="X161" s="2">
        <f>IF(B161=X158,"",1)</f>
        <v>1</v>
      </c>
      <c r="Y161" s="2">
        <f>IF(B161=Y158,"",1)</f>
        <v>1</v>
      </c>
      <c r="Z161" s="2">
        <f>IF(B161=Z158,"",1)</f>
        <v>1</v>
      </c>
      <c r="AA161" s="2">
        <f>IF(B161=AA158,"",1)</f>
        <v>1</v>
      </c>
      <c r="AB161" s="2">
        <f>IF(B161=AB158,"",1)</f>
        <v>1</v>
      </c>
      <c r="AC161" s="2">
        <f>IF(B161=AC158,"",1)</f>
        <v>1</v>
      </c>
      <c r="AD161" s="2">
        <f>IF(B161=AD158,"",1)</f>
        <v>1</v>
      </c>
    </row>
    <row r="162" spans="2:30" ht="15.75" thickBot="1">
      <c r="B162" s="46" t="s">
        <v>54</v>
      </c>
      <c r="C162" s="2">
        <f>IF(B162=C158,"",1)</f>
        <v>1</v>
      </c>
      <c r="D162" s="2">
        <f>IF(B162=D158,"",1)</f>
        <v>1</v>
      </c>
      <c r="E162" s="2">
        <f>IF(B162=E158,"",1)</f>
        <v>1</v>
      </c>
      <c r="F162" s="71" t="str">
        <f>IF(B162=F158,"",1)</f>
        <v/>
      </c>
      <c r="G162" s="2">
        <f>IF(B162=G158,"",1)</f>
        <v>1</v>
      </c>
      <c r="H162" s="2">
        <f>IF(B162=H158,"",1)</f>
        <v>1</v>
      </c>
      <c r="I162" s="2">
        <f>IF(B162=I158,"",1)</f>
        <v>1</v>
      </c>
      <c r="J162" s="2">
        <f>IF(B162=J158,"",1)</f>
        <v>1</v>
      </c>
      <c r="K162" s="2">
        <f>IF(B162=K158,"",1)</f>
        <v>1</v>
      </c>
      <c r="L162" s="2">
        <f>IF(B162=L158,"",1)</f>
        <v>1</v>
      </c>
      <c r="M162" s="2">
        <f>IF(B162=M158,"",1)</f>
        <v>1</v>
      </c>
      <c r="N162" s="2">
        <f>IF(B162=N158,"",1)</f>
        <v>1</v>
      </c>
      <c r="O162" s="2">
        <f>IF(B162=O158,"",1)</f>
        <v>1</v>
      </c>
      <c r="P162" s="2">
        <f>IF(B162=P158,"",1)</f>
        <v>1</v>
      </c>
      <c r="Q162" s="2">
        <f>IF(B162=Q158,"",1)</f>
        <v>1</v>
      </c>
      <c r="R162" s="2">
        <f>IF(B162=R158,"",1)</f>
        <v>1</v>
      </c>
      <c r="S162" s="2">
        <f>IF(B162=S158,"",1)</f>
        <v>1</v>
      </c>
      <c r="T162" s="2">
        <f>IF(B162=T158,"",1)</f>
        <v>1</v>
      </c>
      <c r="U162" s="2">
        <f>IF(B162=U158,"",1)</f>
        <v>1</v>
      </c>
      <c r="V162" s="2">
        <f>IF(B162=V158,"",1)</f>
        <v>1</v>
      </c>
      <c r="W162" s="2">
        <f>IF(B162=W158,"",1)</f>
        <v>1</v>
      </c>
      <c r="X162" s="2">
        <f>IF(B162=X158,"",1)</f>
        <v>1</v>
      </c>
      <c r="Y162" s="2">
        <f>IF(B162=Y158,"",1)</f>
        <v>1</v>
      </c>
      <c r="Z162" s="2">
        <f>IF(B162=Z158,"",1)</f>
        <v>1</v>
      </c>
      <c r="AA162" s="2">
        <f>IF(B162=AA158,"",1)</f>
        <v>1</v>
      </c>
      <c r="AB162" s="2">
        <f>IF(B162=AB158,"",1)</f>
        <v>1</v>
      </c>
      <c r="AC162" s="2">
        <f>IF(B162=AC158,"",1)</f>
        <v>1</v>
      </c>
      <c r="AD162" s="2">
        <f>IF(B162=AD158,"",1)</f>
        <v>1</v>
      </c>
    </row>
    <row r="163" spans="2:30" ht="15.75" thickBot="1">
      <c r="B163" s="46" t="s">
        <v>57</v>
      </c>
      <c r="C163" s="2">
        <f>IF(B163=C158,"",1)</f>
        <v>1</v>
      </c>
      <c r="D163" s="2">
        <f>IF(B163=D158,"",1)</f>
        <v>1</v>
      </c>
      <c r="E163" s="2">
        <f>IF(B163=E158,"",1)</f>
        <v>1</v>
      </c>
      <c r="F163" s="2">
        <f>IF(B163=F158,"",1)</f>
        <v>1</v>
      </c>
      <c r="G163" s="71" t="str">
        <f>IF(B163=G158,"",1)</f>
        <v/>
      </c>
      <c r="H163" s="2">
        <f>IF(B163=H158,"",1)</f>
        <v>1</v>
      </c>
      <c r="I163" s="2">
        <f>IF(B163=I158,"",1)</f>
        <v>1</v>
      </c>
      <c r="J163" s="2">
        <f>IF(B163=J158,"",1)</f>
        <v>1</v>
      </c>
      <c r="K163" s="2">
        <f>IF(B163=K158,"",1)</f>
        <v>1</v>
      </c>
      <c r="L163" s="2">
        <f>IF(B163=L158,"",1)</f>
        <v>1</v>
      </c>
      <c r="M163" s="2">
        <f>IF(B163=M158,"",1)</f>
        <v>1</v>
      </c>
      <c r="N163" s="2">
        <f>IF(B163=N158,"",1)</f>
        <v>1</v>
      </c>
      <c r="O163" s="2">
        <f>IF(B163=O158,"",1)</f>
        <v>1</v>
      </c>
      <c r="P163" s="2">
        <f>IF(B163=P158,"",1)</f>
        <v>1</v>
      </c>
      <c r="Q163" s="2">
        <f>IF(B163=Q158,"",1)</f>
        <v>1</v>
      </c>
      <c r="R163" s="2">
        <f>IF(B163=R158,"",1)</f>
        <v>1</v>
      </c>
      <c r="S163" s="2">
        <f>IF(B163=S158,"",1)</f>
        <v>1</v>
      </c>
      <c r="T163" s="2">
        <f>IF(B163=T158,"",1)</f>
        <v>1</v>
      </c>
      <c r="U163" s="2">
        <f>IF(B163=U158,"",1)</f>
        <v>1</v>
      </c>
      <c r="V163" s="2">
        <f>IF(B163=V158,"",1)</f>
        <v>1</v>
      </c>
      <c r="W163" s="2">
        <f>IF(B163=W158,"",1)</f>
        <v>1</v>
      </c>
      <c r="X163" s="2">
        <f>IF(B163=X158,"",1)</f>
        <v>1</v>
      </c>
      <c r="Y163" s="2">
        <f>IF(B163=Y158,"",1)</f>
        <v>1</v>
      </c>
      <c r="Z163" s="2">
        <f>IF(B163=Z158,"",1)</f>
        <v>1</v>
      </c>
      <c r="AA163" s="2">
        <f>IF(B163=AA158,"",1)</f>
        <v>1</v>
      </c>
      <c r="AB163" s="2">
        <f>IF(B163=AB158,"",1)</f>
        <v>1</v>
      </c>
      <c r="AC163" s="2">
        <f>IF(B163=AC158,"",1)</f>
        <v>1</v>
      </c>
      <c r="AD163" s="2">
        <f>IF(B163=AD158,"",1)</f>
        <v>1</v>
      </c>
    </row>
    <row r="164" spans="2:30" ht="15.75" thickBot="1">
      <c r="B164" s="46" t="s">
        <v>60</v>
      </c>
      <c r="C164" s="2">
        <f>IF(B164=C158,"",1)</f>
        <v>1</v>
      </c>
      <c r="D164" s="2">
        <f>IF(B164=D158,"",1)</f>
        <v>1</v>
      </c>
      <c r="E164" s="2">
        <f>IF(B164=E158,"",1)</f>
        <v>1</v>
      </c>
      <c r="F164" s="2">
        <f>IF(B164=F158,"",1)</f>
        <v>1</v>
      </c>
      <c r="G164" s="2">
        <f>IF(B164=G158,"",1)</f>
        <v>1</v>
      </c>
      <c r="H164" s="71" t="str">
        <f>IF(B164=H158,"",1)</f>
        <v/>
      </c>
      <c r="I164" s="2">
        <f>IF(B164=I158,"",1)</f>
        <v>1</v>
      </c>
      <c r="J164" s="2">
        <f>IF(B164=J158,"",1)</f>
        <v>1</v>
      </c>
      <c r="K164" s="2">
        <f>IF(B164=K158,"",1)</f>
        <v>1</v>
      </c>
      <c r="L164" s="2">
        <f>IF(B164=L158,"",1)</f>
        <v>1</v>
      </c>
      <c r="M164" s="2">
        <f>IF(B164=M158,"",1)</f>
        <v>1</v>
      </c>
      <c r="N164" s="2">
        <f>IF(B164=N158,"",1)</f>
        <v>1</v>
      </c>
      <c r="O164" s="2">
        <f>IF(B164=O158,"",1)</f>
        <v>1</v>
      </c>
      <c r="P164" s="2">
        <f>IF(B164=P158,"",1)</f>
        <v>1</v>
      </c>
      <c r="Q164" s="2">
        <f>IF(B164=Q158,"",1)</f>
        <v>1</v>
      </c>
      <c r="R164" s="2">
        <f>IF(B164=R158,"",1)</f>
        <v>1</v>
      </c>
      <c r="S164" s="2">
        <f>IF(B164=S158,"",1)</f>
        <v>1</v>
      </c>
      <c r="T164" s="2">
        <f>IF(B164=T158,"",1)</f>
        <v>1</v>
      </c>
      <c r="U164" s="2">
        <f>IF(B164=U158,"",1)</f>
        <v>1</v>
      </c>
      <c r="V164" s="2">
        <f>IF(B164=V158,"",1)</f>
        <v>1</v>
      </c>
      <c r="W164" s="2">
        <f>IF(B164=W158,"",1)</f>
        <v>1</v>
      </c>
      <c r="X164" s="2">
        <f>IF(B164=X158,"",1)</f>
        <v>1</v>
      </c>
      <c r="Y164" s="2">
        <f>IF(B164=Y158,"",1)</f>
        <v>1</v>
      </c>
      <c r="Z164" s="2">
        <f>IF(B164=Z158,"",1)</f>
        <v>1</v>
      </c>
      <c r="AA164" s="2">
        <f>IF(B164=AA158,"",1)</f>
        <v>1</v>
      </c>
      <c r="AB164" s="2">
        <f>IF(B164=AB158,"",1)</f>
        <v>1</v>
      </c>
      <c r="AC164" s="2">
        <f>IF(B164=AC158,"",1)</f>
        <v>1</v>
      </c>
      <c r="AD164" s="2">
        <f>IF(B164=AD158,"",1)</f>
        <v>1</v>
      </c>
    </row>
    <row r="165" spans="2:30" ht="15.75" thickBot="1">
      <c r="B165" s="46" t="s">
        <v>63</v>
      </c>
      <c r="C165" s="2">
        <f>IF(B165=C158,"",1)</f>
        <v>1</v>
      </c>
      <c r="D165" s="2">
        <f>IF(B165=D158,"",1)</f>
        <v>1</v>
      </c>
      <c r="E165" s="2">
        <f>IF(B165=E158,"",1)</f>
        <v>1</v>
      </c>
      <c r="F165" s="2">
        <f>IF(B165=F158,"",1)</f>
        <v>1</v>
      </c>
      <c r="G165" s="2">
        <f>IF(B165=G158,"",1)</f>
        <v>1</v>
      </c>
      <c r="H165" s="2">
        <f>IF(B165=H158,"",1)</f>
        <v>1</v>
      </c>
      <c r="I165" s="71" t="str">
        <f>IF(B165=I158,"",1)</f>
        <v/>
      </c>
      <c r="J165" s="2">
        <f>IF(B165=J158,"",1)</f>
        <v>1</v>
      </c>
      <c r="K165" s="2">
        <f>IF(B165=K158,"",1)</f>
        <v>1</v>
      </c>
      <c r="L165" s="2">
        <f>IF(B165=L158,"",1)</f>
        <v>1</v>
      </c>
      <c r="M165" s="2">
        <f>IF(B165=M158,"",1)</f>
        <v>1</v>
      </c>
      <c r="N165" s="2">
        <f>IF(B165=N158,"",1)</f>
        <v>1</v>
      </c>
      <c r="O165" s="2">
        <f>IF(B165=O158,"",1)</f>
        <v>1</v>
      </c>
      <c r="P165" s="2">
        <f>IF(B165=P158,"",1)</f>
        <v>1</v>
      </c>
      <c r="Q165" s="2">
        <f>IF(B165=Q158,"",1)</f>
        <v>1</v>
      </c>
      <c r="R165" s="2">
        <f>IF(B165=R158,"",1)</f>
        <v>1</v>
      </c>
      <c r="S165" s="2">
        <f>IF(B165=S158,"",1)</f>
        <v>1</v>
      </c>
      <c r="T165" s="2">
        <f>IF(B165=T158,"",1)</f>
        <v>1</v>
      </c>
      <c r="U165" s="2">
        <f>IF(B165=U158,"",1)</f>
        <v>1</v>
      </c>
      <c r="V165" s="2">
        <f>IF(B165=V158,"",1)</f>
        <v>1</v>
      </c>
      <c r="W165" s="2">
        <f>IF(B165=W158,"",1)</f>
        <v>1</v>
      </c>
      <c r="X165" s="2">
        <f>IF(B165=X158,"",1)</f>
        <v>1</v>
      </c>
      <c r="Y165" s="2">
        <f>IF(B165=Y158,"",1)</f>
        <v>1</v>
      </c>
      <c r="Z165" s="2">
        <f>IF(B165=Z158,"",1)</f>
        <v>1</v>
      </c>
      <c r="AA165" s="2">
        <f>IF(B165=AA158,"",1)</f>
        <v>1</v>
      </c>
      <c r="AB165" s="2">
        <f>IF(B165=AB158,"",1)</f>
        <v>1</v>
      </c>
      <c r="AC165" s="2">
        <f>IF(B165=AC158,"",1)</f>
        <v>1</v>
      </c>
      <c r="AD165" s="2">
        <f>IF(B165=AD158,"",1)</f>
        <v>1</v>
      </c>
    </row>
    <row r="166" spans="2:30" ht="15.75" thickBot="1">
      <c r="B166" s="46" t="s">
        <v>66</v>
      </c>
      <c r="C166" s="2">
        <f>IF(B166=C158,"",1)</f>
        <v>1</v>
      </c>
      <c r="D166" s="2">
        <f>IF(B166=D158,"",1)</f>
        <v>1</v>
      </c>
      <c r="E166" s="2">
        <f>IF(B166=E158,"",1)</f>
        <v>1</v>
      </c>
      <c r="F166" s="2">
        <f>IF(B166=F158,"",1)</f>
        <v>1</v>
      </c>
      <c r="G166" s="2">
        <f>IF(B166=G158,"",1)</f>
        <v>1</v>
      </c>
      <c r="H166" s="2">
        <f>IF(B166=H158,"",1)</f>
        <v>1</v>
      </c>
      <c r="I166" s="2">
        <f>IF(B166=I158,"",1)</f>
        <v>1</v>
      </c>
      <c r="J166" s="71" t="str">
        <f>IF(B166=J158,"",1)</f>
        <v/>
      </c>
      <c r="K166" s="2">
        <f>IF(B166=K158,"",1)</f>
        <v>1</v>
      </c>
      <c r="L166" s="2">
        <f>IF(B166=L158,"",1)</f>
        <v>1</v>
      </c>
      <c r="M166" s="2">
        <f>IF(B166=M158,"",1)</f>
        <v>1</v>
      </c>
      <c r="N166" s="2">
        <f>IF(B166=N158,"",1)</f>
        <v>1</v>
      </c>
      <c r="O166" s="2">
        <f>IF(B166=O158,"",1)</f>
        <v>1</v>
      </c>
      <c r="P166" s="2">
        <f>IF(B166=P158,"",1)</f>
        <v>1</v>
      </c>
      <c r="Q166" s="2">
        <f>IF(B166=Q158,"",1)</f>
        <v>1</v>
      </c>
      <c r="R166" s="2">
        <f>IF(B166=R158,"",1)</f>
        <v>1</v>
      </c>
      <c r="S166" s="2">
        <f>IF(B166=S158,"",1)</f>
        <v>1</v>
      </c>
      <c r="T166" s="2">
        <f>IF(B166=T158,"",1)</f>
        <v>1</v>
      </c>
      <c r="U166" s="2">
        <f>IF(B166=U158,"",1)</f>
        <v>1</v>
      </c>
      <c r="V166" s="2">
        <f>IF(B166=V158,"",1)</f>
        <v>1</v>
      </c>
      <c r="W166" s="2">
        <f>IF(B166=W158,"",1)</f>
        <v>1</v>
      </c>
      <c r="X166" s="2">
        <f>IF(B166=X158,"",1)</f>
        <v>1</v>
      </c>
      <c r="Y166" s="2">
        <f>IF(B166=Y158,"",1)</f>
        <v>1</v>
      </c>
      <c r="Z166" s="2">
        <f>IF(B166=Z158,"",1)</f>
        <v>1</v>
      </c>
      <c r="AA166" s="2">
        <f>IF(B166=AA158,"",1)</f>
        <v>1</v>
      </c>
      <c r="AB166" s="2">
        <f>IF(B166=AB158,"",1)</f>
        <v>1</v>
      </c>
      <c r="AC166" s="2">
        <f>IF(B166=AC158,"",1)</f>
        <v>1</v>
      </c>
      <c r="AD166" s="2">
        <f>IF(B166=AD158,"",1)</f>
        <v>1</v>
      </c>
    </row>
    <row r="167" spans="2:30" ht="15.75" thickBot="1">
      <c r="B167" s="46" t="s">
        <v>69</v>
      </c>
      <c r="C167" s="2">
        <f>IF(B167=C158,"",1)</f>
        <v>1</v>
      </c>
      <c r="D167" s="2">
        <f>IF(B167=D158,"",1)</f>
        <v>1</v>
      </c>
      <c r="E167" s="2">
        <f>IF(B167=E158,"",1)</f>
        <v>1</v>
      </c>
      <c r="F167" s="2">
        <f>IF(B167=F158,"",1)</f>
        <v>1</v>
      </c>
      <c r="G167" s="2">
        <f>IF(B167=G158,"",1)</f>
        <v>1</v>
      </c>
      <c r="H167" s="2">
        <f>IF(B167=H158,"",1)</f>
        <v>1</v>
      </c>
      <c r="I167" s="2">
        <f>IF(B167=I158,"",1)</f>
        <v>1</v>
      </c>
      <c r="J167" s="2">
        <f>IF(B167=J158,"",1)</f>
        <v>1</v>
      </c>
      <c r="K167" s="71" t="str">
        <f>IF(B167=K158,"",1)</f>
        <v/>
      </c>
      <c r="L167" s="2">
        <f>IF(B167=L158,"",1)</f>
        <v>1</v>
      </c>
      <c r="M167" s="2">
        <f>IF(B167=M158,"",1)</f>
        <v>1</v>
      </c>
      <c r="N167" s="2">
        <f>IF(B167=N158,"",1)</f>
        <v>1</v>
      </c>
      <c r="O167" s="2">
        <f>IF(B167=O158,"",1)</f>
        <v>1</v>
      </c>
      <c r="P167" s="2">
        <f>IF(B167=P158,"",1)</f>
        <v>1</v>
      </c>
      <c r="Q167" s="2">
        <f>IF(B167=Q158,"",1)</f>
        <v>1</v>
      </c>
      <c r="R167" s="2">
        <f>IF(B167=R158,"",1)</f>
        <v>1</v>
      </c>
      <c r="S167" s="2">
        <f>IF(B167=S158,"",1)</f>
        <v>1</v>
      </c>
      <c r="T167" s="2">
        <f>IF(B167=T158,"",1)</f>
        <v>1</v>
      </c>
      <c r="U167" s="2">
        <f>IF(B167=U158,"",1)</f>
        <v>1</v>
      </c>
      <c r="V167" s="2">
        <f>IF(B167=V158,"",1)</f>
        <v>1</v>
      </c>
      <c r="W167" s="2">
        <f>IF(B167=W158,"",1)</f>
        <v>1</v>
      </c>
      <c r="X167" s="2">
        <f>IF(B167=X158,"",1)</f>
        <v>1</v>
      </c>
      <c r="Y167" s="2">
        <f>IF(B167=Y158,"",1)</f>
        <v>1</v>
      </c>
      <c r="Z167" s="2">
        <f>IF(B167=Z158,"",1)</f>
        <v>1</v>
      </c>
      <c r="AA167" s="2">
        <f>IF(B167=AA158,"",1)</f>
        <v>1</v>
      </c>
      <c r="AB167" s="2">
        <f>IF(B167=AB158,"",1)</f>
        <v>1</v>
      </c>
      <c r="AC167" s="2">
        <f>IF(B167=AC158,"",1)</f>
        <v>1</v>
      </c>
      <c r="AD167" s="2">
        <f>IF(B167=AD158,"",1)</f>
        <v>1</v>
      </c>
    </row>
    <row r="168" spans="2:30" ht="15.75" thickBot="1">
      <c r="B168" s="46" t="s">
        <v>71</v>
      </c>
      <c r="C168" s="2">
        <f>IF(B168=C158,"",1)</f>
        <v>1</v>
      </c>
      <c r="D168" s="2">
        <f>IF(B168=D158,"",1)</f>
        <v>1</v>
      </c>
      <c r="E168" s="2">
        <f>IF(B168=E158,"",1)</f>
        <v>1</v>
      </c>
      <c r="F168" s="2">
        <f>IF(B168=F158,"",1)</f>
        <v>1</v>
      </c>
      <c r="G168" s="2">
        <f>IF(B168=G158,"",1)</f>
        <v>1</v>
      </c>
      <c r="H168" s="2">
        <f>IF(B168=H158,"",1)</f>
        <v>1</v>
      </c>
      <c r="I168" s="2">
        <f>IF(B168=I158,"",1)</f>
        <v>1</v>
      </c>
      <c r="J168" s="2">
        <f>IF(B168=J158,"",1)</f>
        <v>1</v>
      </c>
      <c r="K168" s="2">
        <f>IF(B168=K158,"",1)</f>
        <v>1</v>
      </c>
      <c r="L168" s="71" t="str">
        <f>IF(B168=L158,"",1)</f>
        <v/>
      </c>
      <c r="M168" s="2">
        <f>IF(B168=M158,"",1)</f>
        <v>1</v>
      </c>
      <c r="N168" s="2">
        <f>IF(B168=N158,"",1)</f>
        <v>1</v>
      </c>
      <c r="O168" s="2">
        <f>IF(B168=O158,"",1)</f>
        <v>1</v>
      </c>
      <c r="P168" s="2">
        <f>IF(B168=P158,"",1)</f>
        <v>1</v>
      </c>
      <c r="Q168" s="2">
        <f>IF(B168=Q158,"",1)</f>
        <v>1</v>
      </c>
      <c r="R168" s="2">
        <f>IF(B168=R158,"",1)</f>
        <v>1</v>
      </c>
      <c r="S168" s="2">
        <f>IF(B168=S158,"",1)</f>
        <v>1</v>
      </c>
      <c r="T168" s="2">
        <f>IF(B168=T158,"",1)</f>
        <v>1</v>
      </c>
      <c r="U168" s="2">
        <f>IF(B168=U158,"",1)</f>
        <v>1</v>
      </c>
      <c r="V168" s="2">
        <f>IF(B168=V158,"",1)</f>
        <v>1</v>
      </c>
      <c r="W168" s="2">
        <f>IF(B168=W158,"",1)</f>
        <v>1</v>
      </c>
      <c r="X168" s="2">
        <f>IF(B168=X158,"",1)</f>
        <v>1</v>
      </c>
      <c r="Y168" s="2">
        <f>IF(B168=Y158,"",1)</f>
        <v>1</v>
      </c>
      <c r="Z168" s="2">
        <f>IF(B168=Z158,"",1)</f>
        <v>1</v>
      </c>
      <c r="AA168" s="2">
        <f>IF(B168=AA158,"",1)</f>
        <v>1</v>
      </c>
      <c r="AB168" s="2">
        <f>IF(B168=AB158,"",1)</f>
        <v>1</v>
      </c>
      <c r="AC168" s="2">
        <f>IF(B168=AC158,"",1)</f>
        <v>1</v>
      </c>
      <c r="AD168" s="2">
        <f>IF(B168=AD158,"",1)</f>
        <v>1</v>
      </c>
    </row>
    <row r="169" spans="2:30" ht="15.75" thickBot="1">
      <c r="B169" s="46" t="s">
        <v>73</v>
      </c>
      <c r="C169" s="2">
        <f>IF(B169=C158,"",1)</f>
        <v>1</v>
      </c>
      <c r="D169" s="2">
        <f>IF(B169=D158,"",1)</f>
        <v>1</v>
      </c>
      <c r="E169" s="2">
        <f>IF(B169=E158,"",1)</f>
        <v>1</v>
      </c>
      <c r="F169" s="2">
        <f>IF(B169=F158,"",1)</f>
        <v>1</v>
      </c>
      <c r="G169" s="2">
        <f>IF(B169=G158,"",1)</f>
        <v>1</v>
      </c>
      <c r="H169" s="2">
        <f>IF(B169=H158,"",1)</f>
        <v>1</v>
      </c>
      <c r="I169" s="2">
        <f>IF(B169=I158,"",1)</f>
        <v>1</v>
      </c>
      <c r="J169" s="2">
        <f>IF(B169=J158,"",1)</f>
        <v>1</v>
      </c>
      <c r="K169" s="2">
        <f>IF(B169=K158,"",1)</f>
        <v>1</v>
      </c>
      <c r="L169" s="2">
        <f>IF(B169=L158,"",1)</f>
        <v>1</v>
      </c>
      <c r="M169" s="71" t="str">
        <f>IF(B169=M158,"",1)</f>
        <v/>
      </c>
      <c r="N169" s="2">
        <f>IF(B169=N158,"",1)</f>
        <v>1</v>
      </c>
      <c r="O169" s="2">
        <f>IF(B169=O158,"",1)</f>
        <v>1</v>
      </c>
      <c r="P169" s="2">
        <f>IF(B169=P158,"",1)</f>
        <v>1</v>
      </c>
      <c r="Q169" s="2">
        <f>IF(B169=Q158,"",1)</f>
        <v>1</v>
      </c>
      <c r="R169" s="2">
        <f>IF(B169=R158,"",1)</f>
        <v>1</v>
      </c>
      <c r="S169" s="2">
        <f>IF(B169=S158,"",1)</f>
        <v>1</v>
      </c>
      <c r="T169" s="2">
        <f>IF(B169=T158,"",1)</f>
        <v>1</v>
      </c>
      <c r="U169" s="2">
        <f>IF(B169=U158,"",1)</f>
        <v>1</v>
      </c>
      <c r="V169" s="2">
        <f>IF(B169=V158,"",1)</f>
        <v>1</v>
      </c>
      <c r="W169" s="2">
        <f>IF(B169=W158,"",1)</f>
        <v>1</v>
      </c>
      <c r="X169" s="2">
        <f>IF(B169=X158,"",1)</f>
        <v>1</v>
      </c>
      <c r="Y169" s="2">
        <f>IF(B169=Y158,"",1)</f>
        <v>1</v>
      </c>
      <c r="Z169" s="2">
        <f>IF(B169=Z158,"",1)</f>
        <v>1</v>
      </c>
      <c r="AA169" s="2">
        <f>IF(B169=AA158,"",1)</f>
        <v>1</v>
      </c>
      <c r="AB169" s="2">
        <f>IF(B169=AB158,"",1)</f>
        <v>1</v>
      </c>
      <c r="AC169" s="2">
        <f>IF(B169=AC158,"",1)</f>
        <v>1</v>
      </c>
      <c r="AD169" s="2">
        <f>IF(B169=AD158,"",1)</f>
        <v>1</v>
      </c>
    </row>
    <row r="170" spans="2:30" ht="15.75" thickBot="1">
      <c r="B170" s="46" t="s">
        <v>75</v>
      </c>
      <c r="C170" s="2">
        <f>IF(B170=C158,"",1)</f>
        <v>1</v>
      </c>
      <c r="D170" s="2">
        <f>IF(B170=D158,"",1)</f>
        <v>1</v>
      </c>
      <c r="E170" s="2">
        <f>IF(B170=E158,"",1)</f>
        <v>1</v>
      </c>
      <c r="F170" s="2">
        <f>IF(B170=F158,"",1)</f>
        <v>1</v>
      </c>
      <c r="G170" s="2">
        <f>IF(B170=G158,"",1)</f>
        <v>1</v>
      </c>
      <c r="H170" s="2">
        <f>IF(B170=H158,"",1)</f>
        <v>1</v>
      </c>
      <c r="I170" s="2">
        <f>IF(B170=I158,"",1)</f>
        <v>1</v>
      </c>
      <c r="J170" s="2">
        <f>IF(B170=J158,"",1)</f>
        <v>1</v>
      </c>
      <c r="K170" s="2">
        <f>IF(B170=K158,"",1)</f>
        <v>1</v>
      </c>
      <c r="L170" s="2">
        <f>IF(B170=L158,"",1)</f>
        <v>1</v>
      </c>
      <c r="M170" s="2">
        <f>IF(B170=M158,"",1)</f>
        <v>1</v>
      </c>
      <c r="N170" s="71" t="str">
        <f>IF(B170=N158,"",1)</f>
        <v/>
      </c>
      <c r="O170" s="2">
        <f>IF(B170=O158,"",1)</f>
        <v>1</v>
      </c>
      <c r="P170" s="2">
        <f>IF(B170=P158,"",1)</f>
        <v>1</v>
      </c>
      <c r="Q170" s="2">
        <f>IF(B170=Q158,"",1)</f>
        <v>1</v>
      </c>
      <c r="R170" s="2">
        <f>IF(B170=R158,"",1)</f>
        <v>1</v>
      </c>
      <c r="S170" s="2">
        <f>IF(B170=S158,"",1)</f>
        <v>1</v>
      </c>
      <c r="T170" s="2">
        <f>IF(B170=T158,"",1)</f>
        <v>1</v>
      </c>
      <c r="U170" s="2">
        <f>IF(B170=U158,"",1)</f>
        <v>1</v>
      </c>
      <c r="V170" s="2">
        <f>IF(B170=V158,"",1)</f>
        <v>1</v>
      </c>
      <c r="W170" s="2">
        <f>IF(B170=W158,"",1)</f>
        <v>1</v>
      </c>
      <c r="X170" s="2">
        <f>IF(B170=X158,"",1)</f>
        <v>1</v>
      </c>
      <c r="Y170" s="2">
        <f>IF(B170=Y158,"",1)</f>
        <v>1</v>
      </c>
      <c r="Z170" s="2">
        <f>IF(B170=Z158,"",1)</f>
        <v>1</v>
      </c>
      <c r="AA170" s="2">
        <f>IF(B170=AA158,"",1)</f>
        <v>1</v>
      </c>
      <c r="AB170" s="2">
        <f>IF(B170=AB158,"",1)</f>
        <v>1</v>
      </c>
      <c r="AC170" s="2">
        <f>IF(B170=AC158,"",1)</f>
        <v>1</v>
      </c>
      <c r="AD170" s="2">
        <f>IF(B170=AD158,"",1)</f>
        <v>1</v>
      </c>
    </row>
    <row r="171" spans="2:30" ht="15.75" thickBot="1">
      <c r="B171" s="46" t="s">
        <v>78</v>
      </c>
      <c r="C171" s="2">
        <f>IF(B171=C158,"",1)</f>
        <v>1</v>
      </c>
      <c r="D171" s="2">
        <f>IF(B171=D158,"",1)</f>
        <v>1</v>
      </c>
      <c r="E171" s="2">
        <f>IF(B171=E158,"",1)</f>
        <v>1</v>
      </c>
      <c r="F171" s="2">
        <f>IF(B171=F158,"",1)</f>
        <v>1</v>
      </c>
      <c r="G171" s="2">
        <f>IF(B171=G158,"",1)</f>
        <v>1</v>
      </c>
      <c r="H171" s="2">
        <f>IF(B171=H158,"",1)</f>
        <v>1</v>
      </c>
      <c r="I171" s="2">
        <f>IF(B171=I158,"",1)</f>
        <v>1</v>
      </c>
      <c r="J171" s="2">
        <f>IF(B171=J158,"",1)</f>
        <v>1</v>
      </c>
      <c r="K171" s="2">
        <f>IF(B171=K158,"",1)</f>
        <v>1</v>
      </c>
      <c r="L171" s="2">
        <f>IF(B171=L158,"",1)</f>
        <v>1</v>
      </c>
      <c r="M171" s="2">
        <f>IF(B171=M158,"",1)</f>
        <v>1</v>
      </c>
      <c r="N171" s="2">
        <f>IF(B171=N158,"",1)</f>
        <v>1</v>
      </c>
      <c r="O171" s="71" t="str">
        <f>IF(B171=O158,"",1)</f>
        <v/>
      </c>
      <c r="P171" s="2">
        <f>IF(B171=P158,"",1)</f>
        <v>1</v>
      </c>
      <c r="Q171" s="2">
        <f>IF(B171=Q158,"",1)</f>
        <v>1</v>
      </c>
      <c r="R171" s="2">
        <f>IF(B171=R158,"",1)</f>
        <v>1</v>
      </c>
      <c r="S171" s="2">
        <f>IF(B171=S158,"",1)</f>
        <v>1</v>
      </c>
      <c r="T171" s="2">
        <f>IF(B171=T158,"",1)</f>
        <v>1</v>
      </c>
      <c r="U171" s="2">
        <f>IF(B171=U158,"",1)</f>
        <v>1</v>
      </c>
      <c r="V171" s="2">
        <f>IF(B171=V158,"",1)</f>
        <v>1</v>
      </c>
      <c r="W171" s="2">
        <f>IF(B171=W158,"",1)</f>
        <v>1</v>
      </c>
      <c r="X171" s="2">
        <f>IF(B171=X158,"",1)</f>
        <v>1</v>
      </c>
      <c r="Y171" s="2">
        <f>IF(B171=Y158,"",1)</f>
        <v>1</v>
      </c>
      <c r="Z171" s="2">
        <f>IF(B171=Z158,"",1)</f>
        <v>1</v>
      </c>
      <c r="AA171" s="2">
        <f>IF(B171=AA158,"",1)</f>
        <v>1</v>
      </c>
      <c r="AB171" s="2">
        <f>IF(B171=AB158,"",1)</f>
        <v>1</v>
      </c>
      <c r="AC171" s="2">
        <f>IF(B171=AC158,"",1)</f>
        <v>1</v>
      </c>
      <c r="AD171" s="2">
        <f>IF(B171=AD158,"",1)</f>
        <v>1</v>
      </c>
    </row>
    <row r="172" spans="2:30" ht="15.75" thickBot="1">
      <c r="B172" s="46" t="s">
        <v>81</v>
      </c>
      <c r="C172" s="2">
        <f>IF(B172=C158,"",1)</f>
        <v>1</v>
      </c>
      <c r="D172" s="2">
        <f>IF(B172=D158,"",1)</f>
        <v>1</v>
      </c>
      <c r="E172" s="2">
        <f>IF(B172=E158,"",1)</f>
        <v>1</v>
      </c>
      <c r="F172" s="2">
        <f>IF(B172=F158,"",1)</f>
        <v>1</v>
      </c>
      <c r="G172" s="2">
        <f>IF(B172=G158,"",1)</f>
        <v>1</v>
      </c>
      <c r="H172" s="2">
        <f>IF(B172=H158,"",1)</f>
        <v>1</v>
      </c>
      <c r="I172" s="2">
        <f>IF(B172=I158,"",1)</f>
        <v>1</v>
      </c>
      <c r="J172" s="2">
        <f>IF(B172=J158,"",1)</f>
        <v>1</v>
      </c>
      <c r="K172" s="2">
        <f>IF(B172=K158,"",1)</f>
        <v>1</v>
      </c>
      <c r="L172" s="2">
        <f>IF(B172=L158,"",1)</f>
        <v>1</v>
      </c>
      <c r="M172" s="2">
        <f>IF(B172=M158,"",1)</f>
        <v>1</v>
      </c>
      <c r="N172" s="2">
        <f>IF(B172=N158,"",1)</f>
        <v>1</v>
      </c>
      <c r="O172" s="2">
        <f>IF(B172=O158,"",1)</f>
        <v>1</v>
      </c>
      <c r="P172" s="71" t="str">
        <f>IF(B172=P158,"",1)</f>
        <v/>
      </c>
      <c r="Q172" s="2">
        <f>IF(B172=Q158,"",1)</f>
        <v>1</v>
      </c>
      <c r="R172" s="2">
        <f>IF(B172=R158,"",1)</f>
        <v>1</v>
      </c>
      <c r="S172" s="2">
        <f>IF(B172=S158,"",1)</f>
        <v>1</v>
      </c>
      <c r="T172" s="2">
        <f>IF(B172=T158,"",1)</f>
        <v>1</v>
      </c>
      <c r="U172" s="2">
        <f>IF(B172=U158,"",1)</f>
        <v>1</v>
      </c>
      <c r="V172" s="2">
        <f>IF(B172=V158,"",1)</f>
        <v>1</v>
      </c>
      <c r="W172" s="2">
        <f>IF(B172=W158,"",1)</f>
        <v>1</v>
      </c>
      <c r="X172" s="2">
        <f>IF(B172=X158,"",1)</f>
        <v>1</v>
      </c>
      <c r="Y172" s="2">
        <f>IF(B172=Y158,"",1)</f>
        <v>1</v>
      </c>
      <c r="Z172" s="2">
        <f>IF(B172=Z158,"",1)</f>
        <v>1</v>
      </c>
      <c r="AA172" s="2">
        <f>IF(B172=AA158,"",1)</f>
        <v>1</v>
      </c>
      <c r="AB172" s="2">
        <f>IF(B172=AB158,"",1)</f>
        <v>1</v>
      </c>
      <c r="AC172" s="2">
        <f>IF(B172=AC158,"",1)</f>
        <v>1</v>
      </c>
      <c r="AD172" s="2">
        <f>IF(B172=AD158,"",1)</f>
        <v>1</v>
      </c>
    </row>
    <row r="173" spans="2:30" ht="15.75" thickBot="1">
      <c r="B173" s="46" t="s">
        <v>84</v>
      </c>
      <c r="C173" s="2">
        <f>IF(B173=C158,"",1)</f>
        <v>1</v>
      </c>
      <c r="D173" s="2">
        <f>IF(B173=D158,"",1)</f>
        <v>1</v>
      </c>
      <c r="E173" s="2">
        <f>IF(B173=E158,"",1)</f>
        <v>1</v>
      </c>
      <c r="F173" s="2">
        <f>IF(B173=F158,"",1)</f>
        <v>1</v>
      </c>
      <c r="G173" s="2">
        <f>IF(B173=G158,"",1)</f>
        <v>1</v>
      </c>
      <c r="H173" s="2">
        <f>IF(B173=H158,"",1)</f>
        <v>1</v>
      </c>
      <c r="I173" s="2">
        <f>IF(B173=I158,"",1)</f>
        <v>1</v>
      </c>
      <c r="J173" s="2">
        <f>IF(B173=J158,"",1)</f>
        <v>1</v>
      </c>
      <c r="K173" s="2">
        <f>IF(B173=K158,"",1)</f>
        <v>1</v>
      </c>
      <c r="L173" s="2">
        <f>IF(B173=L158,"",1)</f>
        <v>1</v>
      </c>
      <c r="M173" s="2">
        <f>IF(B173=M158,"",1)</f>
        <v>1</v>
      </c>
      <c r="N173" s="2">
        <f>IF(B173=N158,"",1)</f>
        <v>1</v>
      </c>
      <c r="O173" s="2">
        <f>IF(B173=O158,"",1)</f>
        <v>1</v>
      </c>
      <c r="P173" s="2">
        <f>IF(B173=P158,"",1)</f>
        <v>1</v>
      </c>
      <c r="Q173" s="71" t="str">
        <f>IF(B173=Q158,"",1)</f>
        <v/>
      </c>
      <c r="R173" s="2">
        <f>IF(B173=R158,"",1)</f>
        <v>1</v>
      </c>
      <c r="S173" s="2">
        <f>IF(B173=S158,"",1)</f>
        <v>1</v>
      </c>
      <c r="T173" s="2">
        <f>IF(B173=T158,"",1)</f>
        <v>1</v>
      </c>
      <c r="U173" s="2">
        <f>IF(B173=U158,"",1)</f>
        <v>1</v>
      </c>
      <c r="V173" s="2">
        <f>IF(B173=V158,"",1)</f>
        <v>1</v>
      </c>
      <c r="W173" s="2">
        <f>IF(B173=W158,"",1)</f>
        <v>1</v>
      </c>
      <c r="X173" s="2">
        <f>IF(B173=X158,"",1)</f>
        <v>1</v>
      </c>
      <c r="Y173" s="2">
        <f>IF(B173=Y158,"",1)</f>
        <v>1</v>
      </c>
      <c r="Z173" s="2">
        <f>IF(B173=Z158,"",1)</f>
        <v>1</v>
      </c>
      <c r="AA173" s="2">
        <f>IF(B173=AA158,"",1)</f>
        <v>1</v>
      </c>
      <c r="AB173" s="2">
        <f>IF(B173=AB158,"",1)</f>
        <v>1</v>
      </c>
      <c r="AC173" s="2">
        <f>IF(B173=AC158,"",1)</f>
        <v>1</v>
      </c>
      <c r="AD173" s="2">
        <f>IF(B173=AD158,"",1)</f>
        <v>1</v>
      </c>
    </row>
    <row r="174" spans="2:30" ht="15.75" thickBot="1">
      <c r="B174" s="46" t="s">
        <v>87</v>
      </c>
      <c r="C174" s="2">
        <f>IF(B174=C158,"",1)</f>
        <v>1</v>
      </c>
      <c r="D174" s="2">
        <f>IF(B174=D158,"",1)</f>
        <v>1</v>
      </c>
      <c r="E174" s="2">
        <f>IF(B174=E158,"",1)</f>
        <v>1</v>
      </c>
      <c r="F174" s="2">
        <f>IF(B174=F158,"",1)</f>
        <v>1</v>
      </c>
      <c r="G174" s="2">
        <f>IF(B174=G158,"",1)</f>
        <v>1</v>
      </c>
      <c r="H174" s="2">
        <f>IF(B174=H158,"",1)</f>
        <v>1</v>
      </c>
      <c r="I174" s="2">
        <f>IF(B174=I158,"",1)</f>
        <v>1</v>
      </c>
      <c r="J174" s="2">
        <f>IF(B174=J158,"",1)</f>
        <v>1</v>
      </c>
      <c r="K174" s="2">
        <f>IF(B174=K158,"",1)</f>
        <v>1</v>
      </c>
      <c r="L174" s="2">
        <f>IF(B174=L158,"",1)</f>
        <v>1</v>
      </c>
      <c r="M174" s="2">
        <f>IF(B174=M158,"",1)</f>
        <v>1</v>
      </c>
      <c r="N174" s="2">
        <f>IF(B174=N158,"",1)</f>
        <v>1</v>
      </c>
      <c r="O174" s="2">
        <f>IF(B174=O158,"",1)</f>
        <v>1</v>
      </c>
      <c r="P174" s="2">
        <f>IF(B174=P158,"",1)</f>
        <v>1</v>
      </c>
      <c r="Q174" s="2">
        <f>IF(B174=Q158,"",1)</f>
        <v>1</v>
      </c>
      <c r="R174" s="71" t="str">
        <f>IF(B174=R158,"",1)</f>
        <v/>
      </c>
      <c r="S174" s="2">
        <f>IF(B174=S158,"",1)</f>
        <v>1</v>
      </c>
      <c r="T174" s="2">
        <f>IF(B174=T158,"",1)</f>
        <v>1</v>
      </c>
      <c r="U174" s="2">
        <f>IF(B174=U158,"",1)</f>
        <v>1</v>
      </c>
      <c r="V174" s="2">
        <f>IF(B174=V158,"",1)</f>
        <v>1</v>
      </c>
      <c r="W174" s="2">
        <f>IF(B174=W158,"",1)</f>
        <v>1</v>
      </c>
      <c r="X174" s="2">
        <f>IF(B174=X158,"",1)</f>
        <v>1</v>
      </c>
      <c r="Y174" s="2">
        <f>IF(B174=Y158,"",1)</f>
        <v>1</v>
      </c>
      <c r="Z174" s="2">
        <f>IF(B174=Z158,"",1)</f>
        <v>1</v>
      </c>
      <c r="AA174" s="2">
        <f>IF(B174=AA158,"",1)</f>
        <v>1</v>
      </c>
      <c r="AB174" s="2">
        <f>IF(B174=AB158,"",1)</f>
        <v>1</v>
      </c>
      <c r="AC174" s="2">
        <f>IF(B174=AC158,"",1)</f>
        <v>1</v>
      </c>
      <c r="AD174" s="2">
        <f>IF(B174=AD158,"",1)</f>
        <v>1</v>
      </c>
    </row>
    <row r="175" spans="2:30" ht="15.75" thickBot="1">
      <c r="B175" s="46" t="s">
        <v>90</v>
      </c>
      <c r="C175" s="2">
        <f>IF(B175=C158,"",1)</f>
        <v>1</v>
      </c>
      <c r="D175" s="2">
        <f>IF(B175=D158,"",1)</f>
        <v>1</v>
      </c>
      <c r="E175" s="2">
        <f>IF(B175=E158,"",1)</f>
        <v>1</v>
      </c>
      <c r="F175" s="2">
        <f>IF(B175=F158,"",1)</f>
        <v>1</v>
      </c>
      <c r="G175" s="2">
        <f>IF(B175=G158,"",1)</f>
        <v>1</v>
      </c>
      <c r="H175" s="2">
        <f>IF(B175=H158,"",1)</f>
        <v>1</v>
      </c>
      <c r="I175" s="2">
        <f>IF(B175=I158,"",1)</f>
        <v>1</v>
      </c>
      <c r="J175" s="2">
        <f>IF(B175=J158,"",1)</f>
        <v>1</v>
      </c>
      <c r="K175" s="2">
        <f>IF(B175=K158,"",1)</f>
        <v>1</v>
      </c>
      <c r="L175" s="2">
        <f>IF(B175=L158,"",1)</f>
        <v>1</v>
      </c>
      <c r="M175" s="2">
        <f>IF(B175=M158,"",1)</f>
        <v>1</v>
      </c>
      <c r="N175" s="2">
        <f>IF(B175=N158,"",1)</f>
        <v>1</v>
      </c>
      <c r="O175" s="2">
        <f>IF(B175=O158,"",1)</f>
        <v>1</v>
      </c>
      <c r="P175" s="2">
        <f>IF(B175=P158,"",1)</f>
        <v>1</v>
      </c>
      <c r="Q175" s="2">
        <f>IF(B175=Q158,"",1)</f>
        <v>1</v>
      </c>
      <c r="R175" s="2">
        <f>IF(B175=R158,"",1)</f>
        <v>1</v>
      </c>
      <c r="S175" s="71" t="str">
        <f>IF(B175=S158,"",1)</f>
        <v/>
      </c>
      <c r="T175" s="2">
        <f>IF(B175=T158,"",1)</f>
        <v>1</v>
      </c>
      <c r="U175" s="2">
        <f>IF(B175=U158,"",1)</f>
        <v>1</v>
      </c>
      <c r="V175" s="2">
        <f>IF(B175=V158,"",1)</f>
        <v>1</v>
      </c>
      <c r="W175" s="2">
        <f>IF(B175=W158,"",1)</f>
        <v>1</v>
      </c>
      <c r="X175" s="2">
        <f>IF(B175=X158,"",1)</f>
        <v>1</v>
      </c>
      <c r="Y175" s="2">
        <f>IF(B175=Y158,"",1)</f>
        <v>1</v>
      </c>
      <c r="Z175" s="2">
        <f>IF(B175=Z158,"",1)</f>
        <v>1</v>
      </c>
      <c r="AA175" s="2">
        <f>IF(B175=AA158,"",1)</f>
        <v>1</v>
      </c>
      <c r="AB175" s="2">
        <f>IF(B175=AB158,"",1)</f>
        <v>1</v>
      </c>
      <c r="AC175" s="2">
        <f>IF(B175=AC158,"",1)</f>
        <v>1</v>
      </c>
      <c r="AD175" s="2">
        <f>IF(B175=AD158,"",1)</f>
        <v>1</v>
      </c>
    </row>
    <row r="176" spans="2:30" ht="15.75" thickBot="1">
      <c r="B176" s="46" t="s">
        <v>93</v>
      </c>
      <c r="C176" s="2">
        <f>IF(B176=C158,"",1)</f>
        <v>1</v>
      </c>
      <c r="D176" s="2">
        <f>IF(B176=D158,"",1)</f>
        <v>1</v>
      </c>
      <c r="E176" s="2">
        <f>IF(B176=E158,"",1)</f>
        <v>1</v>
      </c>
      <c r="F176" s="2">
        <f>IF(B176=F158,"",1)</f>
        <v>1</v>
      </c>
      <c r="G176" s="2">
        <f>IF(B176=G158,"",1)</f>
        <v>1</v>
      </c>
      <c r="H176" s="2">
        <f>IF(B176=H158,"",1)</f>
        <v>1</v>
      </c>
      <c r="I176" s="2">
        <f>IF(B176=I158,"",1)</f>
        <v>1</v>
      </c>
      <c r="J176" s="2">
        <f>IF(B176=J158,"",1)</f>
        <v>1</v>
      </c>
      <c r="K176" s="2">
        <f>IF(B176=K158,"",1)</f>
        <v>1</v>
      </c>
      <c r="L176" s="2">
        <f>IF(B176=L158,"",1)</f>
        <v>1</v>
      </c>
      <c r="M176" s="2">
        <f>IF(B176=M158,"",1)</f>
        <v>1</v>
      </c>
      <c r="N176" s="2">
        <f>IF(B176=N158,"",1)</f>
        <v>1</v>
      </c>
      <c r="O176" s="2">
        <f>IF(B176=O158,"",1)</f>
        <v>1</v>
      </c>
      <c r="P176" s="2">
        <f>IF(B176=P158,"",1)</f>
        <v>1</v>
      </c>
      <c r="Q176" s="2">
        <f>IF(B176=Q158,"",1)</f>
        <v>1</v>
      </c>
      <c r="R176" s="2">
        <f>IF(B176=R158,"",1)</f>
        <v>1</v>
      </c>
      <c r="S176" s="2">
        <f>IF(B176=S158,"",1)</f>
        <v>1</v>
      </c>
      <c r="T176" s="71" t="str">
        <f>IF(B176=T158,"",1)</f>
        <v/>
      </c>
      <c r="U176" s="2">
        <f>IF(B176=U158,"",1)</f>
        <v>1</v>
      </c>
      <c r="V176" s="2">
        <f>IF(B176=V158,"",1)</f>
        <v>1</v>
      </c>
      <c r="W176" s="2">
        <f>IF(B176=W158,"",1)</f>
        <v>1</v>
      </c>
      <c r="X176" s="2">
        <f>IF(B176=X158,"",1)</f>
        <v>1</v>
      </c>
      <c r="Y176" s="2">
        <f>IF(B176=Y158,"",1)</f>
        <v>1</v>
      </c>
      <c r="Z176" s="2">
        <f>IF(B176=Z158,"",1)</f>
        <v>1</v>
      </c>
      <c r="AA176" s="2">
        <f>IF(B176=AA158,"",1)</f>
        <v>1</v>
      </c>
      <c r="AB176" s="2">
        <f>IF(B176=AB158,"",1)</f>
        <v>1</v>
      </c>
      <c r="AC176" s="2">
        <f>IF(B176=AC158,"",1)</f>
        <v>1</v>
      </c>
      <c r="AD176" s="2">
        <f>IF(B176=AD158,"",1)</f>
        <v>1</v>
      </c>
    </row>
    <row r="177" spans="2:30" ht="15.75" thickBot="1">
      <c r="B177" s="46" t="s">
        <v>96</v>
      </c>
      <c r="C177" s="2">
        <f>IF(B177=C158,"",1)</f>
        <v>1</v>
      </c>
      <c r="D177" s="2">
        <f>IF(B177=D158,"",1)</f>
        <v>1</v>
      </c>
      <c r="E177" s="2">
        <f>IF(B177=E158,"",1)</f>
        <v>1</v>
      </c>
      <c r="F177" s="2">
        <f>IF(B177=F158,"",1)</f>
        <v>1</v>
      </c>
      <c r="G177" s="2">
        <f>IF(B177=G158,"",1)</f>
        <v>1</v>
      </c>
      <c r="H177" s="2">
        <f>IF(B177=H158,"",1)</f>
        <v>1</v>
      </c>
      <c r="I177" s="2">
        <f>IF(B177=I158,"",1)</f>
        <v>1</v>
      </c>
      <c r="J177" s="2">
        <f>IF(B177=J158,"",1)</f>
        <v>1</v>
      </c>
      <c r="K177" s="2">
        <f>IF(B177=K158,"",1)</f>
        <v>1</v>
      </c>
      <c r="L177" s="2">
        <f>IF(B177=L158,"",1)</f>
        <v>1</v>
      </c>
      <c r="M177" s="2">
        <f>IF(B177=M158,"",1)</f>
        <v>1</v>
      </c>
      <c r="N177" s="2">
        <f>IF(B177=N158,"",1)</f>
        <v>1</v>
      </c>
      <c r="O177" s="2">
        <f>IF(B177=O158,"",1)</f>
        <v>1</v>
      </c>
      <c r="P177" s="2">
        <f>IF(B177=P158,"",1)</f>
        <v>1</v>
      </c>
      <c r="Q177" s="2">
        <f>IF(B177=Q158,"",1)</f>
        <v>1</v>
      </c>
      <c r="R177" s="2">
        <f>IF(B177=R158,"",1)</f>
        <v>1</v>
      </c>
      <c r="S177" s="2">
        <f>IF(B177=S158,"",1)</f>
        <v>1</v>
      </c>
      <c r="T177" s="2">
        <f>IF(B177=T158,"",1)</f>
        <v>1</v>
      </c>
      <c r="U177" s="71" t="str">
        <f>IF(B177=U158,"",1)</f>
        <v/>
      </c>
      <c r="V177" s="2">
        <f>IF(B177=V158,"",1)</f>
        <v>1</v>
      </c>
      <c r="W177" s="2">
        <f>IF(B177=W158,"",1)</f>
        <v>1</v>
      </c>
      <c r="X177" s="2">
        <f>IF(B177=X158,"",1)</f>
        <v>1</v>
      </c>
      <c r="Y177" s="2">
        <f>IF(B177=Y158,"",1)</f>
        <v>1</v>
      </c>
      <c r="Z177" s="2">
        <f>IF(B177=Z158,"",1)</f>
        <v>1</v>
      </c>
      <c r="AA177" s="2">
        <f>IF(B177=AA158,"",1)</f>
        <v>1</v>
      </c>
      <c r="AB177" s="2">
        <f>IF(B177=AB158,"",1)</f>
        <v>1</v>
      </c>
      <c r="AC177" s="2">
        <f>IF(B177=AC158,"",1)</f>
        <v>1</v>
      </c>
      <c r="AD177" s="2">
        <f>IF(B177=AD158,"",1)</f>
        <v>1</v>
      </c>
    </row>
    <row r="178" spans="2:30" ht="15.75" thickBot="1">
      <c r="B178" s="46" t="s">
        <v>98</v>
      </c>
      <c r="C178" s="2">
        <f>IF(B178=C158,"",1)</f>
        <v>1</v>
      </c>
      <c r="D178" s="2">
        <f>IF(B178=D158,"",1)</f>
        <v>1</v>
      </c>
      <c r="E178" s="2">
        <f>IF(B178=E158,"",1)</f>
        <v>1</v>
      </c>
      <c r="F178" s="2">
        <f>IF(B178=F158,"",1)</f>
        <v>1</v>
      </c>
      <c r="G178" s="2">
        <f>IF(B178=G158,"",1)</f>
        <v>1</v>
      </c>
      <c r="H178" s="2">
        <f>IF(B178=H158,"",1)</f>
        <v>1</v>
      </c>
      <c r="I178" s="2">
        <f>IF(B178=I158,"",1)</f>
        <v>1</v>
      </c>
      <c r="J178" s="2">
        <f>IF(B178=J158,"",1)</f>
        <v>1</v>
      </c>
      <c r="K178" s="2">
        <f>IF(B178=K158,"",1)</f>
        <v>1</v>
      </c>
      <c r="L178" s="2">
        <f>IF(B178=L158,"",1)</f>
        <v>1</v>
      </c>
      <c r="M178" s="2">
        <f>IF(B178=M158,"",1)</f>
        <v>1</v>
      </c>
      <c r="N178" s="2">
        <f>IF(B178=N158,"",1)</f>
        <v>1</v>
      </c>
      <c r="O178" s="2">
        <f>IF(B178=O158,"",1)</f>
        <v>1</v>
      </c>
      <c r="P178" s="2">
        <f>IF(B178=P158,"",1)</f>
        <v>1</v>
      </c>
      <c r="Q178" s="2">
        <f>IF(B178=Q158,"",1)</f>
        <v>1</v>
      </c>
      <c r="R178" s="2">
        <f>IF(B178=R158,"",1)</f>
        <v>1</v>
      </c>
      <c r="S178" s="2">
        <f>IF(B178=S158,"",1)</f>
        <v>1</v>
      </c>
      <c r="T178" s="2">
        <f>IF(B178=T158,"",1)</f>
        <v>1</v>
      </c>
      <c r="U178" s="2">
        <f>IF(B178=U158,"",1)</f>
        <v>1</v>
      </c>
      <c r="V178" s="71" t="str">
        <f>IF(B178=V158,"",1)</f>
        <v/>
      </c>
      <c r="W178" s="2">
        <f>IF(B178=W158,"",1)</f>
        <v>1</v>
      </c>
      <c r="X178" s="2">
        <f>IF(B178=X158,"",1)</f>
        <v>1</v>
      </c>
      <c r="Y178" s="2">
        <f>IF(B178=Y158,"",1)</f>
        <v>1</v>
      </c>
      <c r="Z178" s="2">
        <f>IF(B178=Z158,"",1)</f>
        <v>1</v>
      </c>
      <c r="AA178" s="2">
        <f>IF(B178=AA158,"",1)</f>
        <v>1</v>
      </c>
      <c r="AB178" s="2">
        <f>IF(B178=AB158,"",1)</f>
        <v>1</v>
      </c>
      <c r="AC178" s="2">
        <f>IF(B178=AC158,"",1)</f>
        <v>1</v>
      </c>
      <c r="AD178" s="2">
        <f>IF(B178=AD158,"",1)</f>
        <v>1</v>
      </c>
    </row>
    <row r="179" spans="2:30" ht="15.75" thickBot="1">
      <c r="B179" s="46" t="s">
        <v>100</v>
      </c>
      <c r="C179" s="2">
        <f>IF(B179=C158,"",1)</f>
        <v>1</v>
      </c>
      <c r="D179" s="2">
        <f>IF(B179=D158,"",1)</f>
        <v>1</v>
      </c>
      <c r="E179" s="2">
        <f>IF(B179=E158,"",1)</f>
        <v>1</v>
      </c>
      <c r="F179" s="2">
        <f>IF(B179=F158,"",1)</f>
        <v>1</v>
      </c>
      <c r="G179" s="2">
        <f>IF(B179=G158,"",1)</f>
        <v>1</v>
      </c>
      <c r="H179" s="2">
        <f>IF(B179=H158,"",1)</f>
        <v>1</v>
      </c>
      <c r="I179" s="2">
        <f>IF(B179=I158,"",1)</f>
        <v>1</v>
      </c>
      <c r="J179" s="2">
        <f>IF(B179=J158,"",1)</f>
        <v>1</v>
      </c>
      <c r="K179" s="2">
        <f>IF(B179=K158,"",1)</f>
        <v>1</v>
      </c>
      <c r="L179" s="2">
        <f>IF(B179=L158,"",1)</f>
        <v>1</v>
      </c>
      <c r="M179" s="2">
        <f>IF(B179=M158,"",1)</f>
        <v>1</v>
      </c>
      <c r="N179" s="2">
        <f>IF(B179=N158,"",1)</f>
        <v>1</v>
      </c>
      <c r="O179" s="2">
        <f>IF(B179=O158,"",1)</f>
        <v>1</v>
      </c>
      <c r="P179" s="2">
        <f>IF(B179=P158,"",1)</f>
        <v>1</v>
      </c>
      <c r="Q179" s="2">
        <f>IF(B179=Q158,"",1)</f>
        <v>1</v>
      </c>
      <c r="R179" s="2">
        <f>IF(B179=R158,"",1)</f>
        <v>1</v>
      </c>
      <c r="S179" s="2">
        <f>IF(B179=S158,"",1)</f>
        <v>1</v>
      </c>
      <c r="T179" s="2">
        <f>IF(B179=T158,"",1)</f>
        <v>1</v>
      </c>
      <c r="U179" s="2">
        <f>IF(B179=U158,"",1)</f>
        <v>1</v>
      </c>
      <c r="V179" s="2">
        <f>IF(B179=V158,"",1)</f>
        <v>1</v>
      </c>
      <c r="W179" s="71" t="str">
        <f>IF(B179=W158,"",1)</f>
        <v/>
      </c>
      <c r="X179" s="2">
        <f>IF(B179=X158,"",1)</f>
        <v>1</v>
      </c>
      <c r="Y179" s="2">
        <f>IF(B179=Y158,"",1)</f>
        <v>1</v>
      </c>
      <c r="Z179" s="2">
        <f>IF(B179=Z158,"",1)</f>
        <v>1</v>
      </c>
      <c r="AA179" s="2">
        <f>IF(B179=AA158,"",1)</f>
        <v>1</v>
      </c>
      <c r="AB179" s="2">
        <f>IF(B179=AB158,"",1)</f>
        <v>1</v>
      </c>
      <c r="AC179" s="2">
        <f>IF(B179=AC158,"",1)</f>
        <v>1</v>
      </c>
      <c r="AD179" s="2">
        <f>IF(B179=AD158,"",1)</f>
        <v>1</v>
      </c>
    </row>
    <row r="180" spans="2:30" ht="15.75" thickBot="1">
      <c r="B180" s="46" t="s">
        <v>103</v>
      </c>
      <c r="C180" s="2">
        <f>IF(B180=C158,"",1)</f>
        <v>1</v>
      </c>
      <c r="D180" s="2">
        <f>IF(B180=D158,"",1)</f>
        <v>1</v>
      </c>
      <c r="E180" s="2">
        <f>IF(B180=E158,"",1)</f>
        <v>1</v>
      </c>
      <c r="F180" s="2">
        <f>IF(B180=F158,"",1)</f>
        <v>1</v>
      </c>
      <c r="G180" s="2">
        <f>IF(B180=G158,"",1)</f>
        <v>1</v>
      </c>
      <c r="H180" s="2">
        <f>IF(B180=H158,"",1)</f>
        <v>1</v>
      </c>
      <c r="I180" s="2">
        <f>IF(B180=I158,"",1)</f>
        <v>1</v>
      </c>
      <c r="J180" s="2">
        <f>IF(B180=J158,"",1)</f>
        <v>1</v>
      </c>
      <c r="K180" s="2">
        <f>IF(B180=K158,"",1)</f>
        <v>1</v>
      </c>
      <c r="L180" s="2">
        <f>IF(B180=L158,"",1)</f>
        <v>1</v>
      </c>
      <c r="M180" s="2">
        <f>IF(B180=M158,"",1)</f>
        <v>1</v>
      </c>
      <c r="N180" s="2">
        <f>IF(B180=N158,"",1)</f>
        <v>1</v>
      </c>
      <c r="O180" s="2">
        <f>IF(B180=O158,"",1)</f>
        <v>1</v>
      </c>
      <c r="P180" s="2">
        <f>IF(B180=P158,"",1)</f>
        <v>1</v>
      </c>
      <c r="Q180" s="2">
        <f>IF(B180=Q158,"",1)</f>
        <v>1</v>
      </c>
      <c r="R180" s="2">
        <f>IF(B180=R158,"",1)</f>
        <v>1</v>
      </c>
      <c r="S180" s="2">
        <f>IF(B180=S158,"",1)</f>
        <v>1</v>
      </c>
      <c r="T180" s="2">
        <f>IF(B180=T158,"",1)</f>
        <v>1</v>
      </c>
      <c r="U180" s="2">
        <f>IF(B180=U158,"",1)</f>
        <v>1</v>
      </c>
      <c r="V180" s="2">
        <f>IF(B180=V158,"",1)</f>
        <v>1</v>
      </c>
      <c r="W180" s="2">
        <f>IF(B180=W158,"",1)</f>
        <v>1</v>
      </c>
      <c r="X180" s="71" t="str">
        <f>IF(B180=X158,"",1)</f>
        <v/>
      </c>
      <c r="Y180" s="2">
        <f>IF(B180=Y158,"",1)</f>
        <v>1</v>
      </c>
      <c r="Z180" s="2">
        <f>IF(B180=Z158,"",1)</f>
        <v>1</v>
      </c>
      <c r="AA180" s="2">
        <f>IF(B180=AA158,"",1)</f>
        <v>1</v>
      </c>
      <c r="AB180" s="2">
        <f>IF(B180=AB158,"",1)</f>
        <v>1</v>
      </c>
      <c r="AC180" s="2">
        <f>IF(B180=AC158,"",1)</f>
        <v>1</v>
      </c>
      <c r="AD180" s="2">
        <f>IF(B180=AD158,"",1)</f>
        <v>1</v>
      </c>
    </row>
    <row r="181" spans="2:30" ht="15.75" thickBot="1">
      <c r="B181" s="46" t="s">
        <v>106</v>
      </c>
      <c r="C181" s="2">
        <f>IF(B181=C158,"",1)</f>
        <v>1</v>
      </c>
      <c r="D181" s="2">
        <f>IF(B181=D158,"",1)</f>
        <v>1</v>
      </c>
      <c r="E181" s="2">
        <f>IF(B181=E158,"",1)</f>
        <v>1</v>
      </c>
      <c r="F181" s="2">
        <f>IF(B181=F158,"",1)</f>
        <v>1</v>
      </c>
      <c r="G181" s="2">
        <f>IF(B181=G158,"",1)</f>
        <v>1</v>
      </c>
      <c r="H181" s="2">
        <f>IF(B181=H158,"",1)</f>
        <v>1</v>
      </c>
      <c r="I181" s="2">
        <f>IF(B181=I158,"",1)</f>
        <v>1</v>
      </c>
      <c r="J181" s="2">
        <f>IF(B181=J158,"",1)</f>
        <v>1</v>
      </c>
      <c r="K181" s="2">
        <f>IF(B181=K158,"",1)</f>
        <v>1</v>
      </c>
      <c r="L181" s="2">
        <f>IF(B181=L158,"",1)</f>
        <v>1</v>
      </c>
      <c r="M181" s="2">
        <f>IF(B181=M158,"",1)</f>
        <v>1</v>
      </c>
      <c r="N181" s="2">
        <f>IF(B181=N158,"",1)</f>
        <v>1</v>
      </c>
      <c r="O181" s="2">
        <f>IF(B181=O158,"",1)</f>
        <v>1</v>
      </c>
      <c r="P181" s="2">
        <f>IF(B181=P158,"",1)</f>
        <v>1</v>
      </c>
      <c r="Q181" s="2">
        <f>IF(B181=Q158,"",1)</f>
        <v>1</v>
      </c>
      <c r="R181" s="2">
        <f>IF(B181=R158,"",1)</f>
        <v>1</v>
      </c>
      <c r="S181" s="2">
        <f>IF(B181=S158,"",1)</f>
        <v>1</v>
      </c>
      <c r="T181" s="2">
        <f>IF(B181=T158,"",1)</f>
        <v>1</v>
      </c>
      <c r="U181" s="2">
        <f>IF(B181=U158,"",1)</f>
        <v>1</v>
      </c>
      <c r="V181" s="2">
        <f>IF(B181=V158,"",1)</f>
        <v>1</v>
      </c>
      <c r="W181" s="2">
        <f>IF(B181=W158,"",1)</f>
        <v>1</v>
      </c>
      <c r="X181" s="2">
        <f>IF(B181=X158,"",1)</f>
        <v>1</v>
      </c>
      <c r="Y181" s="71" t="str">
        <f>IF(B181=Y158,"",1)</f>
        <v/>
      </c>
      <c r="Z181" s="2">
        <f>IF(B181=Z158,"",1)</f>
        <v>1</v>
      </c>
      <c r="AA181" s="2">
        <f>IF(B181=AA158,"",1)</f>
        <v>1</v>
      </c>
      <c r="AB181" s="2">
        <f>IF(B181=AB158,"",1)</f>
        <v>1</v>
      </c>
      <c r="AC181" s="2">
        <f>IF(B181=AC158,"",1)</f>
        <v>1</v>
      </c>
      <c r="AD181" s="2">
        <f>IF(B181=AD158,"",1)</f>
        <v>1</v>
      </c>
    </row>
    <row r="182" spans="2:30" ht="15.75" thickBot="1">
      <c r="B182" s="46" t="s">
        <v>109</v>
      </c>
      <c r="C182" s="2">
        <f>IF(B182=C158,"",1)</f>
        <v>1</v>
      </c>
      <c r="D182" s="2">
        <f>IF(B182=D158,"",1)</f>
        <v>1</v>
      </c>
      <c r="E182" s="2">
        <f>IF(B182=E158,"",1)</f>
        <v>1</v>
      </c>
      <c r="F182" s="2">
        <f>IF(B182=F158,"",1)</f>
        <v>1</v>
      </c>
      <c r="G182" s="2">
        <f>IF(B182=G158,"",1)</f>
        <v>1</v>
      </c>
      <c r="H182" s="2">
        <f>IF(B182=H158,"",1)</f>
        <v>1</v>
      </c>
      <c r="I182" s="2">
        <f>IF(B182=I158,"",1)</f>
        <v>1</v>
      </c>
      <c r="J182" s="2">
        <f>IF(B182=J158,"",1)</f>
        <v>1</v>
      </c>
      <c r="K182" s="2">
        <f>IF(B182=K158,"",1)</f>
        <v>1</v>
      </c>
      <c r="L182" s="2">
        <f>IF(B182=L158,"",1)</f>
        <v>1</v>
      </c>
      <c r="M182" s="2">
        <f>IF(B182=M158,"",1)</f>
        <v>1</v>
      </c>
      <c r="N182" s="2">
        <f>IF(B182=N158,"",1)</f>
        <v>1</v>
      </c>
      <c r="O182" s="2">
        <f>IF(B182=O158,"",1)</f>
        <v>1</v>
      </c>
      <c r="P182" s="2">
        <f>IF(B182=P158,"",1)</f>
        <v>1</v>
      </c>
      <c r="Q182" s="2">
        <f>IF(B182=Q158,"",1)</f>
        <v>1</v>
      </c>
      <c r="R182" s="2">
        <f>IF(B182=R158,"",1)</f>
        <v>1</v>
      </c>
      <c r="S182" s="2">
        <f>IF(B182=S158,"",1)</f>
        <v>1</v>
      </c>
      <c r="T182" s="2">
        <f>IF(B182=T158,"",1)</f>
        <v>1</v>
      </c>
      <c r="U182" s="2">
        <f>IF(B182=U158,"",1)</f>
        <v>1</v>
      </c>
      <c r="V182" s="2">
        <f>IF(B182=V158,"",1)</f>
        <v>1</v>
      </c>
      <c r="W182" s="2">
        <f>IF(B182=W158,"",1)</f>
        <v>1</v>
      </c>
      <c r="X182" s="2">
        <f>IF(B182=X158,"",1)</f>
        <v>1</v>
      </c>
      <c r="Y182" s="2">
        <f>IF(B182=Y158,"",1)</f>
        <v>1</v>
      </c>
      <c r="Z182" s="71" t="str">
        <f>IF(B182=Z158,"",1)</f>
        <v/>
      </c>
      <c r="AA182" s="2">
        <f>IF(B182=AA158,"",1)</f>
        <v>1</v>
      </c>
      <c r="AB182" s="2">
        <f>IF(B182=AB158,"",1)</f>
        <v>1</v>
      </c>
      <c r="AC182" s="2">
        <f>IF(B182=AC158,"",1)</f>
        <v>1</v>
      </c>
      <c r="AD182" s="2">
        <f>IF(B182=AD158,"",1)</f>
        <v>1</v>
      </c>
    </row>
    <row r="183" spans="2:30" ht="15.75" thickBot="1">
      <c r="B183" s="46" t="s">
        <v>111</v>
      </c>
      <c r="C183" s="2">
        <f>IF(B183=C158,"",1)</f>
        <v>1</v>
      </c>
      <c r="D183" s="2">
        <f>IF(B183=D158,"",1)</f>
        <v>1</v>
      </c>
      <c r="E183" s="2">
        <f>IF(B183=E158,"",1)</f>
        <v>1</v>
      </c>
      <c r="F183" s="2">
        <f>IF(B183=F158,"",1)</f>
        <v>1</v>
      </c>
      <c r="G183" s="2">
        <f>IF(B183=G158,"",1)</f>
        <v>1</v>
      </c>
      <c r="H183" s="2">
        <f>IF(B183=H158,"",1)</f>
        <v>1</v>
      </c>
      <c r="I183" s="2">
        <f>IF(B183=I158,"",1)</f>
        <v>1</v>
      </c>
      <c r="J183" s="2">
        <f>IF(B183=J158,"",1)</f>
        <v>1</v>
      </c>
      <c r="K183" s="2">
        <f>IF(B183=K158,"",1)</f>
        <v>1</v>
      </c>
      <c r="L183" s="2">
        <f>IF(B183=L158,"",1)</f>
        <v>1</v>
      </c>
      <c r="M183" s="2">
        <f>IF(B183=M158,"",1)</f>
        <v>1</v>
      </c>
      <c r="N183" s="2">
        <f>IF(B183=N158,"",1)</f>
        <v>1</v>
      </c>
      <c r="O183" s="2">
        <f>IF(B183=O158,"",1)</f>
        <v>1</v>
      </c>
      <c r="P183" s="2">
        <f>IF(B183=P158,"",1)</f>
        <v>1</v>
      </c>
      <c r="Q183" s="2">
        <f>IF(B183=Q158,"",1)</f>
        <v>1</v>
      </c>
      <c r="R183" s="2">
        <f>IF(B183=R158,"",1)</f>
        <v>1</v>
      </c>
      <c r="S183" s="2">
        <f>IF(B183=S158,"",1)</f>
        <v>1</v>
      </c>
      <c r="T183" s="2">
        <f>IF(B183=T158,"",1)</f>
        <v>1</v>
      </c>
      <c r="U183" s="2">
        <f>IF(B183=U158,"",1)</f>
        <v>1</v>
      </c>
      <c r="V183" s="2">
        <f>IF(B183=V158,"",1)</f>
        <v>1</v>
      </c>
      <c r="W183" s="2">
        <f>IF(B183=W158,"",1)</f>
        <v>1</v>
      </c>
      <c r="X183" s="2">
        <f>IF(B183=X158,"",1)</f>
        <v>1</v>
      </c>
      <c r="Y183" s="2">
        <f>IF(B183=Y158,"",1)</f>
        <v>1</v>
      </c>
      <c r="Z183" s="2">
        <f>IF(B183=Z158,"",1)</f>
        <v>1</v>
      </c>
      <c r="AA183" s="71" t="str">
        <f>IF(B183=AA158,"",1)</f>
        <v/>
      </c>
      <c r="AB183" s="2">
        <f>IF(B183=AB158,"",1)</f>
        <v>1</v>
      </c>
      <c r="AC183" s="2">
        <f>IF(B183=AC158,"",1)</f>
        <v>1</v>
      </c>
      <c r="AD183" s="2">
        <f>IF(B183=AD158,"",1)</f>
        <v>1</v>
      </c>
    </row>
    <row r="184" spans="2:30" ht="15.75" thickBot="1">
      <c r="B184" s="46" t="s">
        <v>113</v>
      </c>
      <c r="C184" s="2">
        <f>IF(B184=C158,"",1)</f>
        <v>1</v>
      </c>
      <c r="D184" s="2">
        <f>IF(B184=D158,"",1)</f>
        <v>1</v>
      </c>
      <c r="E184" s="2">
        <f>IF(B184=E158,"",1)</f>
        <v>1</v>
      </c>
      <c r="F184" s="2">
        <f>IF(B184=F158,"",1)</f>
        <v>1</v>
      </c>
      <c r="G184" s="2">
        <f>IF(B184=G158,"",1)</f>
        <v>1</v>
      </c>
      <c r="H184" s="2">
        <f>IF(B184=H158,"",1)</f>
        <v>1</v>
      </c>
      <c r="I184" s="2">
        <f>IF(B184=I158,"",1)</f>
        <v>1</v>
      </c>
      <c r="J184" s="2">
        <f>IF(B184=J158,"",1)</f>
        <v>1</v>
      </c>
      <c r="K184" s="2">
        <f>IF(B184=K158,"",1)</f>
        <v>1</v>
      </c>
      <c r="L184" s="2">
        <f>IF(B184=L158,"",1)</f>
        <v>1</v>
      </c>
      <c r="M184" s="2">
        <f>IF(B184=M158,"",1)</f>
        <v>1</v>
      </c>
      <c r="N184" s="2">
        <f>IF(B184=N158,"",1)</f>
        <v>1</v>
      </c>
      <c r="O184" s="2">
        <f>IF(B184=O158,"",1)</f>
        <v>1</v>
      </c>
      <c r="P184" s="2">
        <f>IF(B184=P158,"",1)</f>
        <v>1</v>
      </c>
      <c r="Q184" s="2">
        <f>IF(B184=Q158,"",1)</f>
        <v>1</v>
      </c>
      <c r="R184" s="2">
        <f>IF(B184=R158,"",1)</f>
        <v>1</v>
      </c>
      <c r="S184" s="2">
        <f>IF(B184=S158,"",1)</f>
        <v>1</v>
      </c>
      <c r="T184" s="2">
        <f>IF(B184=T158,"",1)</f>
        <v>1</v>
      </c>
      <c r="U184" s="2">
        <f>IF(B184=U158,"",1)</f>
        <v>1</v>
      </c>
      <c r="V184" s="2">
        <f>IF(B184=V158,"",1)</f>
        <v>1</v>
      </c>
      <c r="W184" s="2">
        <f>IF(B184=W158,"",1)</f>
        <v>1</v>
      </c>
      <c r="X184" s="2">
        <f>IF(B184=X158,"",1)</f>
        <v>1</v>
      </c>
      <c r="Y184" s="2">
        <f>IF(B184=Y158,"",1)</f>
        <v>1</v>
      </c>
      <c r="Z184" s="2">
        <f>IF(B184=Z158,"",1)</f>
        <v>1</v>
      </c>
      <c r="AA184" s="2">
        <f>IF(B184=AA158,"",1)</f>
        <v>1</v>
      </c>
      <c r="AB184" s="71" t="str">
        <f>IF(B184=AB158,"",1)</f>
        <v/>
      </c>
      <c r="AC184" s="2">
        <f>IF(B184=AC158,"",1)</f>
        <v>1</v>
      </c>
      <c r="AD184" s="2">
        <f>IF(B184=AD158,"",1)</f>
        <v>1</v>
      </c>
    </row>
    <row r="185" spans="2:30" ht="15.75" thickBot="1">
      <c r="B185" s="46" t="s">
        <v>116</v>
      </c>
      <c r="C185" s="2">
        <f>IF(B185=C158,"",1)</f>
        <v>1</v>
      </c>
      <c r="D185" s="2">
        <f>IF(B185=D158,"",1)</f>
        <v>1</v>
      </c>
      <c r="E185" s="2">
        <f>IF(B185=E158,"",1)</f>
        <v>1</v>
      </c>
      <c r="F185" s="2">
        <f>IF(B185=F158,"",1)</f>
        <v>1</v>
      </c>
      <c r="G185" s="2">
        <f>IF(B185=G158,"",1)</f>
        <v>1</v>
      </c>
      <c r="H185" s="2">
        <f>IF(B185=H158,"",1)</f>
        <v>1</v>
      </c>
      <c r="I185" s="2">
        <f>IF(B185=I158,"",1)</f>
        <v>1</v>
      </c>
      <c r="J185" s="2">
        <f>IF(B185=J158,"",1)</f>
        <v>1</v>
      </c>
      <c r="K185" s="2">
        <f>IF(B185=K158,"",1)</f>
        <v>1</v>
      </c>
      <c r="L185" s="2">
        <f>IF(B185=L158,"",1)</f>
        <v>1</v>
      </c>
      <c r="M185" s="2">
        <f>IF(B185=M158,"",1)</f>
        <v>1</v>
      </c>
      <c r="N185" s="2">
        <f>IF(B185=N158,"",1)</f>
        <v>1</v>
      </c>
      <c r="O185" s="2">
        <f>IF(B185=O158,"",1)</f>
        <v>1</v>
      </c>
      <c r="P185" s="2">
        <f>IF(B185=P158,"",1)</f>
        <v>1</v>
      </c>
      <c r="Q185" s="2">
        <f>IF(B185=Q158,"",1)</f>
        <v>1</v>
      </c>
      <c r="R185" s="2">
        <f>IF(B185=R158,"",1)</f>
        <v>1</v>
      </c>
      <c r="S185" s="2">
        <f>IF(B185=S158,"",1)</f>
        <v>1</v>
      </c>
      <c r="T185" s="2">
        <f>IF(B185=T158,"",1)</f>
        <v>1</v>
      </c>
      <c r="U185" s="2">
        <f>IF(B185=U158,"",1)</f>
        <v>1</v>
      </c>
      <c r="V185" s="2">
        <f>IF(B185=V158,"",1)</f>
        <v>1</v>
      </c>
      <c r="W185" s="2">
        <f>IF(B185=W158,"",1)</f>
        <v>1</v>
      </c>
      <c r="X185" s="2">
        <f>IF(B185=X158,"",1)</f>
        <v>1</v>
      </c>
      <c r="Y185" s="2">
        <f>IF(B185=Y158,"",1)</f>
        <v>1</v>
      </c>
      <c r="Z185" s="2">
        <f>IF(B185=Z158,"",1)</f>
        <v>1</v>
      </c>
      <c r="AA185" s="2">
        <f>IF(B185=AA158,"",1)</f>
        <v>1</v>
      </c>
      <c r="AB185" s="2">
        <f>IF(B185=AB158,"",1)</f>
        <v>1</v>
      </c>
      <c r="AC185" s="71" t="str">
        <f>IF(B185=AC158,"",1)</f>
        <v/>
      </c>
      <c r="AD185" s="2">
        <f>IF(B185=AD158,"",1)</f>
        <v>1</v>
      </c>
    </row>
    <row r="186" spans="2:30" ht="15.75" thickBot="1">
      <c r="B186" s="46" t="s">
        <v>119</v>
      </c>
      <c r="C186" s="2">
        <f>IF(B186=C158,"",1)</f>
        <v>1</v>
      </c>
      <c r="D186" s="2">
        <f>IF(B186=D158,"",1)</f>
        <v>1</v>
      </c>
      <c r="E186" s="2">
        <f>IF(B186=E158,"",1)</f>
        <v>1</v>
      </c>
      <c r="F186" s="2">
        <f>IF(B186=F158,"",1)</f>
        <v>1</v>
      </c>
      <c r="G186" s="2">
        <f>IF(B186=G158,"",1)</f>
        <v>1</v>
      </c>
      <c r="H186" s="2">
        <f>IF(B186=H158,"",1)</f>
        <v>1</v>
      </c>
      <c r="I186" s="2">
        <f>IF(B186=I158,"",1)</f>
        <v>1</v>
      </c>
      <c r="J186" s="2">
        <f>IF(B186=J158,"",1)</f>
        <v>1</v>
      </c>
      <c r="K186" s="2">
        <f>IF(B186=K158,"",1)</f>
        <v>1</v>
      </c>
      <c r="L186" s="2">
        <f>IF(B186=L158,"",1)</f>
        <v>1</v>
      </c>
      <c r="M186" s="2">
        <f>IF(B186=M158,"",1)</f>
        <v>1</v>
      </c>
      <c r="N186" s="2">
        <f>IF(B186=N158,"",1)</f>
        <v>1</v>
      </c>
      <c r="O186" s="2">
        <f>IF(B186=O158,"",1)</f>
        <v>1</v>
      </c>
      <c r="P186" s="2">
        <f>IF(B186=P158,"",1)</f>
        <v>1</v>
      </c>
      <c r="Q186" s="2">
        <f>IF(B186=Q158,"",1)</f>
        <v>1</v>
      </c>
      <c r="R186" s="2">
        <f>IF(B186=R158,"",1)</f>
        <v>1</v>
      </c>
      <c r="S186" s="2">
        <f>IF(B186=S158,"",1)</f>
        <v>1</v>
      </c>
      <c r="T186" s="2">
        <f>IF(B186=T158,"",1)</f>
        <v>1</v>
      </c>
      <c r="U186" s="2">
        <f>IF(B186=U158,"",1)</f>
        <v>1</v>
      </c>
      <c r="V186" s="2">
        <f>IF(B186=V158,"",1)</f>
        <v>1</v>
      </c>
      <c r="W186" s="2">
        <f>IF(B186=W158,"",1)</f>
        <v>1</v>
      </c>
      <c r="X186" s="2">
        <f>IF(B186=X158,"",1)</f>
        <v>1</v>
      </c>
      <c r="Y186" s="2">
        <f>IF(B186=Y158,"",1)</f>
        <v>1</v>
      </c>
      <c r="Z186" s="2">
        <f>IF(B186=Z158,"",1)</f>
        <v>1</v>
      </c>
      <c r="AA186" s="2">
        <f>IF(B186=AA158,"",1)</f>
        <v>1</v>
      </c>
      <c r="AB186" s="2">
        <f>IF(B186=AB158,"",1)</f>
        <v>1</v>
      </c>
      <c r="AC186" s="2">
        <f>IF(B186=AC158,"",1)</f>
        <v>1</v>
      </c>
      <c r="AD186" s="71" t="str">
        <f>IF(B186=AD158,"",1)</f>
        <v/>
      </c>
    </row>
    <row r="188" spans="2:30">
      <c r="B188" s="1" t="s">
        <v>136</v>
      </c>
      <c r="C188" s="1"/>
      <c r="D188" s="1"/>
      <c r="E188" s="1"/>
      <c r="F188" s="1"/>
      <c r="G188" s="1"/>
      <c r="H188" s="1"/>
      <c r="I188" s="1"/>
      <c r="J188" s="1"/>
      <c r="K188" s="1"/>
      <c r="L188" s="1"/>
      <c r="M188" s="1"/>
      <c r="N188" s="1"/>
      <c r="O188" s="1"/>
    </row>
    <row r="189" spans="2:30" ht="15.75" thickBot="1">
      <c r="B189" s="46" t="s">
        <v>149</v>
      </c>
      <c r="C189" s="46" t="s">
        <v>45</v>
      </c>
      <c r="D189" s="46" t="s">
        <v>48</v>
      </c>
      <c r="E189" s="46" t="s">
        <v>51</v>
      </c>
      <c r="F189" s="46" t="s">
        <v>54</v>
      </c>
      <c r="G189" s="46" t="s">
        <v>57</v>
      </c>
      <c r="H189" s="46" t="s">
        <v>60</v>
      </c>
      <c r="I189" s="46" t="s">
        <v>63</v>
      </c>
      <c r="J189" s="46" t="s">
        <v>66</v>
      </c>
      <c r="K189" s="46" t="s">
        <v>69</v>
      </c>
      <c r="L189" s="46" t="s">
        <v>71</v>
      </c>
      <c r="M189" s="46" t="s">
        <v>73</v>
      </c>
      <c r="N189" s="46" t="s">
        <v>75</v>
      </c>
      <c r="O189" s="46" t="s">
        <v>78</v>
      </c>
      <c r="P189" s="46" t="s">
        <v>81</v>
      </c>
      <c r="Q189" s="46" t="s">
        <v>84</v>
      </c>
      <c r="R189" s="46" t="s">
        <v>87</v>
      </c>
      <c r="S189" s="46" t="s">
        <v>90</v>
      </c>
      <c r="T189" s="46" t="s">
        <v>93</v>
      </c>
      <c r="U189" s="46" t="s">
        <v>96</v>
      </c>
      <c r="V189" s="46" t="s">
        <v>98</v>
      </c>
      <c r="W189" s="46" t="s">
        <v>100</v>
      </c>
      <c r="X189" s="46" t="s">
        <v>103</v>
      </c>
      <c r="Y189" s="46" t="s">
        <v>106</v>
      </c>
      <c r="Z189" s="46" t="s">
        <v>109</v>
      </c>
      <c r="AA189" s="46" t="s">
        <v>111</v>
      </c>
      <c r="AB189" s="46" t="s">
        <v>113</v>
      </c>
      <c r="AC189" s="46" t="s">
        <v>116</v>
      </c>
      <c r="AD189" s="46" t="s">
        <v>119</v>
      </c>
    </row>
    <row r="190" spans="2:30" ht="15.75" thickBot="1">
      <c r="B190" s="46" t="s">
        <v>45</v>
      </c>
      <c r="C190" s="71" t="str">
        <f>IF(B190=C189,"",1)</f>
        <v/>
      </c>
      <c r="D190" s="2">
        <f>IF(B190=D189,"",1)</f>
        <v>1</v>
      </c>
      <c r="E190" s="2">
        <f>IF(B190=E189,"",1)</f>
        <v>1</v>
      </c>
      <c r="F190" s="2">
        <f>IF(B190=F189,"",1)</f>
        <v>1</v>
      </c>
      <c r="G190" s="2">
        <f>IF(B190=G189,"",1)</f>
        <v>1</v>
      </c>
      <c r="H190" s="2">
        <f>IF(B190=H189,"",1)</f>
        <v>1</v>
      </c>
      <c r="I190" s="2">
        <f>IF(B190=I189,"",1)</f>
        <v>1</v>
      </c>
      <c r="J190" s="2">
        <f>IF(B190=J189,"",1)</f>
        <v>1</v>
      </c>
      <c r="K190" s="2">
        <f>IF(B190=K189,"",1)</f>
        <v>1</v>
      </c>
      <c r="L190" s="2">
        <f>IF(B190=L189,"",1)</f>
        <v>1</v>
      </c>
      <c r="M190" s="2">
        <f>IF(B190=M189,"",1)</f>
        <v>1</v>
      </c>
      <c r="N190" s="2">
        <f>IF(B190=N189,"",1)</f>
        <v>1</v>
      </c>
      <c r="O190" s="2">
        <f>IF(B190=O189,"",1)</f>
        <v>1</v>
      </c>
      <c r="P190" s="2">
        <f>IF(B190=P189,"",1)</f>
        <v>1</v>
      </c>
      <c r="Q190" s="2">
        <f>IF(B190=Q189,"",1)</f>
        <v>1</v>
      </c>
      <c r="R190" s="2">
        <f>IF(B190=R189,"",1)</f>
        <v>1</v>
      </c>
      <c r="S190" s="2">
        <f>IF(B190=S189,"",1)</f>
        <v>1</v>
      </c>
      <c r="T190" s="2">
        <f>IF(B190=T189,"",1)</f>
        <v>1</v>
      </c>
      <c r="U190" s="2">
        <f>IF(B190=U189,"",1)</f>
        <v>1</v>
      </c>
      <c r="V190" s="2">
        <f>IF(B190=V189,"",1)</f>
        <v>1</v>
      </c>
      <c r="W190" s="2">
        <f>IF(B190=W189,"",1)</f>
        <v>1</v>
      </c>
      <c r="X190" s="2">
        <f>IF(B190=X189,"",1)</f>
        <v>1</v>
      </c>
      <c r="Y190" s="2">
        <f>IF(B190=Y189,"",1)</f>
        <v>1</v>
      </c>
      <c r="Z190" s="2">
        <f>IF(B190=Z189,"",1)</f>
        <v>1</v>
      </c>
      <c r="AA190" s="2">
        <f>IF(B190=AA189,"",1)</f>
        <v>1</v>
      </c>
      <c r="AB190" s="2">
        <f>IF(B190=AB189,"",1)</f>
        <v>1</v>
      </c>
      <c r="AC190" s="2">
        <f>IF(B190=AC189,"",1)</f>
        <v>1</v>
      </c>
      <c r="AD190" s="2">
        <f>IF(B190=AD189,"",1)</f>
        <v>1</v>
      </c>
    </row>
    <row r="191" spans="2:30" ht="15.75" thickBot="1">
      <c r="B191" s="46" t="s">
        <v>48</v>
      </c>
      <c r="C191" s="2">
        <f>IF(B191=C189,"",1)</f>
        <v>1</v>
      </c>
      <c r="D191" s="71" t="str">
        <f>IF(B191=D189,"",1)</f>
        <v/>
      </c>
      <c r="E191" s="2">
        <f>IF(B191=E189,"",1)</f>
        <v>1</v>
      </c>
      <c r="F191" s="2">
        <f>IF(B191=F189,"",1)</f>
        <v>1</v>
      </c>
      <c r="G191" s="2">
        <f>IF(B191=G189,"",1)</f>
        <v>1</v>
      </c>
      <c r="H191" s="2">
        <f>IF(B191=H189,"",1)</f>
        <v>1</v>
      </c>
      <c r="I191" s="2">
        <f>IF(B191=I189,"",1)</f>
        <v>1</v>
      </c>
      <c r="J191" s="2">
        <f>IF(B191=J189,"",1)</f>
        <v>1</v>
      </c>
      <c r="K191" s="2">
        <f>IF(B191=K189,"",1)</f>
        <v>1</v>
      </c>
      <c r="L191" s="2">
        <f>IF(B191=L189,"",1)</f>
        <v>1</v>
      </c>
      <c r="M191" s="2">
        <f>IF(B191=M189,"",1)</f>
        <v>1</v>
      </c>
      <c r="N191" s="2">
        <f>IF(B191=N189,"",1)</f>
        <v>1</v>
      </c>
      <c r="O191" s="2">
        <f>IF(B191=O189,"",1)</f>
        <v>1</v>
      </c>
      <c r="P191" s="2">
        <f>IF(B191=P189,"",1)</f>
        <v>1</v>
      </c>
      <c r="Q191" s="2">
        <f>IF(B191=Q189,"",1)</f>
        <v>1</v>
      </c>
      <c r="R191" s="2">
        <f>IF(B191=R189,"",1)</f>
        <v>1</v>
      </c>
      <c r="S191" s="2">
        <f>IF(B191=S189,"",1)</f>
        <v>1</v>
      </c>
      <c r="T191" s="2">
        <f>IF(B191=T189,"",1)</f>
        <v>1</v>
      </c>
      <c r="U191" s="2">
        <f>IF(B191=U189,"",1)</f>
        <v>1</v>
      </c>
      <c r="V191" s="2">
        <f>IF(B191=V189,"",1)</f>
        <v>1</v>
      </c>
      <c r="W191" s="2">
        <f>IF(B191=W189,"",1)</f>
        <v>1</v>
      </c>
      <c r="X191" s="2">
        <f>IF(B191=X189,"",1)</f>
        <v>1</v>
      </c>
      <c r="Y191" s="2">
        <f>IF(B191=Y189,"",1)</f>
        <v>1</v>
      </c>
      <c r="Z191" s="2">
        <f>IF(B191=Z189,"",1)</f>
        <v>1</v>
      </c>
      <c r="AA191" s="2">
        <f>IF(B191=AA189,"",1)</f>
        <v>1</v>
      </c>
      <c r="AB191" s="2">
        <f>IF(B191=AB189,"",1)</f>
        <v>1</v>
      </c>
      <c r="AC191" s="2">
        <f>IF(B191=AC189,"",1)</f>
        <v>1</v>
      </c>
      <c r="AD191" s="2">
        <f>IF(B191=AD189,"",1)</f>
        <v>1</v>
      </c>
    </row>
    <row r="192" spans="2:30" ht="15.75" thickBot="1">
      <c r="B192" s="46" t="s">
        <v>51</v>
      </c>
      <c r="C192" s="2">
        <f>IF(B192=C189,"",1)</f>
        <v>1</v>
      </c>
      <c r="D192" s="2">
        <f>IF(B192=D189,"",1)</f>
        <v>1</v>
      </c>
      <c r="E192" s="71" t="str">
        <f>IF(B192=E189,"",1)</f>
        <v/>
      </c>
      <c r="F192" s="2">
        <f>IF(B192=F189,"",1)</f>
        <v>1</v>
      </c>
      <c r="G192" s="2">
        <f>IF(B192=G189,"",1)</f>
        <v>1</v>
      </c>
      <c r="H192" s="2">
        <f>IF(B192=H189,"",1)</f>
        <v>1</v>
      </c>
      <c r="I192" s="2">
        <f>IF(B192=I189,"",1)</f>
        <v>1</v>
      </c>
      <c r="J192" s="2">
        <f>IF(B192=J189,"",1)</f>
        <v>1</v>
      </c>
      <c r="K192" s="2">
        <f>IF(B192=K189,"",1)</f>
        <v>1</v>
      </c>
      <c r="L192" s="2">
        <f>IF(B192=L189,"",1)</f>
        <v>1</v>
      </c>
      <c r="M192" s="2">
        <f>IF(B192=M189,"",1)</f>
        <v>1</v>
      </c>
      <c r="N192" s="2">
        <f>IF(B192=N189,"",1)</f>
        <v>1</v>
      </c>
      <c r="O192" s="2">
        <f>IF(B192=O189,"",1)</f>
        <v>1</v>
      </c>
      <c r="P192" s="2">
        <f>IF(B192=P189,"",1)</f>
        <v>1</v>
      </c>
      <c r="Q192" s="2">
        <f>IF(B192=Q189,"",1)</f>
        <v>1</v>
      </c>
      <c r="R192" s="2">
        <f>IF(B192=R189,"",1)</f>
        <v>1</v>
      </c>
      <c r="S192" s="2">
        <f>IF(B192=S189,"",1)</f>
        <v>1</v>
      </c>
      <c r="T192" s="2">
        <f>IF(B192=T189,"",1)</f>
        <v>1</v>
      </c>
      <c r="U192" s="2">
        <f>IF(B192=U189,"",1)</f>
        <v>1</v>
      </c>
      <c r="V192" s="2">
        <f>IF(B192=V189,"",1)</f>
        <v>1</v>
      </c>
      <c r="W192" s="2">
        <f>IF(B192=W189,"",1)</f>
        <v>1</v>
      </c>
      <c r="X192" s="2">
        <f>IF(B192=X189,"",1)</f>
        <v>1</v>
      </c>
      <c r="Y192" s="2">
        <f>IF(B192=Y189,"",1)</f>
        <v>1</v>
      </c>
      <c r="Z192" s="2">
        <f>IF(B192=Z189,"",1)</f>
        <v>1</v>
      </c>
      <c r="AA192" s="2">
        <f>IF(B192=AA189,"",1)</f>
        <v>1</v>
      </c>
      <c r="AB192" s="2">
        <f>IF(B192=AB189,"",1)</f>
        <v>1</v>
      </c>
      <c r="AC192" s="2">
        <f>IF(B192=AC189,"",1)</f>
        <v>1</v>
      </c>
      <c r="AD192" s="2">
        <f>IF(B192=AD189,"",1)</f>
        <v>1</v>
      </c>
    </row>
    <row r="193" spans="2:30" ht="15.75" thickBot="1">
      <c r="B193" s="46" t="s">
        <v>54</v>
      </c>
      <c r="C193" s="2">
        <f>IF(B193=C189,"",1)</f>
        <v>1</v>
      </c>
      <c r="D193" s="2">
        <f>IF(B193=D189,"",1)</f>
        <v>1</v>
      </c>
      <c r="E193" s="2">
        <f>IF(B193=E189,"",1)</f>
        <v>1</v>
      </c>
      <c r="F193" s="71" t="str">
        <f>IF(B193=F189,"",1)</f>
        <v/>
      </c>
      <c r="G193" s="2">
        <f>IF(B193=G189,"",1)</f>
        <v>1</v>
      </c>
      <c r="H193" s="2">
        <f>IF(B193=H189,"",1)</f>
        <v>1</v>
      </c>
      <c r="I193" s="2">
        <f>IF(B193=I189,"",1)</f>
        <v>1</v>
      </c>
      <c r="J193" s="2">
        <f>IF(B193=J189,"",1)</f>
        <v>1</v>
      </c>
      <c r="K193" s="2">
        <f>IF(B193=K189,"",1)</f>
        <v>1</v>
      </c>
      <c r="L193" s="2">
        <f>IF(B193=L189,"",1)</f>
        <v>1</v>
      </c>
      <c r="M193" s="2">
        <f>IF(B193=M189,"",1)</f>
        <v>1</v>
      </c>
      <c r="N193" s="2">
        <f>IF(B193=N189,"",1)</f>
        <v>1</v>
      </c>
      <c r="O193" s="2">
        <f>IF(B193=O189,"",1)</f>
        <v>1</v>
      </c>
      <c r="P193" s="2">
        <f>IF(B193=P189,"",1)</f>
        <v>1</v>
      </c>
      <c r="Q193" s="2">
        <f>IF(B193=Q189,"",1)</f>
        <v>1</v>
      </c>
      <c r="R193" s="2">
        <f>IF(B193=R189,"",1)</f>
        <v>1</v>
      </c>
      <c r="S193" s="2">
        <f>IF(B193=S189,"",1)</f>
        <v>1</v>
      </c>
      <c r="T193" s="2">
        <f>IF(B193=T189,"",1)</f>
        <v>1</v>
      </c>
      <c r="U193" s="2">
        <f>IF(B193=U189,"",1)</f>
        <v>1</v>
      </c>
      <c r="V193" s="2">
        <f>IF(B193=V189,"",1)</f>
        <v>1</v>
      </c>
      <c r="W193" s="2">
        <f>IF(B193=W189,"",1)</f>
        <v>1</v>
      </c>
      <c r="X193" s="2">
        <f>IF(B193=X189,"",1)</f>
        <v>1</v>
      </c>
      <c r="Y193" s="2">
        <f>IF(B193=Y189,"",1)</f>
        <v>1</v>
      </c>
      <c r="Z193" s="2">
        <f>IF(B193=Z189,"",1)</f>
        <v>1</v>
      </c>
      <c r="AA193" s="2">
        <f>IF(B193=AA189,"",1)</f>
        <v>1</v>
      </c>
      <c r="AB193" s="2">
        <f>IF(B193=AB189,"",1)</f>
        <v>1</v>
      </c>
      <c r="AC193" s="2">
        <f>IF(B193=AC189,"",1)</f>
        <v>1</v>
      </c>
      <c r="AD193" s="2">
        <f>IF(B193=AD189,"",1)</f>
        <v>1</v>
      </c>
    </row>
    <row r="194" spans="2:30" ht="15.75" thickBot="1">
      <c r="B194" s="46" t="s">
        <v>57</v>
      </c>
      <c r="C194" s="2">
        <f>IF(B194=C189,"",1)</f>
        <v>1</v>
      </c>
      <c r="D194" s="2">
        <f>IF(B194=D189,"",1)</f>
        <v>1</v>
      </c>
      <c r="E194" s="2">
        <f>IF(B194=E189,"",1)</f>
        <v>1</v>
      </c>
      <c r="F194" s="2">
        <f>IF(B194=F189,"",1)</f>
        <v>1</v>
      </c>
      <c r="G194" s="71" t="str">
        <f>IF(B194=G189,"",1)</f>
        <v/>
      </c>
      <c r="H194" s="2">
        <f>IF(B194=H189,"",1)</f>
        <v>1</v>
      </c>
      <c r="I194" s="2">
        <f>IF(B194=I189,"",1)</f>
        <v>1</v>
      </c>
      <c r="J194" s="2">
        <f>IF(B194=J189,"",1)</f>
        <v>1</v>
      </c>
      <c r="K194" s="2">
        <f>IF(B194=K189,"",1)</f>
        <v>1</v>
      </c>
      <c r="L194" s="2">
        <f>IF(B194=L189,"",1)</f>
        <v>1</v>
      </c>
      <c r="M194" s="2">
        <f>IF(B194=M189,"",1)</f>
        <v>1</v>
      </c>
      <c r="N194" s="2">
        <f>IF(B194=N189,"",1)</f>
        <v>1</v>
      </c>
      <c r="O194" s="2">
        <f>IF(B194=O189,"",1)</f>
        <v>1</v>
      </c>
      <c r="P194" s="2">
        <f>IF(B194=P189,"",1)</f>
        <v>1</v>
      </c>
      <c r="Q194" s="2">
        <f>IF(B194=Q189,"",1)</f>
        <v>1</v>
      </c>
      <c r="R194" s="2">
        <f>IF(B194=R189,"",1)</f>
        <v>1</v>
      </c>
      <c r="S194" s="2">
        <f>IF(B194=S189,"",1)</f>
        <v>1</v>
      </c>
      <c r="T194" s="2">
        <f>IF(B194=T189,"",1)</f>
        <v>1</v>
      </c>
      <c r="U194" s="2">
        <f>IF(B194=U189,"",1)</f>
        <v>1</v>
      </c>
      <c r="V194" s="2">
        <f>IF(B194=V189,"",1)</f>
        <v>1</v>
      </c>
      <c r="W194" s="2">
        <f>IF(B194=W189,"",1)</f>
        <v>1</v>
      </c>
      <c r="X194" s="2">
        <f>IF(B194=X189,"",1)</f>
        <v>1</v>
      </c>
      <c r="Y194" s="2">
        <f>IF(B194=Y189,"",1)</f>
        <v>1</v>
      </c>
      <c r="Z194" s="2">
        <f>IF(B194=Z189,"",1)</f>
        <v>1</v>
      </c>
      <c r="AA194" s="2">
        <f>IF(B194=AA189,"",1)</f>
        <v>1</v>
      </c>
      <c r="AB194" s="2">
        <f>IF(B194=AB189,"",1)</f>
        <v>1</v>
      </c>
      <c r="AC194" s="2">
        <f>IF(B194=AC189,"",1)</f>
        <v>1</v>
      </c>
      <c r="AD194" s="2">
        <f>IF(B194=AD189,"",1)</f>
        <v>1</v>
      </c>
    </row>
    <row r="195" spans="2:30" ht="15.75" thickBot="1">
      <c r="B195" s="46" t="s">
        <v>60</v>
      </c>
      <c r="C195" s="2">
        <f>IF(B195=C189,"",1)</f>
        <v>1</v>
      </c>
      <c r="D195" s="2">
        <f>IF(B195=D189,"",1)</f>
        <v>1</v>
      </c>
      <c r="E195" s="2">
        <f>IF(B195=E189,"",1)</f>
        <v>1</v>
      </c>
      <c r="F195" s="2">
        <f>IF(B195=F189,"",1)</f>
        <v>1</v>
      </c>
      <c r="G195" s="2">
        <f>IF(B195=G189,"",1)</f>
        <v>1</v>
      </c>
      <c r="H195" s="71" t="str">
        <f>IF(B195=H189,"",1)</f>
        <v/>
      </c>
      <c r="I195" s="2">
        <f>IF(B195=I189,"",1)</f>
        <v>1</v>
      </c>
      <c r="J195" s="2">
        <f>IF(B195=J189,"",1)</f>
        <v>1</v>
      </c>
      <c r="K195" s="2">
        <f>IF(B195=K189,"",1)</f>
        <v>1</v>
      </c>
      <c r="L195" s="2">
        <f>IF(B195=L189,"",1)</f>
        <v>1</v>
      </c>
      <c r="M195" s="2">
        <f>IF(B195=M189,"",1)</f>
        <v>1</v>
      </c>
      <c r="N195" s="2">
        <f>IF(B195=N189,"",1)</f>
        <v>1</v>
      </c>
      <c r="O195" s="2">
        <f>IF(B195=O189,"",1)</f>
        <v>1</v>
      </c>
      <c r="P195" s="2">
        <f>IF(B195=P189,"",1)</f>
        <v>1</v>
      </c>
      <c r="Q195" s="2">
        <f>IF(B195=Q189,"",1)</f>
        <v>1</v>
      </c>
      <c r="R195" s="2">
        <f>IF(B195=R189,"",1)</f>
        <v>1</v>
      </c>
      <c r="S195" s="2">
        <f>IF(B195=S189,"",1)</f>
        <v>1</v>
      </c>
      <c r="T195" s="2">
        <f>IF(B195=T189,"",1)</f>
        <v>1</v>
      </c>
      <c r="U195" s="2">
        <f>IF(B195=U189,"",1)</f>
        <v>1</v>
      </c>
      <c r="V195" s="2">
        <f>IF(B195=V189,"",1)</f>
        <v>1</v>
      </c>
      <c r="W195" s="2">
        <f>IF(B195=W189,"",1)</f>
        <v>1</v>
      </c>
      <c r="X195" s="2">
        <f>IF(B195=X189,"",1)</f>
        <v>1</v>
      </c>
      <c r="Y195" s="2">
        <f>IF(B195=Y189,"",1)</f>
        <v>1</v>
      </c>
      <c r="Z195" s="2">
        <f>IF(B195=Z189,"",1)</f>
        <v>1</v>
      </c>
      <c r="AA195" s="2">
        <f>IF(B195=AA189,"",1)</f>
        <v>1</v>
      </c>
      <c r="AB195" s="2">
        <f>IF(B195=AB189,"",1)</f>
        <v>1</v>
      </c>
      <c r="AC195" s="2">
        <f>IF(B195=AC189,"",1)</f>
        <v>1</v>
      </c>
      <c r="AD195" s="2">
        <f>IF(B195=AD189,"",1)</f>
        <v>1</v>
      </c>
    </row>
    <row r="196" spans="2:30" ht="15.75" thickBot="1">
      <c r="B196" s="46" t="s">
        <v>63</v>
      </c>
      <c r="C196" s="2">
        <f>IF(B196=C189,"",1)</f>
        <v>1</v>
      </c>
      <c r="D196" s="2">
        <f>IF(B196=D189,"",1)</f>
        <v>1</v>
      </c>
      <c r="E196" s="2">
        <f>IF(B196=E189,"",1)</f>
        <v>1</v>
      </c>
      <c r="F196" s="2">
        <f>IF(B196=F189,"",1)</f>
        <v>1</v>
      </c>
      <c r="G196" s="2">
        <f>IF(B196=G189,"",1)</f>
        <v>1</v>
      </c>
      <c r="H196" s="2">
        <f>IF(B196=H189,"",1)</f>
        <v>1</v>
      </c>
      <c r="I196" s="71" t="str">
        <f>IF(B196=I189,"",1)</f>
        <v/>
      </c>
      <c r="J196" s="2">
        <f>IF(B196=J189,"",1)</f>
        <v>1</v>
      </c>
      <c r="K196" s="2">
        <f>IF(B196=K189,"",1)</f>
        <v>1</v>
      </c>
      <c r="L196" s="2">
        <f>IF(B196=L189,"",1)</f>
        <v>1</v>
      </c>
      <c r="M196" s="2">
        <f>IF(B196=M189,"",1)</f>
        <v>1</v>
      </c>
      <c r="N196" s="2">
        <f>IF(B196=N189,"",1)</f>
        <v>1</v>
      </c>
      <c r="O196" s="2">
        <f>IF(B196=O189,"",1)</f>
        <v>1</v>
      </c>
      <c r="P196" s="2">
        <f>IF(B196=P189,"",1)</f>
        <v>1</v>
      </c>
      <c r="Q196" s="2">
        <f>IF(B196=Q189,"",1)</f>
        <v>1</v>
      </c>
      <c r="R196" s="2">
        <f>IF(B196=R189,"",1)</f>
        <v>1</v>
      </c>
      <c r="S196" s="2">
        <f>IF(B196=S189,"",1)</f>
        <v>1</v>
      </c>
      <c r="T196" s="2">
        <f>IF(B196=T189,"",1)</f>
        <v>1</v>
      </c>
      <c r="U196" s="2">
        <f>IF(B196=U189,"",1)</f>
        <v>1</v>
      </c>
      <c r="V196" s="2">
        <f>IF(B196=V189,"",1)</f>
        <v>1</v>
      </c>
      <c r="W196" s="2">
        <f>IF(B196=W189,"",1)</f>
        <v>1</v>
      </c>
      <c r="X196" s="2">
        <f>IF(B196=X189,"",1)</f>
        <v>1</v>
      </c>
      <c r="Y196" s="2">
        <f>IF(B196=Y189,"",1)</f>
        <v>1</v>
      </c>
      <c r="Z196" s="2">
        <f>IF(B196=Z189,"",1)</f>
        <v>1</v>
      </c>
      <c r="AA196" s="2">
        <f>IF(B196=AA189,"",1)</f>
        <v>1</v>
      </c>
      <c r="AB196" s="2">
        <f>IF(B196=AB189,"",1)</f>
        <v>1</v>
      </c>
      <c r="AC196" s="2">
        <f>IF(B196=AC189,"",1)</f>
        <v>1</v>
      </c>
      <c r="AD196" s="2">
        <f>IF(B196=AD189,"",1)</f>
        <v>1</v>
      </c>
    </row>
    <row r="197" spans="2:30" ht="15.75" thickBot="1">
      <c r="B197" s="46" t="s">
        <v>66</v>
      </c>
      <c r="C197" s="2">
        <f>IF(B197=C189,"",1)</f>
        <v>1</v>
      </c>
      <c r="D197" s="2">
        <f>IF(B197=D189,"",1)</f>
        <v>1</v>
      </c>
      <c r="E197" s="2">
        <f>IF(B197=E189,"",1)</f>
        <v>1</v>
      </c>
      <c r="F197" s="2">
        <f>IF(B197=F189,"",1)</f>
        <v>1</v>
      </c>
      <c r="G197" s="2">
        <f>IF(B197=G189,"",1)</f>
        <v>1</v>
      </c>
      <c r="H197" s="2">
        <f>IF(B197=H189,"",1)</f>
        <v>1</v>
      </c>
      <c r="I197" s="2">
        <f>IF(B197=I189,"",1)</f>
        <v>1</v>
      </c>
      <c r="J197" s="71" t="str">
        <f>IF(B197=J189,"",1)</f>
        <v/>
      </c>
      <c r="K197" s="2">
        <f>IF(B197=K189,"",1)</f>
        <v>1</v>
      </c>
      <c r="L197" s="2">
        <f>IF(B197=L189,"",1)</f>
        <v>1</v>
      </c>
      <c r="M197" s="2">
        <f>IF(B197=M189,"",1)</f>
        <v>1</v>
      </c>
      <c r="N197" s="2">
        <f>IF(B197=N189,"",1)</f>
        <v>1</v>
      </c>
      <c r="O197" s="2">
        <f>IF(B197=O189,"",1)</f>
        <v>1</v>
      </c>
      <c r="P197" s="2">
        <f>IF(B197=P189,"",1)</f>
        <v>1</v>
      </c>
      <c r="Q197" s="2">
        <f>IF(B197=Q189,"",1)</f>
        <v>1</v>
      </c>
      <c r="R197" s="2">
        <f>IF(B197=R189,"",1)</f>
        <v>1</v>
      </c>
      <c r="S197" s="2">
        <f>IF(B197=S189,"",1)</f>
        <v>1</v>
      </c>
      <c r="T197" s="2">
        <f>IF(B197=T189,"",1)</f>
        <v>1</v>
      </c>
      <c r="U197" s="2">
        <f>IF(B197=U189,"",1)</f>
        <v>1</v>
      </c>
      <c r="V197" s="2">
        <f>IF(B197=V189,"",1)</f>
        <v>1</v>
      </c>
      <c r="W197" s="2">
        <f>IF(B197=W189,"",1)</f>
        <v>1</v>
      </c>
      <c r="X197" s="2">
        <f>IF(B197=X189,"",1)</f>
        <v>1</v>
      </c>
      <c r="Y197" s="2">
        <f>IF(B197=Y189,"",1)</f>
        <v>1</v>
      </c>
      <c r="Z197" s="2">
        <f>IF(B197=Z189,"",1)</f>
        <v>1</v>
      </c>
      <c r="AA197" s="2">
        <f>IF(B197=AA189,"",1)</f>
        <v>1</v>
      </c>
      <c r="AB197" s="2">
        <f>IF(B197=AB189,"",1)</f>
        <v>1</v>
      </c>
      <c r="AC197" s="2">
        <f>IF(B197=AC189,"",1)</f>
        <v>1</v>
      </c>
      <c r="AD197" s="2">
        <f>IF(B197=AD189,"",1)</f>
        <v>1</v>
      </c>
    </row>
    <row r="198" spans="2:30" ht="15.75" thickBot="1">
      <c r="B198" s="46" t="s">
        <v>69</v>
      </c>
      <c r="C198" s="2">
        <f>IF(B198=C189,"",1)</f>
        <v>1</v>
      </c>
      <c r="D198" s="2">
        <f>IF(B198=D189,"",1)</f>
        <v>1</v>
      </c>
      <c r="E198" s="2">
        <f>IF(B198=E189,"",1)</f>
        <v>1</v>
      </c>
      <c r="F198" s="2">
        <f>IF(B198=F189,"",1)</f>
        <v>1</v>
      </c>
      <c r="G198" s="2">
        <f>IF(B198=G189,"",1)</f>
        <v>1</v>
      </c>
      <c r="H198" s="2">
        <f>IF(B198=H189,"",1)</f>
        <v>1</v>
      </c>
      <c r="I198" s="2">
        <f>IF(B198=I189,"",1)</f>
        <v>1</v>
      </c>
      <c r="J198" s="2">
        <f>IF(B198=J189,"",1)</f>
        <v>1</v>
      </c>
      <c r="K198" s="71" t="str">
        <f>IF(B198=K189,"",1)</f>
        <v/>
      </c>
      <c r="L198" s="2">
        <f>IF(B198=L189,"",1)</f>
        <v>1</v>
      </c>
      <c r="M198" s="2">
        <f>IF(B198=M189,"",1)</f>
        <v>1</v>
      </c>
      <c r="N198" s="2">
        <f>IF(B198=N189,"",1)</f>
        <v>1</v>
      </c>
      <c r="O198" s="2">
        <f>IF(B198=O189,"",1)</f>
        <v>1</v>
      </c>
      <c r="P198" s="2">
        <f>IF(B198=P189,"",1)</f>
        <v>1</v>
      </c>
      <c r="Q198" s="2">
        <f>IF(B198=Q189,"",1)</f>
        <v>1</v>
      </c>
      <c r="R198" s="2">
        <f>IF(B198=R189,"",1)</f>
        <v>1</v>
      </c>
      <c r="S198" s="2">
        <f>IF(B198=S189,"",1)</f>
        <v>1</v>
      </c>
      <c r="T198" s="2">
        <f>IF(B198=T189,"",1)</f>
        <v>1</v>
      </c>
      <c r="U198" s="2">
        <f>IF(B198=U189,"",1)</f>
        <v>1</v>
      </c>
      <c r="V198" s="2">
        <f>IF(B198=V189,"",1)</f>
        <v>1</v>
      </c>
      <c r="W198" s="2">
        <f>IF(B198=W189,"",1)</f>
        <v>1</v>
      </c>
      <c r="X198" s="2">
        <f>IF(B198=X189,"",1)</f>
        <v>1</v>
      </c>
      <c r="Y198" s="2">
        <f>IF(B198=Y189,"",1)</f>
        <v>1</v>
      </c>
      <c r="Z198" s="2">
        <f>IF(B198=Z189,"",1)</f>
        <v>1</v>
      </c>
      <c r="AA198" s="2">
        <f>IF(B198=AA189,"",1)</f>
        <v>1</v>
      </c>
      <c r="AB198" s="2">
        <f>IF(B198=AB189,"",1)</f>
        <v>1</v>
      </c>
      <c r="AC198" s="2">
        <f>IF(B198=AC189,"",1)</f>
        <v>1</v>
      </c>
      <c r="AD198" s="2">
        <f>IF(B198=AD189,"",1)</f>
        <v>1</v>
      </c>
    </row>
    <row r="199" spans="2:30" ht="15.75" thickBot="1">
      <c r="B199" s="46" t="s">
        <v>71</v>
      </c>
      <c r="C199" s="2">
        <f>IF(B199=C189,"",1)</f>
        <v>1</v>
      </c>
      <c r="D199" s="2">
        <f>IF(B199=D189,"",1)</f>
        <v>1</v>
      </c>
      <c r="E199" s="2">
        <f>IF(B199=E189,"",1)</f>
        <v>1</v>
      </c>
      <c r="F199" s="2">
        <f>IF(B199=F189,"",1)</f>
        <v>1</v>
      </c>
      <c r="G199" s="2">
        <f>IF(B199=G189,"",1)</f>
        <v>1</v>
      </c>
      <c r="H199" s="2">
        <f>IF(B199=H189,"",1)</f>
        <v>1</v>
      </c>
      <c r="I199" s="2">
        <f>IF(B199=I189,"",1)</f>
        <v>1</v>
      </c>
      <c r="J199" s="2">
        <f>IF(B199=J189,"",1)</f>
        <v>1</v>
      </c>
      <c r="K199" s="2">
        <f>IF(B199=K189,"",1)</f>
        <v>1</v>
      </c>
      <c r="L199" s="71" t="str">
        <f>IF(B199=L189,"",1)</f>
        <v/>
      </c>
      <c r="M199" s="2">
        <f>IF(B199=M189,"",1)</f>
        <v>1</v>
      </c>
      <c r="N199" s="2">
        <f>IF(B199=N189,"",1)</f>
        <v>1</v>
      </c>
      <c r="O199" s="2">
        <f>IF(B199=O189,"",1)</f>
        <v>1</v>
      </c>
      <c r="P199" s="2">
        <f>IF(B199=P189,"",1)</f>
        <v>1</v>
      </c>
      <c r="Q199" s="2">
        <f>IF(B199=Q189,"",1)</f>
        <v>1</v>
      </c>
      <c r="R199" s="2">
        <f>IF(B199=R189,"",1)</f>
        <v>1</v>
      </c>
      <c r="S199" s="2">
        <f>IF(B199=S189,"",1)</f>
        <v>1</v>
      </c>
      <c r="T199" s="2">
        <f>IF(B199=T189,"",1)</f>
        <v>1</v>
      </c>
      <c r="U199" s="2">
        <f>IF(B199=U189,"",1)</f>
        <v>1</v>
      </c>
      <c r="V199" s="2">
        <f>IF(B199=V189,"",1)</f>
        <v>1</v>
      </c>
      <c r="W199" s="2">
        <f>IF(B199=W189,"",1)</f>
        <v>1</v>
      </c>
      <c r="X199" s="2">
        <f>IF(B199=X189,"",1)</f>
        <v>1</v>
      </c>
      <c r="Y199" s="2">
        <f>IF(B199=Y189,"",1)</f>
        <v>1</v>
      </c>
      <c r="Z199" s="2">
        <f>IF(B199=Z189,"",1)</f>
        <v>1</v>
      </c>
      <c r="AA199" s="2">
        <f>IF(B199=AA189,"",1)</f>
        <v>1</v>
      </c>
      <c r="AB199" s="2">
        <f>IF(B199=AB189,"",1)</f>
        <v>1</v>
      </c>
      <c r="AC199" s="2">
        <f>IF(B199=AC189,"",1)</f>
        <v>1</v>
      </c>
      <c r="AD199" s="2">
        <f>IF(B199=AD189,"",1)</f>
        <v>1</v>
      </c>
    </row>
    <row r="200" spans="2:30" ht="15.75" thickBot="1">
      <c r="B200" s="46" t="s">
        <v>73</v>
      </c>
      <c r="C200" s="2">
        <f>IF(B200=C189,"",1)</f>
        <v>1</v>
      </c>
      <c r="D200" s="2">
        <f>IF(B200=D189,"",1)</f>
        <v>1</v>
      </c>
      <c r="E200" s="2">
        <f>IF(B200=E189,"",1)</f>
        <v>1</v>
      </c>
      <c r="F200" s="2">
        <f>IF(B200=F189,"",1)</f>
        <v>1</v>
      </c>
      <c r="G200" s="2">
        <f>IF(B200=G189,"",1)</f>
        <v>1</v>
      </c>
      <c r="H200" s="2">
        <f>IF(B200=H189,"",1)</f>
        <v>1</v>
      </c>
      <c r="I200" s="2">
        <f>IF(B200=I189,"",1)</f>
        <v>1</v>
      </c>
      <c r="J200" s="2">
        <f>IF(B200=J189,"",1)</f>
        <v>1</v>
      </c>
      <c r="K200" s="2">
        <f>IF(B200=K189,"",1)</f>
        <v>1</v>
      </c>
      <c r="L200" s="2">
        <f>IF(B200=L189,"",1)</f>
        <v>1</v>
      </c>
      <c r="M200" s="71" t="str">
        <f>IF(B200=M189,"",1)</f>
        <v/>
      </c>
      <c r="N200" s="2">
        <f>IF(B200=N189,"",1)</f>
        <v>1</v>
      </c>
      <c r="O200" s="2">
        <f>IF(B200=O189,"",1)</f>
        <v>1</v>
      </c>
      <c r="P200" s="2">
        <f>IF(B200=P189,"",1)</f>
        <v>1</v>
      </c>
      <c r="Q200" s="2">
        <f>IF(B200=Q189,"",1)</f>
        <v>1</v>
      </c>
      <c r="R200" s="2">
        <f>IF(B200=R189,"",1)</f>
        <v>1</v>
      </c>
      <c r="S200" s="2">
        <f>IF(B200=S189,"",1)</f>
        <v>1</v>
      </c>
      <c r="T200" s="2">
        <f>IF(B200=T189,"",1)</f>
        <v>1</v>
      </c>
      <c r="U200" s="2">
        <f>IF(B200=U189,"",1)</f>
        <v>1</v>
      </c>
      <c r="V200" s="2">
        <f>IF(B200=V189,"",1)</f>
        <v>1</v>
      </c>
      <c r="W200" s="2">
        <f>IF(B200=W189,"",1)</f>
        <v>1</v>
      </c>
      <c r="X200" s="2">
        <f>IF(B200=X189,"",1)</f>
        <v>1</v>
      </c>
      <c r="Y200" s="2">
        <f>IF(B200=Y189,"",1)</f>
        <v>1</v>
      </c>
      <c r="Z200" s="2">
        <f>IF(B200=Z189,"",1)</f>
        <v>1</v>
      </c>
      <c r="AA200" s="2">
        <f>IF(B200=AA189,"",1)</f>
        <v>1</v>
      </c>
      <c r="AB200" s="2">
        <f>IF(B200=AB189,"",1)</f>
        <v>1</v>
      </c>
      <c r="AC200" s="2">
        <f>IF(B200=AC189,"",1)</f>
        <v>1</v>
      </c>
      <c r="AD200" s="2">
        <f>IF(B200=AD189,"",1)</f>
        <v>1</v>
      </c>
    </row>
    <row r="201" spans="2:30" ht="15.75" thickBot="1">
      <c r="B201" s="46" t="s">
        <v>75</v>
      </c>
      <c r="C201" s="2">
        <f>IF(B201=C189,"",1)</f>
        <v>1</v>
      </c>
      <c r="D201" s="2">
        <f>IF(B201=D189,"",1)</f>
        <v>1</v>
      </c>
      <c r="E201" s="2">
        <f>IF(B201=E189,"",1)</f>
        <v>1</v>
      </c>
      <c r="F201" s="2">
        <f>IF(B201=F189,"",1)</f>
        <v>1</v>
      </c>
      <c r="G201" s="2">
        <f>IF(B201=G189,"",1)</f>
        <v>1</v>
      </c>
      <c r="H201" s="2">
        <f>IF(B201=H189,"",1)</f>
        <v>1</v>
      </c>
      <c r="I201" s="2">
        <f>IF(B201=I189,"",1)</f>
        <v>1</v>
      </c>
      <c r="J201" s="2">
        <f>IF(B201=J189,"",1)</f>
        <v>1</v>
      </c>
      <c r="K201" s="2">
        <f>IF(B201=K189,"",1)</f>
        <v>1</v>
      </c>
      <c r="L201" s="2">
        <f>IF(B201=L189,"",1)</f>
        <v>1</v>
      </c>
      <c r="M201" s="2">
        <f>IF(B201=M189,"",1)</f>
        <v>1</v>
      </c>
      <c r="N201" s="71" t="str">
        <f>IF(B201=N189,"",1)</f>
        <v/>
      </c>
      <c r="O201" s="2">
        <f>IF(B201=O189,"",1)</f>
        <v>1</v>
      </c>
      <c r="P201" s="2">
        <f>IF(B201=P189,"",1)</f>
        <v>1</v>
      </c>
      <c r="Q201" s="2">
        <f>IF(B201=Q189,"",1)</f>
        <v>1</v>
      </c>
      <c r="R201" s="2">
        <f>IF(B201=R189,"",1)</f>
        <v>1</v>
      </c>
      <c r="S201" s="2">
        <f>IF(B201=S189,"",1)</f>
        <v>1</v>
      </c>
      <c r="T201" s="2">
        <f>IF(B201=T189,"",1)</f>
        <v>1</v>
      </c>
      <c r="U201" s="2">
        <f>IF(B201=U189,"",1)</f>
        <v>1</v>
      </c>
      <c r="V201" s="2">
        <f>IF(B201=V189,"",1)</f>
        <v>1</v>
      </c>
      <c r="W201" s="2">
        <f>IF(B201=W189,"",1)</f>
        <v>1</v>
      </c>
      <c r="X201" s="2">
        <f>IF(B201=X189,"",1)</f>
        <v>1</v>
      </c>
      <c r="Y201" s="2">
        <f>IF(B201=Y189,"",1)</f>
        <v>1</v>
      </c>
      <c r="Z201" s="2">
        <f>IF(B201=Z189,"",1)</f>
        <v>1</v>
      </c>
      <c r="AA201" s="2">
        <f>IF(B201=AA189,"",1)</f>
        <v>1</v>
      </c>
      <c r="AB201" s="2">
        <f>IF(B201=AB189,"",1)</f>
        <v>1</v>
      </c>
      <c r="AC201" s="2">
        <f>IF(B201=AC189,"",1)</f>
        <v>1</v>
      </c>
      <c r="AD201" s="2">
        <f>IF(B201=AD189,"",1)</f>
        <v>1</v>
      </c>
    </row>
    <row r="202" spans="2:30" ht="15.75" thickBot="1">
      <c r="B202" s="46" t="s">
        <v>78</v>
      </c>
      <c r="C202" s="2">
        <f>IF(B202=C189,"",1)</f>
        <v>1</v>
      </c>
      <c r="D202" s="2">
        <f>IF(B202=D189,"",1)</f>
        <v>1</v>
      </c>
      <c r="E202" s="2">
        <f>IF(B202=E189,"",1)</f>
        <v>1</v>
      </c>
      <c r="F202" s="2">
        <f>IF(B202=F189,"",1)</f>
        <v>1</v>
      </c>
      <c r="G202" s="2">
        <f>IF(B202=G189,"",1)</f>
        <v>1</v>
      </c>
      <c r="H202" s="2">
        <f>IF(B202=H189,"",1)</f>
        <v>1</v>
      </c>
      <c r="I202" s="2">
        <f>IF(B202=I189,"",1)</f>
        <v>1</v>
      </c>
      <c r="J202" s="2">
        <f>IF(B202=J189,"",1)</f>
        <v>1</v>
      </c>
      <c r="K202" s="2">
        <f>IF(B202=K189,"",1)</f>
        <v>1</v>
      </c>
      <c r="L202" s="2">
        <f>IF(B202=L189,"",1)</f>
        <v>1</v>
      </c>
      <c r="M202" s="2">
        <f>IF(B202=M189,"",1)</f>
        <v>1</v>
      </c>
      <c r="N202" s="2">
        <f>IF(B202=N189,"",1)</f>
        <v>1</v>
      </c>
      <c r="O202" s="71" t="str">
        <f>IF(B202=O189,"",1)</f>
        <v/>
      </c>
      <c r="P202" s="2">
        <f>IF(B202=P189,"",1)</f>
        <v>1</v>
      </c>
      <c r="Q202" s="2">
        <f>IF(B202=Q189,"",1)</f>
        <v>1</v>
      </c>
      <c r="R202" s="2">
        <f>IF(B202=R189,"",1)</f>
        <v>1</v>
      </c>
      <c r="S202" s="2">
        <f>IF(B202=S189,"",1)</f>
        <v>1</v>
      </c>
      <c r="T202" s="2">
        <f>IF(B202=T189,"",1)</f>
        <v>1</v>
      </c>
      <c r="U202" s="2">
        <f>IF(B202=U189,"",1)</f>
        <v>1</v>
      </c>
      <c r="V202" s="2">
        <f>IF(B202=V189,"",1)</f>
        <v>1</v>
      </c>
      <c r="W202" s="2">
        <f>IF(B202=W189,"",1)</f>
        <v>1</v>
      </c>
      <c r="X202" s="2">
        <f>IF(B202=X189,"",1)</f>
        <v>1</v>
      </c>
      <c r="Y202" s="2">
        <f>IF(B202=Y189,"",1)</f>
        <v>1</v>
      </c>
      <c r="Z202" s="2">
        <f>IF(B202=Z189,"",1)</f>
        <v>1</v>
      </c>
      <c r="AA202" s="2">
        <f>IF(B202=AA189,"",1)</f>
        <v>1</v>
      </c>
      <c r="AB202" s="2">
        <f>IF(B202=AB189,"",1)</f>
        <v>1</v>
      </c>
      <c r="AC202" s="2">
        <f>IF(B202=AC189,"",1)</f>
        <v>1</v>
      </c>
      <c r="AD202" s="2">
        <f>IF(B202=AD189,"",1)</f>
        <v>1</v>
      </c>
    </row>
    <row r="203" spans="2:30" ht="15.75" thickBot="1">
      <c r="B203" s="46" t="s">
        <v>81</v>
      </c>
      <c r="C203" s="2">
        <f>IF(B203=C189,"",1)</f>
        <v>1</v>
      </c>
      <c r="D203" s="2">
        <f>IF(B203=D189,"",1)</f>
        <v>1</v>
      </c>
      <c r="E203" s="2">
        <f>IF(B203=E189,"",1)</f>
        <v>1</v>
      </c>
      <c r="F203" s="2">
        <f>IF(B203=F189,"",1)</f>
        <v>1</v>
      </c>
      <c r="G203" s="2">
        <f>IF(B203=G189,"",1)</f>
        <v>1</v>
      </c>
      <c r="H203" s="2">
        <f>IF(B203=H189,"",1)</f>
        <v>1</v>
      </c>
      <c r="I203" s="2">
        <f>IF(B203=I189,"",1)</f>
        <v>1</v>
      </c>
      <c r="J203" s="2">
        <f>IF(B203=J189,"",1)</f>
        <v>1</v>
      </c>
      <c r="K203" s="2">
        <f>IF(B203=K189,"",1)</f>
        <v>1</v>
      </c>
      <c r="L203" s="2">
        <f>IF(B203=L189,"",1)</f>
        <v>1</v>
      </c>
      <c r="M203" s="2">
        <f>IF(B203=M189,"",1)</f>
        <v>1</v>
      </c>
      <c r="N203" s="2">
        <f>IF(B203=N189,"",1)</f>
        <v>1</v>
      </c>
      <c r="O203" s="2">
        <f>IF(B203=O189,"",1)</f>
        <v>1</v>
      </c>
      <c r="P203" s="71" t="str">
        <f>IF(B203=P189,"",1)</f>
        <v/>
      </c>
      <c r="Q203" s="2">
        <f>IF(B203=Q189,"",1)</f>
        <v>1</v>
      </c>
      <c r="R203" s="2">
        <f>IF(B203=R189,"",1)</f>
        <v>1</v>
      </c>
      <c r="S203" s="2">
        <f>IF(B203=S189,"",1)</f>
        <v>1</v>
      </c>
      <c r="T203" s="2">
        <f>IF(B203=T189,"",1)</f>
        <v>1</v>
      </c>
      <c r="U203" s="2">
        <f>IF(B203=U189,"",1)</f>
        <v>1</v>
      </c>
      <c r="V203" s="2">
        <f>IF(B203=V189,"",1)</f>
        <v>1</v>
      </c>
      <c r="W203" s="2">
        <f>IF(B203=W189,"",1)</f>
        <v>1</v>
      </c>
      <c r="X203" s="2">
        <f>IF(B203=X189,"",1)</f>
        <v>1</v>
      </c>
      <c r="Y203" s="2">
        <f>IF(B203=Y189,"",1)</f>
        <v>1</v>
      </c>
      <c r="Z203" s="2">
        <f>IF(B203=Z189,"",1)</f>
        <v>1</v>
      </c>
      <c r="AA203" s="2">
        <f>IF(B203=AA189,"",1)</f>
        <v>1</v>
      </c>
      <c r="AB203" s="2">
        <f>IF(B203=AB189,"",1)</f>
        <v>1</v>
      </c>
      <c r="AC203" s="2">
        <f>IF(B203=AC189,"",1)</f>
        <v>1</v>
      </c>
      <c r="AD203" s="2">
        <f>IF(B203=AD189,"",1)</f>
        <v>1</v>
      </c>
    </row>
    <row r="204" spans="2:30" ht="15.75" thickBot="1">
      <c r="B204" s="46" t="s">
        <v>84</v>
      </c>
      <c r="C204" s="2">
        <f>IF(B204=C189,"",1)</f>
        <v>1</v>
      </c>
      <c r="D204" s="2">
        <f>IF(B204=D189,"",1)</f>
        <v>1</v>
      </c>
      <c r="E204" s="2">
        <f>IF(B204=E189,"",1)</f>
        <v>1</v>
      </c>
      <c r="F204" s="2">
        <f>IF(B204=F189,"",1)</f>
        <v>1</v>
      </c>
      <c r="G204" s="2">
        <f>IF(B204=G189,"",1)</f>
        <v>1</v>
      </c>
      <c r="H204" s="2">
        <f>IF(B204=H189,"",1)</f>
        <v>1</v>
      </c>
      <c r="I204" s="2">
        <f>IF(B204=I189,"",1)</f>
        <v>1</v>
      </c>
      <c r="J204" s="2">
        <f>IF(B204=J189,"",1)</f>
        <v>1</v>
      </c>
      <c r="K204" s="2">
        <f>IF(B204=K189,"",1)</f>
        <v>1</v>
      </c>
      <c r="L204" s="2">
        <f>IF(B204=L189,"",1)</f>
        <v>1</v>
      </c>
      <c r="M204" s="2">
        <f>IF(B204=M189,"",1)</f>
        <v>1</v>
      </c>
      <c r="N204" s="2">
        <f>IF(B204=N189,"",1)</f>
        <v>1</v>
      </c>
      <c r="O204" s="2">
        <f>IF(B204=O189,"",1)</f>
        <v>1</v>
      </c>
      <c r="P204" s="2">
        <f>IF(B204=P189,"",1)</f>
        <v>1</v>
      </c>
      <c r="Q204" s="71" t="str">
        <f>IF(B204=Q189,"",1)</f>
        <v/>
      </c>
      <c r="R204" s="2">
        <f>IF(B204=R189,"",1)</f>
        <v>1</v>
      </c>
      <c r="S204" s="2">
        <f>IF(B204=S189,"",1)</f>
        <v>1</v>
      </c>
      <c r="T204" s="2">
        <f>IF(B204=T189,"",1)</f>
        <v>1</v>
      </c>
      <c r="U204" s="2">
        <f>IF(B204=U189,"",1)</f>
        <v>1</v>
      </c>
      <c r="V204" s="2">
        <f>IF(B204=V189,"",1)</f>
        <v>1</v>
      </c>
      <c r="W204" s="2">
        <f>IF(B204=W189,"",1)</f>
        <v>1</v>
      </c>
      <c r="X204" s="2">
        <f>IF(B204=X189,"",1)</f>
        <v>1</v>
      </c>
      <c r="Y204" s="2">
        <f>IF(B204=Y189,"",1)</f>
        <v>1</v>
      </c>
      <c r="Z204" s="2">
        <f>IF(B204=Z189,"",1)</f>
        <v>1</v>
      </c>
      <c r="AA204" s="2">
        <f>IF(B204=AA189,"",1)</f>
        <v>1</v>
      </c>
      <c r="AB204" s="2">
        <f>IF(B204=AB189,"",1)</f>
        <v>1</v>
      </c>
      <c r="AC204" s="2">
        <f>IF(B204=AC189,"",1)</f>
        <v>1</v>
      </c>
      <c r="AD204" s="2">
        <f>IF(B204=AD189,"",1)</f>
        <v>1</v>
      </c>
    </row>
    <row r="205" spans="2:30" ht="15.75" thickBot="1">
      <c r="B205" s="46" t="s">
        <v>87</v>
      </c>
      <c r="C205" s="2">
        <f>IF(B205=C189,"",1)</f>
        <v>1</v>
      </c>
      <c r="D205" s="2">
        <f>IF(B205=D189,"",1)</f>
        <v>1</v>
      </c>
      <c r="E205" s="2">
        <f>IF(B205=E189,"",1)</f>
        <v>1</v>
      </c>
      <c r="F205" s="2">
        <f>IF(B205=F189,"",1)</f>
        <v>1</v>
      </c>
      <c r="G205" s="2">
        <f>IF(B205=G189,"",1)</f>
        <v>1</v>
      </c>
      <c r="H205" s="2">
        <f>IF(B205=H189,"",1)</f>
        <v>1</v>
      </c>
      <c r="I205" s="2">
        <f>IF(B205=I189,"",1)</f>
        <v>1</v>
      </c>
      <c r="J205" s="2">
        <f>IF(B205=J189,"",1)</f>
        <v>1</v>
      </c>
      <c r="K205" s="2">
        <f>IF(B205=K189,"",1)</f>
        <v>1</v>
      </c>
      <c r="L205" s="2">
        <f>IF(B205=L189,"",1)</f>
        <v>1</v>
      </c>
      <c r="M205" s="2">
        <f>IF(B205=M189,"",1)</f>
        <v>1</v>
      </c>
      <c r="N205" s="2">
        <f>IF(B205=N189,"",1)</f>
        <v>1</v>
      </c>
      <c r="O205" s="2">
        <f>IF(B205=O189,"",1)</f>
        <v>1</v>
      </c>
      <c r="P205" s="2">
        <f>IF(B205=P189,"",1)</f>
        <v>1</v>
      </c>
      <c r="Q205" s="2">
        <f>IF(B205=Q189,"",1)</f>
        <v>1</v>
      </c>
      <c r="R205" s="71" t="str">
        <f>IF(B205=R189,"",1)</f>
        <v/>
      </c>
      <c r="S205" s="2">
        <f>IF(B205=S189,"",1)</f>
        <v>1</v>
      </c>
      <c r="T205" s="2">
        <f>IF(B205=T189,"",1)</f>
        <v>1</v>
      </c>
      <c r="U205" s="2">
        <f>IF(B205=U189,"",1)</f>
        <v>1</v>
      </c>
      <c r="V205" s="2">
        <f>IF(B205=V189,"",1)</f>
        <v>1</v>
      </c>
      <c r="W205" s="2">
        <f>IF(B205=W189,"",1)</f>
        <v>1</v>
      </c>
      <c r="X205" s="2">
        <f>IF(B205=X189,"",1)</f>
        <v>1</v>
      </c>
      <c r="Y205" s="2">
        <f>IF(B205=Y189,"",1)</f>
        <v>1</v>
      </c>
      <c r="Z205" s="2">
        <f>IF(B205=Z189,"",1)</f>
        <v>1</v>
      </c>
      <c r="AA205" s="2">
        <f>IF(B205=AA189,"",1)</f>
        <v>1</v>
      </c>
      <c r="AB205" s="2">
        <f>IF(B205=AB189,"",1)</f>
        <v>1</v>
      </c>
      <c r="AC205" s="2">
        <f>IF(B205=AC189,"",1)</f>
        <v>1</v>
      </c>
      <c r="AD205" s="2">
        <f>IF(B205=AD189,"",1)</f>
        <v>1</v>
      </c>
    </row>
    <row r="206" spans="2:30" ht="15.75" thickBot="1">
      <c r="B206" s="46" t="s">
        <v>90</v>
      </c>
      <c r="C206" s="2">
        <f>IF(B206=C189,"",1)</f>
        <v>1</v>
      </c>
      <c r="D206" s="2">
        <f>IF(B206=D189,"",1)</f>
        <v>1</v>
      </c>
      <c r="E206" s="2">
        <f>IF(B206=E189,"",1)</f>
        <v>1</v>
      </c>
      <c r="F206" s="2">
        <f>IF(B206=F189,"",1)</f>
        <v>1</v>
      </c>
      <c r="G206" s="2">
        <f>IF(B206=G189,"",1)</f>
        <v>1</v>
      </c>
      <c r="H206" s="2">
        <f>IF(B206=H189,"",1)</f>
        <v>1</v>
      </c>
      <c r="I206" s="2">
        <f>IF(B206=I189,"",1)</f>
        <v>1</v>
      </c>
      <c r="J206" s="2">
        <f>IF(B206=J189,"",1)</f>
        <v>1</v>
      </c>
      <c r="K206" s="2">
        <f>IF(B206=K189,"",1)</f>
        <v>1</v>
      </c>
      <c r="L206" s="2">
        <f>IF(B206=L189,"",1)</f>
        <v>1</v>
      </c>
      <c r="M206" s="2">
        <f>IF(B206=M189,"",1)</f>
        <v>1</v>
      </c>
      <c r="N206" s="2">
        <f>IF(B206=N189,"",1)</f>
        <v>1</v>
      </c>
      <c r="O206" s="2">
        <f>IF(B206=O189,"",1)</f>
        <v>1</v>
      </c>
      <c r="P206" s="2">
        <f>IF(B206=P189,"",1)</f>
        <v>1</v>
      </c>
      <c r="Q206" s="2">
        <f>IF(B206=Q189,"",1)</f>
        <v>1</v>
      </c>
      <c r="R206" s="2">
        <f>IF(B206=R189,"",1)</f>
        <v>1</v>
      </c>
      <c r="S206" s="71" t="str">
        <f>IF(B206=S189,"",1)</f>
        <v/>
      </c>
      <c r="T206" s="2">
        <f>IF(B206=T189,"",1)</f>
        <v>1</v>
      </c>
      <c r="U206" s="2">
        <f>IF(B206=U189,"",1)</f>
        <v>1</v>
      </c>
      <c r="V206" s="2">
        <f>IF(B206=V189,"",1)</f>
        <v>1</v>
      </c>
      <c r="W206" s="2">
        <f>IF(B206=W189,"",1)</f>
        <v>1</v>
      </c>
      <c r="X206" s="2">
        <f>IF(B206=X189,"",1)</f>
        <v>1</v>
      </c>
      <c r="Y206" s="2">
        <f>IF(B206=Y189,"",1)</f>
        <v>1</v>
      </c>
      <c r="Z206" s="2">
        <f>IF(B206=Z189,"",1)</f>
        <v>1</v>
      </c>
      <c r="AA206" s="2">
        <f>IF(B206=AA189,"",1)</f>
        <v>1</v>
      </c>
      <c r="AB206" s="2">
        <f>IF(B206=AB189,"",1)</f>
        <v>1</v>
      </c>
      <c r="AC206" s="2">
        <f>IF(B206=AC189,"",1)</f>
        <v>1</v>
      </c>
      <c r="AD206" s="2">
        <f>IF(B206=AD189,"",1)</f>
        <v>1</v>
      </c>
    </row>
    <row r="207" spans="2:30" ht="15.75" thickBot="1">
      <c r="B207" s="46" t="s">
        <v>93</v>
      </c>
      <c r="C207" s="2">
        <f>IF(B207=C189,"",1)</f>
        <v>1</v>
      </c>
      <c r="D207" s="2">
        <f>IF(B207=D189,"",1)</f>
        <v>1</v>
      </c>
      <c r="E207" s="2">
        <f>IF(B207=E189,"",1)</f>
        <v>1</v>
      </c>
      <c r="F207" s="2">
        <f>IF(B207=F189,"",1)</f>
        <v>1</v>
      </c>
      <c r="G207" s="2">
        <f>IF(B207=G189,"",1)</f>
        <v>1</v>
      </c>
      <c r="H207" s="2">
        <f>IF(B207=H189,"",1)</f>
        <v>1</v>
      </c>
      <c r="I207" s="2">
        <f>IF(B207=I189,"",1)</f>
        <v>1</v>
      </c>
      <c r="J207" s="2">
        <f>IF(B207=J189,"",1)</f>
        <v>1</v>
      </c>
      <c r="K207" s="2">
        <f>IF(B207=K189,"",1)</f>
        <v>1</v>
      </c>
      <c r="L207" s="2">
        <f>IF(B207=L189,"",1)</f>
        <v>1</v>
      </c>
      <c r="M207" s="2">
        <f>IF(B207=M189,"",1)</f>
        <v>1</v>
      </c>
      <c r="N207" s="2">
        <f>IF(B207=N189,"",1)</f>
        <v>1</v>
      </c>
      <c r="O207" s="2">
        <f>IF(B207=O189,"",1)</f>
        <v>1</v>
      </c>
      <c r="P207" s="2">
        <f>IF(B207=P189,"",1)</f>
        <v>1</v>
      </c>
      <c r="Q207" s="2">
        <f>IF(B207=Q189,"",1)</f>
        <v>1</v>
      </c>
      <c r="R207" s="2">
        <f>IF(B207=R189,"",1)</f>
        <v>1</v>
      </c>
      <c r="S207" s="2">
        <f>IF(B207=S189,"",1)</f>
        <v>1</v>
      </c>
      <c r="T207" s="71" t="str">
        <f>IF(B207=T189,"",1)</f>
        <v/>
      </c>
      <c r="U207" s="2">
        <f>IF(B207=U189,"",1)</f>
        <v>1</v>
      </c>
      <c r="V207" s="2">
        <f>IF(B207=V189,"",1)</f>
        <v>1</v>
      </c>
      <c r="W207" s="2">
        <f>IF(B207=W189,"",1)</f>
        <v>1</v>
      </c>
      <c r="X207" s="2">
        <f>IF(B207=X189,"",1)</f>
        <v>1</v>
      </c>
      <c r="Y207" s="2">
        <f>IF(B207=Y189,"",1)</f>
        <v>1</v>
      </c>
      <c r="Z207" s="2">
        <f>IF(B207=Z189,"",1)</f>
        <v>1</v>
      </c>
      <c r="AA207" s="2">
        <f>IF(B207=AA189,"",1)</f>
        <v>1</v>
      </c>
      <c r="AB207" s="2">
        <f>IF(B207=AB189,"",1)</f>
        <v>1</v>
      </c>
      <c r="AC207" s="2">
        <f>IF(B207=AC189,"",1)</f>
        <v>1</v>
      </c>
      <c r="AD207" s="2">
        <f>IF(B207=AD189,"",1)</f>
        <v>1</v>
      </c>
    </row>
    <row r="208" spans="2:30" ht="15.75" thickBot="1">
      <c r="B208" s="46" t="s">
        <v>96</v>
      </c>
      <c r="C208" s="2">
        <f>IF(B208=C189,"",1)</f>
        <v>1</v>
      </c>
      <c r="D208" s="2">
        <f>IF(B208=D189,"",1)</f>
        <v>1</v>
      </c>
      <c r="E208" s="2">
        <f>IF(B208=E189,"",1)</f>
        <v>1</v>
      </c>
      <c r="F208" s="2">
        <f>IF(B208=F189,"",1)</f>
        <v>1</v>
      </c>
      <c r="G208" s="2">
        <f>IF(B208=G189,"",1)</f>
        <v>1</v>
      </c>
      <c r="H208" s="2">
        <f>IF(B208=H189,"",1)</f>
        <v>1</v>
      </c>
      <c r="I208" s="2">
        <f>IF(B208=I189,"",1)</f>
        <v>1</v>
      </c>
      <c r="J208" s="2">
        <f>IF(B208=J189,"",1)</f>
        <v>1</v>
      </c>
      <c r="K208" s="2">
        <f>IF(B208=K189,"",1)</f>
        <v>1</v>
      </c>
      <c r="L208" s="2">
        <f>IF(B208=L189,"",1)</f>
        <v>1</v>
      </c>
      <c r="M208" s="2">
        <f>IF(B208=M189,"",1)</f>
        <v>1</v>
      </c>
      <c r="N208" s="2">
        <f>IF(B208=N189,"",1)</f>
        <v>1</v>
      </c>
      <c r="O208" s="2">
        <f>IF(B208=O189,"",1)</f>
        <v>1</v>
      </c>
      <c r="P208" s="2">
        <f>IF(B208=P189,"",1)</f>
        <v>1</v>
      </c>
      <c r="Q208" s="2">
        <f>IF(B208=Q189,"",1)</f>
        <v>1</v>
      </c>
      <c r="R208" s="2">
        <f>IF(B208=R189,"",1)</f>
        <v>1</v>
      </c>
      <c r="S208" s="2">
        <f>IF(B208=S189,"",1)</f>
        <v>1</v>
      </c>
      <c r="T208" s="2">
        <f>IF(B208=T189,"",1)</f>
        <v>1</v>
      </c>
      <c r="U208" s="71" t="str">
        <f>IF(B208=U189,"",1)</f>
        <v/>
      </c>
      <c r="V208" s="2">
        <f>IF(B208=V189,"",1)</f>
        <v>1</v>
      </c>
      <c r="W208" s="2">
        <f>IF(B208=W189,"",1)</f>
        <v>1</v>
      </c>
      <c r="X208" s="2">
        <f>IF(B208=X189,"",1)</f>
        <v>1</v>
      </c>
      <c r="Y208" s="2">
        <f>IF(B208=Y189,"",1)</f>
        <v>1</v>
      </c>
      <c r="Z208" s="2">
        <f>IF(B208=Z189,"",1)</f>
        <v>1</v>
      </c>
      <c r="AA208" s="2">
        <f>IF(B208=AA189,"",1)</f>
        <v>1</v>
      </c>
      <c r="AB208" s="2">
        <f>IF(B208=AB189,"",1)</f>
        <v>1</v>
      </c>
      <c r="AC208" s="2">
        <f>IF(B208=AC189,"",1)</f>
        <v>1</v>
      </c>
      <c r="AD208" s="2">
        <f>IF(B208=AD189,"",1)</f>
        <v>1</v>
      </c>
    </row>
    <row r="209" spans="2:30" ht="15.75" thickBot="1">
      <c r="B209" s="46" t="s">
        <v>98</v>
      </c>
      <c r="C209" s="2">
        <f>IF(B209=C189,"",1)</f>
        <v>1</v>
      </c>
      <c r="D209" s="2">
        <f>IF(B209=D189,"",1)</f>
        <v>1</v>
      </c>
      <c r="E209" s="2">
        <f>IF(B209=E189,"",1)</f>
        <v>1</v>
      </c>
      <c r="F209" s="2">
        <f>IF(B209=F189,"",1)</f>
        <v>1</v>
      </c>
      <c r="G209" s="2">
        <f>IF(B209=G189,"",1)</f>
        <v>1</v>
      </c>
      <c r="H209" s="2">
        <f>IF(B209=H189,"",1)</f>
        <v>1</v>
      </c>
      <c r="I209" s="2">
        <f>IF(B209=I189,"",1)</f>
        <v>1</v>
      </c>
      <c r="J209" s="2">
        <f>IF(B209=J189,"",1)</f>
        <v>1</v>
      </c>
      <c r="K209" s="2">
        <f>IF(B209=K189,"",1)</f>
        <v>1</v>
      </c>
      <c r="L209" s="2">
        <f>IF(B209=L189,"",1)</f>
        <v>1</v>
      </c>
      <c r="M209" s="2">
        <f>IF(B209=M189,"",1)</f>
        <v>1</v>
      </c>
      <c r="N209" s="2">
        <f>IF(B209=N189,"",1)</f>
        <v>1</v>
      </c>
      <c r="O209" s="2">
        <f>IF(B209=O189,"",1)</f>
        <v>1</v>
      </c>
      <c r="P209" s="2">
        <f>IF(B209=P189,"",1)</f>
        <v>1</v>
      </c>
      <c r="Q209" s="2">
        <f>IF(B209=Q189,"",1)</f>
        <v>1</v>
      </c>
      <c r="R209" s="2">
        <f>IF(B209=R189,"",1)</f>
        <v>1</v>
      </c>
      <c r="S209" s="2">
        <f>IF(B209=S189,"",1)</f>
        <v>1</v>
      </c>
      <c r="T209" s="2">
        <f>IF(B209=T189,"",1)</f>
        <v>1</v>
      </c>
      <c r="U209" s="2">
        <f>IF(B209=U189,"",1)</f>
        <v>1</v>
      </c>
      <c r="V209" s="71" t="str">
        <f>IF(B209=V189,"",1)</f>
        <v/>
      </c>
      <c r="W209" s="2">
        <f>IF(B209=W189,"",1)</f>
        <v>1</v>
      </c>
      <c r="X209" s="2">
        <f>IF(B209=X189,"",1)</f>
        <v>1</v>
      </c>
      <c r="Y209" s="2">
        <f>IF(B209=Y189,"",1)</f>
        <v>1</v>
      </c>
      <c r="Z209" s="2">
        <f>IF(B209=Z189,"",1)</f>
        <v>1</v>
      </c>
      <c r="AA209" s="2">
        <f>IF(B209=AA189,"",1)</f>
        <v>1</v>
      </c>
      <c r="AB209" s="2">
        <f>IF(B209=AB189,"",1)</f>
        <v>1</v>
      </c>
      <c r="AC209" s="2">
        <f>IF(B209=AC189,"",1)</f>
        <v>1</v>
      </c>
      <c r="AD209" s="2">
        <f>IF(B209=AD189,"",1)</f>
        <v>1</v>
      </c>
    </row>
    <row r="210" spans="2:30" ht="15.75" thickBot="1">
      <c r="B210" s="46" t="s">
        <v>100</v>
      </c>
      <c r="C210" s="2">
        <f>IF(B210=C189,"",1)</f>
        <v>1</v>
      </c>
      <c r="D210" s="2">
        <f>IF(B210=D189,"",1)</f>
        <v>1</v>
      </c>
      <c r="E210" s="2">
        <f>IF(B210=E189,"",1)</f>
        <v>1</v>
      </c>
      <c r="F210" s="2">
        <f>IF(B210=F189,"",1)</f>
        <v>1</v>
      </c>
      <c r="G210" s="2">
        <f>IF(B210=G189,"",1)</f>
        <v>1</v>
      </c>
      <c r="H210" s="2">
        <f>IF(B210=H189,"",1)</f>
        <v>1</v>
      </c>
      <c r="I210" s="2">
        <f>IF(B210=I189,"",1)</f>
        <v>1</v>
      </c>
      <c r="J210" s="2">
        <f>IF(B210=J189,"",1)</f>
        <v>1</v>
      </c>
      <c r="K210" s="2">
        <f>IF(B210=K189,"",1)</f>
        <v>1</v>
      </c>
      <c r="L210" s="2">
        <f>IF(B210=L189,"",1)</f>
        <v>1</v>
      </c>
      <c r="M210" s="2">
        <f>IF(B210=M189,"",1)</f>
        <v>1</v>
      </c>
      <c r="N210" s="2">
        <f>IF(B210=N189,"",1)</f>
        <v>1</v>
      </c>
      <c r="O210" s="2">
        <f>IF(B210=O189,"",1)</f>
        <v>1</v>
      </c>
      <c r="P210" s="2">
        <f>IF(B210=P189,"",1)</f>
        <v>1</v>
      </c>
      <c r="Q210" s="2">
        <f>IF(B210=Q189,"",1)</f>
        <v>1</v>
      </c>
      <c r="R210" s="2">
        <f>IF(B210=R189,"",1)</f>
        <v>1</v>
      </c>
      <c r="S210" s="2">
        <f>IF(B210=S189,"",1)</f>
        <v>1</v>
      </c>
      <c r="T210" s="2">
        <f>IF(B210=T189,"",1)</f>
        <v>1</v>
      </c>
      <c r="U210" s="2">
        <f>IF(B210=U189,"",1)</f>
        <v>1</v>
      </c>
      <c r="V210" s="2">
        <f>IF(B210=V189,"",1)</f>
        <v>1</v>
      </c>
      <c r="W210" s="71" t="str">
        <f>IF(B210=W189,"",1)</f>
        <v/>
      </c>
      <c r="X210" s="2">
        <f>IF(B210=X189,"",1)</f>
        <v>1</v>
      </c>
      <c r="Y210" s="2">
        <f>IF(B210=Y189,"",1)</f>
        <v>1</v>
      </c>
      <c r="Z210" s="2">
        <f>IF(B210=Z189,"",1)</f>
        <v>1</v>
      </c>
      <c r="AA210" s="2">
        <f>IF(B210=AA189,"",1)</f>
        <v>1</v>
      </c>
      <c r="AB210" s="2">
        <f>IF(B210=AB189,"",1)</f>
        <v>1</v>
      </c>
      <c r="AC210" s="2">
        <f>IF(B210=AC189,"",1)</f>
        <v>1</v>
      </c>
      <c r="AD210" s="2">
        <f>IF(B210=AD189,"",1)</f>
        <v>1</v>
      </c>
    </row>
    <row r="211" spans="2:30" ht="15.75" thickBot="1">
      <c r="B211" s="46" t="s">
        <v>103</v>
      </c>
      <c r="C211" s="2">
        <f>IF(B211=C189,"",1)</f>
        <v>1</v>
      </c>
      <c r="D211" s="2">
        <f>IF(B211=D189,"",1)</f>
        <v>1</v>
      </c>
      <c r="E211" s="2">
        <f>IF(B211=E189,"",1)</f>
        <v>1</v>
      </c>
      <c r="F211" s="2">
        <f>IF(B211=F189,"",1)</f>
        <v>1</v>
      </c>
      <c r="G211" s="2">
        <f>IF(B211=G189,"",1)</f>
        <v>1</v>
      </c>
      <c r="H211" s="2">
        <f>IF(B211=H189,"",1)</f>
        <v>1</v>
      </c>
      <c r="I211" s="2">
        <f>IF(B211=I189,"",1)</f>
        <v>1</v>
      </c>
      <c r="J211" s="2">
        <f>IF(B211=J189,"",1)</f>
        <v>1</v>
      </c>
      <c r="K211" s="2">
        <f>IF(B211=K189,"",1)</f>
        <v>1</v>
      </c>
      <c r="L211" s="2">
        <f>IF(B211=L189,"",1)</f>
        <v>1</v>
      </c>
      <c r="M211" s="2">
        <f>IF(B211=M189,"",1)</f>
        <v>1</v>
      </c>
      <c r="N211" s="2">
        <f>IF(B211=N189,"",1)</f>
        <v>1</v>
      </c>
      <c r="O211" s="2">
        <f>IF(B211=O189,"",1)</f>
        <v>1</v>
      </c>
      <c r="P211" s="2">
        <f>IF(B211=P189,"",1)</f>
        <v>1</v>
      </c>
      <c r="Q211" s="2">
        <f>IF(B211=Q189,"",1)</f>
        <v>1</v>
      </c>
      <c r="R211" s="2">
        <f>IF(B211=R189,"",1)</f>
        <v>1</v>
      </c>
      <c r="S211" s="2">
        <f>IF(B211=S189,"",1)</f>
        <v>1</v>
      </c>
      <c r="T211" s="2">
        <f>IF(B211=T189,"",1)</f>
        <v>1</v>
      </c>
      <c r="U211" s="2">
        <f>IF(B211=U189,"",1)</f>
        <v>1</v>
      </c>
      <c r="V211" s="2">
        <f>IF(B211=V189,"",1)</f>
        <v>1</v>
      </c>
      <c r="W211" s="2">
        <f>IF(B211=W189,"",1)</f>
        <v>1</v>
      </c>
      <c r="X211" s="71" t="str">
        <f>IF(B211=X189,"",1)</f>
        <v/>
      </c>
      <c r="Y211" s="2">
        <f>IF(B211=Y189,"",1)</f>
        <v>1</v>
      </c>
      <c r="Z211" s="2">
        <f>IF(B211=Z189,"",1)</f>
        <v>1</v>
      </c>
      <c r="AA211" s="2">
        <f>IF(B211=AA189,"",1)</f>
        <v>1</v>
      </c>
      <c r="AB211" s="2">
        <f>IF(B211=AB189,"",1)</f>
        <v>1</v>
      </c>
      <c r="AC211" s="2">
        <f>IF(B211=AC189,"",1)</f>
        <v>1</v>
      </c>
      <c r="AD211" s="2">
        <f>IF(B211=AD189,"",1)</f>
        <v>1</v>
      </c>
    </row>
    <row r="212" spans="2:30" ht="15.75" thickBot="1">
      <c r="B212" s="46" t="s">
        <v>106</v>
      </c>
      <c r="C212" s="2">
        <f>IF(B212=C189,"",1)</f>
        <v>1</v>
      </c>
      <c r="D212" s="2">
        <f>IF(B212=D189,"",1)</f>
        <v>1</v>
      </c>
      <c r="E212" s="2">
        <f>IF(B212=E189,"",1)</f>
        <v>1</v>
      </c>
      <c r="F212" s="2">
        <f>IF(B212=F189,"",1)</f>
        <v>1</v>
      </c>
      <c r="G212" s="2">
        <f>IF(B212=G189,"",1)</f>
        <v>1</v>
      </c>
      <c r="H212" s="2">
        <f>IF(B212=H189,"",1)</f>
        <v>1</v>
      </c>
      <c r="I212" s="2">
        <f>IF(B212=I189,"",1)</f>
        <v>1</v>
      </c>
      <c r="J212" s="2">
        <f>IF(B212=J189,"",1)</f>
        <v>1</v>
      </c>
      <c r="K212" s="2">
        <f>IF(B212=K189,"",1)</f>
        <v>1</v>
      </c>
      <c r="L212" s="2">
        <f>IF(B212=L189,"",1)</f>
        <v>1</v>
      </c>
      <c r="M212" s="2">
        <f>IF(B212=M189,"",1)</f>
        <v>1</v>
      </c>
      <c r="N212" s="2">
        <f>IF(B212=N189,"",1)</f>
        <v>1</v>
      </c>
      <c r="O212" s="2">
        <f>IF(B212=O189,"",1)</f>
        <v>1</v>
      </c>
      <c r="P212" s="2">
        <f>IF(B212=P189,"",1)</f>
        <v>1</v>
      </c>
      <c r="Q212" s="2">
        <f>IF(B212=Q189,"",1)</f>
        <v>1</v>
      </c>
      <c r="R212" s="2">
        <f>IF(B212=R189,"",1)</f>
        <v>1</v>
      </c>
      <c r="S212" s="2">
        <f>IF(B212=S189,"",1)</f>
        <v>1</v>
      </c>
      <c r="T212" s="2">
        <f>IF(B212=T189,"",1)</f>
        <v>1</v>
      </c>
      <c r="U212" s="2">
        <f>IF(B212=U189,"",1)</f>
        <v>1</v>
      </c>
      <c r="V212" s="2">
        <f>IF(B212=V189,"",1)</f>
        <v>1</v>
      </c>
      <c r="W212" s="2">
        <f>IF(B212=W189,"",1)</f>
        <v>1</v>
      </c>
      <c r="X212" s="2">
        <f>IF(B212=X189,"",1)</f>
        <v>1</v>
      </c>
      <c r="Y212" s="71" t="str">
        <f>IF(B212=Y189,"",1)</f>
        <v/>
      </c>
      <c r="Z212" s="2">
        <f>IF(B212=Z189,"",1)</f>
        <v>1</v>
      </c>
      <c r="AA212" s="2">
        <f>IF(B212=AA189,"",1)</f>
        <v>1</v>
      </c>
      <c r="AB212" s="2">
        <f>IF(B212=AB189,"",1)</f>
        <v>1</v>
      </c>
      <c r="AC212" s="2">
        <f>IF(B212=AC189,"",1)</f>
        <v>1</v>
      </c>
      <c r="AD212" s="2">
        <f>IF(B212=AD189,"",1)</f>
        <v>1</v>
      </c>
    </row>
    <row r="213" spans="2:30" ht="15.75" thickBot="1">
      <c r="B213" s="46" t="s">
        <v>109</v>
      </c>
      <c r="C213" s="2">
        <f>IF(B213=C189,"",1)</f>
        <v>1</v>
      </c>
      <c r="D213" s="2">
        <f>IF(B213=D189,"",1)</f>
        <v>1</v>
      </c>
      <c r="E213" s="2">
        <f>IF(B213=E189,"",1)</f>
        <v>1</v>
      </c>
      <c r="F213" s="2">
        <f>IF(B213=F189,"",1)</f>
        <v>1</v>
      </c>
      <c r="G213" s="2">
        <f>IF(B213=G189,"",1)</f>
        <v>1</v>
      </c>
      <c r="H213" s="2">
        <f>IF(B213=H189,"",1)</f>
        <v>1</v>
      </c>
      <c r="I213" s="2">
        <f>IF(B213=I189,"",1)</f>
        <v>1</v>
      </c>
      <c r="J213" s="2">
        <f>IF(B213=J189,"",1)</f>
        <v>1</v>
      </c>
      <c r="K213" s="2">
        <f>IF(B213=K189,"",1)</f>
        <v>1</v>
      </c>
      <c r="L213" s="2">
        <f>IF(B213=L189,"",1)</f>
        <v>1</v>
      </c>
      <c r="M213" s="2">
        <f>IF(B213=M189,"",1)</f>
        <v>1</v>
      </c>
      <c r="N213" s="2">
        <f>IF(B213=N189,"",1)</f>
        <v>1</v>
      </c>
      <c r="O213" s="2">
        <f>IF(B213=O189,"",1)</f>
        <v>1</v>
      </c>
      <c r="P213" s="2">
        <f>IF(B213=P189,"",1)</f>
        <v>1</v>
      </c>
      <c r="Q213" s="2">
        <f>IF(B213=Q189,"",1)</f>
        <v>1</v>
      </c>
      <c r="R213" s="2">
        <f>IF(B213=R189,"",1)</f>
        <v>1</v>
      </c>
      <c r="S213" s="2">
        <f>IF(B213=S189,"",1)</f>
        <v>1</v>
      </c>
      <c r="T213" s="2">
        <f>IF(B213=T189,"",1)</f>
        <v>1</v>
      </c>
      <c r="U213" s="2">
        <f>IF(B213=U189,"",1)</f>
        <v>1</v>
      </c>
      <c r="V213" s="2">
        <f>IF(B213=V189,"",1)</f>
        <v>1</v>
      </c>
      <c r="W213" s="2">
        <f>IF(B213=W189,"",1)</f>
        <v>1</v>
      </c>
      <c r="X213" s="2">
        <f>IF(B213=X189,"",1)</f>
        <v>1</v>
      </c>
      <c r="Y213" s="2">
        <f>IF(B213=Y189,"",1)</f>
        <v>1</v>
      </c>
      <c r="Z213" s="71" t="str">
        <f>IF(B213=Z189,"",1)</f>
        <v/>
      </c>
      <c r="AA213" s="2">
        <f>IF(B213=AA189,"",1)</f>
        <v>1</v>
      </c>
      <c r="AB213" s="2">
        <f>IF(B213=AB189,"",1)</f>
        <v>1</v>
      </c>
      <c r="AC213" s="2">
        <f>IF(B213=AC189,"",1)</f>
        <v>1</v>
      </c>
      <c r="AD213" s="2">
        <f>IF(B213=AD189,"",1)</f>
        <v>1</v>
      </c>
    </row>
    <row r="214" spans="2:30" ht="15.75" thickBot="1">
      <c r="B214" s="46" t="s">
        <v>111</v>
      </c>
      <c r="C214" s="2">
        <f>IF(B214=C189,"",1)</f>
        <v>1</v>
      </c>
      <c r="D214" s="2">
        <f>IF(B214=D189,"",1)</f>
        <v>1</v>
      </c>
      <c r="E214" s="2">
        <f>IF(B214=E189,"",1)</f>
        <v>1</v>
      </c>
      <c r="F214" s="2">
        <f>IF(B214=F189,"",1)</f>
        <v>1</v>
      </c>
      <c r="G214" s="2">
        <f>IF(B214=G189,"",1)</f>
        <v>1</v>
      </c>
      <c r="H214" s="2">
        <f>IF(B214=H189,"",1)</f>
        <v>1</v>
      </c>
      <c r="I214" s="2">
        <f>IF(B214=I189,"",1)</f>
        <v>1</v>
      </c>
      <c r="J214" s="2">
        <f>IF(B214=J189,"",1)</f>
        <v>1</v>
      </c>
      <c r="K214" s="2">
        <f>IF(B214=K189,"",1)</f>
        <v>1</v>
      </c>
      <c r="L214" s="2">
        <f>IF(B214=L189,"",1)</f>
        <v>1</v>
      </c>
      <c r="M214" s="2">
        <f>IF(B214=M189,"",1)</f>
        <v>1</v>
      </c>
      <c r="N214" s="2">
        <f>IF(B214=N189,"",1)</f>
        <v>1</v>
      </c>
      <c r="O214" s="2">
        <f>IF(B214=O189,"",1)</f>
        <v>1</v>
      </c>
      <c r="P214" s="2">
        <f>IF(B214=P189,"",1)</f>
        <v>1</v>
      </c>
      <c r="Q214" s="2">
        <f>IF(B214=Q189,"",1)</f>
        <v>1</v>
      </c>
      <c r="R214" s="2">
        <f>IF(B214=R189,"",1)</f>
        <v>1</v>
      </c>
      <c r="S214" s="2">
        <f>IF(B214=S189,"",1)</f>
        <v>1</v>
      </c>
      <c r="T214" s="2">
        <f>IF(B214=T189,"",1)</f>
        <v>1</v>
      </c>
      <c r="U214" s="2">
        <f>IF(B214=U189,"",1)</f>
        <v>1</v>
      </c>
      <c r="V214" s="2">
        <f>IF(B214=V189,"",1)</f>
        <v>1</v>
      </c>
      <c r="W214" s="2">
        <f>IF(B214=W189,"",1)</f>
        <v>1</v>
      </c>
      <c r="X214" s="2">
        <f>IF(B214=X189,"",1)</f>
        <v>1</v>
      </c>
      <c r="Y214" s="2">
        <f>IF(B214=Y189,"",1)</f>
        <v>1</v>
      </c>
      <c r="Z214" s="2">
        <f>IF(B214=Z189,"",1)</f>
        <v>1</v>
      </c>
      <c r="AA214" s="71" t="str">
        <f>IF(B214=AA189,"",1)</f>
        <v/>
      </c>
      <c r="AB214" s="2">
        <f>IF(B214=AB189,"",1)</f>
        <v>1</v>
      </c>
      <c r="AC214" s="2">
        <f>IF(B214=AC189,"",1)</f>
        <v>1</v>
      </c>
      <c r="AD214" s="2">
        <f>IF(B214=AD189,"",1)</f>
        <v>1</v>
      </c>
    </row>
    <row r="215" spans="2:30" ht="15.75" thickBot="1">
      <c r="B215" s="46" t="s">
        <v>113</v>
      </c>
      <c r="C215" s="2">
        <f>IF(B215=C189,"",1)</f>
        <v>1</v>
      </c>
      <c r="D215" s="2">
        <f>IF(B215=D189,"",1)</f>
        <v>1</v>
      </c>
      <c r="E215" s="2">
        <f>IF(B215=E189,"",1)</f>
        <v>1</v>
      </c>
      <c r="F215" s="2">
        <f>IF(B215=F189,"",1)</f>
        <v>1</v>
      </c>
      <c r="G215" s="2">
        <f>IF(B215=G189,"",1)</f>
        <v>1</v>
      </c>
      <c r="H215" s="2">
        <f>IF(B215=H189,"",1)</f>
        <v>1</v>
      </c>
      <c r="I215" s="2">
        <f>IF(B215=I189,"",1)</f>
        <v>1</v>
      </c>
      <c r="J215" s="2">
        <f>IF(B215=J189,"",1)</f>
        <v>1</v>
      </c>
      <c r="K215" s="2">
        <f>IF(B215=K189,"",1)</f>
        <v>1</v>
      </c>
      <c r="L215" s="2">
        <f>IF(B215=L189,"",1)</f>
        <v>1</v>
      </c>
      <c r="M215" s="2">
        <f>IF(B215=M189,"",1)</f>
        <v>1</v>
      </c>
      <c r="N215" s="2">
        <f>IF(B215=N189,"",1)</f>
        <v>1</v>
      </c>
      <c r="O215" s="2">
        <f>IF(B215=O189,"",1)</f>
        <v>1</v>
      </c>
      <c r="P215" s="2">
        <f>IF(B215=P189,"",1)</f>
        <v>1</v>
      </c>
      <c r="Q215" s="2">
        <f>IF(B215=Q189,"",1)</f>
        <v>1</v>
      </c>
      <c r="R215" s="2">
        <f>IF(B215=R189,"",1)</f>
        <v>1</v>
      </c>
      <c r="S215" s="2">
        <f>IF(B215=S189,"",1)</f>
        <v>1</v>
      </c>
      <c r="T215" s="2">
        <f>IF(B215=T189,"",1)</f>
        <v>1</v>
      </c>
      <c r="U215" s="2">
        <f>IF(B215=U189,"",1)</f>
        <v>1</v>
      </c>
      <c r="V215" s="2">
        <f>IF(B215=V189,"",1)</f>
        <v>1</v>
      </c>
      <c r="W215" s="2">
        <f>IF(B215=W189,"",1)</f>
        <v>1</v>
      </c>
      <c r="X215" s="2">
        <f>IF(B215=X189,"",1)</f>
        <v>1</v>
      </c>
      <c r="Y215" s="2">
        <f>IF(B215=Y189,"",1)</f>
        <v>1</v>
      </c>
      <c r="Z215" s="2">
        <f>IF(B215=Z189,"",1)</f>
        <v>1</v>
      </c>
      <c r="AA215" s="2">
        <f>IF(B215=AA189,"",1)</f>
        <v>1</v>
      </c>
      <c r="AB215" s="71" t="str">
        <f>IF(B215=AB189,"",1)</f>
        <v/>
      </c>
      <c r="AC215" s="2">
        <f>IF(B215=AC189,"",1)</f>
        <v>1</v>
      </c>
      <c r="AD215" s="2">
        <f>IF(B215=AD189,"",1)</f>
        <v>1</v>
      </c>
    </row>
    <row r="216" spans="2:30" ht="15.75" thickBot="1">
      <c r="B216" s="46" t="s">
        <v>116</v>
      </c>
      <c r="C216" s="2">
        <f>IF(B216=C189,"",1)</f>
        <v>1</v>
      </c>
      <c r="D216" s="2">
        <f>IF(B216=D189,"",1)</f>
        <v>1</v>
      </c>
      <c r="E216" s="2">
        <f>IF(B216=E189,"",1)</f>
        <v>1</v>
      </c>
      <c r="F216" s="2">
        <f>IF(B216=F189,"",1)</f>
        <v>1</v>
      </c>
      <c r="G216" s="2">
        <f>IF(B216=G189,"",1)</f>
        <v>1</v>
      </c>
      <c r="H216" s="2">
        <f>IF(B216=H189,"",1)</f>
        <v>1</v>
      </c>
      <c r="I216" s="2">
        <f>IF(B216=I189,"",1)</f>
        <v>1</v>
      </c>
      <c r="J216" s="2">
        <f>IF(B216=J189,"",1)</f>
        <v>1</v>
      </c>
      <c r="K216" s="2">
        <f>IF(B216=K189,"",1)</f>
        <v>1</v>
      </c>
      <c r="L216" s="2">
        <f>IF(B216=L189,"",1)</f>
        <v>1</v>
      </c>
      <c r="M216" s="2">
        <f>IF(B216=M189,"",1)</f>
        <v>1</v>
      </c>
      <c r="N216" s="2">
        <f>IF(B216=N189,"",1)</f>
        <v>1</v>
      </c>
      <c r="O216" s="2">
        <f>IF(B216=O189,"",1)</f>
        <v>1</v>
      </c>
      <c r="P216" s="2">
        <f>IF(B216=P189,"",1)</f>
        <v>1</v>
      </c>
      <c r="Q216" s="2">
        <f>IF(B216=Q189,"",1)</f>
        <v>1</v>
      </c>
      <c r="R216" s="2">
        <f>IF(B216=R189,"",1)</f>
        <v>1</v>
      </c>
      <c r="S216" s="2">
        <f>IF(B216=S189,"",1)</f>
        <v>1</v>
      </c>
      <c r="T216" s="2">
        <f>IF(B216=T189,"",1)</f>
        <v>1</v>
      </c>
      <c r="U216" s="2">
        <f>IF(B216=U189,"",1)</f>
        <v>1</v>
      </c>
      <c r="V216" s="2">
        <f>IF(B216=V189,"",1)</f>
        <v>1</v>
      </c>
      <c r="W216" s="2">
        <f>IF(B216=W189,"",1)</f>
        <v>1</v>
      </c>
      <c r="X216" s="2">
        <f>IF(B216=X189,"",1)</f>
        <v>1</v>
      </c>
      <c r="Y216" s="2">
        <f>IF(B216=Y189,"",1)</f>
        <v>1</v>
      </c>
      <c r="Z216" s="2">
        <f>IF(B216=Z189,"",1)</f>
        <v>1</v>
      </c>
      <c r="AA216" s="2">
        <f>IF(B216=AA189,"",1)</f>
        <v>1</v>
      </c>
      <c r="AB216" s="2">
        <f>IF(B216=AB189,"",1)</f>
        <v>1</v>
      </c>
      <c r="AC216" s="71" t="str">
        <f>IF(B216=AC189,"",1)</f>
        <v/>
      </c>
      <c r="AD216" s="2">
        <f>IF(B216=AD189,"",1)</f>
        <v>1</v>
      </c>
    </row>
    <row r="217" spans="2:30" ht="15.75" thickBot="1">
      <c r="B217" s="46" t="s">
        <v>119</v>
      </c>
      <c r="C217" s="2">
        <f>IF(B217=C189,"",1)</f>
        <v>1</v>
      </c>
      <c r="D217" s="2">
        <f>IF(B217=D189,"",1)</f>
        <v>1</v>
      </c>
      <c r="E217" s="2">
        <f>IF(B217=E189,"",1)</f>
        <v>1</v>
      </c>
      <c r="F217" s="2">
        <f>IF(B217=F189,"",1)</f>
        <v>1</v>
      </c>
      <c r="G217" s="2">
        <f>IF(B217=G189,"",1)</f>
        <v>1</v>
      </c>
      <c r="H217" s="2">
        <f>IF(B217=H189,"",1)</f>
        <v>1</v>
      </c>
      <c r="I217" s="2">
        <f>IF(B217=I189,"",1)</f>
        <v>1</v>
      </c>
      <c r="J217" s="2">
        <f>IF(B217=J189,"",1)</f>
        <v>1</v>
      </c>
      <c r="K217" s="2">
        <f>IF(B217=K189,"",1)</f>
        <v>1</v>
      </c>
      <c r="L217" s="2">
        <f>IF(B217=L189,"",1)</f>
        <v>1</v>
      </c>
      <c r="M217" s="2">
        <f>IF(B217=M189,"",1)</f>
        <v>1</v>
      </c>
      <c r="N217" s="2">
        <f>IF(B217=N189,"",1)</f>
        <v>1</v>
      </c>
      <c r="O217" s="2">
        <f>IF(B217=O189,"",1)</f>
        <v>1</v>
      </c>
      <c r="P217" s="2">
        <f>IF(B217=P189,"",1)</f>
        <v>1</v>
      </c>
      <c r="Q217" s="2">
        <f>IF(B217=Q189,"",1)</f>
        <v>1</v>
      </c>
      <c r="R217" s="2">
        <f>IF(B217=R189,"",1)</f>
        <v>1</v>
      </c>
      <c r="S217" s="2">
        <f>IF(B217=S189,"",1)</f>
        <v>1</v>
      </c>
      <c r="T217" s="2">
        <f>IF(B217=T189,"",1)</f>
        <v>1</v>
      </c>
      <c r="U217" s="2">
        <f>IF(B217=U189,"",1)</f>
        <v>1</v>
      </c>
      <c r="V217" s="2">
        <f>IF(B217=V189,"",1)</f>
        <v>1</v>
      </c>
      <c r="W217" s="2">
        <f>IF(B217=W189,"",1)</f>
        <v>1</v>
      </c>
      <c r="X217" s="2">
        <f>IF(B217=X189,"",1)</f>
        <v>1</v>
      </c>
      <c r="Y217" s="2">
        <f>IF(B217=Y189,"",1)</f>
        <v>1</v>
      </c>
      <c r="Z217" s="2">
        <f>IF(B217=Z189,"",1)</f>
        <v>1</v>
      </c>
      <c r="AA217" s="2">
        <f>IF(B217=AA189,"",1)</f>
        <v>1</v>
      </c>
      <c r="AB217" s="2">
        <f>IF(B217=AB189,"",1)</f>
        <v>1</v>
      </c>
      <c r="AC217" s="2">
        <f>IF(B217=AC189,"",1)</f>
        <v>1</v>
      </c>
      <c r="AD217" s="71" t="str">
        <f>IF(B217=AD189,"",1)</f>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0638-038B-46BC-8BDB-953B35BADB3C}">
  <sheetPr>
    <tabColor theme="9" tint="0.39997558519241921"/>
  </sheetPr>
  <dimension ref="B2:AD406"/>
  <sheetViews>
    <sheetView tabSelected="1" topLeftCell="A215" workbookViewId="0">
      <selection activeCell="D228" sqref="D228"/>
    </sheetView>
  </sheetViews>
  <sheetFormatPr defaultRowHeight="15"/>
  <sheetData>
    <row r="2" spans="2:30">
      <c r="B2" s="1" t="s">
        <v>136</v>
      </c>
      <c r="C2" s="1"/>
      <c r="D2" s="1"/>
      <c r="E2" s="1"/>
      <c r="F2" s="1"/>
      <c r="G2" s="1"/>
      <c r="H2" s="1"/>
      <c r="I2" s="1"/>
      <c r="J2" s="1"/>
      <c r="K2" s="1"/>
      <c r="L2" s="1"/>
      <c r="M2" s="1"/>
      <c r="N2" s="1"/>
      <c r="O2" s="1"/>
    </row>
    <row r="3" spans="2:30" ht="15.75" thickBot="1">
      <c r="B3" s="46" t="s">
        <v>150</v>
      </c>
      <c r="C3" s="46" t="s">
        <v>45</v>
      </c>
      <c r="D3" s="46" t="s">
        <v>48</v>
      </c>
      <c r="E3" s="46" t="s">
        <v>51</v>
      </c>
      <c r="F3" s="46" t="s">
        <v>54</v>
      </c>
      <c r="G3" s="46" t="s">
        <v>57</v>
      </c>
      <c r="H3" s="46" t="s">
        <v>60</v>
      </c>
      <c r="I3" s="46" t="s">
        <v>63</v>
      </c>
      <c r="J3" s="46" t="s">
        <v>66</v>
      </c>
      <c r="K3" s="46" t="s">
        <v>69</v>
      </c>
      <c r="L3" s="46" t="s">
        <v>71</v>
      </c>
      <c r="M3" s="46" t="s">
        <v>73</v>
      </c>
      <c r="N3" s="46" t="s">
        <v>75</v>
      </c>
      <c r="O3" s="46" t="s">
        <v>78</v>
      </c>
      <c r="P3" s="46" t="s">
        <v>81</v>
      </c>
      <c r="Q3" s="46" t="s">
        <v>84</v>
      </c>
      <c r="R3" s="46" t="s">
        <v>87</v>
      </c>
      <c r="S3" s="46" t="s">
        <v>90</v>
      </c>
      <c r="T3" s="46" t="s">
        <v>93</v>
      </c>
      <c r="U3" s="46" t="s">
        <v>96</v>
      </c>
      <c r="V3" s="46" t="s">
        <v>98</v>
      </c>
      <c r="W3" s="46" t="s">
        <v>100</v>
      </c>
      <c r="X3" s="46" t="s">
        <v>103</v>
      </c>
      <c r="Y3" s="46" t="s">
        <v>106</v>
      </c>
      <c r="Z3" s="46" t="s">
        <v>109</v>
      </c>
      <c r="AA3" s="46" t="s">
        <v>111</v>
      </c>
      <c r="AB3" s="46" t="s">
        <v>113</v>
      </c>
      <c r="AC3" s="46" t="s">
        <v>116</v>
      </c>
      <c r="AD3" s="46" t="s">
        <v>119</v>
      </c>
    </row>
    <row r="4" spans="2:30" ht="15.75" thickBot="1">
      <c r="B4" s="46" t="s">
        <v>45</v>
      </c>
      <c r="C4" s="71" t="s">
        <v>732</v>
      </c>
      <c r="D4" s="2" t="s">
        <v>732</v>
      </c>
      <c r="E4" s="2" t="s">
        <v>732</v>
      </c>
      <c r="F4" s="2" t="s">
        <v>732</v>
      </c>
      <c r="G4" s="2" t="s">
        <v>732</v>
      </c>
      <c r="H4" s="2" t="s">
        <v>732</v>
      </c>
      <c r="I4" s="2" t="s">
        <v>732</v>
      </c>
      <c r="J4" s="2" t="s">
        <v>732</v>
      </c>
      <c r="K4" s="2" t="s">
        <v>732</v>
      </c>
      <c r="L4" s="2" t="s">
        <v>732</v>
      </c>
      <c r="M4" s="2" t="s">
        <v>732</v>
      </c>
      <c r="N4" s="2" t="s">
        <v>732</v>
      </c>
      <c r="O4" s="2" t="s">
        <v>732</v>
      </c>
      <c r="P4" s="2" t="s">
        <v>732</v>
      </c>
      <c r="Q4" s="2" t="s">
        <v>732</v>
      </c>
      <c r="R4" s="2" t="s">
        <v>732</v>
      </c>
      <c r="S4" s="2" t="s">
        <v>732</v>
      </c>
      <c r="T4" s="2" t="s">
        <v>732</v>
      </c>
      <c r="U4" s="2" t="s">
        <v>732</v>
      </c>
      <c r="V4" s="2" t="s">
        <v>732</v>
      </c>
      <c r="W4" s="2" t="s">
        <v>732</v>
      </c>
      <c r="X4" s="2" t="s">
        <v>732</v>
      </c>
      <c r="Y4" s="2" t="s">
        <v>732</v>
      </c>
      <c r="Z4" s="2" t="s">
        <v>732</v>
      </c>
      <c r="AA4" s="2" t="s">
        <v>732</v>
      </c>
      <c r="AB4" s="2" t="s">
        <v>732</v>
      </c>
      <c r="AC4" s="2" t="s">
        <v>732</v>
      </c>
      <c r="AD4" s="2" t="s">
        <v>732</v>
      </c>
    </row>
    <row r="5" spans="2:30" ht="15.75" thickBot="1">
      <c r="B5" s="46" t="s">
        <v>48</v>
      </c>
      <c r="C5" s="2">
        <v>1</v>
      </c>
      <c r="D5" s="71" t="s">
        <v>732</v>
      </c>
      <c r="E5" s="2" t="s">
        <v>732</v>
      </c>
      <c r="F5" s="2" t="s">
        <v>732</v>
      </c>
      <c r="G5" s="2" t="s">
        <v>732</v>
      </c>
      <c r="H5" s="2" t="s">
        <v>732</v>
      </c>
      <c r="I5" s="2" t="s">
        <v>732</v>
      </c>
      <c r="J5" s="2" t="s">
        <v>732</v>
      </c>
      <c r="K5" s="2" t="s">
        <v>732</v>
      </c>
      <c r="L5" s="2" t="s">
        <v>732</v>
      </c>
      <c r="M5" s="2" t="s">
        <v>732</v>
      </c>
      <c r="N5" s="2" t="s">
        <v>732</v>
      </c>
      <c r="O5" s="2" t="s">
        <v>732</v>
      </c>
      <c r="P5" s="2" t="s">
        <v>732</v>
      </c>
      <c r="Q5" s="2" t="s">
        <v>732</v>
      </c>
      <c r="R5" s="2" t="s">
        <v>732</v>
      </c>
      <c r="S5" s="2" t="s">
        <v>732</v>
      </c>
      <c r="T5" s="2" t="s">
        <v>732</v>
      </c>
      <c r="U5" s="2" t="s">
        <v>732</v>
      </c>
      <c r="V5" s="2" t="s">
        <v>732</v>
      </c>
      <c r="W5" s="2" t="s">
        <v>732</v>
      </c>
      <c r="X5" s="2" t="s">
        <v>732</v>
      </c>
      <c r="Y5" s="2" t="s">
        <v>732</v>
      </c>
      <c r="Z5" s="2" t="s">
        <v>732</v>
      </c>
      <c r="AA5" s="2" t="s">
        <v>732</v>
      </c>
      <c r="AB5" s="2" t="s">
        <v>732</v>
      </c>
      <c r="AC5" s="2" t="s">
        <v>732</v>
      </c>
      <c r="AD5" s="2" t="s">
        <v>732</v>
      </c>
    </row>
    <row r="6" spans="2:30" ht="15.75" thickBot="1">
      <c r="B6" s="46" t="s">
        <v>51</v>
      </c>
      <c r="C6" s="2">
        <v>1</v>
      </c>
      <c r="D6" s="2" t="s">
        <v>732</v>
      </c>
      <c r="E6" s="71" t="s">
        <v>732</v>
      </c>
      <c r="F6" s="2" t="s">
        <v>732</v>
      </c>
      <c r="G6" s="2" t="s">
        <v>732</v>
      </c>
      <c r="H6" s="2" t="s">
        <v>732</v>
      </c>
      <c r="I6" s="2" t="s">
        <v>732</v>
      </c>
      <c r="J6" s="2" t="s">
        <v>732</v>
      </c>
      <c r="K6" s="2" t="s">
        <v>732</v>
      </c>
      <c r="L6" s="2" t="s">
        <v>732</v>
      </c>
      <c r="M6" s="2" t="s">
        <v>732</v>
      </c>
      <c r="N6" s="2" t="s">
        <v>732</v>
      </c>
      <c r="O6" s="2" t="s">
        <v>732</v>
      </c>
      <c r="P6" s="2" t="s">
        <v>732</v>
      </c>
      <c r="Q6" s="2" t="s">
        <v>732</v>
      </c>
      <c r="R6" s="2" t="s">
        <v>732</v>
      </c>
      <c r="S6" s="2" t="s">
        <v>732</v>
      </c>
      <c r="T6" s="2" t="s">
        <v>732</v>
      </c>
      <c r="U6" s="2" t="s">
        <v>732</v>
      </c>
      <c r="V6" s="2" t="s">
        <v>732</v>
      </c>
      <c r="W6" s="2" t="s">
        <v>732</v>
      </c>
      <c r="X6" s="2" t="s">
        <v>732</v>
      </c>
      <c r="Y6" s="2" t="s">
        <v>732</v>
      </c>
      <c r="Z6" s="2" t="s">
        <v>732</v>
      </c>
      <c r="AA6" s="2" t="s">
        <v>732</v>
      </c>
      <c r="AB6" s="2" t="s">
        <v>732</v>
      </c>
      <c r="AC6" s="2" t="s">
        <v>732</v>
      </c>
      <c r="AD6" s="2" t="s">
        <v>732</v>
      </c>
    </row>
    <row r="7" spans="2:30" ht="15.75" thickBot="1">
      <c r="B7" s="46" t="s">
        <v>54</v>
      </c>
      <c r="C7" s="2">
        <v>1</v>
      </c>
      <c r="D7" s="2" t="s">
        <v>732</v>
      </c>
      <c r="E7" s="2" t="s">
        <v>732</v>
      </c>
      <c r="F7" s="71" t="s">
        <v>732</v>
      </c>
      <c r="G7" s="2" t="s">
        <v>732</v>
      </c>
      <c r="H7" s="2" t="s">
        <v>732</v>
      </c>
      <c r="I7" s="2" t="s">
        <v>732</v>
      </c>
      <c r="J7" s="2" t="s">
        <v>732</v>
      </c>
      <c r="K7" s="2" t="s">
        <v>732</v>
      </c>
      <c r="L7" s="2" t="s">
        <v>732</v>
      </c>
      <c r="M7" s="2" t="s">
        <v>732</v>
      </c>
      <c r="N7" s="2" t="s">
        <v>732</v>
      </c>
      <c r="O7" s="2" t="s">
        <v>732</v>
      </c>
      <c r="P7" s="2" t="s">
        <v>732</v>
      </c>
      <c r="Q7" s="2" t="s">
        <v>732</v>
      </c>
      <c r="R7" s="2" t="s">
        <v>732</v>
      </c>
      <c r="S7" s="2" t="s">
        <v>732</v>
      </c>
      <c r="T7" s="2" t="s">
        <v>732</v>
      </c>
      <c r="U7" s="2" t="s">
        <v>732</v>
      </c>
      <c r="V7" s="2" t="s">
        <v>732</v>
      </c>
      <c r="W7" s="2" t="s">
        <v>732</v>
      </c>
      <c r="X7" s="2" t="s">
        <v>732</v>
      </c>
      <c r="Y7" s="2" t="s">
        <v>732</v>
      </c>
      <c r="Z7" s="2" t="s">
        <v>732</v>
      </c>
      <c r="AA7" s="2" t="s">
        <v>732</v>
      </c>
      <c r="AB7" s="2" t="s">
        <v>732</v>
      </c>
      <c r="AC7" s="2" t="s">
        <v>732</v>
      </c>
      <c r="AD7" s="2" t="s">
        <v>732</v>
      </c>
    </row>
    <row r="8" spans="2:30" ht="15.75" thickBot="1">
      <c r="B8" s="46" t="s">
        <v>57</v>
      </c>
      <c r="C8" s="2" t="s">
        <v>732</v>
      </c>
      <c r="D8" s="2" t="s">
        <v>732</v>
      </c>
      <c r="E8" s="2" t="s">
        <v>732</v>
      </c>
      <c r="F8" s="2" t="s">
        <v>732</v>
      </c>
      <c r="G8" s="71" t="s">
        <v>732</v>
      </c>
      <c r="H8" s="2" t="s">
        <v>732</v>
      </c>
      <c r="I8" s="2" t="s">
        <v>732</v>
      </c>
      <c r="J8" s="2" t="s">
        <v>732</v>
      </c>
      <c r="K8" s="2" t="s">
        <v>732</v>
      </c>
      <c r="L8" s="2" t="s">
        <v>732</v>
      </c>
      <c r="M8" s="2" t="s">
        <v>732</v>
      </c>
      <c r="N8" s="2" t="s">
        <v>732</v>
      </c>
      <c r="O8" s="2" t="s">
        <v>732</v>
      </c>
      <c r="P8" s="2" t="s">
        <v>732</v>
      </c>
      <c r="Q8" s="2" t="s">
        <v>732</v>
      </c>
      <c r="R8" s="2" t="s">
        <v>732</v>
      </c>
      <c r="S8" s="2" t="s">
        <v>732</v>
      </c>
      <c r="T8" s="2" t="s">
        <v>732</v>
      </c>
      <c r="U8" s="2" t="s">
        <v>732</v>
      </c>
      <c r="V8" s="2" t="s">
        <v>732</v>
      </c>
      <c r="W8" s="2" t="s">
        <v>732</v>
      </c>
      <c r="X8" s="2" t="s">
        <v>732</v>
      </c>
      <c r="Y8" s="2" t="s">
        <v>732</v>
      </c>
      <c r="Z8" s="2" t="s">
        <v>732</v>
      </c>
      <c r="AA8" s="2" t="s">
        <v>732</v>
      </c>
      <c r="AB8" s="2" t="s">
        <v>732</v>
      </c>
      <c r="AC8" s="2" t="s">
        <v>732</v>
      </c>
      <c r="AD8" s="2" t="s">
        <v>732</v>
      </c>
    </row>
    <row r="9" spans="2:30" ht="15.75" thickBot="1">
      <c r="B9" s="46" t="s">
        <v>60</v>
      </c>
      <c r="C9" s="2" t="s">
        <v>732</v>
      </c>
      <c r="D9" s="2" t="s">
        <v>732</v>
      </c>
      <c r="E9" s="2" t="s">
        <v>732</v>
      </c>
      <c r="F9" s="2" t="s">
        <v>732</v>
      </c>
      <c r="G9" s="2" t="s">
        <v>732</v>
      </c>
      <c r="H9" s="71" t="s">
        <v>732</v>
      </c>
      <c r="I9" s="2" t="s">
        <v>732</v>
      </c>
      <c r="J9" s="2" t="s">
        <v>732</v>
      </c>
      <c r="K9" s="2" t="s">
        <v>732</v>
      </c>
      <c r="L9" s="2" t="s">
        <v>732</v>
      </c>
      <c r="M9" s="2" t="s">
        <v>732</v>
      </c>
      <c r="N9" s="2" t="s">
        <v>732</v>
      </c>
      <c r="O9" s="2" t="s">
        <v>732</v>
      </c>
      <c r="P9" s="2" t="s">
        <v>732</v>
      </c>
      <c r="Q9" s="2" t="s">
        <v>732</v>
      </c>
      <c r="R9" s="2" t="s">
        <v>732</v>
      </c>
      <c r="S9" s="2" t="s">
        <v>732</v>
      </c>
      <c r="T9" s="2" t="s">
        <v>732</v>
      </c>
      <c r="U9" s="2" t="s">
        <v>732</v>
      </c>
      <c r="V9" s="2" t="s">
        <v>732</v>
      </c>
      <c r="W9" s="2" t="s">
        <v>732</v>
      </c>
      <c r="X9" s="2" t="s">
        <v>732</v>
      </c>
      <c r="Y9" s="2" t="s">
        <v>732</v>
      </c>
      <c r="Z9" s="2" t="s">
        <v>732</v>
      </c>
      <c r="AA9" s="2" t="s">
        <v>732</v>
      </c>
      <c r="AB9" s="2" t="s">
        <v>732</v>
      </c>
      <c r="AC9" s="2" t="s">
        <v>732</v>
      </c>
      <c r="AD9" s="2" t="s">
        <v>732</v>
      </c>
    </row>
    <row r="10" spans="2:30" ht="15.75" thickBot="1">
      <c r="B10" s="46" t="s">
        <v>63</v>
      </c>
      <c r="C10" s="2" t="s">
        <v>732</v>
      </c>
      <c r="D10" s="2" t="s">
        <v>732</v>
      </c>
      <c r="E10" s="2" t="s">
        <v>732</v>
      </c>
      <c r="F10" s="2" t="s">
        <v>732</v>
      </c>
      <c r="G10" s="2" t="s">
        <v>732</v>
      </c>
      <c r="H10" s="2" t="s">
        <v>732</v>
      </c>
      <c r="I10" s="71" t="s">
        <v>732</v>
      </c>
      <c r="J10" s="2" t="s">
        <v>732</v>
      </c>
      <c r="K10" s="2" t="s">
        <v>732</v>
      </c>
      <c r="L10" s="2" t="s">
        <v>732</v>
      </c>
      <c r="M10" s="2" t="s">
        <v>732</v>
      </c>
      <c r="N10" s="2" t="s">
        <v>732</v>
      </c>
      <c r="O10" s="2" t="s">
        <v>732</v>
      </c>
      <c r="P10" s="2" t="s">
        <v>732</v>
      </c>
      <c r="Q10" s="2" t="s">
        <v>732</v>
      </c>
      <c r="R10" s="2" t="s">
        <v>732</v>
      </c>
      <c r="S10" s="2" t="s">
        <v>732</v>
      </c>
      <c r="T10" s="2" t="s">
        <v>732</v>
      </c>
      <c r="U10" s="2" t="s">
        <v>732</v>
      </c>
      <c r="V10" s="2" t="s">
        <v>732</v>
      </c>
      <c r="W10" s="2" t="s">
        <v>732</v>
      </c>
      <c r="X10" s="2" t="s">
        <v>732</v>
      </c>
      <c r="Y10" s="2" t="s">
        <v>732</v>
      </c>
      <c r="Z10" s="2" t="s">
        <v>732</v>
      </c>
      <c r="AA10" s="2" t="s">
        <v>732</v>
      </c>
      <c r="AB10" s="2" t="s">
        <v>732</v>
      </c>
      <c r="AC10" s="2" t="s">
        <v>732</v>
      </c>
      <c r="AD10" s="2" t="s">
        <v>732</v>
      </c>
    </row>
    <row r="11" spans="2:30" ht="15.75" thickBot="1">
      <c r="B11" s="46" t="s">
        <v>66</v>
      </c>
      <c r="C11" s="2" t="s">
        <v>732</v>
      </c>
      <c r="D11" s="2" t="s">
        <v>732</v>
      </c>
      <c r="E11" s="2" t="s">
        <v>732</v>
      </c>
      <c r="F11" s="2" t="s">
        <v>732</v>
      </c>
      <c r="G11" s="2" t="s">
        <v>732</v>
      </c>
      <c r="H11" s="2" t="s">
        <v>732</v>
      </c>
      <c r="I11" s="2" t="s">
        <v>732</v>
      </c>
      <c r="J11" s="71" t="s">
        <v>732</v>
      </c>
      <c r="K11" s="2" t="s">
        <v>732</v>
      </c>
      <c r="L11" s="2" t="s">
        <v>732</v>
      </c>
      <c r="M11" s="2" t="s">
        <v>732</v>
      </c>
      <c r="N11" s="2" t="s">
        <v>732</v>
      </c>
      <c r="O11" s="2" t="s">
        <v>732</v>
      </c>
      <c r="P11" s="2" t="s">
        <v>732</v>
      </c>
      <c r="Q11" s="2" t="s">
        <v>732</v>
      </c>
      <c r="R11" s="2" t="s">
        <v>732</v>
      </c>
      <c r="S11" s="2" t="s">
        <v>732</v>
      </c>
      <c r="T11" s="2" t="s">
        <v>732</v>
      </c>
      <c r="U11" s="2" t="s">
        <v>732</v>
      </c>
      <c r="V11" s="2" t="s">
        <v>732</v>
      </c>
      <c r="W11" s="2" t="s">
        <v>732</v>
      </c>
      <c r="X11" s="2" t="s">
        <v>732</v>
      </c>
      <c r="Y11" s="2" t="s">
        <v>732</v>
      </c>
      <c r="Z11" s="2" t="s">
        <v>732</v>
      </c>
      <c r="AA11" s="2" t="s">
        <v>732</v>
      </c>
      <c r="AB11" s="2" t="s">
        <v>732</v>
      </c>
      <c r="AC11" s="2" t="s">
        <v>732</v>
      </c>
      <c r="AD11" s="2" t="s">
        <v>732</v>
      </c>
    </row>
    <row r="12" spans="2:30" ht="15.75" thickBot="1">
      <c r="B12" s="46" t="s">
        <v>69</v>
      </c>
      <c r="C12" s="2" t="s">
        <v>732</v>
      </c>
      <c r="D12" s="2" t="s">
        <v>732</v>
      </c>
      <c r="E12" s="2" t="s">
        <v>732</v>
      </c>
      <c r="F12" s="2" t="s">
        <v>732</v>
      </c>
      <c r="G12" s="2" t="s">
        <v>732</v>
      </c>
      <c r="H12" s="2" t="s">
        <v>732</v>
      </c>
      <c r="I12" s="2" t="s">
        <v>732</v>
      </c>
      <c r="J12" s="2" t="s">
        <v>732</v>
      </c>
      <c r="K12" s="71" t="s">
        <v>732</v>
      </c>
      <c r="L12" s="2" t="s">
        <v>732</v>
      </c>
      <c r="M12" s="2" t="s">
        <v>732</v>
      </c>
      <c r="N12" s="2" t="s">
        <v>732</v>
      </c>
      <c r="O12" s="2" t="s">
        <v>732</v>
      </c>
      <c r="P12" s="2" t="s">
        <v>732</v>
      </c>
      <c r="Q12" s="2" t="s">
        <v>732</v>
      </c>
      <c r="R12" s="2" t="s">
        <v>732</v>
      </c>
      <c r="S12" s="2" t="s">
        <v>732</v>
      </c>
      <c r="T12" s="2" t="s">
        <v>732</v>
      </c>
      <c r="U12" s="2" t="s">
        <v>732</v>
      </c>
      <c r="V12" s="2" t="s">
        <v>732</v>
      </c>
      <c r="W12" s="2" t="s">
        <v>732</v>
      </c>
      <c r="X12" s="2" t="s">
        <v>732</v>
      </c>
      <c r="Y12" s="2" t="s">
        <v>732</v>
      </c>
      <c r="Z12" s="2" t="s">
        <v>732</v>
      </c>
      <c r="AA12" s="2" t="s">
        <v>732</v>
      </c>
      <c r="AB12" s="2" t="s">
        <v>732</v>
      </c>
      <c r="AC12" s="2" t="s">
        <v>732</v>
      </c>
      <c r="AD12" s="2" t="s">
        <v>732</v>
      </c>
    </row>
    <row r="13" spans="2:30" ht="15.75" thickBot="1">
      <c r="B13" s="46" t="s">
        <v>71</v>
      </c>
      <c r="C13" s="2" t="s">
        <v>732</v>
      </c>
      <c r="D13" s="2" t="s">
        <v>732</v>
      </c>
      <c r="E13" s="2" t="s">
        <v>732</v>
      </c>
      <c r="F13" s="2" t="s">
        <v>732</v>
      </c>
      <c r="G13" s="2" t="s">
        <v>732</v>
      </c>
      <c r="H13" s="2" t="s">
        <v>732</v>
      </c>
      <c r="I13" s="2" t="s">
        <v>732</v>
      </c>
      <c r="J13" s="2" t="s">
        <v>732</v>
      </c>
      <c r="K13" s="2" t="s">
        <v>732</v>
      </c>
      <c r="L13" s="71" t="s">
        <v>732</v>
      </c>
      <c r="M13" s="2" t="s">
        <v>732</v>
      </c>
      <c r="N13" s="2" t="s">
        <v>732</v>
      </c>
      <c r="O13" s="2" t="s">
        <v>732</v>
      </c>
      <c r="P13" s="2">
        <v>1</v>
      </c>
      <c r="Q13" s="2" t="s">
        <v>732</v>
      </c>
      <c r="R13" s="2" t="s">
        <v>732</v>
      </c>
      <c r="S13" s="2" t="s">
        <v>732</v>
      </c>
      <c r="T13" s="2" t="s">
        <v>732</v>
      </c>
      <c r="U13" s="2" t="s">
        <v>732</v>
      </c>
      <c r="V13" s="2" t="s">
        <v>732</v>
      </c>
      <c r="W13" s="2" t="s">
        <v>732</v>
      </c>
      <c r="X13" s="2" t="s">
        <v>732</v>
      </c>
      <c r="Y13" s="2" t="s">
        <v>732</v>
      </c>
      <c r="Z13" s="2" t="s">
        <v>732</v>
      </c>
      <c r="AA13" s="2" t="s">
        <v>732</v>
      </c>
      <c r="AB13" s="2" t="s">
        <v>732</v>
      </c>
      <c r="AC13" s="2" t="s">
        <v>732</v>
      </c>
      <c r="AD13" s="2">
        <v>1</v>
      </c>
    </row>
    <row r="14" spans="2:30" ht="15.75" thickBot="1">
      <c r="B14" s="46" t="s">
        <v>73</v>
      </c>
      <c r="C14" s="2" t="s">
        <v>732</v>
      </c>
      <c r="D14" s="2" t="s">
        <v>732</v>
      </c>
      <c r="E14" s="2" t="s">
        <v>732</v>
      </c>
      <c r="F14" s="2" t="s">
        <v>732</v>
      </c>
      <c r="G14" s="2" t="s">
        <v>732</v>
      </c>
      <c r="H14" s="2" t="s">
        <v>732</v>
      </c>
      <c r="I14" s="2" t="s">
        <v>732</v>
      </c>
      <c r="J14" s="2" t="s">
        <v>732</v>
      </c>
      <c r="K14" s="2" t="s">
        <v>732</v>
      </c>
      <c r="L14" s="2" t="s">
        <v>732</v>
      </c>
      <c r="M14" s="71" t="s">
        <v>732</v>
      </c>
      <c r="N14" s="2" t="s">
        <v>732</v>
      </c>
      <c r="O14" s="2" t="s">
        <v>732</v>
      </c>
      <c r="P14" s="2" t="s">
        <v>732</v>
      </c>
      <c r="Q14" s="2" t="s">
        <v>732</v>
      </c>
      <c r="R14" s="2" t="s">
        <v>732</v>
      </c>
      <c r="S14" s="2" t="s">
        <v>732</v>
      </c>
      <c r="T14" s="2" t="s">
        <v>732</v>
      </c>
      <c r="U14" s="2" t="s">
        <v>732</v>
      </c>
      <c r="V14" s="2" t="s">
        <v>732</v>
      </c>
      <c r="W14" s="2" t="s">
        <v>732</v>
      </c>
      <c r="X14" s="2" t="s">
        <v>732</v>
      </c>
      <c r="Y14" s="2" t="s">
        <v>732</v>
      </c>
      <c r="Z14" s="2" t="s">
        <v>732</v>
      </c>
      <c r="AA14" s="2" t="s">
        <v>732</v>
      </c>
      <c r="AB14" s="2" t="s">
        <v>732</v>
      </c>
      <c r="AC14" s="2" t="s">
        <v>732</v>
      </c>
      <c r="AD14" s="2" t="s">
        <v>732</v>
      </c>
    </row>
    <row r="15" spans="2:30" ht="15.75" thickBot="1">
      <c r="B15" s="46" t="s">
        <v>75</v>
      </c>
      <c r="C15" s="2" t="s">
        <v>732</v>
      </c>
      <c r="D15" s="2" t="s">
        <v>732</v>
      </c>
      <c r="E15" s="2" t="s">
        <v>732</v>
      </c>
      <c r="F15" s="2" t="s">
        <v>732</v>
      </c>
      <c r="G15" s="2" t="s">
        <v>732</v>
      </c>
      <c r="H15" s="2" t="s">
        <v>732</v>
      </c>
      <c r="I15" s="2" t="s">
        <v>732</v>
      </c>
      <c r="J15" s="2" t="s">
        <v>732</v>
      </c>
      <c r="K15" s="2" t="s">
        <v>732</v>
      </c>
      <c r="L15" s="2" t="s">
        <v>732</v>
      </c>
      <c r="M15" s="2" t="s">
        <v>732</v>
      </c>
      <c r="N15" s="71" t="s">
        <v>732</v>
      </c>
      <c r="O15" s="2" t="s">
        <v>732</v>
      </c>
      <c r="P15" s="2" t="s">
        <v>732</v>
      </c>
      <c r="Q15" s="2" t="s">
        <v>732</v>
      </c>
      <c r="R15" s="2" t="s">
        <v>732</v>
      </c>
      <c r="S15" s="2" t="s">
        <v>732</v>
      </c>
      <c r="T15" s="2" t="s">
        <v>732</v>
      </c>
      <c r="U15" s="2" t="s">
        <v>732</v>
      </c>
      <c r="V15" s="2" t="s">
        <v>732</v>
      </c>
      <c r="W15" s="2" t="s">
        <v>732</v>
      </c>
      <c r="X15" s="2" t="s">
        <v>732</v>
      </c>
      <c r="Y15" s="2" t="s">
        <v>732</v>
      </c>
      <c r="Z15" s="2" t="s">
        <v>732</v>
      </c>
      <c r="AA15" s="2" t="s">
        <v>732</v>
      </c>
      <c r="AB15" s="2" t="s">
        <v>732</v>
      </c>
      <c r="AC15" s="2" t="s">
        <v>732</v>
      </c>
      <c r="AD15" s="2" t="s">
        <v>732</v>
      </c>
    </row>
    <row r="16" spans="2:30" ht="15.75" thickBot="1">
      <c r="B16" s="46" t="s">
        <v>78</v>
      </c>
      <c r="C16" s="2" t="s">
        <v>732</v>
      </c>
      <c r="D16" s="2" t="s">
        <v>732</v>
      </c>
      <c r="E16" s="2" t="s">
        <v>732</v>
      </c>
      <c r="F16" s="2" t="s">
        <v>732</v>
      </c>
      <c r="G16" s="2" t="s">
        <v>732</v>
      </c>
      <c r="H16" s="2" t="s">
        <v>732</v>
      </c>
      <c r="I16" s="2" t="s">
        <v>732</v>
      </c>
      <c r="J16" s="2" t="s">
        <v>732</v>
      </c>
      <c r="K16" s="2" t="s">
        <v>732</v>
      </c>
      <c r="L16" s="2" t="s">
        <v>732</v>
      </c>
      <c r="M16" s="2" t="s">
        <v>732</v>
      </c>
      <c r="N16" s="2" t="s">
        <v>732</v>
      </c>
      <c r="O16" s="71" t="s">
        <v>732</v>
      </c>
      <c r="P16" s="2">
        <v>1</v>
      </c>
      <c r="Q16" s="2" t="s">
        <v>732</v>
      </c>
      <c r="R16" s="2" t="s">
        <v>732</v>
      </c>
      <c r="S16" s="2" t="s">
        <v>732</v>
      </c>
      <c r="T16" s="2" t="s">
        <v>732</v>
      </c>
      <c r="U16" s="2" t="s">
        <v>732</v>
      </c>
      <c r="V16" s="2" t="s">
        <v>732</v>
      </c>
      <c r="W16" s="2" t="s">
        <v>732</v>
      </c>
      <c r="X16" s="2" t="s">
        <v>732</v>
      </c>
      <c r="Y16" s="2" t="s">
        <v>732</v>
      </c>
      <c r="Z16" s="2" t="s">
        <v>732</v>
      </c>
      <c r="AA16" s="2" t="s">
        <v>732</v>
      </c>
      <c r="AB16" s="2" t="s">
        <v>732</v>
      </c>
      <c r="AC16" s="2" t="s">
        <v>732</v>
      </c>
      <c r="AD16" s="2" t="s">
        <v>732</v>
      </c>
    </row>
    <row r="17" spans="2:30" ht="15.75" thickBot="1">
      <c r="B17" s="46" t="s">
        <v>81</v>
      </c>
      <c r="C17" s="2" t="s">
        <v>732</v>
      </c>
      <c r="D17" s="2" t="s">
        <v>732</v>
      </c>
      <c r="E17" s="2" t="s">
        <v>732</v>
      </c>
      <c r="F17" s="2" t="s">
        <v>732</v>
      </c>
      <c r="G17" s="2" t="s">
        <v>732</v>
      </c>
      <c r="H17" s="2" t="s">
        <v>732</v>
      </c>
      <c r="I17" s="2" t="s">
        <v>732</v>
      </c>
      <c r="J17" s="2" t="s">
        <v>732</v>
      </c>
      <c r="K17" s="2" t="s">
        <v>732</v>
      </c>
      <c r="L17" s="2" t="s">
        <v>732</v>
      </c>
      <c r="M17" s="2" t="s">
        <v>732</v>
      </c>
      <c r="N17" s="2" t="s">
        <v>732</v>
      </c>
      <c r="O17" s="2" t="s">
        <v>732</v>
      </c>
      <c r="P17" s="71" t="s">
        <v>732</v>
      </c>
      <c r="Q17" s="2" t="s">
        <v>732</v>
      </c>
      <c r="R17" s="2" t="s">
        <v>732</v>
      </c>
      <c r="S17" s="2" t="s">
        <v>732</v>
      </c>
      <c r="T17" s="2" t="s">
        <v>732</v>
      </c>
      <c r="U17" s="2" t="s">
        <v>732</v>
      </c>
      <c r="V17" s="2" t="s">
        <v>732</v>
      </c>
      <c r="W17" s="2" t="s">
        <v>732</v>
      </c>
      <c r="X17" s="2" t="s">
        <v>732</v>
      </c>
      <c r="Y17" s="2" t="s">
        <v>732</v>
      </c>
      <c r="Z17" s="2" t="s">
        <v>732</v>
      </c>
      <c r="AA17" s="2" t="s">
        <v>732</v>
      </c>
      <c r="AB17" s="2" t="s">
        <v>732</v>
      </c>
      <c r="AC17" s="2" t="s">
        <v>732</v>
      </c>
      <c r="AD17" s="2" t="s">
        <v>732</v>
      </c>
    </row>
    <row r="18" spans="2:30" ht="15.75" thickBot="1">
      <c r="B18" s="46" t="s">
        <v>84</v>
      </c>
      <c r="C18" s="2">
        <v>1</v>
      </c>
      <c r="D18" s="2" t="s">
        <v>732</v>
      </c>
      <c r="E18" s="2" t="s">
        <v>732</v>
      </c>
      <c r="F18" s="2" t="s">
        <v>732</v>
      </c>
      <c r="G18" s="2" t="s">
        <v>732</v>
      </c>
      <c r="H18" s="2" t="s">
        <v>732</v>
      </c>
      <c r="I18" s="2" t="s">
        <v>732</v>
      </c>
      <c r="J18" s="2" t="s">
        <v>732</v>
      </c>
      <c r="K18" s="2" t="s">
        <v>732</v>
      </c>
      <c r="L18" s="2" t="s">
        <v>732</v>
      </c>
      <c r="M18" s="2" t="s">
        <v>732</v>
      </c>
      <c r="N18" s="2" t="s">
        <v>732</v>
      </c>
      <c r="O18" s="2" t="s">
        <v>732</v>
      </c>
      <c r="P18" s="2">
        <v>1</v>
      </c>
      <c r="Q18" s="71" t="s">
        <v>732</v>
      </c>
      <c r="R18" s="2">
        <v>1</v>
      </c>
      <c r="S18" s="2">
        <v>1</v>
      </c>
      <c r="T18" s="2" t="s">
        <v>732</v>
      </c>
      <c r="U18" s="2" t="s">
        <v>732</v>
      </c>
      <c r="V18" s="2" t="s">
        <v>732</v>
      </c>
      <c r="W18" s="2" t="s">
        <v>732</v>
      </c>
      <c r="X18" s="2">
        <v>1</v>
      </c>
      <c r="Y18" s="2">
        <v>1</v>
      </c>
      <c r="Z18" s="2" t="s">
        <v>732</v>
      </c>
      <c r="AA18" s="2" t="s">
        <v>732</v>
      </c>
      <c r="AB18" s="2" t="s">
        <v>732</v>
      </c>
      <c r="AC18" s="2" t="s">
        <v>732</v>
      </c>
      <c r="AD18" s="2" t="s">
        <v>732</v>
      </c>
    </row>
    <row r="19" spans="2:30" ht="15.75" thickBot="1">
      <c r="B19" s="46" t="s">
        <v>87</v>
      </c>
      <c r="C19" s="2" t="s">
        <v>732</v>
      </c>
      <c r="D19" s="2" t="s">
        <v>732</v>
      </c>
      <c r="E19" s="2" t="s">
        <v>732</v>
      </c>
      <c r="F19" s="2" t="s">
        <v>732</v>
      </c>
      <c r="G19" s="2" t="s">
        <v>732</v>
      </c>
      <c r="H19" s="2" t="s">
        <v>732</v>
      </c>
      <c r="I19" s="2" t="s">
        <v>732</v>
      </c>
      <c r="J19" s="2" t="s">
        <v>732</v>
      </c>
      <c r="K19" s="2" t="s">
        <v>732</v>
      </c>
      <c r="L19" s="2" t="s">
        <v>732</v>
      </c>
      <c r="M19" s="2" t="s">
        <v>732</v>
      </c>
      <c r="N19" s="2" t="s">
        <v>732</v>
      </c>
      <c r="O19" s="2" t="s">
        <v>732</v>
      </c>
      <c r="P19" s="2" t="s">
        <v>732</v>
      </c>
      <c r="Q19" s="2" t="s">
        <v>732</v>
      </c>
      <c r="R19" s="71" t="s">
        <v>732</v>
      </c>
      <c r="S19" s="2" t="s">
        <v>732</v>
      </c>
      <c r="T19" s="2" t="s">
        <v>732</v>
      </c>
      <c r="U19" s="2" t="s">
        <v>732</v>
      </c>
      <c r="V19" s="2" t="s">
        <v>732</v>
      </c>
      <c r="W19" s="2" t="s">
        <v>732</v>
      </c>
      <c r="X19" s="2" t="s">
        <v>732</v>
      </c>
      <c r="Y19" s="2" t="s">
        <v>732</v>
      </c>
      <c r="Z19" s="2" t="s">
        <v>732</v>
      </c>
      <c r="AA19" s="2" t="s">
        <v>732</v>
      </c>
      <c r="AB19" s="2" t="s">
        <v>732</v>
      </c>
      <c r="AC19" s="2" t="s">
        <v>732</v>
      </c>
      <c r="AD19" s="2" t="s">
        <v>732</v>
      </c>
    </row>
    <row r="20" spans="2:30" ht="15.75" thickBot="1">
      <c r="B20" s="46" t="s">
        <v>90</v>
      </c>
      <c r="C20" s="2" t="s">
        <v>732</v>
      </c>
      <c r="D20" s="2" t="s">
        <v>732</v>
      </c>
      <c r="E20" s="2" t="s">
        <v>732</v>
      </c>
      <c r="F20" s="2" t="s">
        <v>732</v>
      </c>
      <c r="G20" s="2" t="s">
        <v>732</v>
      </c>
      <c r="H20" s="2" t="s">
        <v>732</v>
      </c>
      <c r="I20" s="2" t="s">
        <v>732</v>
      </c>
      <c r="J20" s="2" t="s">
        <v>732</v>
      </c>
      <c r="K20" s="2" t="s">
        <v>732</v>
      </c>
      <c r="L20" s="2" t="s">
        <v>732</v>
      </c>
      <c r="M20" s="2" t="s">
        <v>732</v>
      </c>
      <c r="N20" s="2" t="s">
        <v>732</v>
      </c>
      <c r="O20" s="2" t="s">
        <v>732</v>
      </c>
      <c r="P20" s="2" t="s">
        <v>732</v>
      </c>
      <c r="Q20" s="2" t="s">
        <v>732</v>
      </c>
      <c r="R20" s="2" t="s">
        <v>732</v>
      </c>
      <c r="S20" s="71" t="s">
        <v>732</v>
      </c>
      <c r="T20" s="2" t="s">
        <v>732</v>
      </c>
      <c r="U20" s="2" t="s">
        <v>732</v>
      </c>
      <c r="V20" s="2" t="s">
        <v>732</v>
      </c>
      <c r="W20" s="2" t="s">
        <v>732</v>
      </c>
      <c r="X20" s="2" t="s">
        <v>732</v>
      </c>
      <c r="Y20" s="2" t="s">
        <v>732</v>
      </c>
      <c r="Z20" s="2" t="s">
        <v>732</v>
      </c>
      <c r="AA20" s="2" t="s">
        <v>732</v>
      </c>
      <c r="AB20" s="2" t="s">
        <v>732</v>
      </c>
      <c r="AC20" s="2" t="s">
        <v>732</v>
      </c>
      <c r="AD20" s="2" t="s">
        <v>732</v>
      </c>
    </row>
    <row r="21" spans="2:30" ht="15.75" thickBot="1">
      <c r="B21" s="46" t="s">
        <v>93</v>
      </c>
      <c r="C21" s="2">
        <v>1</v>
      </c>
      <c r="D21" s="2" t="s">
        <v>732</v>
      </c>
      <c r="E21" s="2" t="s">
        <v>732</v>
      </c>
      <c r="F21" s="2" t="s">
        <v>732</v>
      </c>
      <c r="G21" s="2">
        <v>1</v>
      </c>
      <c r="H21" s="2" t="s">
        <v>732</v>
      </c>
      <c r="I21" s="2">
        <v>1</v>
      </c>
      <c r="J21" s="2">
        <v>1</v>
      </c>
      <c r="K21" s="2" t="s">
        <v>732</v>
      </c>
      <c r="L21" s="2" t="s">
        <v>732</v>
      </c>
      <c r="M21" s="2" t="s">
        <v>732</v>
      </c>
      <c r="N21" s="2">
        <v>1</v>
      </c>
      <c r="O21" s="2" t="s">
        <v>732</v>
      </c>
      <c r="P21" s="2" t="s">
        <v>732</v>
      </c>
      <c r="Q21" s="2" t="s">
        <v>732</v>
      </c>
      <c r="R21" s="2" t="s">
        <v>732</v>
      </c>
      <c r="S21" s="2" t="s">
        <v>732</v>
      </c>
      <c r="T21" s="71" t="s">
        <v>732</v>
      </c>
      <c r="U21" s="2" t="s">
        <v>732</v>
      </c>
      <c r="V21" s="2">
        <v>1</v>
      </c>
      <c r="W21" s="2" t="s">
        <v>732</v>
      </c>
      <c r="X21" s="2" t="s">
        <v>732</v>
      </c>
      <c r="Y21" s="2" t="s">
        <v>732</v>
      </c>
      <c r="Z21" s="2" t="s">
        <v>732</v>
      </c>
      <c r="AA21" s="2" t="s">
        <v>732</v>
      </c>
      <c r="AB21" s="2" t="s">
        <v>732</v>
      </c>
      <c r="AC21" s="2" t="s">
        <v>732</v>
      </c>
      <c r="AD21" s="2" t="s">
        <v>732</v>
      </c>
    </row>
    <row r="22" spans="2:30" ht="15.75" thickBot="1">
      <c r="B22" s="46" t="s">
        <v>96</v>
      </c>
      <c r="C22" s="2" t="s">
        <v>732</v>
      </c>
      <c r="D22" s="2" t="s">
        <v>732</v>
      </c>
      <c r="E22" s="2" t="s">
        <v>732</v>
      </c>
      <c r="F22" s="2" t="s">
        <v>732</v>
      </c>
      <c r="G22" s="2" t="s">
        <v>732</v>
      </c>
      <c r="H22" s="2" t="s">
        <v>732</v>
      </c>
      <c r="I22" s="2" t="s">
        <v>732</v>
      </c>
      <c r="J22" s="2" t="s">
        <v>732</v>
      </c>
      <c r="K22" s="2" t="s">
        <v>732</v>
      </c>
      <c r="L22" s="2" t="s">
        <v>732</v>
      </c>
      <c r="M22" s="2" t="s">
        <v>732</v>
      </c>
      <c r="N22" s="2" t="s">
        <v>732</v>
      </c>
      <c r="O22" s="2" t="s">
        <v>732</v>
      </c>
      <c r="P22" s="2" t="s">
        <v>732</v>
      </c>
      <c r="Q22" s="2" t="s">
        <v>732</v>
      </c>
      <c r="R22" s="2" t="s">
        <v>732</v>
      </c>
      <c r="S22" s="2" t="s">
        <v>732</v>
      </c>
      <c r="T22" s="2" t="s">
        <v>732</v>
      </c>
      <c r="U22" s="71" t="s">
        <v>732</v>
      </c>
      <c r="V22" s="2" t="s">
        <v>732</v>
      </c>
      <c r="W22" s="2" t="s">
        <v>732</v>
      </c>
      <c r="X22" s="2" t="s">
        <v>732</v>
      </c>
      <c r="Y22" s="2" t="s">
        <v>732</v>
      </c>
      <c r="Z22" s="2" t="s">
        <v>732</v>
      </c>
      <c r="AA22" s="2" t="s">
        <v>732</v>
      </c>
      <c r="AB22" s="2" t="s">
        <v>732</v>
      </c>
      <c r="AC22" s="2" t="s">
        <v>732</v>
      </c>
      <c r="AD22" s="2" t="s">
        <v>732</v>
      </c>
    </row>
    <row r="23" spans="2:30" ht="15.75" thickBot="1">
      <c r="B23" s="46" t="s">
        <v>98</v>
      </c>
      <c r="C23" s="2" t="s">
        <v>732</v>
      </c>
      <c r="D23" s="2" t="s">
        <v>732</v>
      </c>
      <c r="E23" s="2" t="s">
        <v>732</v>
      </c>
      <c r="F23" s="2" t="s">
        <v>732</v>
      </c>
      <c r="G23" s="2" t="s">
        <v>732</v>
      </c>
      <c r="H23" s="2" t="s">
        <v>732</v>
      </c>
      <c r="I23" s="2" t="s">
        <v>732</v>
      </c>
      <c r="J23" s="2" t="s">
        <v>732</v>
      </c>
      <c r="K23" s="2" t="s">
        <v>732</v>
      </c>
      <c r="L23" s="2" t="s">
        <v>732</v>
      </c>
      <c r="M23" s="2" t="s">
        <v>732</v>
      </c>
      <c r="N23" s="2" t="s">
        <v>732</v>
      </c>
      <c r="O23" s="2" t="s">
        <v>732</v>
      </c>
      <c r="P23" s="2" t="s">
        <v>732</v>
      </c>
      <c r="Q23" s="2" t="s">
        <v>732</v>
      </c>
      <c r="R23" s="2" t="s">
        <v>732</v>
      </c>
      <c r="S23" s="2" t="s">
        <v>732</v>
      </c>
      <c r="T23" s="2" t="s">
        <v>732</v>
      </c>
      <c r="U23" s="2" t="s">
        <v>732</v>
      </c>
      <c r="V23" s="71" t="s">
        <v>732</v>
      </c>
      <c r="W23" s="2" t="s">
        <v>732</v>
      </c>
      <c r="X23" s="2" t="s">
        <v>732</v>
      </c>
      <c r="Y23" s="2" t="s">
        <v>732</v>
      </c>
      <c r="Z23" s="2" t="s">
        <v>732</v>
      </c>
      <c r="AA23" s="2" t="s">
        <v>732</v>
      </c>
      <c r="AB23" s="2" t="s">
        <v>732</v>
      </c>
      <c r="AC23" s="2" t="s">
        <v>732</v>
      </c>
      <c r="AD23" s="2" t="s">
        <v>732</v>
      </c>
    </row>
    <row r="24" spans="2:30" ht="15.75" thickBot="1">
      <c r="B24" s="46" t="s">
        <v>100</v>
      </c>
      <c r="C24" s="2">
        <v>1</v>
      </c>
      <c r="D24" s="2" t="s">
        <v>732</v>
      </c>
      <c r="E24" s="2" t="s">
        <v>732</v>
      </c>
      <c r="F24" s="2" t="s">
        <v>732</v>
      </c>
      <c r="G24" s="2" t="s">
        <v>732</v>
      </c>
      <c r="H24" s="2" t="s">
        <v>732</v>
      </c>
      <c r="I24" s="2" t="s">
        <v>732</v>
      </c>
      <c r="J24" s="2" t="s">
        <v>732</v>
      </c>
      <c r="K24" s="2" t="s">
        <v>732</v>
      </c>
      <c r="L24" s="2" t="s">
        <v>732</v>
      </c>
      <c r="M24" s="2" t="s">
        <v>732</v>
      </c>
      <c r="N24" s="2" t="s">
        <v>732</v>
      </c>
      <c r="O24" s="2" t="s">
        <v>732</v>
      </c>
      <c r="P24" s="2" t="s">
        <v>732</v>
      </c>
      <c r="Q24" s="2" t="s">
        <v>732</v>
      </c>
      <c r="R24" s="2" t="s">
        <v>732</v>
      </c>
      <c r="S24" s="2" t="s">
        <v>732</v>
      </c>
      <c r="T24" s="2" t="s">
        <v>732</v>
      </c>
      <c r="U24" s="2" t="s">
        <v>732</v>
      </c>
      <c r="V24" s="2" t="s">
        <v>732</v>
      </c>
      <c r="W24" s="71" t="s">
        <v>732</v>
      </c>
      <c r="X24" s="2" t="s">
        <v>732</v>
      </c>
      <c r="Y24" s="2" t="s">
        <v>732</v>
      </c>
      <c r="Z24" s="2" t="s">
        <v>732</v>
      </c>
      <c r="AA24" s="2" t="s">
        <v>732</v>
      </c>
      <c r="AB24" s="2" t="s">
        <v>732</v>
      </c>
      <c r="AC24" s="2" t="s">
        <v>732</v>
      </c>
      <c r="AD24" s="2" t="s">
        <v>732</v>
      </c>
    </row>
    <row r="25" spans="2:30" ht="15.75" thickBot="1">
      <c r="B25" s="46" t="s">
        <v>103</v>
      </c>
      <c r="C25" s="2" t="s">
        <v>732</v>
      </c>
      <c r="D25" s="2" t="s">
        <v>732</v>
      </c>
      <c r="E25" s="2" t="s">
        <v>732</v>
      </c>
      <c r="F25" s="2" t="s">
        <v>732</v>
      </c>
      <c r="G25" s="2" t="s">
        <v>732</v>
      </c>
      <c r="H25" s="2" t="s">
        <v>732</v>
      </c>
      <c r="I25" s="2" t="s">
        <v>732</v>
      </c>
      <c r="J25" s="2" t="s">
        <v>732</v>
      </c>
      <c r="K25" s="2" t="s">
        <v>732</v>
      </c>
      <c r="L25" s="2" t="s">
        <v>732</v>
      </c>
      <c r="M25" s="2" t="s">
        <v>732</v>
      </c>
      <c r="N25" s="2" t="s">
        <v>732</v>
      </c>
      <c r="O25" s="2" t="s">
        <v>732</v>
      </c>
      <c r="P25" s="2" t="s">
        <v>732</v>
      </c>
      <c r="Q25" s="2" t="s">
        <v>732</v>
      </c>
      <c r="R25" s="2" t="s">
        <v>732</v>
      </c>
      <c r="S25" s="2" t="s">
        <v>732</v>
      </c>
      <c r="T25" s="2" t="s">
        <v>732</v>
      </c>
      <c r="U25" s="2" t="s">
        <v>732</v>
      </c>
      <c r="V25" s="2" t="s">
        <v>732</v>
      </c>
      <c r="W25" s="2" t="s">
        <v>732</v>
      </c>
      <c r="X25" s="71" t="s">
        <v>732</v>
      </c>
      <c r="Y25" s="2" t="s">
        <v>732</v>
      </c>
      <c r="Z25" s="2" t="s">
        <v>732</v>
      </c>
      <c r="AA25" s="2" t="s">
        <v>732</v>
      </c>
      <c r="AB25" s="2" t="s">
        <v>732</v>
      </c>
      <c r="AC25" s="2" t="s">
        <v>732</v>
      </c>
      <c r="AD25" s="2" t="s">
        <v>732</v>
      </c>
    </row>
    <row r="26" spans="2:30" ht="15.75" thickBot="1">
      <c r="B26" s="46" t="s">
        <v>106</v>
      </c>
      <c r="C26" s="2" t="s">
        <v>732</v>
      </c>
      <c r="D26" s="2" t="s">
        <v>732</v>
      </c>
      <c r="E26" s="2" t="s">
        <v>732</v>
      </c>
      <c r="F26" s="2" t="s">
        <v>732</v>
      </c>
      <c r="G26" s="2" t="s">
        <v>732</v>
      </c>
      <c r="H26" s="2" t="s">
        <v>732</v>
      </c>
      <c r="I26" s="2" t="s">
        <v>732</v>
      </c>
      <c r="J26" s="2" t="s">
        <v>732</v>
      </c>
      <c r="K26" s="2" t="s">
        <v>732</v>
      </c>
      <c r="L26" s="2" t="s">
        <v>732</v>
      </c>
      <c r="M26" s="2" t="s">
        <v>732</v>
      </c>
      <c r="N26" s="2" t="s">
        <v>732</v>
      </c>
      <c r="O26" s="2" t="s">
        <v>732</v>
      </c>
      <c r="P26" s="2" t="s">
        <v>732</v>
      </c>
      <c r="Q26" s="2" t="s">
        <v>732</v>
      </c>
      <c r="R26" s="2" t="s">
        <v>732</v>
      </c>
      <c r="S26" s="2" t="s">
        <v>732</v>
      </c>
      <c r="T26" s="2" t="s">
        <v>732</v>
      </c>
      <c r="U26" s="2" t="s">
        <v>732</v>
      </c>
      <c r="V26" s="2" t="s">
        <v>732</v>
      </c>
      <c r="W26" s="2" t="s">
        <v>732</v>
      </c>
      <c r="X26" s="2" t="s">
        <v>732</v>
      </c>
      <c r="Y26" s="71" t="s">
        <v>732</v>
      </c>
      <c r="Z26" s="2" t="s">
        <v>732</v>
      </c>
      <c r="AA26" s="2" t="s">
        <v>732</v>
      </c>
      <c r="AB26" s="2" t="s">
        <v>732</v>
      </c>
      <c r="AC26" s="2" t="s">
        <v>732</v>
      </c>
      <c r="AD26" s="2" t="s">
        <v>732</v>
      </c>
    </row>
    <row r="27" spans="2:30" ht="15.75" thickBot="1">
      <c r="B27" s="46" t="s">
        <v>109</v>
      </c>
      <c r="C27" s="2" t="s">
        <v>732</v>
      </c>
      <c r="D27" s="2" t="s">
        <v>732</v>
      </c>
      <c r="E27" s="2" t="s">
        <v>732</v>
      </c>
      <c r="F27" s="2" t="s">
        <v>732</v>
      </c>
      <c r="G27" s="2" t="s">
        <v>732</v>
      </c>
      <c r="H27" s="2" t="s">
        <v>732</v>
      </c>
      <c r="I27" s="2" t="s">
        <v>732</v>
      </c>
      <c r="J27" s="2" t="s">
        <v>732</v>
      </c>
      <c r="K27" s="2" t="s">
        <v>732</v>
      </c>
      <c r="L27" s="2" t="s">
        <v>732</v>
      </c>
      <c r="M27" s="2" t="s">
        <v>732</v>
      </c>
      <c r="N27" s="2" t="s">
        <v>732</v>
      </c>
      <c r="O27" s="2" t="s">
        <v>732</v>
      </c>
      <c r="P27" s="2" t="s">
        <v>732</v>
      </c>
      <c r="Q27" s="2" t="s">
        <v>732</v>
      </c>
      <c r="R27" s="2" t="s">
        <v>732</v>
      </c>
      <c r="S27" s="2" t="s">
        <v>732</v>
      </c>
      <c r="T27" s="2" t="s">
        <v>732</v>
      </c>
      <c r="U27" s="2" t="s">
        <v>732</v>
      </c>
      <c r="V27" s="2" t="s">
        <v>732</v>
      </c>
      <c r="W27" s="2" t="s">
        <v>732</v>
      </c>
      <c r="X27" s="2" t="s">
        <v>732</v>
      </c>
      <c r="Y27" s="2" t="s">
        <v>732</v>
      </c>
      <c r="Z27" s="71" t="s">
        <v>732</v>
      </c>
      <c r="AA27" s="2" t="s">
        <v>732</v>
      </c>
      <c r="AB27" s="2" t="s">
        <v>732</v>
      </c>
      <c r="AC27" s="2" t="s">
        <v>732</v>
      </c>
      <c r="AD27" s="2" t="s">
        <v>732</v>
      </c>
    </row>
    <row r="28" spans="2:30" ht="15.75" thickBot="1">
      <c r="B28" s="46" t="s">
        <v>111</v>
      </c>
      <c r="C28" s="2" t="s">
        <v>732</v>
      </c>
      <c r="D28" s="2" t="s">
        <v>732</v>
      </c>
      <c r="E28" s="2" t="s">
        <v>732</v>
      </c>
      <c r="F28" s="2" t="s">
        <v>732</v>
      </c>
      <c r="G28" s="2" t="s">
        <v>732</v>
      </c>
      <c r="H28" s="2" t="s">
        <v>732</v>
      </c>
      <c r="I28" s="2" t="s">
        <v>732</v>
      </c>
      <c r="J28" s="2" t="s">
        <v>732</v>
      </c>
      <c r="K28" s="2" t="s">
        <v>732</v>
      </c>
      <c r="L28" s="2" t="s">
        <v>732</v>
      </c>
      <c r="M28" s="2" t="s">
        <v>732</v>
      </c>
      <c r="N28" s="2" t="s">
        <v>732</v>
      </c>
      <c r="O28" s="2" t="s">
        <v>732</v>
      </c>
      <c r="P28" s="2" t="s">
        <v>732</v>
      </c>
      <c r="Q28" s="2" t="s">
        <v>732</v>
      </c>
      <c r="R28" s="2" t="s">
        <v>732</v>
      </c>
      <c r="S28" s="2" t="s">
        <v>732</v>
      </c>
      <c r="T28" s="2" t="s">
        <v>732</v>
      </c>
      <c r="U28" s="2" t="s">
        <v>732</v>
      </c>
      <c r="V28" s="2" t="s">
        <v>732</v>
      </c>
      <c r="W28" s="2" t="s">
        <v>732</v>
      </c>
      <c r="X28" s="2" t="s">
        <v>732</v>
      </c>
      <c r="Y28" s="2" t="s">
        <v>732</v>
      </c>
      <c r="Z28" s="2" t="s">
        <v>732</v>
      </c>
      <c r="AA28" s="71" t="s">
        <v>732</v>
      </c>
      <c r="AB28" s="2" t="s">
        <v>732</v>
      </c>
      <c r="AC28" s="2" t="s">
        <v>732</v>
      </c>
      <c r="AD28" s="2" t="s">
        <v>732</v>
      </c>
    </row>
    <row r="29" spans="2:30" ht="15.75" thickBot="1">
      <c r="B29" s="46" t="s">
        <v>113</v>
      </c>
      <c r="C29" s="2">
        <v>1</v>
      </c>
      <c r="D29" s="2" t="s">
        <v>732</v>
      </c>
      <c r="E29" s="2" t="s">
        <v>732</v>
      </c>
      <c r="F29" s="2" t="s">
        <v>732</v>
      </c>
      <c r="G29" s="2" t="s">
        <v>732</v>
      </c>
      <c r="H29" s="2">
        <v>1</v>
      </c>
      <c r="I29" s="2" t="s">
        <v>732</v>
      </c>
      <c r="J29" s="2" t="s">
        <v>732</v>
      </c>
      <c r="K29" s="2" t="s">
        <v>732</v>
      </c>
      <c r="L29" s="2" t="s">
        <v>732</v>
      </c>
      <c r="M29" s="2" t="s">
        <v>732</v>
      </c>
      <c r="N29" s="2" t="s">
        <v>732</v>
      </c>
      <c r="O29" s="2" t="s">
        <v>732</v>
      </c>
      <c r="P29" s="2" t="s">
        <v>732</v>
      </c>
      <c r="Q29" s="2" t="s">
        <v>732</v>
      </c>
      <c r="R29" s="2" t="s">
        <v>732</v>
      </c>
      <c r="S29" s="2" t="s">
        <v>732</v>
      </c>
      <c r="T29" s="2" t="s">
        <v>732</v>
      </c>
      <c r="U29" s="2" t="s">
        <v>732</v>
      </c>
      <c r="V29" s="2" t="s">
        <v>732</v>
      </c>
      <c r="W29" s="2" t="s">
        <v>732</v>
      </c>
      <c r="X29" s="2" t="s">
        <v>732</v>
      </c>
      <c r="Y29" s="2" t="s">
        <v>732</v>
      </c>
      <c r="Z29" s="2" t="s">
        <v>732</v>
      </c>
      <c r="AA29" s="2" t="s">
        <v>732</v>
      </c>
      <c r="AB29" s="71" t="s">
        <v>732</v>
      </c>
      <c r="AC29" s="2" t="s">
        <v>732</v>
      </c>
      <c r="AD29" s="2" t="s">
        <v>732</v>
      </c>
    </row>
    <row r="30" spans="2:30" ht="15.75" thickBot="1">
      <c r="B30" s="46" t="s">
        <v>116</v>
      </c>
      <c r="C30" s="2" t="s">
        <v>732</v>
      </c>
      <c r="D30" s="2" t="s">
        <v>732</v>
      </c>
      <c r="E30" s="2" t="s">
        <v>732</v>
      </c>
      <c r="F30" s="2" t="s">
        <v>732</v>
      </c>
      <c r="G30" s="2" t="s">
        <v>732</v>
      </c>
      <c r="H30" s="2" t="s">
        <v>732</v>
      </c>
      <c r="I30" s="2" t="s">
        <v>732</v>
      </c>
      <c r="J30" s="2" t="s">
        <v>732</v>
      </c>
      <c r="K30" s="2" t="s">
        <v>732</v>
      </c>
      <c r="L30" s="2" t="s">
        <v>732</v>
      </c>
      <c r="M30" s="2" t="s">
        <v>732</v>
      </c>
      <c r="N30" s="2" t="s">
        <v>732</v>
      </c>
      <c r="O30" s="2" t="s">
        <v>732</v>
      </c>
      <c r="P30" s="2" t="s">
        <v>732</v>
      </c>
      <c r="Q30" s="2" t="s">
        <v>732</v>
      </c>
      <c r="R30" s="2" t="s">
        <v>732</v>
      </c>
      <c r="S30" s="2" t="s">
        <v>732</v>
      </c>
      <c r="T30" s="2" t="s">
        <v>732</v>
      </c>
      <c r="U30" s="2" t="s">
        <v>732</v>
      </c>
      <c r="V30" s="2" t="s">
        <v>732</v>
      </c>
      <c r="W30" s="2" t="s">
        <v>732</v>
      </c>
      <c r="X30" s="2" t="s">
        <v>732</v>
      </c>
      <c r="Y30" s="2" t="s">
        <v>732</v>
      </c>
      <c r="Z30" s="2" t="s">
        <v>732</v>
      </c>
      <c r="AA30" s="2" t="s">
        <v>732</v>
      </c>
      <c r="AB30" s="2" t="s">
        <v>732</v>
      </c>
      <c r="AC30" s="71" t="s">
        <v>732</v>
      </c>
      <c r="AD30" s="2" t="s">
        <v>732</v>
      </c>
    </row>
    <row r="31" spans="2:30" ht="15.75" thickBot="1">
      <c r="B31" s="46" t="s">
        <v>119</v>
      </c>
      <c r="C31" s="2" t="s">
        <v>732</v>
      </c>
      <c r="D31" s="2" t="s">
        <v>732</v>
      </c>
      <c r="E31" s="2" t="s">
        <v>732</v>
      </c>
      <c r="F31" s="2" t="s">
        <v>732</v>
      </c>
      <c r="G31" s="2" t="s">
        <v>732</v>
      </c>
      <c r="H31" s="2" t="s">
        <v>732</v>
      </c>
      <c r="I31" s="2" t="s">
        <v>732</v>
      </c>
      <c r="J31" s="2" t="s">
        <v>732</v>
      </c>
      <c r="K31" s="2" t="s">
        <v>732</v>
      </c>
      <c r="L31" s="2" t="s">
        <v>732</v>
      </c>
      <c r="M31" s="2" t="s">
        <v>732</v>
      </c>
      <c r="N31" s="2" t="s">
        <v>732</v>
      </c>
      <c r="O31" s="2" t="s">
        <v>732</v>
      </c>
      <c r="P31" s="2" t="s">
        <v>732</v>
      </c>
      <c r="Q31" s="2" t="s">
        <v>732</v>
      </c>
      <c r="R31" s="2" t="s">
        <v>732</v>
      </c>
      <c r="S31" s="2" t="s">
        <v>732</v>
      </c>
      <c r="T31" s="2" t="s">
        <v>732</v>
      </c>
      <c r="U31" s="2" t="s">
        <v>732</v>
      </c>
      <c r="V31" s="2" t="s">
        <v>732</v>
      </c>
      <c r="W31" s="2" t="s">
        <v>732</v>
      </c>
      <c r="X31" s="2" t="s">
        <v>732</v>
      </c>
      <c r="Y31" s="2" t="s">
        <v>732</v>
      </c>
      <c r="Z31" s="2" t="s">
        <v>732</v>
      </c>
      <c r="AA31" s="2" t="s">
        <v>732</v>
      </c>
      <c r="AB31" s="2" t="s">
        <v>732</v>
      </c>
      <c r="AC31" s="2" t="s">
        <v>732</v>
      </c>
      <c r="AD31" s="71" t="s">
        <v>732</v>
      </c>
    </row>
    <row r="33" spans="2:30">
      <c r="B33" s="1" t="s">
        <v>136</v>
      </c>
      <c r="C33" s="1"/>
      <c r="D33" s="1"/>
      <c r="E33" s="1"/>
      <c r="F33" s="1"/>
      <c r="G33" s="1"/>
      <c r="H33" s="1"/>
      <c r="I33" s="1"/>
      <c r="J33" s="1"/>
      <c r="K33" s="1"/>
      <c r="L33" s="1"/>
      <c r="M33" s="1"/>
      <c r="N33" s="1"/>
      <c r="O33" s="1"/>
    </row>
    <row r="34" spans="2:30" ht="15.75" thickBot="1">
      <c r="B34" s="46" t="s">
        <v>151</v>
      </c>
      <c r="C34" s="46" t="s">
        <v>45</v>
      </c>
      <c r="D34" s="46" t="s">
        <v>48</v>
      </c>
      <c r="E34" s="46" t="s">
        <v>51</v>
      </c>
      <c r="F34" s="46" t="s">
        <v>54</v>
      </c>
      <c r="G34" s="46" t="s">
        <v>57</v>
      </c>
      <c r="H34" s="46" t="s">
        <v>60</v>
      </c>
      <c r="I34" s="46" t="s">
        <v>63</v>
      </c>
      <c r="J34" s="46" t="s">
        <v>66</v>
      </c>
      <c r="K34" s="46" t="s">
        <v>69</v>
      </c>
      <c r="L34" s="46" t="s">
        <v>71</v>
      </c>
      <c r="M34" s="46" t="s">
        <v>73</v>
      </c>
      <c r="N34" s="46" t="s">
        <v>75</v>
      </c>
      <c r="O34" s="46" t="s">
        <v>78</v>
      </c>
      <c r="P34" s="46" t="s">
        <v>81</v>
      </c>
      <c r="Q34" s="46" t="s">
        <v>84</v>
      </c>
      <c r="R34" s="46" t="s">
        <v>87</v>
      </c>
      <c r="S34" s="46" t="s">
        <v>90</v>
      </c>
      <c r="T34" s="46" t="s">
        <v>93</v>
      </c>
      <c r="U34" s="46" t="s">
        <v>96</v>
      </c>
      <c r="V34" s="46" t="s">
        <v>98</v>
      </c>
      <c r="W34" s="46" t="s">
        <v>100</v>
      </c>
      <c r="X34" s="46" t="s">
        <v>103</v>
      </c>
      <c r="Y34" s="46" t="s">
        <v>106</v>
      </c>
      <c r="Z34" s="46" t="s">
        <v>109</v>
      </c>
      <c r="AA34" s="46" t="s">
        <v>111</v>
      </c>
      <c r="AB34" s="46" t="s">
        <v>113</v>
      </c>
      <c r="AC34" s="46" t="s">
        <v>116</v>
      </c>
      <c r="AD34" s="46" t="s">
        <v>119</v>
      </c>
    </row>
    <row r="35" spans="2:30" ht="15.75" thickBot="1">
      <c r="B35" s="46" t="s">
        <v>45</v>
      </c>
      <c r="C35" s="71" t="str">
        <f>IF(B35=C34,"",1)</f>
        <v/>
      </c>
      <c r="D35" s="2">
        <f>IF(B35=D34,"",1)</f>
        <v>1</v>
      </c>
      <c r="E35" s="2">
        <f>IF(B35=E34,"",1)</f>
        <v>1</v>
      </c>
      <c r="F35" s="2">
        <f>IF(B35=F34,"",1)</f>
        <v>1</v>
      </c>
      <c r="G35" s="2">
        <f>IF(B35=G34,"",1)</f>
        <v>1</v>
      </c>
      <c r="H35" s="2">
        <f>IF(B35=H34,"",1)</f>
        <v>1</v>
      </c>
      <c r="I35" s="2">
        <f>IF(B35=I34,"",1)</f>
        <v>1</v>
      </c>
      <c r="J35" s="2">
        <f>IF(B35=J34,"",1)</f>
        <v>1</v>
      </c>
      <c r="K35" s="2">
        <f>IF(B35=K34,"",1)</f>
        <v>1</v>
      </c>
      <c r="L35" s="2">
        <f>IF(B35=L34,"",1)</f>
        <v>1</v>
      </c>
      <c r="M35" s="2">
        <f>IF(B35=M34,"",1)</f>
        <v>1</v>
      </c>
      <c r="N35" s="2">
        <f>IF(B35=N34,"",1)</f>
        <v>1</v>
      </c>
      <c r="O35" s="2">
        <f>IF(B35=O34,"",1)</f>
        <v>1</v>
      </c>
      <c r="P35" s="2">
        <f>IF(B35=P34,"",1)</f>
        <v>1</v>
      </c>
      <c r="Q35" s="2">
        <f>IF(B35=Q34,"",1)</f>
        <v>1</v>
      </c>
      <c r="R35" s="2">
        <f>IF(B35=R34,"",1)</f>
        <v>1</v>
      </c>
      <c r="S35" s="2">
        <f>IF(B35=S34,"",1)</f>
        <v>1</v>
      </c>
      <c r="T35" s="2">
        <f>IF(B35=T34,"",1)</f>
        <v>1</v>
      </c>
      <c r="U35" s="2">
        <f>IF(B35=U34,"",1)</f>
        <v>1</v>
      </c>
      <c r="V35" s="2">
        <f>IF(B35=V34,"",1)</f>
        <v>1</v>
      </c>
      <c r="W35" s="2">
        <f>IF(B35=W34,"",1)</f>
        <v>1</v>
      </c>
      <c r="X35" s="2">
        <f>IF(B35=X34,"",1)</f>
        <v>1</v>
      </c>
      <c r="Y35" s="2">
        <f>IF(B35=Y34,"",1)</f>
        <v>1</v>
      </c>
      <c r="Z35" s="2">
        <f>IF(B35=Z34,"",1)</f>
        <v>1</v>
      </c>
      <c r="AA35" s="2">
        <f>IF(B35=AA34,"",1)</f>
        <v>1</v>
      </c>
      <c r="AB35" s="2">
        <f>IF(B35=AB34,"",1)</f>
        <v>1</v>
      </c>
      <c r="AC35" s="2">
        <f>IF(B35=AC34,"",1)</f>
        <v>1</v>
      </c>
      <c r="AD35" s="2">
        <f>IF(B35=AD34,"",1)</f>
        <v>1</v>
      </c>
    </row>
    <row r="36" spans="2:30" ht="15.75" thickBot="1">
      <c r="B36" s="46" t="s">
        <v>48</v>
      </c>
      <c r="C36" s="2">
        <f>IF(B36=C34,"",1)</f>
        <v>1</v>
      </c>
      <c r="D36" s="71" t="str">
        <f>IF(B36=D34,"",1)</f>
        <v/>
      </c>
      <c r="E36" s="2">
        <f>IF(B36=E34,"",1)</f>
        <v>1</v>
      </c>
      <c r="F36" s="2">
        <f>IF(B36=F34,"",1)</f>
        <v>1</v>
      </c>
      <c r="G36" s="2">
        <f>IF(B36=G34,"",1)</f>
        <v>1</v>
      </c>
      <c r="H36" s="2">
        <f>IF(B36=H34,"",1)</f>
        <v>1</v>
      </c>
      <c r="I36" s="2">
        <f>IF(B36=I34,"",1)</f>
        <v>1</v>
      </c>
      <c r="J36" s="2">
        <f>IF(B36=J34,"",1)</f>
        <v>1</v>
      </c>
      <c r="K36" s="2">
        <f>IF(B36=K34,"",1)</f>
        <v>1</v>
      </c>
      <c r="L36" s="2">
        <f>IF(B36=L34,"",1)</f>
        <v>1</v>
      </c>
      <c r="M36" s="2">
        <f>IF(B36=M34,"",1)</f>
        <v>1</v>
      </c>
      <c r="N36" s="2">
        <f>IF(B36=N34,"",1)</f>
        <v>1</v>
      </c>
      <c r="O36" s="2">
        <f>IF(B36=O34,"",1)</f>
        <v>1</v>
      </c>
      <c r="P36" s="2">
        <f>IF(B36=P34,"",1)</f>
        <v>1</v>
      </c>
      <c r="Q36" s="2">
        <f>IF(B36=Q34,"",1)</f>
        <v>1</v>
      </c>
      <c r="R36" s="2">
        <f>IF(B36=R34,"",1)</f>
        <v>1</v>
      </c>
      <c r="S36" s="2">
        <f>IF(B36=S34,"",1)</f>
        <v>1</v>
      </c>
      <c r="T36" s="2">
        <f>IF(B36=T34,"",1)</f>
        <v>1</v>
      </c>
      <c r="U36" s="2">
        <f>IF(B36=U34,"",1)</f>
        <v>1</v>
      </c>
      <c r="V36" s="2">
        <f>IF(B36=V34,"",1)</f>
        <v>1</v>
      </c>
      <c r="W36" s="2">
        <f>IF(B36=W34,"",1)</f>
        <v>1</v>
      </c>
      <c r="X36" s="2">
        <f>IF(B36=X34,"",1)</f>
        <v>1</v>
      </c>
      <c r="Y36" s="2">
        <f>IF(B36=Y34,"",1)</f>
        <v>1</v>
      </c>
      <c r="Z36" s="2">
        <f>IF(B36=Z34,"",1)</f>
        <v>1</v>
      </c>
      <c r="AA36" s="2">
        <f>IF(B36=AA34,"",1)</f>
        <v>1</v>
      </c>
      <c r="AB36" s="2">
        <f>IF(B36=AB34,"",1)</f>
        <v>1</v>
      </c>
      <c r="AC36" s="2">
        <f>IF(B36=AC34,"",1)</f>
        <v>1</v>
      </c>
      <c r="AD36" s="2">
        <f>IF(B36=AD34,"",1)</f>
        <v>1</v>
      </c>
    </row>
    <row r="37" spans="2:30" ht="15.75" thickBot="1">
      <c r="B37" s="46" t="s">
        <v>51</v>
      </c>
      <c r="C37" s="2">
        <f>IF(B37=C34,"",1)</f>
        <v>1</v>
      </c>
      <c r="D37" s="2">
        <f>IF(B37=D34,"",1)</f>
        <v>1</v>
      </c>
      <c r="E37" s="71" t="str">
        <f>IF(B37=E34,"",1)</f>
        <v/>
      </c>
      <c r="F37" s="2">
        <f>IF(B37=F34,"",1)</f>
        <v>1</v>
      </c>
      <c r="G37" s="2">
        <f>IF(B37=G34,"",1)</f>
        <v>1</v>
      </c>
      <c r="H37" s="2">
        <f>IF(B37=H34,"",1)</f>
        <v>1</v>
      </c>
      <c r="I37" s="2">
        <f>IF(B37=I34,"",1)</f>
        <v>1</v>
      </c>
      <c r="J37" s="2">
        <f>IF(B37=J34,"",1)</f>
        <v>1</v>
      </c>
      <c r="K37" s="2">
        <f>IF(B37=K34,"",1)</f>
        <v>1</v>
      </c>
      <c r="L37" s="2">
        <f>IF(B37=L34,"",1)</f>
        <v>1</v>
      </c>
      <c r="M37" s="2">
        <f>IF(B37=M34,"",1)</f>
        <v>1</v>
      </c>
      <c r="N37" s="2">
        <f>IF(B37=N34,"",1)</f>
        <v>1</v>
      </c>
      <c r="O37" s="2">
        <f>IF(B37=O34,"",1)</f>
        <v>1</v>
      </c>
      <c r="P37" s="2">
        <f>IF(B37=P34,"",1)</f>
        <v>1</v>
      </c>
      <c r="Q37" s="2">
        <f>IF(B37=Q34,"",1)</f>
        <v>1</v>
      </c>
      <c r="R37" s="2">
        <f>IF(B37=R34,"",1)</f>
        <v>1</v>
      </c>
      <c r="S37" s="2">
        <f>IF(B37=S34,"",1)</f>
        <v>1</v>
      </c>
      <c r="T37" s="2">
        <f>IF(B37=T34,"",1)</f>
        <v>1</v>
      </c>
      <c r="U37" s="2">
        <f>IF(B37=U34,"",1)</f>
        <v>1</v>
      </c>
      <c r="V37" s="2">
        <f>IF(B37=V34,"",1)</f>
        <v>1</v>
      </c>
      <c r="W37" s="2">
        <f>IF(B37=W34,"",1)</f>
        <v>1</v>
      </c>
      <c r="X37" s="2">
        <f>IF(B37=X34,"",1)</f>
        <v>1</v>
      </c>
      <c r="Y37" s="2">
        <f>IF(B37=Y34,"",1)</f>
        <v>1</v>
      </c>
      <c r="Z37" s="2">
        <f>IF(B37=Z34,"",1)</f>
        <v>1</v>
      </c>
      <c r="AA37" s="2">
        <f>IF(B37=AA34,"",1)</f>
        <v>1</v>
      </c>
      <c r="AB37" s="2">
        <f>IF(B37=AB34,"",1)</f>
        <v>1</v>
      </c>
      <c r="AC37" s="2">
        <f>IF(B37=AC34,"",1)</f>
        <v>1</v>
      </c>
      <c r="AD37" s="2">
        <f>IF(B37=AD34,"",1)</f>
        <v>1</v>
      </c>
    </row>
    <row r="38" spans="2:30" ht="15.75" thickBot="1">
      <c r="B38" s="46" t="s">
        <v>54</v>
      </c>
      <c r="C38" s="2">
        <f>IF(B38=C34,"",1)</f>
        <v>1</v>
      </c>
      <c r="D38" s="2">
        <f>IF(B38=D34,"",1)</f>
        <v>1</v>
      </c>
      <c r="E38" s="2">
        <f>IF(B38=E34,"",1)</f>
        <v>1</v>
      </c>
      <c r="F38" s="71" t="str">
        <f>IF(B38=F34,"",1)</f>
        <v/>
      </c>
      <c r="G38" s="2">
        <f>IF(B38=G34,"",1)</f>
        <v>1</v>
      </c>
      <c r="H38" s="2">
        <f>IF(B38=H34,"",1)</f>
        <v>1</v>
      </c>
      <c r="I38" s="2">
        <f>IF(B38=I34,"",1)</f>
        <v>1</v>
      </c>
      <c r="J38" s="2">
        <f>IF(B38=J34,"",1)</f>
        <v>1</v>
      </c>
      <c r="K38" s="2">
        <f>IF(B38=K34,"",1)</f>
        <v>1</v>
      </c>
      <c r="L38" s="2">
        <f>IF(B38=L34,"",1)</f>
        <v>1</v>
      </c>
      <c r="M38" s="2">
        <f>IF(B38=M34,"",1)</f>
        <v>1</v>
      </c>
      <c r="N38" s="2">
        <f>IF(B38=N34,"",1)</f>
        <v>1</v>
      </c>
      <c r="O38" s="2">
        <f>IF(B38=O34,"",1)</f>
        <v>1</v>
      </c>
      <c r="P38" s="2">
        <f>IF(B38=P34,"",1)</f>
        <v>1</v>
      </c>
      <c r="Q38" s="2">
        <f>IF(B38=Q34,"",1)</f>
        <v>1</v>
      </c>
      <c r="R38" s="2">
        <f>IF(B38=R34,"",1)</f>
        <v>1</v>
      </c>
      <c r="S38" s="2">
        <f>IF(B38=S34,"",1)</f>
        <v>1</v>
      </c>
      <c r="T38" s="2">
        <f>IF(B38=T34,"",1)</f>
        <v>1</v>
      </c>
      <c r="U38" s="2">
        <f>IF(B38=U34,"",1)</f>
        <v>1</v>
      </c>
      <c r="V38" s="2">
        <f>IF(B38=V34,"",1)</f>
        <v>1</v>
      </c>
      <c r="W38" s="2">
        <f>IF(B38=W34,"",1)</f>
        <v>1</v>
      </c>
      <c r="X38" s="2">
        <f>IF(B38=X34,"",1)</f>
        <v>1</v>
      </c>
      <c r="Y38" s="2">
        <f>IF(B38=Y34,"",1)</f>
        <v>1</v>
      </c>
      <c r="Z38" s="2">
        <f>IF(B38=Z34,"",1)</f>
        <v>1</v>
      </c>
      <c r="AA38" s="2">
        <f>IF(B38=AA34,"",1)</f>
        <v>1</v>
      </c>
      <c r="AB38" s="2">
        <f>IF(B38=AB34,"",1)</f>
        <v>1</v>
      </c>
      <c r="AC38" s="2">
        <f>IF(B38=AC34,"",1)</f>
        <v>1</v>
      </c>
      <c r="AD38" s="2">
        <f>IF(B38=AD34,"",1)</f>
        <v>1</v>
      </c>
    </row>
    <row r="39" spans="2:30" ht="15.75" thickBot="1">
      <c r="B39" s="46" t="s">
        <v>57</v>
      </c>
      <c r="C39" s="2">
        <f>IF(B39=C34,"",1)</f>
        <v>1</v>
      </c>
      <c r="D39" s="2">
        <f>IF(B39=D34,"",1)</f>
        <v>1</v>
      </c>
      <c r="E39" s="2">
        <f>IF(B39=E34,"",1)</f>
        <v>1</v>
      </c>
      <c r="F39" s="2">
        <f>IF(B39=F34,"",1)</f>
        <v>1</v>
      </c>
      <c r="G39" s="71" t="str">
        <f>IF(B39=G34,"",1)</f>
        <v/>
      </c>
      <c r="H39" s="2">
        <f>IF(B39=H34,"",1)</f>
        <v>1</v>
      </c>
      <c r="I39" s="2">
        <f>IF(B39=I34,"",1)</f>
        <v>1</v>
      </c>
      <c r="J39" s="2">
        <f>IF(B39=J34,"",1)</f>
        <v>1</v>
      </c>
      <c r="K39" s="2">
        <f>IF(B39=K34,"",1)</f>
        <v>1</v>
      </c>
      <c r="L39" s="2">
        <f>IF(B39=L34,"",1)</f>
        <v>1</v>
      </c>
      <c r="M39" s="2">
        <f>IF(B39=M34,"",1)</f>
        <v>1</v>
      </c>
      <c r="N39" s="2">
        <f>IF(B39=N34,"",1)</f>
        <v>1</v>
      </c>
      <c r="O39" s="2">
        <f>IF(B39=O34,"",1)</f>
        <v>1</v>
      </c>
      <c r="P39" s="2">
        <f>IF(B39=P34,"",1)</f>
        <v>1</v>
      </c>
      <c r="Q39" s="2">
        <f>IF(B39=Q34,"",1)</f>
        <v>1</v>
      </c>
      <c r="R39" s="2">
        <f>IF(B39=R34,"",1)</f>
        <v>1</v>
      </c>
      <c r="S39" s="2">
        <f>IF(B39=S34,"",1)</f>
        <v>1</v>
      </c>
      <c r="T39" s="2">
        <f>IF(B39=T34,"",1)</f>
        <v>1</v>
      </c>
      <c r="U39" s="2">
        <f>IF(B39=U34,"",1)</f>
        <v>1</v>
      </c>
      <c r="V39" s="2">
        <f>IF(B39=V34,"",1)</f>
        <v>1</v>
      </c>
      <c r="W39" s="2">
        <f>IF(B39=W34,"",1)</f>
        <v>1</v>
      </c>
      <c r="X39" s="2">
        <f>IF(B39=X34,"",1)</f>
        <v>1</v>
      </c>
      <c r="Y39" s="2">
        <f>IF(B39=Y34,"",1)</f>
        <v>1</v>
      </c>
      <c r="Z39" s="2">
        <f>IF(B39=Z34,"",1)</f>
        <v>1</v>
      </c>
      <c r="AA39" s="2">
        <f>IF(B39=AA34,"",1)</f>
        <v>1</v>
      </c>
      <c r="AB39" s="2">
        <f>IF(B39=AB34,"",1)</f>
        <v>1</v>
      </c>
      <c r="AC39" s="2">
        <f>IF(B39=AC34,"",1)</f>
        <v>1</v>
      </c>
      <c r="AD39" s="2">
        <f>IF(B39=AD34,"",1)</f>
        <v>1</v>
      </c>
    </row>
    <row r="40" spans="2:30" ht="15.75" thickBot="1">
      <c r="B40" s="46" t="s">
        <v>60</v>
      </c>
      <c r="C40" s="2">
        <f>IF(B40=C34,"",1)</f>
        <v>1</v>
      </c>
      <c r="D40" s="2">
        <f>IF(B40=D34,"",1)</f>
        <v>1</v>
      </c>
      <c r="E40" s="2">
        <f>IF(B40=E34,"",1)</f>
        <v>1</v>
      </c>
      <c r="F40" s="2">
        <f>IF(B40=F34,"",1)</f>
        <v>1</v>
      </c>
      <c r="G40" s="2">
        <f>IF(B40=G34,"",1)</f>
        <v>1</v>
      </c>
      <c r="H40" s="71" t="str">
        <f>IF(B40=H34,"",1)</f>
        <v/>
      </c>
      <c r="I40" s="2">
        <f>IF(B40=I34,"",1)</f>
        <v>1</v>
      </c>
      <c r="J40" s="2">
        <f>IF(B40=J34,"",1)</f>
        <v>1</v>
      </c>
      <c r="K40" s="2">
        <f>IF(B40=K34,"",1)</f>
        <v>1</v>
      </c>
      <c r="L40" s="2">
        <f>IF(B40=L34,"",1)</f>
        <v>1</v>
      </c>
      <c r="M40" s="2">
        <f>IF(B40=M34,"",1)</f>
        <v>1</v>
      </c>
      <c r="N40" s="2">
        <f>IF(B40=N34,"",1)</f>
        <v>1</v>
      </c>
      <c r="O40" s="2">
        <f>IF(B40=O34,"",1)</f>
        <v>1</v>
      </c>
      <c r="P40" s="2">
        <f>IF(B40=P34,"",1)</f>
        <v>1</v>
      </c>
      <c r="Q40" s="2">
        <f>IF(B40=Q34,"",1)</f>
        <v>1</v>
      </c>
      <c r="R40" s="2">
        <f>IF(B40=R34,"",1)</f>
        <v>1</v>
      </c>
      <c r="S40" s="2">
        <f>IF(B40=S34,"",1)</f>
        <v>1</v>
      </c>
      <c r="T40" s="2">
        <f>IF(B40=T34,"",1)</f>
        <v>1</v>
      </c>
      <c r="U40" s="2">
        <f>IF(B40=U34,"",1)</f>
        <v>1</v>
      </c>
      <c r="V40" s="2">
        <f>IF(B40=V34,"",1)</f>
        <v>1</v>
      </c>
      <c r="W40" s="2">
        <f>IF(B40=W34,"",1)</f>
        <v>1</v>
      </c>
      <c r="X40" s="2">
        <f>IF(B40=X34,"",1)</f>
        <v>1</v>
      </c>
      <c r="Y40" s="2">
        <f>IF(B40=Y34,"",1)</f>
        <v>1</v>
      </c>
      <c r="Z40" s="2">
        <f>IF(B40=Z34,"",1)</f>
        <v>1</v>
      </c>
      <c r="AA40" s="2">
        <f>IF(B40=AA34,"",1)</f>
        <v>1</v>
      </c>
      <c r="AB40" s="2">
        <f>IF(B40=AB34,"",1)</f>
        <v>1</v>
      </c>
      <c r="AC40" s="2">
        <f>IF(B40=AC34,"",1)</f>
        <v>1</v>
      </c>
      <c r="AD40" s="2">
        <f>IF(B40=AD34,"",1)</f>
        <v>1</v>
      </c>
    </row>
    <row r="41" spans="2:30" ht="15.75" thickBot="1">
      <c r="B41" s="46" t="s">
        <v>63</v>
      </c>
      <c r="C41" s="2">
        <f>IF(B41=C34,"",1)</f>
        <v>1</v>
      </c>
      <c r="D41" s="2">
        <f>IF(B41=D34,"",1)</f>
        <v>1</v>
      </c>
      <c r="E41" s="2">
        <f>IF(B41=E34,"",1)</f>
        <v>1</v>
      </c>
      <c r="F41" s="2">
        <f>IF(B41=F34,"",1)</f>
        <v>1</v>
      </c>
      <c r="G41" s="2">
        <f>IF(B41=G34,"",1)</f>
        <v>1</v>
      </c>
      <c r="H41" s="2">
        <f>IF(B41=H34,"",1)</f>
        <v>1</v>
      </c>
      <c r="I41" s="71" t="str">
        <f>IF(B41=I34,"",1)</f>
        <v/>
      </c>
      <c r="J41" s="2">
        <f>IF(B41=J34,"",1)</f>
        <v>1</v>
      </c>
      <c r="K41" s="2">
        <f>IF(B41=K34,"",1)</f>
        <v>1</v>
      </c>
      <c r="L41" s="2">
        <f>IF(B41=L34,"",1)</f>
        <v>1</v>
      </c>
      <c r="M41" s="2">
        <f>IF(B41=M34,"",1)</f>
        <v>1</v>
      </c>
      <c r="N41" s="2">
        <f>IF(B41=N34,"",1)</f>
        <v>1</v>
      </c>
      <c r="O41" s="2">
        <f>IF(B41=O34,"",1)</f>
        <v>1</v>
      </c>
      <c r="P41" s="2">
        <f>IF(B41=P34,"",1)</f>
        <v>1</v>
      </c>
      <c r="Q41" s="2">
        <f>IF(B41=Q34,"",1)</f>
        <v>1</v>
      </c>
      <c r="R41" s="2">
        <f>IF(B41=R34,"",1)</f>
        <v>1</v>
      </c>
      <c r="S41" s="2">
        <f>IF(B41=S34,"",1)</f>
        <v>1</v>
      </c>
      <c r="T41" s="2">
        <f>IF(B41=T34,"",1)</f>
        <v>1</v>
      </c>
      <c r="U41" s="2">
        <f>IF(B41=U34,"",1)</f>
        <v>1</v>
      </c>
      <c r="V41" s="2">
        <f>IF(B41=V34,"",1)</f>
        <v>1</v>
      </c>
      <c r="W41" s="2">
        <f>IF(B41=W34,"",1)</f>
        <v>1</v>
      </c>
      <c r="X41" s="2">
        <f>IF(B41=X34,"",1)</f>
        <v>1</v>
      </c>
      <c r="Y41" s="2">
        <f>IF(B41=Y34,"",1)</f>
        <v>1</v>
      </c>
      <c r="Z41" s="2">
        <f>IF(B41=Z34,"",1)</f>
        <v>1</v>
      </c>
      <c r="AA41" s="2">
        <f>IF(B41=AA34,"",1)</f>
        <v>1</v>
      </c>
      <c r="AB41" s="2">
        <f>IF(B41=AB34,"",1)</f>
        <v>1</v>
      </c>
      <c r="AC41" s="2">
        <f>IF(B41=AC34,"",1)</f>
        <v>1</v>
      </c>
      <c r="AD41" s="2">
        <f>IF(B41=AD34,"",1)</f>
        <v>1</v>
      </c>
    </row>
    <row r="42" spans="2:30" ht="15.75" thickBot="1">
      <c r="B42" s="46" t="s">
        <v>66</v>
      </c>
      <c r="C42" s="2">
        <f>IF(B42=C34,"",1)</f>
        <v>1</v>
      </c>
      <c r="D42" s="2">
        <f>IF(B42=D34,"",1)</f>
        <v>1</v>
      </c>
      <c r="E42" s="2">
        <f>IF(B42=E34,"",1)</f>
        <v>1</v>
      </c>
      <c r="F42" s="2">
        <f>IF(B42=F34,"",1)</f>
        <v>1</v>
      </c>
      <c r="G42" s="2">
        <f>IF(B42=G34,"",1)</f>
        <v>1</v>
      </c>
      <c r="H42" s="2">
        <f>IF(B42=H34,"",1)</f>
        <v>1</v>
      </c>
      <c r="I42" s="2">
        <f>IF(B42=I34,"",1)</f>
        <v>1</v>
      </c>
      <c r="J42" s="71" t="str">
        <f>IF(B42=J34,"",1)</f>
        <v/>
      </c>
      <c r="K42" s="2">
        <f>IF(B42=K34,"",1)</f>
        <v>1</v>
      </c>
      <c r="L42" s="2">
        <f>IF(B42=L34,"",1)</f>
        <v>1</v>
      </c>
      <c r="M42" s="2">
        <f>IF(B42=M34,"",1)</f>
        <v>1</v>
      </c>
      <c r="N42" s="2">
        <f>IF(B42=N34,"",1)</f>
        <v>1</v>
      </c>
      <c r="O42" s="2">
        <f>IF(B42=O34,"",1)</f>
        <v>1</v>
      </c>
      <c r="P42" s="2">
        <f>IF(B42=P34,"",1)</f>
        <v>1</v>
      </c>
      <c r="Q42" s="2">
        <f>IF(B42=Q34,"",1)</f>
        <v>1</v>
      </c>
      <c r="R42" s="2">
        <f>IF(B42=R34,"",1)</f>
        <v>1</v>
      </c>
      <c r="S42" s="2">
        <f>IF(B42=S34,"",1)</f>
        <v>1</v>
      </c>
      <c r="T42" s="2">
        <f>IF(B42=T34,"",1)</f>
        <v>1</v>
      </c>
      <c r="U42" s="2">
        <f>IF(B42=U34,"",1)</f>
        <v>1</v>
      </c>
      <c r="V42" s="2">
        <f>IF(B42=V34,"",1)</f>
        <v>1</v>
      </c>
      <c r="W42" s="2">
        <f>IF(B42=W34,"",1)</f>
        <v>1</v>
      </c>
      <c r="X42" s="2">
        <f>IF(B42=X34,"",1)</f>
        <v>1</v>
      </c>
      <c r="Y42" s="2">
        <f>IF(B42=Y34,"",1)</f>
        <v>1</v>
      </c>
      <c r="Z42" s="2">
        <f>IF(B42=Z34,"",1)</f>
        <v>1</v>
      </c>
      <c r="AA42" s="2">
        <f>IF(B42=AA34,"",1)</f>
        <v>1</v>
      </c>
      <c r="AB42" s="2">
        <f>IF(B42=AB34,"",1)</f>
        <v>1</v>
      </c>
      <c r="AC42" s="2">
        <f>IF(B42=AC34,"",1)</f>
        <v>1</v>
      </c>
      <c r="AD42" s="2">
        <f>IF(B42=AD34,"",1)</f>
        <v>1</v>
      </c>
    </row>
    <row r="43" spans="2:30" ht="15.75" thickBot="1">
      <c r="B43" s="46" t="s">
        <v>69</v>
      </c>
      <c r="C43" s="2">
        <f>IF(B43=C34,"",1)</f>
        <v>1</v>
      </c>
      <c r="D43" s="2">
        <f>IF(B43=D34,"",1)</f>
        <v>1</v>
      </c>
      <c r="E43" s="2">
        <f>IF(B43=E34,"",1)</f>
        <v>1</v>
      </c>
      <c r="F43" s="2">
        <f>IF(B43=F34,"",1)</f>
        <v>1</v>
      </c>
      <c r="G43" s="2">
        <f>IF(B43=G34,"",1)</f>
        <v>1</v>
      </c>
      <c r="H43" s="2">
        <f>IF(B43=H34,"",1)</f>
        <v>1</v>
      </c>
      <c r="I43" s="2">
        <f>IF(B43=I34,"",1)</f>
        <v>1</v>
      </c>
      <c r="J43" s="2">
        <f>IF(B43=J34,"",1)</f>
        <v>1</v>
      </c>
      <c r="K43" s="71" t="str">
        <f>IF(B43=K34,"",1)</f>
        <v/>
      </c>
      <c r="L43" s="2">
        <f>IF(B43=L34,"",1)</f>
        <v>1</v>
      </c>
      <c r="M43" s="2">
        <f>IF(B43=M34,"",1)</f>
        <v>1</v>
      </c>
      <c r="N43" s="2">
        <f>IF(B43=N34,"",1)</f>
        <v>1</v>
      </c>
      <c r="O43" s="2">
        <f>IF(B43=O34,"",1)</f>
        <v>1</v>
      </c>
      <c r="P43" s="2">
        <f>IF(B43=P34,"",1)</f>
        <v>1</v>
      </c>
      <c r="Q43" s="2">
        <f>IF(B43=Q34,"",1)</f>
        <v>1</v>
      </c>
      <c r="R43" s="2">
        <f>IF(B43=R34,"",1)</f>
        <v>1</v>
      </c>
      <c r="S43" s="2">
        <f>IF(B43=S34,"",1)</f>
        <v>1</v>
      </c>
      <c r="T43" s="2">
        <f>IF(B43=T34,"",1)</f>
        <v>1</v>
      </c>
      <c r="U43" s="2">
        <f>IF(B43=U34,"",1)</f>
        <v>1</v>
      </c>
      <c r="V43" s="2">
        <f>IF(B43=V34,"",1)</f>
        <v>1</v>
      </c>
      <c r="W43" s="2">
        <f>IF(B43=W34,"",1)</f>
        <v>1</v>
      </c>
      <c r="X43" s="2">
        <f>IF(B43=X34,"",1)</f>
        <v>1</v>
      </c>
      <c r="Y43" s="2">
        <f>IF(B43=Y34,"",1)</f>
        <v>1</v>
      </c>
      <c r="Z43" s="2">
        <f>IF(B43=Z34,"",1)</f>
        <v>1</v>
      </c>
      <c r="AA43" s="2">
        <f>IF(B43=AA34,"",1)</f>
        <v>1</v>
      </c>
      <c r="AB43" s="2">
        <f>IF(B43=AB34,"",1)</f>
        <v>1</v>
      </c>
      <c r="AC43" s="2">
        <f>IF(B43=AC34,"",1)</f>
        <v>1</v>
      </c>
      <c r="AD43" s="2">
        <f>IF(B43=AD34,"",1)</f>
        <v>1</v>
      </c>
    </row>
    <row r="44" spans="2:30" ht="15.75" thickBot="1">
      <c r="B44" s="46" t="s">
        <v>71</v>
      </c>
      <c r="C44" s="2">
        <f>IF(B44=C34,"",1)</f>
        <v>1</v>
      </c>
      <c r="D44" s="2">
        <f>IF(B44=D34,"",1)</f>
        <v>1</v>
      </c>
      <c r="E44" s="2">
        <f>IF(B44=E34,"",1)</f>
        <v>1</v>
      </c>
      <c r="F44" s="2">
        <f>IF(B44=F34,"",1)</f>
        <v>1</v>
      </c>
      <c r="G44" s="2">
        <f>IF(B44=G34,"",1)</f>
        <v>1</v>
      </c>
      <c r="H44" s="2">
        <f>IF(B44=H34,"",1)</f>
        <v>1</v>
      </c>
      <c r="I44" s="2">
        <f>IF(B44=I34,"",1)</f>
        <v>1</v>
      </c>
      <c r="J44" s="2">
        <f>IF(B44=J34,"",1)</f>
        <v>1</v>
      </c>
      <c r="K44" s="2">
        <f>IF(B44=K34,"",1)</f>
        <v>1</v>
      </c>
      <c r="L44" s="71" t="str">
        <f>IF(B44=L34,"",1)</f>
        <v/>
      </c>
      <c r="M44" s="2">
        <f>IF(B44=M34,"",1)</f>
        <v>1</v>
      </c>
      <c r="N44" s="2">
        <f>IF(B44=N34,"",1)</f>
        <v>1</v>
      </c>
      <c r="O44" s="2">
        <f>IF(B44=O34,"",1)</f>
        <v>1</v>
      </c>
      <c r="P44" s="2">
        <f>IF(B44=P34,"",1)</f>
        <v>1</v>
      </c>
      <c r="Q44" s="2">
        <f>IF(B44=Q34,"",1)</f>
        <v>1</v>
      </c>
      <c r="R44" s="2">
        <f>IF(B44=R34,"",1)</f>
        <v>1</v>
      </c>
      <c r="S44" s="2">
        <f>IF(B44=S34,"",1)</f>
        <v>1</v>
      </c>
      <c r="T44" s="2">
        <f>IF(B44=T34,"",1)</f>
        <v>1</v>
      </c>
      <c r="U44" s="2">
        <f>IF(B44=U34,"",1)</f>
        <v>1</v>
      </c>
      <c r="V44" s="2">
        <f>IF(B44=V34,"",1)</f>
        <v>1</v>
      </c>
      <c r="W44" s="2">
        <f>IF(B44=W34,"",1)</f>
        <v>1</v>
      </c>
      <c r="X44" s="2">
        <f>IF(B44=X34,"",1)</f>
        <v>1</v>
      </c>
      <c r="Y44" s="2">
        <f>IF(B44=Y34,"",1)</f>
        <v>1</v>
      </c>
      <c r="Z44" s="2">
        <f>IF(B44=Z34,"",1)</f>
        <v>1</v>
      </c>
      <c r="AA44" s="2">
        <f>IF(B44=AA34,"",1)</f>
        <v>1</v>
      </c>
      <c r="AB44" s="2">
        <f>IF(B44=AB34,"",1)</f>
        <v>1</v>
      </c>
      <c r="AC44" s="2">
        <f>IF(B44=AC34,"",1)</f>
        <v>1</v>
      </c>
      <c r="AD44" s="2">
        <f>IF(B44=AD34,"",1)</f>
        <v>1</v>
      </c>
    </row>
    <row r="45" spans="2:30" ht="15.75" thickBot="1">
      <c r="B45" s="46" t="s">
        <v>73</v>
      </c>
      <c r="C45" s="2">
        <f>IF(B45=C34,"",1)</f>
        <v>1</v>
      </c>
      <c r="D45" s="2">
        <f>IF(B45=D34,"",1)</f>
        <v>1</v>
      </c>
      <c r="E45" s="2">
        <f>IF(B45=E34,"",1)</f>
        <v>1</v>
      </c>
      <c r="F45" s="2">
        <f>IF(B45=F34,"",1)</f>
        <v>1</v>
      </c>
      <c r="G45" s="2">
        <f>IF(B45=G34,"",1)</f>
        <v>1</v>
      </c>
      <c r="H45" s="2">
        <f>IF(B45=H34,"",1)</f>
        <v>1</v>
      </c>
      <c r="I45" s="2">
        <f>IF(B45=I34,"",1)</f>
        <v>1</v>
      </c>
      <c r="J45" s="2">
        <f>IF(B45=J34,"",1)</f>
        <v>1</v>
      </c>
      <c r="K45" s="2">
        <f>IF(B45=K34,"",1)</f>
        <v>1</v>
      </c>
      <c r="L45" s="2">
        <f>IF(B45=L34,"",1)</f>
        <v>1</v>
      </c>
      <c r="M45" s="71" t="str">
        <f>IF(B45=M34,"",1)</f>
        <v/>
      </c>
      <c r="N45" s="2">
        <f>IF(B45=N34,"",1)</f>
        <v>1</v>
      </c>
      <c r="O45" s="2">
        <f>IF(B45=O34,"",1)</f>
        <v>1</v>
      </c>
      <c r="P45" s="2">
        <f>IF(B45=P34,"",1)</f>
        <v>1</v>
      </c>
      <c r="Q45" s="2">
        <f>IF(B45=Q34,"",1)</f>
        <v>1</v>
      </c>
      <c r="R45" s="2">
        <f>IF(B45=R34,"",1)</f>
        <v>1</v>
      </c>
      <c r="S45" s="2">
        <f>IF(B45=S34,"",1)</f>
        <v>1</v>
      </c>
      <c r="T45" s="2">
        <f>IF(B45=T34,"",1)</f>
        <v>1</v>
      </c>
      <c r="U45" s="2">
        <f>IF(B45=U34,"",1)</f>
        <v>1</v>
      </c>
      <c r="V45" s="2">
        <f>IF(B45=V34,"",1)</f>
        <v>1</v>
      </c>
      <c r="W45" s="2">
        <f>IF(B45=W34,"",1)</f>
        <v>1</v>
      </c>
      <c r="X45" s="2">
        <f>IF(B45=X34,"",1)</f>
        <v>1</v>
      </c>
      <c r="Y45" s="2">
        <f>IF(B45=Y34,"",1)</f>
        <v>1</v>
      </c>
      <c r="Z45" s="2">
        <f>IF(B45=Z34,"",1)</f>
        <v>1</v>
      </c>
      <c r="AA45" s="2">
        <f>IF(B45=AA34,"",1)</f>
        <v>1</v>
      </c>
      <c r="AB45" s="2">
        <f>IF(B45=AB34,"",1)</f>
        <v>1</v>
      </c>
      <c r="AC45" s="2">
        <f>IF(B45=AC34,"",1)</f>
        <v>1</v>
      </c>
      <c r="AD45" s="2">
        <f>IF(B45=AD34,"",1)</f>
        <v>1</v>
      </c>
    </row>
    <row r="46" spans="2:30" ht="15.75" thickBot="1">
      <c r="B46" s="46" t="s">
        <v>75</v>
      </c>
      <c r="C46" s="2">
        <f>IF(B46=C34,"",1)</f>
        <v>1</v>
      </c>
      <c r="D46" s="2">
        <f>IF(B46=D34,"",1)</f>
        <v>1</v>
      </c>
      <c r="E46" s="2">
        <f>IF(B46=E34,"",1)</f>
        <v>1</v>
      </c>
      <c r="F46" s="2">
        <f>IF(B46=F34,"",1)</f>
        <v>1</v>
      </c>
      <c r="G46" s="2">
        <f>IF(B46=G34,"",1)</f>
        <v>1</v>
      </c>
      <c r="H46" s="2">
        <f>IF(B46=H34,"",1)</f>
        <v>1</v>
      </c>
      <c r="I46" s="2">
        <f>IF(B46=I34,"",1)</f>
        <v>1</v>
      </c>
      <c r="J46" s="2">
        <f>IF(B46=J34,"",1)</f>
        <v>1</v>
      </c>
      <c r="K46" s="2">
        <f>IF(B46=K34,"",1)</f>
        <v>1</v>
      </c>
      <c r="L46" s="2">
        <f>IF(B46=L34,"",1)</f>
        <v>1</v>
      </c>
      <c r="M46" s="2">
        <f>IF(B46=M34,"",1)</f>
        <v>1</v>
      </c>
      <c r="N46" s="71" t="str">
        <f>IF(B46=N34,"",1)</f>
        <v/>
      </c>
      <c r="O46" s="2">
        <f>IF(B46=O34,"",1)</f>
        <v>1</v>
      </c>
      <c r="P46" s="2">
        <f>IF(B46=P34,"",1)</f>
        <v>1</v>
      </c>
      <c r="Q46" s="2">
        <f>IF(B46=Q34,"",1)</f>
        <v>1</v>
      </c>
      <c r="R46" s="2">
        <f>IF(B46=R34,"",1)</f>
        <v>1</v>
      </c>
      <c r="S46" s="2">
        <f>IF(B46=S34,"",1)</f>
        <v>1</v>
      </c>
      <c r="T46" s="2">
        <f>IF(B46=T34,"",1)</f>
        <v>1</v>
      </c>
      <c r="U46" s="2">
        <f>IF(B46=U34,"",1)</f>
        <v>1</v>
      </c>
      <c r="V46" s="2">
        <f>IF(B46=V34,"",1)</f>
        <v>1</v>
      </c>
      <c r="W46" s="2">
        <f>IF(B46=W34,"",1)</f>
        <v>1</v>
      </c>
      <c r="X46" s="2">
        <f>IF(B46=X34,"",1)</f>
        <v>1</v>
      </c>
      <c r="Y46" s="2">
        <f>IF(B46=Y34,"",1)</f>
        <v>1</v>
      </c>
      <c r="Z46" s="2">
        <f>IF(B46=Z34,"",1)</f>
        <v>1</v>
      </c>
      <c r="AA46" s="2">
        <f>IF(B46=AA34,"",1)</f>
        <v>1</v>
      </c>
      <c r="AB46" s="2">
        <f>IF(B46=AB34,"",1)</f>
        <v>1</v>
      </c>
      <c r="AC46" s="2">
        <f>IF(B46=AC34,"",1)</f>
        <v>1</v>
      </c>
      <c r="AD46" s="2">
        <f>IF(B46=AD34,"",1)</f>
        <v>1</v>
      </c>
    </row>
    <row r="47" spans="2:30" ht="15.75" thickBot="1">
      <c r="B47" s="46" t="s">
        <v>78</v>
      </c>
      <c r="C47" s="2">
        <f>IF(B47=C34,"",1)</f>
        <v>1</v>
      </c>
      <c r="D47" s="2">
        <f>IF(B47=D34,"",1)</f>
        <v>1</v>
      </c>
      <c r="E47" s="2">
        <f>IF(B47=E34,"",1)</f>
        <v>1</v>
      </c>
      <c r="F47" s="2">
        <f>IF(B47=F34,"",1)</f>
        <v>1</v>
      </c>
      <c r="G47" s="2">
        <f>IF(B47=G34,"",1)</f>
        <v>1</v>
      </c>
      <c r="H47" s="2">
        <f>IF(B47=H34,"",1)</f>
        <v>1</v>
      </c>
      <c r="I47" s="2">
        <f>IF(B47=I34,"",1)</f>
        <v>1</v>
      </c>
      <c r="J47" s="2">
        <f>IF(B47=J34,"",1)</f>
        <v>1</v>
      </c>
      <c r="K47" s="2">
        <f>IF(B47=K34,"",1)</f>
        <v>1</v>
      </c>
      <c r="L47" s="2">
        <f>IF(B47=L34,"",1)</f>
        <v>1</v>
      </c>
      <c r="M47" s="2">
        <f>IF(B47=M34,"",1)</f>
        <v>1</v>
      </c>
      <c r="N47" s="2">
        <f>IF(B47=N34,"",1)</f>
        <v>1</v>
      </c>
      <c r="O47" s="71" t="str">
        <f>IF(B47=O34,"",1)</f>
        <v/>
      </c>
      <c r="P47" s="2">
        <f>IF(B47=P34,"",1)</f>
        <v>1</v>
      </c>
      <c r="Q47" s="2">
        <f>IF(B47=Q34,"",1)</f>
        <v>1</v>
      </c>
      <c r="R47" s="2">
        <f>IF(B47=R34,"",1)</f>
        <v>1</v>
      </c>
      <c r="S47" s="2">
        <f>IF(B47=S34,"",1)</f>
        <v>1</v>
      </c>
      <c r="T47" s="2">
        <f>IF(B47=T34,"",1)</f>
        <v>1</v>
      </c>
      <c r="U47" s="2">
        <f>IF(B47=U34,"",1)</f>
        <v>1</v>
      </c>
      <c r="V47" s="2">
        <f>IF(B47=V34,"",1)</f>
        <v>1</v>
      </c>
      <c r="W47" s="2">
        <f>IF(B47=W34,"",1)</f>
        <v>1</v>
      </c>
      <c r="X47" s="2">
        <f>IF(B47=X34,"",1)</f>
        <v>1</v>
      </c>
      <c r="Y47" s="2">
        <f>IF(B47=Y34,"",1)</f>
        <v>1</v>
      </c>
      <c r="Z47" s="2">
        <f>IF(B47=Z34,"",1)</f>
        <v>1</v>
      </c>
      <c r="AA47" s="2">
        <f>IF(B47=AA34,"",1)</f>
        <v>1</v>
      </c>
      <c r="AB47" s="2">
        <f>IF(B47=AB34,"",1)</f>
        <v>1</v>
      </c>
      <c r="AC47" s="2">
        <f>IF(B47=AC34,"",1)</f>
        <v>1</v>
      </c>
      <c r="AD47" s="2">
        <f>IF(B47=AD34,"",1)</f>
        <v>1</v>
      </c>
    </row>
    <row r="48" spans="2:30" ht="15.75" thickBot="1">
      <c r="B48" s="46" t="s">
        <v>81</v>
      </c>
      <c r="C48" s="2">
        <f>IF(B48=C34,"",1)</f>
        <v>1</v>
      </c>
      <c r="D48" s="2">
        <f>IF(B48=D34,"",1)</f>
        <v>1</v>
      </c>
      <c r="E48" s="2">
        <f>IF(B48=E34,"",1)</f>
        <v>1</v>
      </c>
      <c r="F48" s="2">
        <f>IF(B48=F34,"",1)</f>
        <v>1</v>
      </c>
      <c r="G48" s="2">
        <f>IF(B48=G34,"",1)</f>
        <v>1</v>
      </c>
      <c r="H48" s="2">
        <f>IF(B48=H34,"",1)</f>
        <v>1</v>
      </c>
      <c r="I48" s="2">
        <f>IF(B48=I34,"",1)</f>
        <v>1</v>
      </c>
      <c r="J48" s="2">
        <f>IF(B48=J34,"",1)</f>
        <v>1</v>
      </c>
      <c r="K48" s="2">
        <f>IF(B48=K34,"",1)</f>
        <v>1</v>
      </c>
      <c r="L48" s="2">
        <f>IF(B48=L34,"",1)</f>
        <v>1</v>
      </c>
      <c r="M48" s="2">
        <f>IF(B48=M34,"",1)</f>
        <v>1</v>
      </c>
      <c r="N48" s="2">
        <f>IF(B48=N34,"",1)</f>
        <v>1</v>
      </c>
      <c r="O48" s="2">
        <f>IF(B48=O34,"",1)</f>
        <v>1</v>
      </c>
      <c r="P48" s="71" t="str">
        <f>IF(B48=P34,"",1)</f>
        <v/>
      </c>
      <c r="Q48" s="2">
        <f>IF(B48=Q34,"",1)</f>
        <v>1</v>
      </c>
      <c r="R48" s="2">
        <f>IF(B48=R34,"",1)</f>
        <v>1</v>
      </c>
      <c r="S48" s="2">
        <f>IF(B48=S34,"",1)</f>
        <v>1</v>
      </c>
      <c r="T48" s="2">
        <f>IF(B48=T34,"",1)</f>
        <v>1</v>
      </c>
      <c r="U48" s="2">
        <f>IF(B48=U34,"",1)</f>
        <v>1</v>
      </c>
      <c r="V48" s="2">
        <f>IF(B48=V34,"",1)</f>
        <v>1</v>
      </c>
      <c r="W48" s="2">
        <f>IF(B48=W34,"",1)</f>
        <v>1</v>
      </c>
      <c r="X48" s="2">
        <f>IF(B48=X34,"",1)</f>
        <v>1</v>
      </c>
      <c r="Y48" s="2">
        <f>IF(B48=Y34,"",1)</f>
        <v>1</v>
      </c>
      <c r="Z48" s="2">
        <f>IF(B48=Z34,"",1)</f>
        <v>1</v>
      </c>
      <c r="AA48" s="2">
        <f>IF(B48=AA34,"",1)</f>
        <v>1</v>
      </c>
      <c r="AB48" s="2">
        <f>IF(B48=AB34,"",1)</f>
        <v>1</v>
      </c>
      <c r="AC48" s="2">
        <f>IF(B48=AC34,"",1)</f>
        <v>1</v>
      </c>
      <c r="AD48" s="2">
        <f>IF(B48=AD34,"",1)</f>
        <v>1</v>
      </c>
    </row>
    <row r="49" spans="2:30" ht="15.75" thickBot="1">
      <c r="B49" s="46" t="s">
        <v>84</v>
      </c>
      <c r="C49" s="2">
        <f>IF(B49=C34,"",1)</f>
        <v>1</v>
      </c>
      <c r="D49" s="2">
        <f>IF(B49=D34,"",1)</f>
        <v>1</v>
      </c>
      <c r="E49" s="2">
        <f>IF(B49=E34,"",1)</f>
        <v>1</v>
      </c>
      <c r="F49" s="2">
        <f>IF(B49=F34,"",1)</f>
        <v>1</v>
      </c>
      <c r="G49" s="2">
        <f>IF(B49=G34,"",1)</f>
        <v>1</v>
      </c>
      <c r="H49" s="2">
        <f>IF(B49=H34,"",1)</f>
        <v>1</v>
      </c>
      <c r="I49" s="2">
        <f>IF(B49=I34,"",1)</f>
        <v>1</v>
      </c>
      <c r="J49" s="2">
        <f>IF(B49=J34,"",1)</f>
        <v>1</v>
      </c>
      <c r="K49" s="2">
        <f>IF(B49=K34,"",1)</f>
        <v>1</v>
      </c>
      <c r="L49" s="2">
        <f>IF(B49=L34,"",1)</f>
        <v>1</v>
      </c>
      <c r="M49" s="2">
        <f>IF(B49=M34,"",1)</f>
        <v>1</v>
      </c>
      <c r="N49" s="2">
        <f>IF(B49=N34,"",1)</f>
        <v>1</v>
      </c>
      <c r="O49" s="2">
        <f>IF(B49=O34,"",1)</f>
        <v>1</v>
      </c>
      <c r="P49" s="2">
        <f>IF(B49=P34,"",1)</f>
        <v>1</v>
      </c>
      <c r="Q49" s="71" t="str">
        <f>IF(B49=Q34,"",1)</f>
        <v/>
      </c>
      <c r="R49" s="2">
        <f>IF(B49=R34,"",1)</f>
        <v>1</v>
      </c>
      <c r="S49" s="2">
        <f>IF(B49=S34,"",1)</f>
        <v>1</v>
      </c>
      <c r="T49" s="2">
        <f>IF(B49=T34,"",1)</f>
        <v>1</v>
      </c>
      <c r="U49" s="2">
        <f>IF(B49=U34,"",1)</f>
        <v>1</v>
      </c>
      <c r="V49" s="2">
        <f>IF(B49=V34,"",1)</f>
        <v>1</v>
      </c>
      <c r="W49" s="2">
        <f>IF(B49=W34,"",1)</f>
        <v>1</v>
      </c>
      <c r="X49" s="2">
        <f>IF(B49=X34,"",1)</f>
        <v>1</v>
      </c>
      <c r="Y49" s="2">
        <f>IF(B49=Y34,"",1)</f>
        <v>1</v>
      </c>
      <c r="Z49" s="2">
        <f>IF(B49=Z34,"",1)</f>
        <v>1</v>
      </c>
      <c r="AA49" s="2">
        <f>IF(B49=AA34,"",1)</f>
        <v>1</v>
      </c>
      <c r="AB49" s="2">
        <f>IF(B49=AB34,"",1)</f>
        <v>1</v>
      </c>
      <c r="AC49" s="2">
        <f>IF(B49=AC34,"",1)</f>
        <v>1</v>
      </c>
      <c r="AD49" s="2">
        <f>IF(B49=AD34,"",1)</f>
        <v>1</v>
      </c>
    </row>
    <row r="50" spans="2:30" ht="15.75" thickBot="1">
      <c r="B50" s="46" t="s">
        <v>87</v>
      </c>
      <c r="C50" s="2">
        <f>IF(B50=C34,"",1)</f>
        <v>1</v>
      </c>
      <c r="D50" s="2">
        <f>IF(B50=D34,"",1)</f>
        <v>1</v>
      </c>
      <c r="E50" s="2">
        <f>IF(B50=E34,"",1)</f>
        <v>1</v>
      </c>
      <c r="F50" s="2">
        <f>IF(B50=F34,"",1)</f>
        <v>1</v>
      </c>
      <c r="G50" s="2">
        <f>IF(B50=G34,"",1)</f>
        <v>1</v>
      </c>
      <c r="H50" s="2">
        <f>IF(B50=H34,"",1)</f>
        <v>1</v>
      </c>
      <c r="I50" s="2">
        <f>IF(B50=I34,"",1)</f>
        <v>1</v>
      </c>
      <c r="J50" s="2">
        <f>IF(B50=J34,"",1)</f>
        <v>1</v>
      </c>
      <c r="K50" s="2">
        <f>IF(B50=K34,"",1)</f>
        <v>1</v>
      </c>
      <c r="L50" s="2">
        <f>IF(B50=L34,"",1)</f>
        <v>1</v>
      </c>
      <c r="M50" s="2">
        <f>IF(B50=M34,"",1)</f>
        <v>1</v>
      </c>
      <c r="N50" s="2">
        <f>IF(B50=N34,"",1)</f>
        <v>1</v>
      </c>
      <c r="O50" s="2">
        <f>IF(B50=O34,"",1)</f>
        <v>1</v>
      </c>
      <c r="P50" s="2">
        <f>IF(B50=P34,"",1)</f>
        <v>1</v>
      </c>
      <c r="Q50" s="2">
        <f>IF(B50=Q34,"",1)</f>
        <v>1</v>
      </c>
      <c r="R50" s="71" t="str">
        <f>IF(B50=R34,"",1)</f>
        <v/>
      </c>
      <c r="S50" s="2">
        <f>IF(B50=S34,"",1)</f>
        <v>1</v>
      </c>
      <c r="T50" s="2">
        <f>IF(B50=T34,"",1)</f>
        <v>1</v>
      </c>
      <c r="U50" s="2">
        <f>IF(B50=U34,"",1)</f>
        <v>1</v>
      </c>
      <c r="V50" s="2">
        <f>IF(B50=V34,"",1)</f>
        <v>1</v>
      </c>
      <c r="W50" s="2">
        <f>IF(B50=W34,"",1)</f>
        <v>1</v>
      </c>
      <c r="X50" s="2">
        <f>IF(B50=X34,"",1)</f>
        <v>1</v>
      </c>
      <c r="Y50" s="2">
        <f>IF(B50=Y34,"",1)</f>
        <v>1</v>
      </c>
      <c r="Z50" s="2">
        <f>IF(B50=Z34,"",1)</f>
        <v>1</v>
      </c>
      <c r="AA50" s="2">
        <f>IF(B50=AA34,"",1)</f>
        <v>1</v>
      </c>
      <c r="AB50" s="2">
        <f>IF(B50=AB34,"",1)</f>
        <v>1</v>
      </c>
      <c r="AC50" s="2">
        <f>IF(B50=AC34,"",1)</f>
        <v>1</v>
      </c>
      <c r="AD50" s="2">
        <f>IF(B50=AD34,"",1)</f>
        <v>1</v>
      </c>
    </row>
    <row r="51" spans="2:30" ht="15.75" thickBot="1">
      <c r="B51" s="46" t="s">
        <v>90</v>
      </c>
      <c r="C51" s="2">
        <f>IF(B51=C34,"",1)</f>
        <v>1</v>
      </c>
      <c r="D51" s="2">
        <f>IF(B51=D34,"",1)</f>
        <v>1</v>
      </c>
      <c r="E51" s="2">
        <f>IF(B51=E34,"",1)</f>
        <v>1</v>
      </c>
      <c r="F51" s="2">
        <f>IF(B51=F34,"",1)</f>
        <v>1</v>
      </c>
      <c r="G51" s="2">
        <f>IF(B51=G34,"",1)</f>
        <v>1</v>
      </c>
      <c r="H51" s="2">
        <f>IF(B51=H34,"",1)</f>
        <v>1</v>
      </c>
      <c r="I51" s="2">
        <f>IF(B51=I34,"",1)</f>
        <v>1</v>
      </c>
      <c r="J51" s="2">
        <f>IF(B51=J34,"",1)</f>
        <v>1</v>
      </c>
      <c r="K51" s="2">
        <f>IF(B51=K34,"",1)</f>
        <v>1</v>
      </c>
      <c r="L51" s="2">
        <f>IF(B51=L34,"",1)</f>
        <v>1</v>
      </c>
      <c r="M51" s="2">
        <f>IF(B51=M34,"",1)</f>
        <v>1</v>
      </c>
      <c r="N51" s="2">
        <f>IF(B51=N34,"",1)</f>
        <v>1</v>
      </c>
      <c r="O51" s="2">
        <f>IF(B51=O34,"",1)</f>
        <v>1</v>
      </c>
      <c r="P51" s="2">
        <f>IF(B51=P34,"",1)</f>
        <v>1</v>
      </c>
      <c r="Q51" s="2">
        <f>IF(B51=Q34,"",1)</f>
        <v>1</v>
      </c>
      <c r="R51" s="2">
        <f>IF(B51=R34,"",1)</f>
        <v>1</v>
      </c>
      <c r="S51" s="71" t="str">
        <f>IF(B51=S34,"",1)</f>
        <v/>
      </c>
      <c r="T51" s="2">
        <f>IF(B51=T34,"",1)</f>
        <v>1</v>
      </c>
      <c r="U51" s="2">
        <f>IF(B51=U34,"",1)</f>
        <v>1</v>
      </c>
      <c r="V51" s="2">
        <f>IF(B51=V34,"",1)</f>
        <v>1</v>
      </c>
      <c r="W51" s="2">
        <f>IF(B51=W34,"",1)</f>
        <v>1</v>
      </c>
      <c r="X51" s="2">
        <f>IF(B51=X34,"",1)</f>
        <v>1</v>
      </c>
      <c r="Y51" s="2">
        <f>IF(B51=Y34,"",1)</f>
        <v>1</v>
      </c>
      <c r="Z51" s="2">
        <f>IF(B51=Z34,"",1)</f>
        <v>1</v>
      </c>
      <c r="AA51" s="2">
        <f>IF(B51=AA34,"",1)</f>
        <v>1</v>
      </c>
      <c r="AB51" s="2">
        <f>IF(B51=AB34,"",1)</f>
        <v>1</v>
      </c>
      <c r="AC51" s="2">
        <f>IF(B51=AC34,"",1)</f>
        <v>1</v>
      </c>
      <c r="AD51" s="2">
        <f>IF(B51=AD34,"",1)</f>
        <v>1</v>
      </c>
    </row>
    <row r="52" spans="2:30" ht="15.75" thickBot="1">
      <c r="B52" s="46" t="s">
        <v>93</v>
      </c>
      <c r="C52" s="2">
        <f>IF(B52=C34,"",1)</f>
        <v>1</v>
      </c>
      <c r="D52" s="2">
        <f>IF(B52=D34,"",1)</f>
        <v>1</v>
      </c>
      <c r="E52" s="2">
        <f>IF(B52=E34,"",1)</f>
        <v>1</v>
      </c>
      <c r="F52" s="2">
        <f>IF(B52=F34,"",1)</f>
        <v>1</v>
      </c>
      <c r="G52" s="2">
        <f>IF(B52=G34,"",1)</f>
        <v>1</v>
      </c>
      <c r="H52" s="2">
        <f>IF(B52=H34,"",1)</f>
        <v>1</v>
      </c>
      <c r="I52" s="2">
        <f>IF(B52=I34,"",1)</f>
        <v>1</v>
      </c>
      <c r="J52" s="2">
        <f>IF(B52=J34,"",1)</f>
        <v>1</v>
      </c>
      <c r="K52" s="2">
        <f>IF(B52=K34,"",1)</f>
        <v>1</v>
      </c>
      <c r="L52" s="2">
        <f>IF(B52=L34,"",1)</f>
        <v>1</v>
      </c>
      <c r="M52" s="2">
        <f>IF(B52=M34,"",1)</f>
        <v>1</v>
      </c>
      <c r="N52" s="2">
        <f>IF(B52=N34,"",1)</f>
        <v>1</v>
      </c>
      <c r="O52" s="2">
        <f>IF(B52=O34,"",1)</f>
        <v>1</v>
      </c>
      <c r="P52" s="2">
        <f>IF(B52=P34,"",1)</f>
        <v>1</v>
      </c>
      <c r="Q52" s="2">
        <f>IF(B52=Q34,"",1)</f>
        <v>1</v>
      </c>
      <c r="R52" s="2">
        <f>IF(B52=R34,"",1)</f>
        <v>1</v>
      </c>
      <c r="S52" s="2">
        <f>IF(B52=S34,"",1)</f>
        <v>1</v>
      </c>
      <c r="T52" s="71" t="str">
        <f>IF(B52=T34,"",1)</f>
        <v/>
      </c>
      <c r="U52" s="2">
        <f>IF(B52=U34,"",1)</f>
        <v>1</v>
      </c>
      <c r="V52" s="2">
        <f>IF(B52=V34,"",1)</f>
        <v>1</v>
      </c>
      <c r="W52" s="2">
        <f>IF(B52=W34,"",1)</f>
        <v>1</v>
      </c>
      <c r="X52" s="2">
        <f>IF(B52=X34,"",1)</f>
        <v>1</v>
      </c>
      <c r="Y52" s="2">
        <f>IF(B52=Y34,"",1)</f>
        <v>1</v>
      </c>
      <c r="Z52" s="2">
        <f>IF(B52=Z34,"",1)</f>
        <v>1</v>
      </c>
      <c r="AA52" s="2">
        <f>IF(B52=AA34,"",1)</f>
        <v>1</v>
      </c>
      <c r="AB52" s="2">
        <f>IF(B52=AB34,"",1)</f>
        <v>1</v>
      </c>
      <c r="AC52" s="2">
        <f>IF(B52=AC34,"",1)</f>
        <v>1</v>
      </c>
      <c r="AD52" s="2">
        <f>IF(B52=AD34,"",1)</f>
        <v>1</v>
      </c>
    </row>
    <row r="53" spans="2:30" ht="15.75" thickBot="1">
      <c r="B53" s="46" t="s">
        <v>96</v>
      </c>
      <c r="C53" s="2">
        <f>IF(B53=C34,"",1)</f>
        <v>1</v>
      </c>
      <c r="D53" s="2">
        <f>IF(B53=D34,"",1)</f>
        <v>1</v>
      </c>
      <c r="E53" s="2">
        <f>IF(B53=E34,"",1)</f>
        <v>1</v>
      </c>
      <c r="F53" s="2">
        <f>IF(B53=F34,"",1)</f>
        <v>1</v>
      </c>
      <c r="G53" s="2">
        <f>IF(B53=G34,"",1)</f>
        <v>1</v>
      </c>
      <c r="H53" s="2">
        <f>IF(B53=H34,"",1)</f>
        <v>1</v>
      </c>
      <c r="I53" s="2">
        <f>IF(B53=I34,"",1)</f>
        <v>1</v>
      </c>
      <c r="J53" s="2">
        <f>IF(B53=J34,"",1)</f>
        <v>1</v>
      </c>
      <c r="K53" s="2">
        <f>IF(B53=K34,"",1)</f>
        <v>1</v>
      </c>
      <c r="L53" s="2">
        <f>IF(B53=L34,"",1)</f>
        <v>1</v>
      </c>
      <c r="M53" s="2">
        <f>IF(B53=M34,"",1)</f>
        <v>1</v>
      </c>
      <c r="N53" s="2">
        <f>IF(B53=N34,"",1)</f>
        <v>1</v>
      </c>
      <c r="O53" s="2">
        <f>IF(B53=O34,"",1)</f>
        <v>1</v>
      </c>
      <c r="P53" s="2">
        <f>IF(B53=P34,"",1)</f>
        <v>1</v>
      </c>
      <c r="Q53" s="2">
        <f>IF(B53=Q34,"",1)</f>
        <v>1</v>
      </c>
      <c r="R53" s="2">
        <f>IF(B53=R34,"",1)</f>
        <v>1</v>
      </c>
      <c r="S53" s="2">
        <f>IF(B53=S34,"",1)</f>
        <v>1</v>
      </c>
      <c r="T53" s="2">
        <f>IF(B53=T34,"",1)</f>
        <v>1</v>
      </c>
      <c r="U53" s="71" t="str">
        <f>IF(B53=U34,"",1)</f>
        <v/>
      </c>
      <c r="V53" s="2">
        <f>IF(B53=V34,"",1)</f>
        <v>1</v>
      </c>
      <c r="W53" s="2">
        <f>IF(B53=W34,"",1)</f>
        <v>1</v>
      </c>
      <c r="X53" s="2">
        <f>IF(B53=X34,"",1)</f>
        <v>1</v>
      </c>
      <c r="Y53" s="2">
        <f>IF(B53=Y34,"",1)</f>
        <v>1</v>
      </c>
      <c r="Z53" s="2">
        <f>IF(B53=Z34,"",1)</f>
        <v>1</v>
      </c>
      <c r="AA53" s="2">
        <f>IF(B53=AA34,"",1)</f>
        <v>1</v>
      </c>
      <c r="AB53" s="2">
        <f>IF(B53=AB34,"",1)</f>
        <v>1</v>
      </c>
      <c r="AC53" s="2">
        <f>IF(B53=AC34,"",1)</f>
        <v>1</v>
      </c>
      <c r="AD53" s="2">
        <f>IF(B53=AD34,"",1)</f>
        <v>1</v>
      </c>
    </row>
    <row r="54" spans="2:30" ht="15.75" thickBot="1">
      <c r="B54" s="46" t="s">
        <v>98</v>
      </c>
      <c r="C54" s="2">
        <f>IF(B54=C34,"",1)</f>
        <v>1</v>
      </c>
      <c r="D54" s="2">
        <f>IF(B54=D34,"",1)</f>
        <v>1</v>
      </c>
      <c r="E54" s="2">
        <f>IF(B54=E34,"",1)</f>
        <v>1</v>
      </c>
      <c r="F54" s="2">
        <f>IF(B54=F34,"",1)</f>
        <v>1</v>
      </c>
      <c r="G54" s="2">
        <f>IF(B54=G34,"",1)</f>
        <v>1</v>
      </c>
      <c r="H54" s="2">
        <f>IF(B54=H34,"",1)</f>
        <v>1</v>
      </c>
      <c r="I54" s="2">
        <f>IF(B54=I34,"",1)</f>
        <v>1</v>
      </c>
      <c r="J54" s="2">
        <f>IF(B54=J34,"",1)</f>
        <v>1</v>
      </c>
      <c r="K54" s="2">
        <f>IF(B54=K34,"",1)</f>
        <v>1</v>
      </c>
      <c r="L54" s="2">
        <f>IF(B54=L34,"",1)</f>
        <v>1</v>
      </c>
      <c r="M54" s="2">
        <f>IF(B54=M34,"",1)</f>
        <v>1</v>
      </c>
      <c r="N54" s="2">
        <f>IF(B54=N34,"",1)</f>
        <v>1</v>
      </c>
      <c r="O54" s="2">
        <f>IF(B54=O34,"",1)</f>
        <v>1</v>
      </c>
      <c r="P54" s="2">
        <f>IF(B54=P34,"",1)</f>
        <v>1</v>
      </c>
      <c r="Q54" s="2">
        <f>IF(B54=Q34,"",1)</f>
        <v>1</v>
      </c>
      <c r="R54" s="2">
        <f>IF(B54=R34,"",1)</f>
        <v>1</v>
      </c>
      <c r="S54" s="2">
        <f>IF(B54=S34,"",1)</f>
        <v>1</v>
      </c>
      <c r="T54" s="2">
        <f>IF(B54=T34,"",1)</f>
        <v>1</v>
      </c>
      <c r="U54" s="2">
        <f>IF(B54=U34,"",1)</f>
        <v>1</v>
      </c>
      <c r="V54" s="71" t="str">
        <f>IF(B54=V34,"",1)</f>
        <v/>
      </c>
      <c r="W54" s="2">
        <f>IF(B54=W34,"",1)</f>
        <v>1</v>
      </c>
      <c r="X54" s="2">
        <f>IF(B54=X34,"",1)</f>
        <v>1</v>
      </c>
      <c r="Y54" s="2">
        <f>IF(B54=Y34,"",1)</f>
        <v>1</v>
      </c>
      <c r="Z54" s="2">
        <f>IF(B54=Z34,"",1)</f>
        <v>1</v>
      </c>
      <c r="AA54" s="2">
        <f>IF(B54=AA34,"",1)</f>
        <v>1</v>
      </c>
      <c r="AB54" s="2">
        <f>IF(B54=AB34,"",1)</f>
        <v>1</v>
      </c>
      <c r="AC54" s="2">
        <f>IF(B54=AC34,"",1)</f>
        <v>1</v>
      </c>
      <c r="AD54" s="2">
        <f>IF(B54=AD34,"",1)</f>
        <v>1</v>
      </c>
    </row>
    <row r="55" spans="2:30" ht="15.75" thickBot="1">
      <c r="B55" s="46" t="s">
        <v>100</v>
      </c>
      <c r="C55" s="2">
        <f>IF(B55=C34,"",1)</f>
        <v>1</v>
      </c>
      <c r="D55" s="2">
        <f>IF(B55=D34,"",1)</f>
        <v>1</v>
      </c>
      <c r="E55" s="2">
        <f>IF(B55=E34,"",1)</f>
        <v>1</v>
      </c>
      <c r="F55" s="2">
        <f>IF(B55=F34,"",1)</f>
        <v>1</v>
      </c>
      <c r="G55" s="2">
        <f>IF(B55=G34,"",1)</f>
        <v>1</v>
      </c>
      <c r="H55" s="2">
        <f>IF(B55=H34,"",1)</f>
        <v>1</v>
      </c>
      <c r="I55" s="2">
        <f>IF(B55=I34,"",1)</f>
        <v>1</v>
      </c>
      <c r="J55" s="2">
        <f>IF(B55=J34,"",1)</f>
        <v>1</v>
      </c>
      <c r="K55" s="2">
        <f>IF(B55=K34,"",1)</f>
        <v>1</v>
      </c>
      <c r="L55" s="2">
        <f>IF(B55=L34,"",1)</f>
        <v>1</v>
      </c>
      <c r="M55" s="2">
        <f>IF(B55=M34,"",1)</f>
        <v>1</v>
      </c>
      <c r="N55" s="2">
        <f>IF(B55=N34,"",1)</f>
        <v>1</v>
      </c>
      <c r="O55" s="2">
        <f>IF(B55=O34,"",1)</f>
        <v>1</v>
      </c>
      <c r="P55" s="2">
        <f>IF(B55=P34,"",1)</f>
        <v>1</v>
      </c>
      <c r="Q55" s="2">
        <f>IF(B55=Q34,"",1)</f>
        <v>1</v>
      </c>
      <c r="R55" s="2">
        <f>IF(B55=R34,"",1)</f>
        <v>1</v>
      </c>
      <c r="S55" s="2">
        <f>IF(B55=S34,"",1)</f>
        <v>1</v>
      </c>
      <c r="T55" s="2">
        <f>IF(B55=T34,"",1)</f>
        <v>1</v>
      </c>
      <c r="U55" s="2">
        <f>IF(B55=U34,"",1)</f>
        <v>1</v>
      </c>
      <c r="V55" s="2">
        <f>IF(B55=V34,"",1)</f>
        <v>1</v>
      </c>
      <c r="W55" s="71" t="str">
        <f>IF(B55=W34,"",1)</f>
        <v/>
      </c>
      <c r="X55" s="2">
        <f>IF(B55=X34,"",1)</f>
        <v>1</v>
      </c>
      <c r="Y55" s="2">
        <f>IF(B55=Y34,"",1)</f>
        <v>1</v>
      </c>
      <c r="Z55" s="2">
        <f>IF(B55=Z34,"",1)</f>
        <v>1</v>
      </c>
      <c r="AA55" s="2">
        <f>IF(B55=AA34,"",1)</f>
        <v>1</v>
      </c>
      <c r="AB55" s="2">
        <f>IF(B55=AB34,"",1)</f>
        <v>1</v>
      </c>
      <c r="AC55" s="2">
        <f>IF(B55=AC34,"",1)</f>
        <v>1</v>
      </c>
      <c r="AD55" s="2">
        <f>IF(B55=AD34,"",1)</f>
        <v>1</v>
      </c>
    </row>
    <row r="56" spans="2:30" ht="15.75" thickBot="1">
      <c r="B56" s="46" t="s">
        <v>103</v>
      </c>
      <c r="C56" s="2">
        <f>IF(B56=C34,"",1)</f>
        <v>1</v>
      </c>
      <c r="D56" s="2">
        <f>IF(B56=D34,"",1)</f>
        <v>1</v>
      </c>
      <c r="E56" s="2">
        <f>IF(B56=E34,"",1)</f>
        <v>1</v>
      </c>
      <c r="F56" s="2">
        <f>IF(B56=F34,"",1)</f>
        <v>1</v>
      </c>
      <c r="G56" s="2">
        <f>IF(B56=G34,"",1)</f>
        <v>1</v>
      </c>
      <c r="H56" s="2">
        <f>IF(B56=H34,"",1)</f>
        <v>1</v>
      </c>
      <c r="I56" s="2">
        <f>IF(B56=I34,"",1)</f>
        <v>1</v>
      </c>
      <c r="J56" s="2">
        <f>IF(B56=J34,"",1)</f>
        <v>1</v>
      </c>
      <c r="K56" s="2">
        <f>IF(B56=K34,"",1)</f>
        <v>1</v>
      </c>
      <c r="L56" s="2">
        <f>IF(B56=L34,"",1)</f>
        <v>1</v>
      </c>
      <c r="M56" s="2">
        <f>IF(B56=M34,"",1)</f>
        <v>1</v>
      </c>
      <c r="N56" s="2">
        <f>IF(B56=N34,"",1)</f>
        <v>1</v>
      </c>
      <c r="O56" s="2">
        <f>IF(B56=O34,"",1)</f>
        <v>1</v>
      </c>
      <c r="P56" s="2">
        <f>IF(B56=P34,"",1)</f>
        <v>1</v>
      </c>
      <c r="Q56" s="2">
        <f>IF(B56=Q34,"",1)</f>
        <v>1</v>
      </c>
      <c r="R56" s="2">
        <f>IF(B56=R34,"",1)</f>
        <v>1</v>
      </c>
      <c r="S56" s="2">
        <f>IF(B56=S34,"",1)</f>
        <v>1</v>
      </c>
      <c r="T56" s="2">
        <f>IF(B56=T34,"",1)</f>
        <v>1</v>
      </c>
      <c r="U56" s="2">
        <f>IF(B56=U34,"",1)</f>
        <v>1</v>
      </c>
      <c r="V56" s="2">
        <f>IF(B56=V34,"",1)</f>
        <v>1</v>
      </c>
      <c r="W56" s="2">
        <f>IF(B56=W34,"",1)</f>
        <v>1</v>
      </c>
      <c r="X56" s="71" t="str">
        <f>IF(B56=X34,"",1)</f>
        <v/>
      </c>
      <c r="Y56" s="2">
        <f>IF(B56=Y34,"",1)</f>
        <v>1</v>
      </c>
      <c r="Z56" s="2">
        <f>IF(B56=Z34,"",1)</f>
        <v>1</v>
      </c>
      <c r="AA56" s="2">
        <f>IF(B56=AA34,"",1)</f>
        <v>1</v>
      </c>
      <c r="AB56" s="2">
        <f>IF(B56=AB34,"",1)</f>
        <v>1</v>
      </c>
      <c r="AC56" s="2">
        <f>IF(B56=AC34,"",1)</f>
        <v>1</v>
      </c>
      <c r="AD56" s="2">
        <f>IF(B56=AD34,"",1)</f>
        <v>1</v>
      </c>
    </row>
    <row r="57" spans="2:30" ht="15.75" thickBot="1">
      <c r="B57" s="46" t="s">
        <v>106</v>
      </c>
      <c r="C57" s="2">
        <f>IF(B57=C34,"",1)</f>
        <v>1</v>
      </c>
      <c r="D57" s="2">
        <f>IF(B57=D34,"",1)</f>
        <v>1</v>
      </c>
      <c r="E57" s="2">
        <f>IF(B57=E34,"",1)</f>
        <v>1</v>
      </c>
      <c r="F57" s="2">
        <f>IF(B57=F34,"",1)</f>
        <v>1</v>
      </c>
      <c r="G57" s="2">
        <f>IF(B57=G34,"",1)</f>
        <v>1</v>
      </c>
      <c r="H57" s="2">
        <f>IF(B57=H34,"",1)</f>
        <v>1</v>
      </c>
      <c r="I57" s="2">
        <f>IF(B57=I34,"",1)</f>
        <v>1</v>
      </c>
      <c r="J57" s="2">
        <f>IF(B57=J34,"",1)</f>
        <v>1</v>
      </c>
      <c r="K57" s="2">
        <f>IF(B57=K34,"",1)</f>
        <v>1</v>
      </c>
      <c r="L57" s="2">
        <f>IF(B57=L34,"",1)</f>
        <v>1</v>
      </c>
      <c r="M57" s="2">
        <f>IF(B57=M34,"",1)</f>
        <v>1</v>
      </c>
      <c r="N57" s="2">
        <f>IF(B57=N34,"",1)</f>
        <v>1</v>
      </c>
      <c r="O57" s="2">
        <f>IF(B57=O34,"",1)</f>
        <v>1</v>
      </c>
      <c r="P57" s="2">
        <f>IF(B57=P34,"",1)</f>
        <v>1</v>
      </c>
      <c r="Q57" s="2">
        <f>IF(B57=Q34,"",1)</f>
        <v>1</v>
      </c>
      <c r="R57" s="2">
        <f>IF(B57=R34,"",1)</f>
        <v>1</v>
      </c>
      <c r="S57" s="2">
        <f>IF(B57=S34,"",1)</f>
        <v>1</v>
      </c>
      <c r="T57" s="2">
        <f>IF(B57=T34,"",1)</f>
        <v>1</v>
      </c>
      <c r="U57" s="2">
        <f>IF(B57=U34,"",1)</f>
        <v>1</v>
      </c>
      <c r="V57" s="2">
        <f>IF(B57=V34,"",1)</f>
        <v>1</v>
      </c>
      <c r="W57" s="2">
        <f>IF(B57=W34,"",1)</f>
        <v>1</v>
      </c>
      <c r="X57" s="2">
        <f>IF(B57=X34,"",1)</f>
        <v>1</v>
      </c>
      <c r="Y57" s="71" t="str">
        <f>IF(B57=Y34,"",1)</f>
        <v/>
      </c>
      <c r="Z57" s="2">
        <f>IF(B57=Z34,"",1)</f>
        <v>1</v>
      </c>
      <c r="AA57" s="2">
        <f>IF(B57=AA34,"",1)</f>
        <v>1</v>
      </c>
      <c r="AB57" s="2">
        <f>IF(B57=AB34,"",1)</f>
        <v>1</v>
      </c>
      <c r="AC57" s="2">
        <f>IF(B57=AC34,"",1)</f>
        <v>1</v>
      </c>
      <c r="AD57" s="2">
        <f>IF(B57=AD34,"",1)</f>
        <v>1</v>
      </c>
    </row>
    <row r="58" spans="2:30" ht="15.75" thickBot="1">
      <c r="B58" s="46" t="s">
        <v>109</v>
      </c>
      <c r="C58" s="2">
        <f>IF(B58=C34,"",1)</f>
        <v>1</v>
      </c>
      <c r="D58" s="2">
        <f>IF(B58=D34,"",1)</f>
        <v>1</v>
      </c>
      <c r="E58" s="2">
        <f>IF(B58=E34,"",1)</f>
        <v>1</v>
      </c>
      <c r="F58" s="2">
        <f>IF(B58=F34,"",1)</f>
        <v>1</v>
      </c>
      <c r="G58" s="2">
        <f>IF(B58=G34,"",1)</f>
        <v>1</v>
      </c>
      <c r="H58" s="2">
        <f>IF(B58=H34,"",1)</f>
        <v>1</v>
      </c>
      <c r="I58" s="2">
        <f>IF(B58=I34,"",1)</f>
        <v>1</v>
      </c>
      <c r="J58" s="2">
        <f>IF(B58=J34,"",1)</f>
        <v>1</v>
      </c>
      <c r="K58" s="2">
        <f>IF(B58=K34,"",1)</f>
        <v>1</v>
      </c>
      <c r="L58" s="2">
        <f>IF(B58=L34,"",1)</f>
        <v>1</v>
      </c>
      <c r="M58" s="2">
        <f>IF(B58=M34,"",1)</f>
        <v>1</v>
      </c>
      <c r="N58" s="2">
        <f>IF(B58=N34,"",1)</f>
        <v>1</v>
      </c>
      <c r="O58" s="2">
        <f>IF(B58=O34,"",1)</f>
        <v>1</v>
      </c>
      <c r="P58" s="2">
        <f>IF(B58=P34,"",1)</f>
        <v>1</v>
      </c>
      <c r="Q58" s="2">
        <f>IF(B58=Q34,"",1)</f>
        <v>1</v>
      </c>
      <c r="R58" s="2">
        <f>IF(B58=R34,"",1)</f>
        <v>1</v>
      </c>
      <c r="S58" s="2">
        <f>IF(B58=S34,"",1)</f>
        <v>1</v>
      </c>
      <c r="T58" s="2">
        <f>IF(B58=T34,"",1)</f>
        <v>1</v>
      </c>
      <c r="U58" s="2">
        <f>IF(B58=U34,"",1)</f>
        <v>1</v>
      </c>
      <c r="V58" s="2">
        <f>IF(B58=V34,"",1)</f>
        <v>1</v>
      </c>
      <c r="W58" s="2">
        <f>IF(B58=W34,"",1)</f>
        <v>1</v>
      </c>
      <c r="X58" s="2">
        <f>IF(B58=X34,"",1)</f>
        <v>1</v>
      </c>
      <c r="Y58" s="2">
        <f>IF(B58=Y34,"",1)</f>
        <v>1</v>
      </c>
      <c r="Z58" s="71" t="str">
        <f>IF(B58=Z34,"",1)</f>
        <v/>
      </c>
      <c r="AA58" s="2">
        <f>IF(B58=AA34,"",1)</f>
        <v>1</v>
      </c>
      <c r="AB58" s="2">
        <f>IF(B58=AB34,"",1)</f>
        <v>1</v>
      </c>
      <c r="AC58" s="2">
        <f>IF(B58=AC34,"",1)</f>
        <v>1</v>
      </c>
      <c r="AD58" s="2">
        <f>IF(B58=AD34,"",1)</f>
        <v>1</v>
      </c>
    </row>
    <row r="59" spans="2:30" ht="15.75" thickBot="1">
      <c r="B59" s="46" t="s">
        <v>111</v>
      </c>
      <c r="C59" s="2">
        <f>IF(B59=C34,"",1)</f>
        <v>1</v>
      </c>
      <c r="D59" s="2">
        <f>IF(B59=D34,"",1)</f>
        <v>1</v>
      </c>
      <c r="E59" s="2">
        <f>IF(B59=E34,"",1)</f>
        <v>1</v>
      </c>
      <c r="F59" s="2">
        <f>IF(B59=F34,"",1)</f>
        <v>1</v>
      </c>
      <c r="G59" s="2">
        <f>IF(B59=G34,"",1)</f>
        <v>1</v>
      </c>
      <c r="H59" s="2">
        <f>IF(B59=H34,"",1)</f>
        <v>1</v>
      </c>
      <c r="I59" s="2">
        <f>IF(B59=I34,"",1)</f>
        <v>1</v>
      </c>
      <c r="J59" s="2">
        <f>IF(B59=J34,"",1)</f>
        <v>1</v>
      </c>
      <c r="K59" s="2">
        <f>IF(B59=K34,"",1)</f>
        <v>1</v>
      </c>
      <c r="L59" s="2">
        <f>IF(B59=L34,"",1)</f>
        <v>1</v>
      </c>
      <c r="M59" s="2">
        <f>IF(B59=M34,"",1)</f>
        <v>1</v>
      </c>
      <c r="N59" s="2">
        <f>IF(B59=N34,"",1)</f>
        <v>1</v>
      </c>
      <c r="O59" s="2">
        <f>IF(B59=O34,"",1)</f>
        <v>1</v>
      </c>
      <c r="P59" s="2">
        <f>IF(B59=P34,"",1)</f>
        <v>1</v>
      </c>
      <c r="Q59" s="2">
        <f>IF(B59=Q34,"",1)</f>
        <v>1</v>
      </c>
      <c r="R59" s="2">
        <f>IF(B59=R34,"",1)</f>
        <v>1</v>
      </c>
      <c r="S59" s="2">
        <f>IF(B59=S34,"",1)</f>
        <v>1</v>
      </c>
      <c r="T59" s="2">
        <f>IF(B59=T34,"",1)</f>
        <v>1</v>
      </c>
      <c r="U59" s="2">
        <f>IF(B59=U34,"",1)</f>
        <v>1</v>
      </c>
      <c r="V59" s="2">
        <f>IF(B59=V34,"",1)</f>
        <v>1</v>
      </c>
      <c r="W59" s="2">
        <f>IF(B59=W34,"",1)</f>
        <v>1</v>
      </c>
      <c r="X59" s="2">
        <f>IF(B59=X34,"",1)</f>
        <v>1</v>
      </c>
      <c r="Y59" s="2">
        <f>IF(B59=Y34,"",1)</f>
        <v>1</v>
      </c>
      <c r="Z59" s="2">
        <f>IF(B59=Z34,"",1)</f>
        <v>1</v>
      </c>
      <c r="AA59" s="71" t="str">
        <f>IF(B59=AA34,"",1)</f>
        <v/>
      </c>
      <c r="AB59" s="2">
        <f>IF(B59=AB34,"",1)</f>
        <v>1</v>
      </c>
      <c r="AC59" s="2">
        <f>IF(B59=AC34,"",1)</f>
        <v>1</v>
      </c>
      <c r="AD59" s="2">
        <f>IF(B59=AD34,"",1)</f>
        <v>1</v>
      </c>
    </row>
    <row r="60" spans="2:30" ht="15.75" thickBot="1">
      <c r="B60" s="46" t="s">
        <v>113</v>
      </c>
      <c r="C60" s="2">
        <f>IF(B60=C34,"",1)</f>
        <v>1</v>
      </c>
      <c r="D60" s="2">
        <f>IF(B60=D34,"",1)</f>
        <v>1</v>
      </c>
      <c r="E60" s="2">
        <f>IF(B60=E34,"",1)</f>
        <v>1</v>
      </c>
      <c r="F60" s="2">
        <f>IF(B60=F34,"",1)</f>
        <v>1</v>
      </c>
      <c r="G60" s="2">
        <f>IF(B60=G34,"",1)</f>
        <v>1</v>
      </c>
      <c r="H60" s="2">
        <f>IF(B60=H34,"",1)</f>
        <v>1</v>
      </c>
      <c r="I60" s="2">
        <f>IF(B60=I34,"",1)</f>
        <v>1</v>
      </c>
      <c r="J60" s="2">
        <f>IF(B60=J34,"",1)</f>
        <v>1</v>
      </c>
      <c r="K60" s="2">
        <f>IF(B60=K34,"",1)</f>
        <v>1</v>
      </c>
      <c r="L60" s="2">
        <f>IF(B60=L34,"",1)</f>
        <v>1</v>
      </c>
      <c r="M60" s="2">
        <f>IF(B60=M34,"",1)</f>
        <v>1</v>
      </c>
      <c r="N60" s="2">
        <f>IF(B60=N34,"",1)</f>
        <v>1</v>
      </c>
      <c r="O60" s="2">
        <f>IF(B60=O34,"",1)</f>
        <v>1</v>
      </c>
      <c r="P60" s="2">
        <f>IF(B60=P34,"",1)</f>
        <v>1</v>
      </c>
      <c r="Q60" s="2">
        <f>IF(B60=Q34,"",1)</f>
        <v>1</v>
      </c>
      <c r="R60" s="2">
        <f>IF(B60=R34,"",1)</f>
        <v>1</v>
      </c>
      <c r="S60" s="2">
        <f>IF(B60=S34,"",1)</f>
        <v>1</v>
      </c>
      <c r="T60" s="2">
        <f>IF(B60=T34,"",1)</f>
        <v>1</v>
      </c>
      <c r="U60" s="2">
        <f>IF(B60=U34,"",1)</f>
        <v>1</v>
      </c>
      <c r="V60" s="2">
        <f>IF(B60=V34,"",1)</f>
        <v>1</v>
      </c>
      <c r="W60" s="2">
        <f>IF(B60=W34,"",1)</f>
        <v>1</v>
      </c>
      <c r="X60" s="2">
        <f>IF(B60=X34,"",1)</f>
        <v>1</v>
      </c>
      <c r="Y60" s="2">
        <f>IF(B60=Y34,"",1)</f>
        <v>1</v>
      </c>
      <c r="Z60" s="2">
        <f>IF(B60=Z34,"",1)</f>
        <v>1</v>
      </c>
      <c r="AA60" s="2">
        <f>IF(B60=AA34,"",1)</f>
        <v>1</v>
      </c>
      <c r="AB60" s="71" t="str">
        <f>IF(B60=AB34,"",1)</f>
        <v/>
      </c>
      <c r="AC60" s="2">
        <f>IF(B60=AC34,"",1)</f>
        <v>1</v>
      </c>
      <c r="AD60" s="2">
        <f>IF(B60=AD34,"",1)</f>
        <v>1</v>
      </c>
    </row>
    <row r="61" spans="2:30" ht="15.75" thickBot="1">
      <c r="B61" s="46" t="s">
        <v>116</v>
      </c>
      <c r="C61" s="2">
        <f>IF(B61=C34,"",1)</f>
        <v>1</v>
      </c>
      <c r="D61" s="2">
        <f>IF(B61=D34,"",1)</f>
        <v>1</v>
      </c>
      <c r="E61" s="2">
        <f>IF(B61=E34,"",1)</f>
        <v>1</v>
      </c>
      <c r="F61" s="2">
        <f>IF(B61=F34,"",1)</f>
        <v>1</v>
      </c>
      <c r="G61" s="2">
        <f>IF(B61=G34,"",1)</f>
        <v>1</v>
      </c>
      <c r="H61" s="2">
        <f>IF(B61=H34,"",1)</f>
        <v>1</v>
      </c>
      <c r="I61" s="2">
        <f>IF(B61=I34,"",1)</f>
        <v>1</v>
      </c>
      <c r="J61" s="2">
        <f>IF(B61=J34,"",1)</f>
        <v>1</v>
      </c>
      <c r="K61" s="2">
        <f>IF(B61=K34,"",1)</f>
        <v>1</v>
      </c>
      <c r="L61" s="2">
        <f>IF(B61=L34,"",1)</f>
        <v>1</v>
      </c>
      <c r="M61" s="2">
        <f>IF(B61=M34,"",1)</f>
        <v>1</v>
      </c>
      <c r="N61" s="2">
        <f>IF(B61=N34,"",1)</f>
        <v>1</v>
      </c>
      <c r="O61" s="2">
        <f>IF(B61=O34,"",1)</f>
        <v>1</v>
      </c>
      <c r="P61" s="2">
        <f>IF(B61=P34,"",1)</f>
        <v>1</v>
      </c>
      <c r="Q61" s="2">
        <f>IF(B61=Q34,"",1)</f>
        <v>1</v>
      </c>
      <c r="R61" s="2">
        <f>IF(B61=R34,"",1)</f>
        <v>1</v>
      </c>
      <c r="S61" s="2">
        <f>IF(B61=S34,"",1)</f>
        <v>1</v>
      </c>
      <c r="T61" s="2">
        <f>IF(B61=T34,"",1)</f>
        <v>1</v>
      </c>
      <c r="U61" s="2">
        <f>IF(B61=U34,"",1)</f>
        <v>1</v>
      </c>
      <c r="V61" s="2">
        <f>IF(B61=V34,"",1)</f>
        <v>1</v>
      </c>
      <c r="W61" s="2">
        <f>IF(B61=W34,"",1)</f>
        <v>1</v>
      </c>
      <c r="X61" s="2">
        <f>IF(B61=X34,"",1)</f>
        <v>1</v>
      </c>
      <c r="Y61" s="2">
        <f>IF(B61=Y34,"",1)</f>
        <v>1</v>
      </c>
      <c r="Z61" s="2">
        <f>IF(B61=Z34,"",1)</f>
        <v>1</v>
      </c>
      <c r="AA61" s="2">
        <f>IF(B61=AA34,"",1)</f>
        <v>1</v>
      </c>
      <c r="AB61" s="2">
        <f>IF(B61=AB34,"",1)</f>
        <v>1</v>
      </c>
      <c r="AC61" s="71" t="str">
        <f>IF(B61=AC34,"",1)</f>
        <v/>
      </c>
      <c r="AD61" s="2">
        <f>IF(B61=AD34,"",1)</f>
        <v>1</v>
      </c>
    </row>
    <row r="62" spans="2:30" ht="15.75" thickBot="1">
      <c r="B62" s="46" t="s">
        <v>119</v>
      </c>
      <c r="C62" s="2">
        <f>IF(B62=C34,"",1)</f>
        <v>1</v>
      </c>
      <c r="D62" s="2">
        <f>IF(B62=D34,"",1)</f>
        <v>1</v>
      </c>
      <c r="E62" s="2">
        <f>IF(B62=E34,"",1)</f>
        <v>1</v>
      </c>
      <c r="F62" s="2">
        <f>IF(B62=F34,"",1)</f>
        <v>1</v>
      </c>
      <c r="G62" s="2">
        <f>IF(B62=G34,"",1)</f>
        <v>1</v>
      </c>
      <c r="H62" s="2">
        <f>IF(B62=H34,"",1)</f>
        <v>1</v>
      </c>
      <c r="I62" s="2">
        <f>IF(B62=I34,"",1)</f>
        <v>1</v>
      </c>
      <c r="J62" s="2">
        <f>IF(B62=J34,"",1)</f>
        <v>1</v>
      </c>
      <c r="K62" s="2">
        <f>IF(B62=K34,"",1)</f>
        <v>1</v>
      </c>
      <c r="L62" s="2">
        <f>IF(B62=L34,"",1)</f>
        <v>1</v>
      </c>
      <c r="M62" s="2">
        <f>IF(B62=M34,"",1)</f>
        <v>1</v>
      </c>
      <c r="N62" s="2">
        <f>IF(B62=N34,"",1)</f>
        <v>1</v>
      </c>
      <c r="O62" s="2">
        <f>IF(B62=O34,"",1)</f>
        <v>1</v>
      </c>
      <c r="P62" s="2">
        <f>IF(B62=P34,"",1)</f>
        <v>1</v>
      </c>
      <c r="Q62" s="2">
        <f>IF(B62=Q34,"",1)</f>
        <v>1</v>
      </c>
      <c r="R62" s="2">
        <f>IF(B62=R34,"",1)</f>
        <v>1</v>
      </c>
      <c r="S62" s="2">
        <f>IF(B62=S34,"",1)</f>
        <v>1</v>
      </c>
      <c r="T62" s="2">
        <f>IF(B62=T34,"",1)</f>
        <v>1</v>
      </c>
      <c r="U62" s="2">
        <f>IF(B62=U34,"",1)</f>
        <v>1</v>
      </c>
      <c r="V62" s="2">
        <f>IF(B62=V34,"",1)</f>
        <v>1</v>
      </c>
      <c r="W62" s="2">
        <f>IF(B62=W34,"",1)</f>
        <v>1</v>
      </c>
      <c r="X62" s="2">
        <f>IF(B62=X34,"",1)</f>
        <v>1</v>
      </c>
      <c r="Y62" s="2">
        <f>IF(B62=Y34,"",1)</f>
        <v>1</v>
      </c>
      <c r="Z62" s="2">
        <f>IF(B62=Z34,"",1)</f>
        <v>1</v>
      </c>
      <c r="AA62" s="2">
        <f>IF(B62=AA34,"",1)</f>
        <v>1</v>
      </c>
      <c r="AB62" s="2">
        <f>IF(B62=AB34,"",1)</f>
        <v>1</v>
      </c>
      <c r="AC62" s="2">
        <f>IF(B62=AC34,"",1)</f>
        <v>1</v>
      </c>
      <c r="AD62" s="71" t="str">
        <f>IF(B62=AD34,"",1)</f>
        <v/>
      </c>
    </row>
    <row r="64" spans="2:30">
      <c r="B64" s="1" t="s">
        <v>136</v>
      </c>
      <c r="C64" s="1"/>
      <c r="D64" s="1"/>
      <c r="E64" s="1"/>
      <c r="F64" s="1"/>
      <c r="G64" s="1"/>
      <c r="H64" s="1"/>
      <c r="I64" s="1"/>
      <c r="J64" s="1"/>
      <c r="K64" s="1"/>
      <c r="L64" s="1"/>
      <c r="M64" s="1"/>
      <c r="N64" s="1"/>
      <c r="O64" s="1"/>
    </row>
    <row r="65" spans="2:30" ht="15.75" thickBot="1">
      <c r="B65" s="46" t="s">
        <v>152</v>
      </c>
      <c r="C65" s="46" t="s">
        <v>45</v>
      </c>
      <c r="D65" s="46" t="s">
        <v>48</v>
      </c>
      <c r="E65" s="46" t="s">
        <v>51</v>
      </c>
      <c r="F65" s="46" t="s">
        <v>54</v>
      </c>
      <c r="G65" s="46" t="s">
        <v>57</v>
      </c>
      <c r="H65" s="46" t="s">
        <v>60</v>
      </c>
      <c r="I65" s="46" t="s">
        <v>63</v>
      </c>
      <c r="J65" s="46" t="s">
        <v>66</v>
      </c>
      <c r="K65" s="46" t="s">
        <v>69</v>
      </c>
      <c r="L65" s="46" t="s">
        <v>71</v>
      </c>
      <c r="M65" s="46" t="s">
        <v>73</v>
      </c>
      <c r="N65" s="46" t="s">
        <v>75</v>
      </c>
      <c r="O65" s="46" t="s">
        <v>78</v>
      </c>
      <c r="P65" s="46" t="s">
        <v>81</v>
      </c>
      <c r="Q65" s="46" t="s">
        <v>84</v>
      </c>
      <c r="R65" s="46" t="s">
        <v>87</v>
      </c>
      <c r="S65" s="46" t="s">
        <v>90</v>
      </c>
      <c r="T65" s="46" t="s">
        <v>93</v>
      </c>
      <c r="U65" s="46" t="s">
        <v>96</v>
      </c>
      <c r="V65" s="46" t="s">
        <v>98</v>
      </c>
      <c r="W65" s="46" t="s">
        <v>100</v>
      </c>
      <c r="X65" s="46" t="s">
        <v>103</v>
      </c>
      <c r="Y65" s="46" t="s">
        <v>106</v>
      </c>
      <c r="Z65" s="46" t="s">
        <v>109</v>
      </c>
      <c r="AA65" s="46" t="s">
        <v>111</v>
      </c>
      <c r="AB65" s="46" t="s">
        <v>113</v>
      </c>
      <c r="AC65" s="46" t="s">
        <v>116</v>
      </c>
      <c r="AD65" s="46" t="s">
        <v>119</v>
      </c>
    </row>
    <row r="66" spans="2:30" ht="15.75" thickBot="1">
      <c r="B66" s="46" t="s">
        <v>45</v>
      </c>
      <c r="C66" s="71" t="str">
        <f>IF(B66=C65,"",1)</f>
        <v/>
      </c>
      <c r="D66" s="2">
        <f>IF(B66=D65,"",1)</f>
        <v>1</v>
      </c>
      <c r="E66" s="2">
        <f>IF(B66=E65,"",1)</f>
        <v>1</v>
      </c>
      <c r="F66" s="2">
        <f>IF(B66=F65,"",1)</f>
        <v>1</v>
      </c>
      <c r="G66" s="2">
        <f>IF(B66=G65,"",1)</f>
        <v>1</v>
      </c>
      <c r="H66" s="2">
        <f>IF(B66=H65,"",1)</f>
        <v>1</v>
      </c>
      <c r="I66" s="2">
        <f>IF(B66=I65,"",1)</f>
        <v>1</v>
      </c>
      <c r="J66" s="2">
        <f>IF(B66=J65,"",1)</f>
        <v>1</v>
      </c>
      <c r="K66" s="2">
        <f>IF(B66=K65,"",1)</f>
        <v>1</v>
      </c>
      <c r="L66" s="2">
        <f>IF(B66=L65,"",1)</f>
        <v>1</v>
      </c>
      <c r="M66" s="2">
        <f>IF(B66=M65,"",1)</f>
        <v>1</v>
      </c>
      <c r="N66" s="2">
        <f>IF(B66=N65,"",1)</f>
        <v>1</v>
      </c>
      <c r="O66" s="2">
        <f>IF(B66=O65,"",1)</f>
        <v>1</v>
      </c>
      <c r="P66" s="2">
        <f>IF(B66=P65,"",1)</f>
        <v>1</v>
      </c>
      <c r="Q66" s="2">
        <f>IF(B66=Q65,"",1)</f>
        <v>1</v>
      </c>
      <c r="R66" s="2">
        <f>IF(B66=R65,"",1)</f>
        <v>1</v>
      </c>
      <c r="S66" s="2">
        <f>IF(B66=S65,"",1)</f>
        <v>1</v>
      </c>
      <c r="T66" s="2">
        <f>IF(B66=T65,"",1)</f>
        <v>1</v>
      </c>
      <c r="U66" s="2">
        <f>IF(B66=U65,"",1)</f>
        <v>1</v>
      </c>
      <c r="V66" s="2">
        <f>IF(B66=V65,"",1)</f>
        <v>1</v>
      </c>
      <c r="W66" s="2">
        <f>IF(B66=W65,"",1)</f>
        <v>1</v>
      </c>
      <c r="X66" s="2">
        <f>IF(B66=X65,"",1)</f>
        <v>1</v>
      </c>
      <c r="Y66" s="2">
        <f>IF(B66=Y65,"",1)</f>
        <v>1</v>
      </c>
      <c r="Z66" s="2">
        <f>IF(B66=Z65,"",1)</f>
        <v>1</v>
      </c>
      <c r="AA66" s="2">
        <f>IF(B66=AA65,"",1)</f>
        <v>1</v>
      </c>
      <c r="AB66" s="2">
        <f>IF(B66=AB65,"",1)</f>
        <v>1</v>
      </c>
      <c r="AC66" s="2">
        <f>IF(B66=AC65,"",1)</f>
        <v>1</v>
      </c>
      <c r="AD66" s="2">
        <f>IF(B66=AD65,"",1)</f>
        <v>1</v>
      </c>
    </row>
    <row r="67" spans="2:30" ht="15.75" thickBot="1">
      <c r="B67" s="46" t="s">
        <v>48</v>
      </c>
      <c r="C67" s="2">
        <f>IF(B67=C65,"",1)</f>
        <v>1</v>
      </c>
      <c r="D67" s="71" t="str">
        <f>IF(B67=D65,"",1)</f>
        <v/>
      </c>
      <c r="E67" s="2">
        <f>IF(B67=E65,"",1)</f>
        <v>1</v>
      </c>
      <c r="F67" s="2">
        <f>IF(B67=F65,"",1)</f>
        <v>1</v>
      </c>
      <c r="G67" s="2">
        <f>IF(B67=G65,"",1)</f>
        <v>1</v>
      </c>
      <c r="H67" s="2">
        <f>IF(B67=H65,"",1)</f>
        <v>1</v>
      </c>
      <c r="I67" s="2">
        <f>IF(B67=I65,"",1)</f>
        <v>1</v>
      </c>
      <c r="J67" s="2">
        <f>IF(B67=J65,"",1)</f>
        <v>1</v>
      </c>
      <c r="K67" s="2">
        <f>IF(B67=K65,"",1)</f>
        <v>1</v>
      </c>
      <c r="L67" s="2">
        <f>IF(B67=L65,"",1)</f>
        <v>1</v>
      </c>
      <c r="M67" s="2">
        <f>IF(B67=M65,"",1)</f>
        <v>1</v>
      </c>
      <c r="N67" s="2">
        <f>IF(B67=N65,"",1)</f>
        <v>1</v>
      </c>
      <c r="O67" s="2">
        <f>IF(B67=O65,"",1)</f>
        <v>1</v>
      </c>
      <c r="P67" s="2">
        <f>IF(B67=P65,"",1)</f>
        <v>1</v>
      </c>
      <c r="Q67" s="2">
        <f>IF(B67=Q65,"",1)</f>
        <v>1</v>
      </c>
      <c r="R67" s="2">
        <f>IF(B67=R65,"",1)</f>
        <v>1</v>
      </c>
      <c r="S67" s="2">
        <f>IF(B67=S65,"",1)</f>
        <v>1</v>
      </c>
      <c r="T67" s="2">
        <f>IF(B67=T65,"",1)</f>
        <v>1</v>
      </c>
      <c r="U67" s="2">
        <f>IF(B67=U65,"",1)</f>
        <v>1</v>
      </c>
      <c r="V67" s="2">
        <f>IF(B67=V65,"",1)</f>
        <v>1</v>
      </c>
      <c r="W67" s="2">
        <f>IF(B67=W65,"",1)</f>
        <v>1</v>
      </c>
      <c r="X67" s="2">
        <f>IF(B67=X65,"",1)</f>
        <v>1</v>
      </c>
      <c r="Y67" s="2">
        <f>IF(B67=Y65,"",1)</f>
        <v>1</v>
      </c>
      <c r="Z67" s="2">
        <f>IF(B67=Z65,"",1)</f>
        <v>1</v>
      </c>
      <c r="AA67" s="2">
        <f>IF(B67=AA65,"",1)</f>
        <v>1</v>
      </c>
      <c r="AB67" s="2">
        <f>IF(B67=AB65,"",1)</f>
        <v>1</v>
      </c>
      <c r="AC67" s="2">
        <f>IF(B67=AC65,"",1)</f>
        <v>1</v>
      </c>
      <c r="AD67" s="2">
        <f>IF(B67=AD65,"",1)</f>
        <v>1</v>
      </c>
    </row>
    <row r="68" spans="2:30" ht="15.75" thickBot="1">
      <c r="B68" s="46" t="s">
        <v>51</v>
      </c>
      <c r="C68" s="2">
        <f>IF(B68=C65,"",1)</f>
        <v>1</v>
      </c>
      <c r="D68" s="2">
        <f>IF(B68=D65,"",1)</f>
        <v>1</v>
      </c>
      <c r="E68" s="71" t="str">
        <f>IF(B68=E65,"",1)</f>
        <v/>
      </c>
      <c r="F68" s="2">
        <f>IF(B68=F65,"",1)</f>
        <v>1</v>
      </c>
      <c r="G68" s="2">
        <f>IF(B68=G65,"",1)</f>
        <v>1</v>
      </c>
      <c r="H68" s="2">
        <f>IF(B68=H65,"",1)</f>
        <v>1</v>
      </c>
      <c r="I68" s="2">
        <f>IF(B68=I65,"",1)</f>
        <v>1</v>
      </c>
      <c r="J68" s="2">
        <f>IF(B68=J65,"",1)</f>
        <v>1</v>
      </c>
      <c r="K68" s="2">
        <f>IF(B68=K65,"",1)</f>
        <v>1</v>
      </c>
      <c r="L68" s="2">
        <f>IF(B68=L65,"",1)</f>
        <v>1</v>
      </c>
      <c r="M68" s="2">
        <f>IF(B68=M65,"",1)</f>
        <v>1</v>
      </c>
      <c r="N68" s="2">
        <f>IF(B68=N65,"",1)</f>
        <v>1</v>
      </c>
      <c r="O68" s="2">
        <f>IF(B68=O65,"",1)</f>
        <v>1</v>
      </c>
      <c r="P68" s="2">
        <f>IF(B68=P65,"",1)</f>
        <v>1</v>
      </c>
      <c r="Q68" s="2">
        <f>IF(B68=Q65,"",1)</f>
        <v>1</v>
      </c>
      <c r="R68" s="2">
        <f>IF(B68=R65,"",1)</f>
        <v>1</v>
      </c>
      <c r="S68" s="2">
        <f>IF(B68=S65,"",1)</f>
        <v>1</v>
      </c>
      <c r="T68" s="2">
        <f>IF(B68=T65,"",1)</f>
        <v>1</v>
      </c>
      <c r="U68" s="2">
        <f>IF(B68=U65,"",1)</f>
        <v>1</v>
      </c>
      <c r="V68" s="2">
        <f>IF(B68=V65,"",1)</f>
        <v>1</v>
      </c>
      <c r="W68" s="2">
        <f>IF(B68=W65,"",1)</f>
        <v>1</v>
      </c>
      <c r="X68" s="2">
        <f>IF(B68=X65,"",1)</f>
        <v>1</v>
      </c>
      <c r="Y68" s="2">
        <f>IF(B68=Y65,"",1)</f>
        <v>1</v>
      </c>
      <c r="Z68" s="2">
        <f>IF(B68=Z65,"",1)</f>
        <v>1</v>
      </c>
      <c r="AA68" s="2">
        <f>IF(B68=AA65,"",1)</f>
        <v>1</v>
      </c>
      <c r="AB68" s="2">
        <f>IF(B68=AB65,"",1)</f>
        <v>1</v>
      </c>
      <c r="AC68" s="2">
        <f>IF(B68=AC65,"",1)</f>
        <v>1</v>
      </c>
      <c r="AD68" s="2">
        <f>IF(B68=AD65,"",1)</f>
        <v>1</v>
      </c>
    </row>
    <row r="69" spans="2:30" ht="15.75" thickBot="1">
      <c r="B69" s="46" t="s">
        <v>54</v>
      </c>
      <c r="C69" s="2">
        <f>IF(B69=C65,"",1)</f>
        <v>1</v>
      </c>
      <c r="D69" s="2">
        <f>IF(B69=D65,"",1)</f>
        <v>1</v>
      </c>
      <c r="E69" s="2">
        <f>IF(B69=E65,"",1)</f>
        <v>1</v>
      </c>
      <c r="F69" s="71" t="str">
        <f>IF(B69=F65,"",1)</f>
        <v/>
      </c>
      <c r="G69" s="2">
        <f>IF(B69=G65,"",1)</f>
        <v>1</v>
      </c>
      <c r="H69" s="2">
        <f>IF(B69=H65,"",1)</f>
        <v>1</v>
      </c>
      <c r="I69" s="2">
        <f>IF(B69=I65,"",1)</f>
        <v>1</v>
      </c>
      <c r="J69" s="2">
        <f>IF(B69=J65,"",1)</f>
        <v>1</v>
      </c>
      <c r="K69" s="2">
        <f>IF(B69=K65,"",1)</f>
        <v>1</v>
      </c>
      <c r="L69" s="2">
        <f>IF(B69=L65,"",1)</f>
        <v>1</v>
      </c>
      <c r="M69" s="2">
        <f>IF(B69=M65,"",1)</f>
        <v>1</v>
      </c>
      <c r="N69" s="2">
        <f>IF(B69=N65,"",1)</f>
        <v>1</v>
      </c>
      <c r="O69" s="2">
        <f>IF(B69=O65,"",1)</f>
        <v>1</v>
      </c>
      <c r="P69" s="2">
        <f>IF(B69=P65,"",1)</f>
        <v>1</v>
      </c>
      <c r="Q69" s="2">
        <f>IF(B69=Q65,"",1)</f>
        <v>1</v>
      </c>
      <c r="R69" s="2">
        <f>IF(B69=R65,"",1)</f>
        <v>1</v>
      </c>
      <c r="S69" s="2">
        <f>IF(B69=S65,"",1)</f>
        <v>1</v>
      </c>
      <c r="T69" s="2">
        <f>IF(B69=T65,"",1)</f>
        <v>1</v>
      </c>
      <c r="U69" s="2">
        <f>IF(B69=U65,"",1)</f>
        <v>1</v>
      </c>
      <c r="V69" s="2">
        <f>IF(B69=V65,"",1)</f>
        <v>1</v>
      </c>
      <c r="W69" s="2">
        <f>IF(B69=W65,"",1)</f>
        <v>1</v>
      </c>
      <c r="X69" s="2">
        <f>IF(B69=X65,"",1)</f>
        <v>1</v>
      </c>
      <c r="Y69" s="2">
        <f>IF(B69=Y65,"",1)</f>
        <v>1</v>
      </c>
      <c r="Z69" s="2">
        <f>IF(B69=Z65,"",1)</f>
        <v>1</v>
      </c>
      <c r="AA69" s="2">
        <f>IF(B69=AA65,"",1)</f>
        <v>1</v>
      </c>
      <c r="AB69" s="2">
        <f>IF(B69=AB65,"",1)</f>
        <v>1</v>
      </c>
      <c r="AC69" s="2">
        <f>IF(B69=AC65,"",1)</f>
        <v>1</v>
      </c>
      <c r="AD69" s="2">
        <f>IF(B69=AD65,"",1)</f>
        <v>1</v>
      </c>
    </row>
    <row r="70" spans="2:30" ht="15.75" thickBot="1">
      <c r="B70" s="46" t="s">
        <v>57</v>
      </c>
      <c r="C70" s="2">
        <f>IF(B70=C65,"",1)</f>
        <v>1</v>
      </c>
      <c r="D70" s="2">
        <f>IF(B70=D65,"",1)</f>
        <v>1</v>
      </c>
      <c r="E70" s="2">
        <f>IF(B70=E65,"",1)</f>
        <v>1</v>
      </c>
      <c r="F70" s="2">
        <f>IF(B70=F65,"",1)</f>
        <v>1</v>
      </c>
      <c r="G70" s="71" t="str">
        <f>IF(B70=G65,"",1)</f>
        <v/>
      </c>
      <c r="H70" s="2">
        <f>IF(B70=H65,"",1)</f>
        <v>1</v>
      </c>
      <c r="I70" s="2">
        <f>IF(B70=I65,"",1)</f>
        <v>1</v>
      </c>
      <c r="J70" s="2">
        <f>IF(B70=J65,"",1)</f>
        <v>1</v>
      </c>
      <c r="K70" s="2">
        <f>IF(B70=K65,"",1)</f>
        <v>1</v>
      </c>
      <c r="L70" s="2">
        <f>IF(B70=L65,"",1)</f>
        <v>1</v>
      </c>
      <c r="M70" s="2">
        <f>IF(B70=M65,"",1)</f>
        <v>1</v>
      </c>
      <c r="N70" s="2">
        <f>IF(B70=N65,"",1)</f>
        <v>1</v>
      </c>
      <c r="O70" s="2">
        <f>IF(B70=O65,"",1)</f>
        <v>1</v>
      </c>
      <c r="P70" s="2">
        <f>IF(B70=P65,"",1)</f>
        <v>1</v>
      </c>
      <c r="Q70" s="2">
        <f>IF(B70=Q65,"",1)</f>
        <v>1</v>
      </c>
      <c r="R70" s="2">
        <f>IF(B70=R65,"",1)</f>
        <v>1</v>
      </c>
      <c r="S70" s="2">
        <f>IF(B70=S65,"",1)</f>
        <v>1</v>
      </c>
      <c r="T70" s="2">
        <f>IF(B70=T65,"",1)</f>
        <v>1</v>
      </c>
      <c r="U70" s="2">
        <f>IF(B70=U65,"",1)</f>
        <v>1</v>
      </c>
      <c r="V70" s="2">
        <f>IF(B70=V65,"",1)</f>
        <v>1</v>
      </c>
      <c r="W70" s="2">
        <f>IF(B70=W65,"",1)</f>
        <v>1</v>
      </c>
      <c r="X70" s="2">
        <f>IF(B70=X65,"",1)</f>
        <v>1</v>
      </c>
      <c r="Y70" s="2">
        <f>IF(B70=Y65,"",1)</f>
        <v>1</v>
      </c>
      <c r="Z70" s="2">
        <f>IF(B70=Z65,"",1)</f>
        <v>1</v>
      </c>
      <c r="AA70" s="2">
        <f>IF(B70=AA65,"",1)</f>
        <v>1</v>
      </c>
      <c r="AB70" s="2">
        <f>IF(B70=AB65,"",1)</f>
        <v>1</v>
      </c>
      <c r="AC70" s="2">
        <f>IF(B70=AC65,"",1)</f>
        <v>1</v>
      </c>
      <c r="AD70" s="2">
        <f>IF(B70=AD65,"",1)</f>
        <v>1</v>
      </c>
    </row>
    <row r="71" spans="2:30" ht="15.75" thickBot="1">
      <c r="B71" s="46" t="s">
        <v>60</v>
      </c>
      <c r="C71" s="2">
        <f>IF(B71=C65,"",1)</f>
        <v>1</v>
      </c>
      <c r="D71" s="2">
        <f>IF(B71=D65,"",1)</f>
        <v>1</v>
      </c>
      <c r="E71" s="2">
        <f>IF(B71=E65,"",1)</f>
        <v>1</v>
      </c>
      <c r="F71" s="2">
        <f>IF(B71=F65,"",1)</f>
        <v>1</v>
      </c>
      <c r="G71" s="2">
        <f>IF(B71=G65,"",1)</f>
        <v>1</v>
      </c>
      <c r="H71" s="71" t="str">
        <f>IF(B71=H65,"",1)</f>
        <v/>
      </c>
      <c r="I71" s="2">
        <f>IF(B71=I65,"",1)</f>
        <v>1</v>
      </c>
      <c r="J71" s="2">
        <f>IF(B71=J65,"",1)</f>
        <v>1</v>
      </c>
      <c r="K71" s="2">
        <f>IF(B71=K65,"",1)</f>
        <v>1</v>
      </c>
      <c r="L71" s="2">
        <f>IF(B71=L65,"",1)</f>
        <v>1</v>
      </c>
      <c r="M71" s="2">
        <f>IF(B71=M65,"",1)</f>
        <v>1</v>
      </c>
      <c r="N71" s="2">
        <f>IF(B71=N65,"",1)</f>
        <v>1</v>
      </c>
      <c r="O71" s="2">
        <f>IF(B71=O65,"",1)</f>
        <v>1</v>
      </c>
      <c r="P71" s="2">
        <f>IF(B71=P65,"",1)</f>
        <v>1</v>
      </c>
      <c r="Q71" s="2">
        <f>IF(B71=Q65,"",1)</f>
        <v>1</v>
      </c>
      <c r="R71" s="2">
        <f>IF(B71=R65,"",1)</f>
        <v>1</v>
      </c>
      <c r="S71" s="2">
        <f>IF(B71=S65,"",1)</f>
        <v>1</v>
      </c>
      <c r="T71" s="2">
        <f>IF(B71=T65,"",1)</f>
        <v>1</v>
      </c>
      <c r="U71" s="2">
        <f>IF(B71=U65,"",1)</f>
        <v>1</v>
      </c>
      <c r="V71" s="2">
        <f>IF(B71=V65,"",1)</f>
        <v>1</v>
      </c>
      <c r="W71" s="2">
        <f>IF(B71=W65,"",1)</f>
        <v>1</v>
      </c>
      <c r="X71" s="2">
        <f>IF(B71=X65,"",1)</f>
        <v>1</v>
      </c>
      <c r="Y71" s="2">
        <f>IF(B71=Y65,"",1)</f>
        <v>1</v>
      </c>
      <c r="Z71" s="2">
        <f>IF(B71=Z65,"",1)</f>
        <v>1</v>
      </c>
      <c r="AA71" s="2">
        <f>IF(B71=AA65,"",1)</f>
        <v>1</v>
      </c>
      <c r="AB71" s="2">
        <f>IF(B71=AB65,"",1)</f>
        <v>1</v>
      </c>
      <c r="AC71" s="2">
        <f>IF(B71=AC65,"",1)</f>
        <v>1</v>
      </c>
      <c r="AD71" s="2">
        <f>IF(B71=AD65,"",1)</f>
        <v>1</v>
      </c>
    </row>
    <row r="72" spans="2:30" ht="15.75" thickBot="1">
      <c r="B72" s="46" t="s">
        <v>63</v>
      </c>
      <c r="C72" s="2">
        <f>IF(B72=C65,"",1)</f>
        <v>1</v>
      </c>
      <c r="D72" s="2">
        <f>IF(B72=D65,"",1)</f>
        <v>1</v>
      </c>
      <c r="E72" s="2">
        <f>IF(B72=E65,"",1)</f>
        <v>1</v>
      </c>
      <c r="F72" s="2">
        <f>IF(B72=F65,"",1)</f>
        <v>1</v>
      </c>
      <c r="G72" s="2">
        <f>IF(B72=G65,"",1)</f>
        <v>1</v>
      </c>
      <c r="H72" s="2">
        <f>IF(B72=H65,"",1)</f>
        <v>1</v>
      </c>
      <c r="I72" s="71" t="str">
        <f>IF(B72=I65,"",1)</f>
        <v/>
      </c>
      <c r="J72" s="2">
        <f>IF(B72=J65,"",1)</f>
        <v>1</v>
      </c>
      <c r="K72" s="2">
        <f>IF(B72=K65,"",1)</f>
        <v>1</v>
      </c>
      <c r="L72" s="2">
        <f>IF(B72=L65,"",1)</f>
        <v>1</v>
      </c>
      <c r="M72" s="2">
        <f>IF(B72=M65,"",1)</f>
        <v>1</v>
      </c>
      <c r="N72" s="2">
        <f>IF(B72=N65,"",1)</f>
        <v>1</v>
      </c>
      <c r="O72" s="2">
        <f>IF(B72=O65,"",1)</f>
        <v>1</v>
      </c>
      <c r="P72" s="2">
        <f>IF(B72=P65,"",1)</f>
        <v>1</v>
      </c>
      <c r="Q72" s="2">
        <f>IF(B72=Q65,"",1)</f>
        <v>1</v>
      </c>
      <c r="R72" s="2">
        <f>IF(B72=R65,"",1)</f>
        <v>1</v>
      </c>
      <c r="S72" s="2">
        <f>IF(B72=S65,"",1)</f>
        <v>1</v>
      </c>
      <c r="T72" s="2">
        <f>IF(B72=T65,"",1)</f>
        <v>1</v>
      </c>
      <c r="U72" s="2">
        <f>IF(B72=U65,"",1)</f>
        <v>1</v>
      </c>
      <c r="V72" s="2">
        <f>IF(B72=V65,"",1)</f>
        <v>1</v>
      </c>
      <c r="W72" s="2">
        <f>IF(B72=W65,"",1)</f>
        <v>1</v>
      </c>
      <c r="X72" s="2">
        <f>IF(B72=X65,"",1)</f>
        <v>1</v>
      </c>
      <c r="Y72" s="2">
        <f>IF(B72=Y65,"",1)</f>
        <v>1</v>
      </c>
      <c r="Z72" s="2">
        <f>IF(B72=Z65,"",1)</f>
        <v>1</v>
      </c>
      <c r="AA72" s="2">
        <f>IF(B72=AA65,"",1)</f>
        <v>1</v>
      </c>
      <c r="AB72" s="2">
        <f>IF(B72=AB65,"",1)</f>
        <v>1</v>
      </c>
      <c r="AC72" s="2">
        <f>IF(B72=AC65,"",1)</f>
        <v>1</v>
      </c>
      <c r="AD72" s="2">
        <f>IF(B72=AD65,"",1)</f>
        <v>1</v>
      </c>
    </row>
    <row r="73" spans="2:30" ht="15.75" thickBot="1">
      <c r="B73" s="46" t="s">
        <v>66</v>
      </c>
      <c r="C73" s="2">
        <f>IF(B73=C65,"",1)</f>
        <v>1</v>
      </c>
      <c r="D73" s="2">
        <f>IF(B73=D65,"",1)</f>
        <v>1</v>
      </c>
      <c r="E73" s="2">
        <f>IF(B73=E65,"",1)</f>
        <v>1</v>
      </c>
      <c r="F73" s="2">
        <f>IF(B73=F65,"",1)</f>
        <v>1</v>
      </c>
      <c r="G73" s="2">
        <f>IF(B73=G65,"",1)</f>
        <v>1</v>
      </c>
      <c r="H73" s="2">
        <f>IF(B73=H65,"",1)</f>
        <v>1</v>
      </c>
      <c r="I73" s="2">
        <f>IF(B73=I65,"",1)</f>
        <v>1</v>
      </c>
      <c r="J73" s="71" t="str">
        <f>IF(B73=J65,"",1)</f>
        <v/>
      </c>
      <c r="K73" s="2">
        <f>IF(B73=K65,"",1)</f>
        <v>1</v>
      </c>
      <c r="L73" s="2">
        <f>IF(B73=L65,"",1)</f>
        <v>1</v>
      </c>
      <c r="M73" s="2">
        <f>IF(B73=M65,"",1)</f>
        <v>1</v>
      </c>
      <c r="N73" s="2">
        <f>IF(B73=N65,"",1)</f>
        <v>1</v>
      </c>
      <c r="O73" s="2">
        <f>IF(B73=O65,"",1)</f>
        <v>1</v>
      </c>
      <c r="P73" s="2">
        <f>IF(B73=P65,"",1)</f>
        <v>1</v>
      </c>
      <c r="Q73" s="2">
        <f>IF(B73=Q65,"",1)</f>
        <v>1</v>
      </c>
      <c r="R73" s="2">
        <f>IF(B73=R65,"",1)</f>
        <v>1</v>
      </c>
      <c r="S73" s="2">
        <f>IF(B73=S65,"",1)</f>
        <v>1</v>
      </c>
      <c r="T73" s="2">
        <f>IF(B73=T65,"",1)</f>
        <v>1</v>
      </c>
      <c r="U73" s="2">
        <f>IF(B73=U65,"",1)</f>
        <v>1</v>
      </c>
      <c r="V73" s="2">
        <f>IF(B73=V65,"",1)</f>
        <v>1</v>
      </c>
      <c r="W73" s="2">
        <f>IF(B73=W65,"",1)</f>
        <v>1</v>
      </c>
      <c r="X73" s="2">
        <f>IF(B73=X65,"",1)</f>
        <v>1</v>
      </c>
      <c r="Y73" s="2">
        <f>IF(B73=Y65,"",1)</f>
        <v>1</v>
      </c>
      <c r="Z73" s="2">
        <f>IF(B73=Z65,"",1)</f>
        <v>1</v>
      </c>
      <c r="AA73" s="2">
        <f>IF(B73=AA65,"",1)</f>
        <v>1</v>
      </c>
      <c r="AB73" s="2">
        <f>IF(B73=AB65,"",1)</f>
        <v>1</v>
      </c>
      <c r="AC73" s="2">
        <f>IF(B73=AC65,"",1)</f>
        <v>1</v>
      </c>
      <c r="AD73" s="2">
        <f>IF(B73=AD65,"",1)</f>
        <v>1</v>
      </c>
    </row>
    <row r="74" spans="2:30" ht="15.75" thickBot="1">
      <c r="B74" s="46" t="s">
        <v>69</v>
      </c>
      <c r="C74" s="2">
        <f>IF(B74=C65,"",1)</f>
        <v>1</v>
      </c>
      <c r="D74" s="2">
        <f>IF(B74=D65,"",1)</f>
        <v>1</v>
      </c>
      <c r="E74" s="2">
        <f>IF(B74=E65,"",1)</f>
        <v>1</v>
      </c>
      <c r="F74" s="2">
        <f>IF(B74=F65,"",1)</f>
        <v>1</v>
      </c>
      <c r="G74" s="2">
        <f>IF(B74=G65,"",1)</f>
        <v>1</v>
      </c>
      <c r="H74" s="2">
        <f>IF(B74=H65,"",1)</f>
        <v>1</v>
      </c>
      <c r="I74" s="2">
        <f>IF(B74=I65,"",1)</f>
        <v>1</v>
      </c>
      <c r="J74" s="2">
        <f>IF(B74=J65,"",1)</f>
        <v>1</v>
      </c>
      <c r="K74" s="71" t="str">
        <f>IF(B74=K65,"",1)</f>
        <v/>
      </c>
      <c r="L74" s="2">
        <f>IF(B74=L65,"",1)</f>
        <v>1</v>
      </c>
      <c r="M74" s="2">
        <f>IF(B74=M65,"",1)</f>
        <v>1</v>
      </c>
      <c r="N74" s="2">
        <f>IF(B74=N65,"",1)</f>
        <v>1</v>
      </c>
      <c r="O74" s="2">
        <f>IF(B74=O65,"",1)</f>
        <v>1</v>
      </c>
      <c r="P74" s="2">
        <f>IF(B74=P65,"",1)</f>
        <v>1</v>
      </c>
      <c r="Q74" s="2">
        <f>IF(B74=Q65,"",1)</f>
        <v>1</v>
      </c>
      <c r="R74" s="2">
        <f>IF(B74=R65,"",1)</f>
        <v>1</v>
      </c>
      <c r="S74" s="2">
        <f>IF(B74=S65,"",1)</f>
        <v>1</v>
      </c>
      <c r="T74" s="2">
        <f>IF(B74=T65,"",1)</f>
        <v>1</v>
      </c>
      <c r="U74" s="2">
        <f>IF(B74=U65,"",1)</f>
        <v>1</v>
      </c>
      <c r="V74" s="2">
        <f>IF(B74=V65,"",1)</f>
        <v>1</v>
      </c>
      <c r="W74" s="2">
        <f>IF(B74=W65,"",1)</f>
        <v>1</v>
      </c>
      <c r="X74" s="2">
        <f>IF(B74=X65,"",1)</f>
        <v>1</v>
      </c>
      <c r="Y74" s="2">
        <f>IF(B74=Y65,"",1)</f>
        <v>1</v>
      </c>
      <c r="Z74" s="2">
        <f>IF(B74=Z65,"",1)</f>
        <v>1</v>
      </c>
      <c r="AA74" s="2">
        <f>IF(B74=AA65,"",1)</f>
        <v>1</v>
      </c>
      <c r="AB74" s="2">
        <f>IF(B74=AB65,"",1)</f>
        <v>1</v>
      </c>
      <c r="AC74" s="2">
        <f>IF(B74=AC65,"",1)</f>
        <v>1</v>
      </c>
      <c r="AD74" s="2">
        <f>IF(B74=AD65,"",1)</f>
        <v>1</v>
      </c>
    </row>
    <row r="75" spans="2:30" ht="15.75" thickBot="1">
      <c r="B75" s="46" t="s">
        <v>71</v>
      </c>
      <c r="C75" s="2">
        <f>IF(B75=C65,"",1)</f>
        <v>1</v>
      </c>
      <c r="D75" s="2">
        <f>IF(B75=D65,"",1)</f>
        <v>1</v>
      </c>
      <c r="E75" s="2">
        <f>IF(B75=E65,"",1)</f>
        <v>1</v>
      </c>
      <c r="F75" s="2">
        <f>IF(B75=F65,"",1)</f>
        <v>1</v>
      </c>
      <c r="G75" s="2">
        <f>IF(B75=G65,"",1)</f>
        <v>1</v>
      </c>
      <c r="H75" s="2">
        <f>IF(B75=H65,"",1)</f>
        <v>1</v>
      </c>
      <c r="I75" s="2">
        <f>IF(B75=I65,"",1)</f>
        <v>1</v>
      </c>
      <c r="J75" s="2">
        <f>IF(B75=J65,"",1)</f>
        <v>1</v>
      </c>
      <c r="K75" s="2">
        <f>IF(B75=K65,"",1)</f>
        <v>1</v>
      </c>
      <c r="L75" s="71" t="str">
        <f>IF(B75=L65,"",1)</f>
        <v/>
      </c>
      <c r="M75" s="2">
        <f>IF(B75=M65,"",1)</f>
        <v>1</v>
      </c>
      <c r="N75" s="2">
        <f>IF(B75=N65,"",1)</f>
        <v>1</v>
      </c>
      <c r="O75" s="2">
        <f>IF(B75=O65,"",1)</f>
        <v>1</v>
      </c>
      <c r="P75" s="2">
        <f>IF(B75=P65,"",1)</f>
        <v>1</v>
      </c>
      <c r="Q75" s="2">
        <f>IF(B75=Q65,"",1)</f>
        <v>1</v>
      </c>
      <c r="R75" s="2">
        <f>IF(B75=R65,"",1)</f>
        <v>1</v>
      </c>
      <c r="S75" s="2">
        <f>IF(B75=S65,"",1)</f>
        <v>1</v>
      </c>
      <c r="T75" s="2">
        <f>IF(B75=T65,"",1)</f>
        <v>1</v>
      </c>
      <c r="U75" s="2">
        <f>IF(B75=U65,"",1)</f>
        <v>1</v>
      </c>
      <c r="V75" s="2">
        <f>IF(B75=V65,"",1)</f>
        <v>1</v>
      </c>
      <c r="W75" s="2">
        <f>IF(B75=W65,"",1)</f>
        <v>1</v>
      </c>
      <c r="X75" s="2">
        <f>IF(B75=X65,"",1)</f>
        <v>1</v>
      </c>
      <c r="Y75" s="2">
        <f>IF(B75=Y65,"",1)</f>
        <v>1</v>
      </c>
      <c r="Z75" s="2">
        <f>IF(B75=Z65,"",1)</f>
        <v>1</v>
      </c>
      <c r="AA75" s="2">
        <f>IF(B75=AA65,"",1)</f>
        <v>1</v>
      </c>
      <c r="AB75" s="2">
        <f>IF(B75=AB65,"",1)</f>
        <v>1</v>
      </c>
      <c r="AC75" s="2">
        <f>IF(B75=AC65,"",1)</f>
        <v>1</v>
      </c>
      <c r="AD75" s="2">
        <f>IF(B75=AD65,"",1)</f>
        <v>1</v>
      </c>
    </row>
    <row r="76" spans="2:30" ht="15.75" thickBot="1">
      <c r="B76" s="46" t="s">
        <v>73</v>
      </c>
      <c r="C76" s="2">
        <f>IF(B76=C65,"",1)</f>
        <v>1</v>
      </c>
      <c r="D76" s="2">
        <f>IF(B76=D65,"",1)</f>
        <v>1</v>
      </c>
      <c r="E76" s="2">
        <f>IF(B76=E65,"",1)</f>
        <v>1</v>
      </c>
      <c r="F76" s="2">
        <f>IF(B76=F65,"",1)</f>
        <v>1</v>
      </c>
      <c r="G76" s="2">
        <f>IF(B76=G65,"",1)</f>
        <v>1</v>
      </c>
      <c r="H76" s="2">
        <f>IF(B76=H65,"",1)</f>
        <v>1</v>
      </c>
      <c r="I76" s="2">
        <f>IF(B76=I65,"",1)</f>
        <v>1</v>
      </c>
      <c r="J76" s="2">
        <f>IF(B76=J65,"",1)</f>
        <v>1</v>
      </c>
      <c r="K76" s="2">
        <f>IF(B76=K65,"",1)</f>
        <v>1</v>
      </c>
      <c r="L76" s="2">
        <f>IF(B76=L65,"",1)</f>
        <v>1</v>
      </c>
      <c r="M76" s="71" t="str">
        <f>IF(B76=M65,"",1)</f>
        <v/>
      </c>
      <c r="N76" s="2">
        <f>IF(B76=N65,"",1)</f>
        <v>1</v>
      </c>
      <c r="O76" s="2">
        <f>IF(B76=O65,"",1)</f>
        <v>1</v>
      </c>
      <c r="P76" s="2">
        <f>IF(B76=P65,"",1)</f>
        <v>1</v>
      </c>
      <c r="Q76" s="2">
        <f>IF(B76=Q65,"",1)</f>
        <v>1</v>
      </c>
      <c r="R76" s="2">
        <f>IF(B76=R65,"",1)</f>
        <v>1</v>
      </c>
      <c r="S76" s="2">
        <f>IF(B76=S65,"",1)</f>
        <v>1</v>
      </c>
      <c r="T76" s="2">
        <f>IF(B76=T65,"",1)</f>
        <v>1</v>
      </c>
      <c r="U76" s="2">
        <f>IF(B76=U65,"",1)</f>
        <v>1</v>
      </c>
      <c r="V76" s="2">
        <f>IF(B76=V65,"",1)</f>
        <v>1</v>
      </c>
      <c r="W76" s="2">
        <f>IF(B76=W65,"",1)</f>
        <v>1</v>
      </c>
      <c r="X76" s="2">
        <f>IF(B76=X65,"",1)</f>
        <v>1</v>
      </c>
      <c r="Y76" s="2">
        <f>IF(B76=Y65,"",1)</f>
        <v>1</v>
      </c>
      <c r="Z76" s="2">
        <f>IF(B76=Z65,"",1)</f>
        <v>1</v>
      </c>
      <c r="AA76" s="2">
        <f>IF(B76=AA65,"",1)</f>
        <v>1</v>
      </c>
      <c r="AB76" s="2">
        <f>IF(B76=AB65,"",1)</f>
        <v>1</v>
      </c>
      <c r="AC76" s="2">
        <f>IF(B76=AC65,"",1)</f>
        <v>1</v>
      </c>
      <c r="AD76" s="2">
        <f>IF(B76=AD65,"",1)</f>
        <v>1</v>
      </c>
    </row>
    <row r="77" spans="2:30" ht="15.75" thickBot="1">
      <c r="B77" s="46" t="s">
        <v>75</v>
      </c>
      <c r="C77" s="2">
        <f>IF(B77=C65,"",1)</f>
        <v>1</v>
      </c>
      <c r="D77" s="2">
        <f>IF(B77=D65,"",1)</f>
        <v>1</v>
      </c>
      <c r="E77" s="2">
        <f>IF(B77=E65,"",1)</f>
        <v>1</v>
      </c>
      <c r="F77" s="2">
        <f>IF(B77=F65,"",1)</f>
        <v>1</v>
      </c>
      <c r="G77" s="2">
        <f>IF(B77=G65,"",1)</f>
        <v>1</v>
      </c>
      <c r="H77" s="2">
        <f>IF(B77=H65,"",1)</f>
        <v>1</v>
      </c>
      <c r="I77" s="2">
        <f>IF(B77=I65,"",1)</f>
        <v>1</v>
      </c>
      <c r="J77" s="2">
        <f>IF(B77=J65,"",1)</f>
        <v>1</v>
      </c>
      <c r="K77" s="2">
        <f>IF(B77=K65,"",1)</f>
        <v>1</v>
      </c>
      <c r="L77" s="2">
        <f>IF(B77=L65,"",1)</f>
        <v>1</v>
      </c>
      <c r="M77" s="2">
        <f>IF(B77=M65,"",1)</f>
        <v>1</v>
      </c>
      <c r="N77" s="71" t="str">
        <f>IF(B77=N65,"",1)</f>
        <v/>
      </c>
      <c r="O77" s="2">
        <f>IF(B77=O65,"",1)</f>
        <v>1</v>
      </c>
      <c r="P77" s="2">
        <f>IF(B77=P65,"",1)</f>
        <v>1</v>
      </c>
      <c r="Q77" s="2">
        <f>IF(B77=Q65,"",1)</f>
        <v>1</v>
      </c>
      <c r="R77" s="2">
        <f>IF(B77=R65,"",1)</f>
        <v>1</v>
      </c>
      <c r="S77" s="2">
        <f>IF(B77=S65,"",1)</f>
        <v>1</v>
      </c>
      <c r="T77" s="2">
        <f>IF(B77=T65,"",1)</f>
        <v>1</v>
      </c>
      <c r="U77" s="2">
        <f>IF(B77=U65,"",1)</f>
        <v>1</v>
      </c>
      <c r="V77" s="2">
        <f>IF(B77=V65,"",1)</f>
        <v>1</v>
      </c>
      <c r="W77" s="2">
        <f>IF(B77=W65,"",1)</f>
        <v>1</v>
      </c>
      <c r="X77" s="2">
        <f>IF(B77=X65,"",1)</f>
        <v>1</v>
      </c>
      <c r="Y77" s="2">
        <f>IF(B77=Y65,"",1)</f>
        <v>1</v>
      </c>
      <c r="Z77" s="2">
        <f>IF(B77=Z65,"",1)</f>
        <v>1</v>
      </c>
      <c r="AA77" s="2">
        <f>IF(B77=AA65,"",1)</f>
        <v>1</v>
      </c>
      <c r="AB77" s="2">
        <f>IF(B77=AB65,"",1)</f>
        <v>1</v>
      </c>
      <c r="AC77" s="2">
        <f>IF(B77=AC65,"",1)</f>
        <v>1</v>
      </c>
      <c r="AD77" s="2">
        <f>IF(B77=AD65,"",1)</f>
        <v>1</v>
      </c>
    </row>
    <row r="78" spans="2:30" ht="15.75" thickBot="1">
      <c r="B78" s="46" t="s">
        <v>78</v>
      </c>
      <c r="C78" s="2">
        <f>IF(B78=C65,"",1)</f>
        <v>1</v>
      </c>
      <c r="D78" s="2">
        <f>IF(B78=D65,"",1)</f>
        <v>1</v>
      </c>
      <c r="E78" s="2">
        <f>IF(B78=E65,"",1)</f>
        <v>1</v>
      </c>
      <c r="F78" s="2">
        <f>IF(B78=F65,"",1)</f>
        <v>1</v>
      </c>
      <c r="G78" s="2">
        <f>IF(B78=G65,"",1)</f>
        <v>1</v>
      </c>
      <c r="H78" s="2">
        <f>IF(B78=H65,"",1)</f>
        <v>1</v>
      </c>
      <c r="I78" s="2">
        <f>IF(B78=I65,"",1)</f>
        <v>1</v>
      </c>
      <c r="J78" s="2">
        <f>IF(B78=J65,"",1)</f>
        <v>1</v>
      </c>
      <c r="K78" s="2">
        <f>IF(B78=K65,"",1)</f>
        <v>1</v>
      </c>
      <c r="L78" s="2">
        <f>IF(B78=L65,"",1)</f>
        <v>1</v>
      </c>
      <c r="M78" s="2">
        <f>IF(B78=M65,"",1)</f>
        <v>1</v>
      </c>
      <c r="N78" s="2">
        <f>IF(B78=N65,"",1)</f>
        <v>1</v>
      </c>
      <c r="O78" s="71" t="str">
        <f>IF(B78=O65,"",1)</f>
        <v/>
      </c>
      <c r="P78" s="2">
        <f>IF(B78=P65,"",1)</f>
        <v>1</v>
      </c>
      <c r="Q78" s="2">
        <f>IF(B78=Q65,"",1)</f>
        <v>1</v>
      </c>
      <c r="R78" s="2">
        <f>IF(B78=R65,"",1)</f>
        <v>1</v>
      </c>
      <c r="S78" s="2">
        <f>IF(B78=S65,"",1)</f>
        <v>1</v>
      </c>
      <c r="T78" s="2">
        <f>IF(B78=T65,"",1)</f>
        <v>1</v>
      </c>
      <c r="U78" s="2">
        <f>IF(B78=U65,"",1)</f>
        <v>1</v>
      </c>
      <c r="V78" s="2">
        <f>IF(B78=V65,"",1)</f>
        <v>1</v>
      </c>
      <c r="W78" s="2">
        <f>IF(B78=W65,"",1)</f>
        <v>1</v>
      </c>
      <c r="X78" s="2">
        <f>IF(B78=X65,"",1)</f>
        <v>1</v>
      </c>
      <c r="Y78" s="2">
        <f>IF(B78=Y65,"",1)</f>
        <v>1</v>
      </c>
      <c r="Z78" s="2">
        <f>IF(B78=Z65,"",1)</f>
        <v>1</v>
      </c>
      <c r="AA78" s="2">
        <f>IF(B78=AA65,"",1)</f>
        <v>1</v>
      </c>
      <c r="AB78" s="2">
        <f>IF(B78=AB65,"",1)</f>
        <v>1</v>
      </c>
      <c r="AC78" s="2">
        <f>IF(B78=AC65,"",1)</f>
        <v>1</v>
      </c>
      <c r="AD78" s="2">
        <f>IF(B78=AD65,"",1)</f>
        <v>1</v>
      </c>
    </row>
    <row r="79" spans="2:30" ht="15.75" thickBot="1">
      <c r="B79" s="46" t="s">
        <v>81</v>
      </c>
      <c r="C79" s="2">
        <f>IF(B79=C65,"",1)</f>
        <v>1</v>
      </c>
      <c r="D79" s="2">
        <f>IF(B79=D65,"",1)</f>
        <v>1</v>
      </c>
      <c r="E79" s="2">
        <f>IF(B79=E65,"",1)</f>
        <v>1</v>
      </c>
      <c r="F79" s="2">
        <f>IF(B79=F65,"",1)</f>
        <v>1</v>
      </c>
      <c r="G79" s="2">
        <f>IF(B79=G65,"",1)</f>
        <v>1</v>
      </c>
      <c r="H79" s="2">
        <f>IF(B79=H65,"",1)</f>
        <v>1</v>
      </c>
      <c r="I79" s="2">
        <f>IF(B79=I65,"",1)</f>
        <v>1</v>
      </c>
      <c r="J79" s="2">
        <f>IF(B79=J65,"",1)</f>
        <v>1</v>
      </c>
      <c r="K79" s="2">
        <f>IF(B79=K65,"",1)</f>
        <v>1</v>
      </c>
      <c r="L79" s="2">
        <f>IF(B79=L65,"",1)</f>
        <v>1</v>
      </c>
      <c r="M79" s="2">
        <f>IF(B79=M65,"",1)</f>
        <v>1</v>
      </c>
      <c r="N79" s="2">
        <f>IF(B79=N65,"",1)</f>
        <v>1</v>
      </c>
      <c r="O79" s="2">
        <f>IF(B79=O65,"",1)</f>
        <v>1</v>
      </c>
      <c r="P79" s="71" t="str">
        <f>IF(B79=P65,"",1)</f>
        <v/>
      </c>
      <c r="Q79" s="2">
        <f>IF(B79=Q65,"",1)</f>
        <v>1</v>
      </c>
      <c r="R79" s="2">
        <f>IF(B79=R65,"",1)</f>
        <v>1</v>
      </c>
      <c r="S79" s="2">
        <f>IF(B79=S65,"",1)</f>
        <v>1</v>
      </c>
      <c r="T79" s="2">
        <f>IF(B79=T65,"",1)</f>
        <v>1</v>
      </c>
      <c r="U79" s="2">
        <f>IF(B79=U65,"",1)</f>
        <v>1</v>
      </c>
      <c r="V79" s="2">
        <f>IF(B79=V65,"",1)</f>
        <v>1</v>
      </c>
      <c r="W79" s="2">
        <f>IF(B79=W65,"",1)</f>
        <v>1</v>
      </c>
      <c r="X79" s="2">
        <f>IF(B79=X65,"",1)</f>
        <v>1</v>
      </c>
      <c r="Y79" s="2">
        <f>IF(B79=Y65,"",1)</f>
        <v>1</v>
      </c>
      <c r="Z79" s="2">
        <f>IF(B79=Z65,"",1)</f>
        <v>1</v>
      </c>
      <c r="AA79" s="2">
        <f>IF(B79=AA65,"",1)</f>
        <v>1</v>
      </c>
      <c r="AB79" s="2">
        <f>IF(B79=AB65,"",1)</f>
        <v>1</v>
      </c>
      <c r="AC79" s="2">
        <f>IF(B79=AC65,"",1)</f>
        <v>1</v>
      </c>
      <c r="AD79" s="2">
        <f>IF(B79=AD65,"",1)</f>
        <v>1</v>
      </c>
    </row>
    <row r="80" spans="2:30" ht="15.75" thickBot="1">
      <c r="B80" s="46" t="s">
        <v>84</v>
      </c>
      <c r="C80" s="2">
        <f>IF(B80=C65,"",1)</f>
        <v>1</v>
      </c>
      <c r="D80" s="2">
        <f>IF(B80=D65,"",1)</f>
        <v>1</v>
      </c>
      <c r="E80" s="2">
        <f>IF(B80=E65,"",1)</f>
        <v>1</v>
      </c>
      <c r="F80" s="2">
        <f>IF(B80=F65,"",1)</f>
        <v>1</v>
      </c>
      <c r="G80" s="2">
        <f>IF(B80=G65,"",1)</f>
        <v>1</v>
      </c>
      <c r="H80" s="2">
        <f>IF(B80=H65,"",1)</f>
        <v>1</v>
      </c>
      <c r="I80" s="2">
        <f>IF(B80=I65,"",1)</f>
        <v>1</v>
      </c>
      <c r="J80" s="2">
        <f>IF(B80=J65,"",1)</f>
        <v>1</v>
      </c>
      <c r="K80" s="2">
        <f>IF(B80=K65,"",1)</f>
        <v>1</v>
      </c>
      <c r="L80" s="2">
        <f>IF(B80=L65,"",1)</f>
        <v>1</v>
      </c>
      <c r="M80" s="2">
        <f>IF(B80=M65,"",1)</f>
        <v>1</v>
      </c>
      <c r="N80" s="2">
        <f>IF(B80=N65,"",1)</f>
        <v>1</v>
      </c>
      <c r="O80" s="2">
        <f>IF(B80=O65,"",1)</f>
        <v>1</v>
      </c>
      <c r="P80" s="2">
        <f>IF(B80=P65,"",1)</f>
        <v>1</v>
      </c>
      <c r="Q80" s="71" t="str">
        <f>IF(B80=Q65,"",1)</f>
        <v/>
      </c>
      <c r="R80" s="2">
        <f>IF(B80=R65,"",1)</f>
        <v>1</v>
      </c>
      <c r="S80" s="2">
        <f>IF(B80=S65,"",1)</f>
        <v>1</v>
      </c>
      <c r="T80" s="2">
        <f>IF(B80=T65,"",1)</f>
        <v>1</v>
      </c>
      <c r="U80" s="2">
        <f>IF(B80=U65,"",1)</f>
        <v>1</v>
      </c>
      <c r="V80" s="2">
        <f>IF(B80=V65,"",1)</f>
        <v>1</v>
      </c>
      <c r="W80" s="2">
        <f>IF(B80=W65,"",1)</f>
        <v>1</v>
      </c>
      <c r="X80" s="2">
        <f>IF(B80=X65,"",1)</f>
        <v>1</v>
      </c>
      <c r="Y80" s="2">
        <f>IF(B80=Y65,"",1)</f>
        <v>1</v>
      </c>
      <c r="Z80" s="2">
        <f>IF(B80=Z65,"",1)</f>
        <v>1</v>
      </c>
      <c r="AA80" s="2">
        <f>IF(B80=AA65,"",1)</f>
        <v>1</v>
      </c>
      <c r="AB80" s="2">
        <f>IF(B80=AB65,"",1)</f>
        <v>1</v>
      </c>
      <c r="AC80" s="2">
        <f>IF(B80=AC65,"",1)</f>
        <v>1</v>
      </c>
      <c r="AD80" s="2">
        <f>IF(B80=AD65,"",1)</f>
        <v>1</v>
      </c>
    </row>
    <row r="81" spans="2:30" ht="15.75" thickBot="1">
      <c r="B81" s="46" t="s">
        <v>87</v>
      </c>
      <c r="C81" s="2">
        <f>IF(B81=C65,"",1)</f>
        <v>1</v>
      </c>
      <c r="D81" s="2">
        <f>IF(B81=D65,"",1)</f>
        <v>1</v>
      </c>
      <c r="E81" s="2">
        <f>IF(B81=E65,"",1)</f>
        <v>1</v>
      </c>
      <c r="F81" s="2">
        <f>IF(B81=F65,"",1)</f>
        <v>1</v>
      </c>
      <c r="G81" s="2">
        <f>IF(B81=G65,"",1)</f>
        <v>1</v>
      </c>
      <c r="H81" s="2">
        <f>IF(B81=H65,"",1)</f>
        <v>1</v>
      </c>
      <c r="I81" s="2">
        <f>IF(B81=I65,"",1)</f>
        <v>1</v>
      </c>
      <c r="J81" s="2">
        <f>IF(B81=J65,"",1)</f>
        <v>1</v>
      </c>
      <c r="K81" s="2">
        <f>IF(B81=K65,"",1)</f>
        <v>1</v>
      </c>
      <c r="L81" s="2">
        <f>IF(B81=L65,"",1)</f>
        <v>1</v>
      </c>
      <c r="M81" s="2">
        <f>IF(B81=M65,"",1)</f>
        <v>1</v>
      </c>
      <c r="N81" s="2">
        <f>IF(B81=N65,"",1)</f>
        <v>1</v>
      </c>
      <c r="O81" s="2">
        <f>IF(B81=O65,"",1)</f>
        <v>1</v>
      </c>
      <c r="P81" s="2">
        <f>IF(B81=P65,"",1)</f>
        <v>1</v>
      </c>
      <c r="Q81" s="2">
        <f>IF(B81=Q65,"",1)</f>
        <v>1</v>
      </c>
      <c r="R81" s="71" t="str">
        <f>IF(B81=R65,"",1)</f>
        <v/>
      </c>
      <c r="S81" s="2">
        <f>IF(B81=S65,"",1)</f>
        <v>1</v>
      </c>
      <c r="T81" s="2">
        <f>IF(B81=T65,"",1)</f>
        <v>1</v>
      </c>
      <c r="U81" s="2">
        <f>IF(B81=U65,"",1)</f>
        <v>1</v>
      </c>
      <c r="V81" s="2">
        <f>IF(B81=V65,"",1)</f>
        <v>1</v>
      </c>
      <c r="W81" s="2">
        <f>IF(B81=W65,"",1)</f>
        <v>1</v>
      </c>
      <c r="X81" s="2">
        <f>IF(B81=X65,"",1)</f>
        <v>1</v>
      </c>
      <c r="Y81" s="2">
        <f>IF(B81=Y65,"",1)</f>
        <v>1</v>
      </c>
      <c r="Z81" s="2">
        <f>IF(B81=Z65,"",1)</f>
        <v>1</v>
      </c>
      <c r="AA81" s="2">
        <f>IF(B81=AA65,"",1)</f>
        <v>1</v>
      </c>
      <c r="AB81" s="2">
        <f>IF(B81=AB65,"",1)</f>
        <v>1</v>
      </c>
      <c r="AC81" s="2">
        <f>IF(B81=AC65,"",1)</f>
        <v>1</v>
      </c>
      <c r="AD81" s="2">
        <f>IF(B81=AD65,"",1)</f>
        <v>1</v>
      </c>
    </row>
    <row r="82" spans="2:30" ht="15.75" thickBot="1">
      <c r="B82" s="46" t="s">
        <v>90</v>
      </c>
      <c r="C82" s="2">
        <f>IF(B82=C65,"",1)</f>
        <v>1</v>
      </c>
      <c r="D82" s="2">
        <f>IF(B82=D65,"",1)</f>
        <v>1</v>
      </c>
      <c r="E82" s="2">
        <f>IF(B82=E65,"",1)</f>
        <v>1</v>
      </c>
      <c r="F82" s="2">
        <f>IF(B82=F65,"",1)</f>
        <v>1</v>
      </c>
      <c r="G82" s="2">
        <f>IF(B82=G65,"",1)</f>
        <v>1</v>
      </c>
      <c r="H82" s="2">
        <f>IF(B82=H65,"",1)</f>
        <v>1</v>
      </c>
      <c r="I82" s="2">
        <f>IF(B82=I65,"",1)</f>
        <v>1</v>
      </c>
      <c r="J82" s="2">
        <f>IF(B82=J65,"",1)</f>
        <v>1</v>
      </c>
      <c r="K82" s="2">
        <f>IF(B82=K65,"",1)</f>
        <v>1</v>
      </c>
      <c r="L82" s="2">
        <f>IF(B82=L65,"",1)</f>
        <v>1</v>
      </c>
      <c r="M82" s="2">
        <f>IF(B82=M65,"",1)</f>
        <v>1</v>
      </c>
      <c r="N82" s="2">
        <f>IF(B82=N65,"",1)</f>
        <v>1</v>
      </c>
      <c r="O82" s="2">
        <f>IF(B82=O65,"",1)</f>
        <v>1</v>
      </c>
      <c r="P82" s="2">
        <f>IF(B82=P65,"",1)</f>
        <v>1</v>
      </c>
      <c r="Q82" s="2">
        <f>IF(B82=Q65,"",1)</f>
        <v>1</v>
      </c>
      <c r="R82" s="2">
        <f>IF(B82=R65,"",1)</f>
        <v>1</v>
      </c>
      <c r="S82" s="71" t="str">
        <f>IF(B82=S65,"",1)</f>
        <v/>
      </c>
      <c r="T82" s="2">
        <f>IF(B82=T65,"",1)</f>
        <v>1</v>
      </c>
      <c r="U82" s="2">
        <f>IF(B82=U65,"",1)</f>
        <v>1</v>
      </c>
      <c r="V82" s="2">
        <f>IF(B82=V65,"",1)</f>
        <v>1</v>
      </c>
      <c r="W82" s="2">
        <f>IF(B82=W65,"",1)</f>
        <v>1</v>
      </c>
      <c r="X82" s="2">
        <f>IF(B82=X65,"",1)</f>
        <v>1</v>
      </c>
      <c r="Y82" s="2">
        <f>IF(B82=Y65,"",1)</f>
        <v>1</v>
      </c>
      <c r="Z82" s="2">
        <f>IF(B82=Z65,"",1)</f>
        <v>1</v>
      </c>
      <c r="AA82" s="2">
        <f>IF(B82=AA65,"",1)</f>
        <v>1</v>
      </c>
      <c r="AB82" s="2">
        <f>IF(B82=AB65,"",1)</f>
        <v>1</v>
      </c>
      <c r="AC82" s="2">
        <f>IF(B82=AC65,"",1)</f>
        <v>1</v>
      </c>
      <c r="AD82" s="2">
        <f>IF(B82=AD65,"",1)</f>
        <v>1</v>
      </c>
    </row>
    <row r="83" spans="2:30" ht="15.75" thickBot="1">
      <c r="B83" s="46" t="s">
        <v>93</v>
      </c>
      <c r="C83" s="2">
        <f>IF(B83=C65,"",1)</f>
        <v>1</v>
      </c>
      <c r="D83" s="2">
        <f>IF(B83=D65,"",1)</f>
        <v>1</v>
      </c>
      <c r="E83" s="2">
        <f>IF(B83=E65,"",1)</f>
        <v>1</v>
      </c>
      <c r="F83" s="2">
        <f>IF(B83=F65,"",1)</f>
        <v>1</v>
      </c>
      <c r="G83" s="2">
        <f>IF(B83=G65,"",1)</f>
        <v>1</v>
      </c>
      <c r="H83" s="2">
        <f>IF(B83=H65,"",1)</f>
        <v>1</v>
      </c>
      <c r="I83" s="2">
        <f>IF(B83=I65,"",1)</f>
        <v>1</v>
      </c>
      <c r="J83" s="2">
        <f>IF(B83=J65,"",1)</f>
        <v>1</v>
      </c>
      <c r="K83" s="2">
        <f>IF(B83=K65,"",1)</f>
        <v>1</v>
      </c>
      <c r="L83" s="2">
        <f>IF(B83=L65,"",1)</f>
        <v>1</v>
      </c>
      <c r="M83" s="2">
        <f>IF(B83=M65,"",1)</f>
        <v>1</v>
      </c>
      <c r="N83" s="2">
        <f>IF(B83=N65,"",1)</f>
        <v>1</v>
      </c>
      <c r="O83" s="2">
        <f>IF(B83=O65,"",1)</f>
        <v>1</v>
      </c>
      <c r="P83" s="2">
        <f>IF(B83=P65,"",1)</f>
        <v>1</v>
      </c>
      <c r="Q83" s="2">
        <f>IF(B83=Q65,"",1)</f>
        <v>1</v>
      </c>
      <c r="R83" s="2">
        <f>IF(B83=R65,"",1)</f>
        <v>1</v>
      </c>
      <c r="S83" s="2">
        <f>IF(B83=S65,"",1)</f>
        <v>1</v>
      </c>
      <c r="T83" s="71" t="str">
        <f>IF(B83=T65,"",1)</f>
        <v/>
      </c>
      <c r="U83" s="2">
        <f>IF(B83=U65,"",1)</f>
        <v>1</v>
      </c>
      <c r="V83" s="2">
        <f>IF(B83=V65,"",1)</f>
        <v>1</v>
      </c>
      <c r="W83" s="2">
        <f>IF(B83=W65,"",1)</f>
        <v>1</v>
      </c>
      <c r="X83" s="2">
        <f>IF(B83=X65,"",1)</f>
        <v>1</v>
      </c>
      <c r="Y83" s="2">
        <f>IF(B83=Y65,"",1)</f>
        <v>1</v>
      </c>
      <c r="Z83" s="2">
        <f>IF(B83=Z65,"",1)</f>
        <v>1</v>
      </c>
      <c r="AA83" s="2">
        <f>IF(B83=AA65,"",1)</f>
        <v>1</v>
      </c>
      <c r="AB83" s="2">
        <f>IF(B83=AB65,"",1)</f>
        <v>1</v>
      </c>
      <c r="AC83" s="2">
        <f>IF(B83=AC65,"",1)</f>
        <v>1</v>
      </c>
      <c r="AD83" s="2">
        <f>IF(B83=AD65,"",1)</f>
        <v>1</v>
      </c>
    </row>
    <row r="84" spans="2:30" ht="15.75" thickBot="1">
      <c r="B84" s="46" t="s">
        <v>96</v>
      </c>
      <c r="C84" s="2">
        <f>IF(B84=C65,"",1)</f>
        <v>1</v>
      </c>
      <c r="D84" s="2">
        <f>IF(B84=D65,"",1)</f>
        <v>1</v>
      </c>
      <c r="E84" s="2">
        <f>IF(B84=E65,"",1)</f>
        <v>1</v>
      </c>
      <c r="F84" s="2">
        <f>IF(B84=F65,"",1)</f>
        <v>1</v>
      </c>
      <c r="G84" s="2">
        <f>IF(B84=G65,"",1)</f>
        <v>1</v>
      </c>
      <c r="H84" s="2">
        <f>IF(B84=H65,"",1)</f>
        <v>1</v>
      </c>
      <c r="I84" s="2">
        <f>IF(B84=I65,"",1)</f>
        <v>1</v>
      </c>
      <c r="J84" s="2">
        <f>IF(B84=J65,"",1)</f>
        <v>1</v>
      </c>
      <c r="K84" s="2">
        <f>IF(B84=K65,"",1)</f>
        <v>1</v>
      </c>
      <c r="L84" s="2">
        <f>IF(B84=L65,"",1)</f>
        <v>1</v>
      </c>
      <c r="M84" s="2">
        <f>IF(B84=M65,"",1)</f>
        <v>1</v>
      </c>
      <c r="N84" s="2">
        <f>IF(B84=N65,"",1)</f>
        <v>1</v>
      </c>
      <c r="O84" s="2">
        <f>IF(B84=O65,"",1)</f>
        <v>1</v>
      </c>
      <c r="P84" s="2">
        <f>IF(B84=P65,"",1)</f>
        <v>1</v>
      </c>
      <c r="Q84" s="2">
        <f>IF(B84=Q65,"",1)</f>
        <v>1</v>
      </c>
      <c r="R84" s="2">
        <f>IF(B84=R65,"",1)</f>
        <v>1</v>
      </c>
      <c r="S84" s="2">
        <f>IF(B84=S65,"",1)</f>
        <v>1</v>
      </c>
      <c r="T84" s="2">
        <f>IF(B84=T65,"",1)</f>
        <v>1</v>
      </c>
      <c r="U84" s="71" t="str">
        <f>IF(B84=U65,"",1)</f>
        <v/>
      </c>
      <c r="V84" s="2">
        <f>IF(B84=V65,"",1)</f>
        <v>1</v>
      </c>
      <c r="W84" s="2">
        <f>IF(B84=W65,"",1)</f>
        <v>1</v>
      </c>
      <c r="X84" s="2">
        <f>IF(B84=X65,"",1)</f>
        <v>1</v>
      </c>
      <c r="Y84" s="2">
        <f>IF(B84=Y65,"",1)</f>
        <v>1</v>
      </c>
      <c r="Z84" s="2">
        <f>IF(B84=Z65,"",1)</f>
        <v>1</v>
      </c>
      <c r="AA84" s="2">
        <f>IF(B84=AA65,"",1)</f>
        <v>1</v>
      </c>
      <c r="AB84" s="2">
        <f>IF(B84=AB65,"",1)</f>
        <v>1</v>
      </c>
      <c r="AC84" s="2">
        <f>IF(B84=AC65,"",1)</f>
        <v>1</v>
      </c>
      <c r="AD84" s="2">
        <f>IF(B84=AD65,"",1)</f>
        <v>1</v>
      </c>
    </row>
    <row r="85" spans="2:30" ht="15.75" thickBot="1">
      <c r="B85" s="46" t="s">
        <v>98</v>
      </c>
      <c r="C85" s="2">
        <f>IF(B85=C65,"",1)</f>
        <v>1</v>
      </c>
      <c r="D85" s="2">
        <f>IF(B85=D65,"",1)</f>
        <v>1</v>
      </c>
      <c r="E85" s="2">
        <f>IF(B85=E65,"",1)</f>
        <v>1</v>
      </c>
      <c r="F85" s="2">
        <f>IF(B85=F65,"",1)</f>
        <v>1</v>
      </c>
      <c r="G85" s="2">
        <f>IF(B85=G65,"",1)</f>
        <v>1</v>
      </c>
      <c r="H85" s="2">
        <f>IF(B85=H65,"",1)</f>
        <v>1</v>
      </c>
      <c r="I85" s="2">
        <f>IF(B85=I65,"",1)</f>
        <v>1</v>
      </c>
      <c r="J85" s="2">
        <f>IF(B85=J65,"",1)</f>
        <v>1</v>
      </c>
      <c r="K85" s="2">
        <f>IF(B85=K65,"",1)</f>
        <v>1</v>
      </c>
      <c r="L85" s="2">
        <f>IF(B85=L65,"",1)</f>
        <v>1</v>
      </c>
      <c r="M85" s="2">
        <f>IF(B85=M65,"",1)</f>
        <v>1</v>
      </c>
      <c r="N85" s="2">
        <f>IF(B85=N65,"",1)</f>
        <v>1</v>
      </c>
      <c r="O85" s="2">
        <f>IF(B85=O65,"",1)</f>
        <v>1</v>
      </c>
      <c r="P85" s="2">
        <f>IF(B85=P65,"",1)</f>
        <v>1</v>
      </c>
      <c r="Q85" s="2">
        <f>IF(B85=Q65,"",1)</f>
        <v>1</v>
      </c>
      <c r="R85" s="2">
        <f>IF(B85=R65,"",1)</f>
        <v>1</v>
      </c>
      <c r="S85" s="2">
        <f>IF(B85=S65,"",1)</f>
        <v>1</v>
      </c>
      <c r="T85" s="2">
        <f>IF(B85=T65,"",1)</f>
        <v>1</v>
      </c>
      <c r="U85" s="2">
        <f>IF(B85=U65,"",1)</f>
        <v>1</v>
      </c>
      <c r="V85" s="71" t="str">
        <f>IF(B85=V65,"",1)</f>
        <v/>
      </c>
      <c r="W85" s="2">
        <f>IF(B85=W65,"",1)</f>
        <v>1</v>
      </c>
      <c r="X85" s="2">
        <f>IF(B85=X65,"",1)</f>
        <v>1</v>
      </c>
      <c r="Y85" s="2">
        <f>IF(B85=Y65,"",1)</f>
        <v>1</v>
      </c>
      <c r="Z85" s="2">
        <f>IF(B85=Z65,"",1)</f>
        <v>1</v>
      </c>
      <c r="AA85" s="2">
        <f>IF(B85=AA65,"",1)</f>
        <v>1</v>
      </c>
      <c r="AB85" s="2">
        <f>IF(B85=AB65,"",1)</f>
        <v>1</v>
      </c>
      <c r="AC85" s="2">
        <f>IF(B85=AC65,"",1)</f>
        <v>1</v>
      </c>
      <c r="AD85" s="2">
        <f>IF(B85=AD65,"",1)</f>
        <v>1</v>
      </c>
    </row>
    <row r="86" spans="2:30" ht="15.75" thickBot="1">
      <c r="B86" s="46" t="s">
        <v>100</v>
      </c>
      <c r="C86" s="2">
        <f>IF(B86=C65,"",1)</f>
        <v>1</v>
      </c>
      <c r="D86" s="2">
        <f>IF(B86=D65,"",1)</f>
        <v>1</v>
      </c>
      <c r="E86" s="2">
        <f>IF(B86=E65,"",1)</f>
        <v>1</v>
      </c>
      <c r="F86" s="2">
        <f>IF(B86=F65,"",1)</f>
        <v>1</v>
      </c>
      <c r="G86" s="2">
        <f>IF(B86=G65,"",1)</f>
        <v>1</v>
      </c>
      <c r="H86" s="2">
        <f>IF(B86=H65,"",1)</f>
        <v>1</v>
      </c>
      <c r="I86" s="2">
        <f>IF(B86=I65,"",1)</f>
        <v>1</v>
      </c>
      <c r="J86" s="2">
        <f>IF(B86=J65,"",1)</f>
        <v>1</v>
      </c>
      <c r="K86" s="2">
        <f>IF(B86=K65,"",1)</f>
        <v>1</v>
      </c>
      <c r="L86" s="2">
        <f>IF(B86=L65,"",1)</f>
        <v>1</v>
      </c>
      <c r="M86" s="2">
        <f>IF(B86=M65,"",1)</f>
        <v>1</v>
      </c>
      <c r="N86" s="2">
        <f>IF(B86=N65,"",1)</f>
        <v>1</v>
      </c>
      <c r="O86" s="2">
        <f>IF(B86=O65,"",1)</f>
        <v>1</v>
      </c>
      <c r="P86" s="2">
        <f>IF(B86=P65,"",1)</f>
        <v>1</v>
      </c>
      <c r="Q86" s="2">
        <f>IF(B86=Q65,"",1)</f>
        <v>1</v>
      </c>
      <c r="R86" s="2">
        <f>IF(B86=R65,"",1)</f>
        <v>1</v>
      </c>
      <c r="S86" s="2">
        <f>IF(B86=S65,"",1)</f>
        <v>1</v>
      </c>
      <c r="T86" s="2">
        <f>IF(B86=T65,"",1)</f>
        <v>1</v>
      </c>
      <c r="U86" s="2">
        <f>IF(B86=U65,"",1)</f>
        <v>1</v>
      </c>
      <c r="V86" s="2">
        <f>IF(B86=V65,"",1)</f>
        <v>1</v>
      </c>
      <c r="W86" s="71" t="str">
        <f>IF(B86=W65,"",1)</f>
        <v/>
      </c>
      <c r="X86" s="2">
        <f>IF(B86=X65,"",1)</f>
        <v>1</v>
      </c>
      <c r="Y86" s="2">
        <f>IF(B86=Y65,"",1)</f>
        <v>1</v>
      </c>
      <c r="Z86" s="2">
        <f>IF(B86=Z65,"",1)</f>
        <v>1</v>
      </c>
      <c r="AA86" s="2">
        <f>IF(B86=AA65,"",1)</f>
        <v>1</v>
      </c>
      <c r="AB86" s="2">
        <f>IF(B86=AB65,"",1)</f>
        <v>1</v>
      </c>
      <c r="AC86" s="2">
        <f>IF(B86=AC65,"",1)</f>
        <v>1</v>
      </c>
      <c r="AD86" s="2">
        <f>IF(B86=AD65,"",1)</f>
        <v>1</v>
      </c>
    </row>
    <row r="87" spans="2:30" ht="15.75" thickBot="1">
      <c r="B87" s="46" t="s">
        <v>103</v>
      </c>
      <c r="C87" s="2">
        <f>IF(B87=C65,"",1)</f>
        <v>1</v>
      </c>
      <c r="D87" s="2">
        <f>IF(B87=D65,"",1)</f>
        <v>1</v>
      </c>
      <c r="E87" s="2">
        <f>IF(B87=E65,"",1)</f>
        <v>1</v>
      </c>
      <c r="F87" s="2">
        <f>IF(B87=F65,"",1)</f>
        <v>1</v>
      </c>
      <c r="G87" s="2">
        <f>IF(B87=G65,"",1)</f>
        <v>1</v>
      </c>
      <c r="H87" s="2">
        <f>IF(B87=H65,"",1)</f>
        <v>1</v>
      </c>
      <c r="I87" s="2">
        <f>IF(B87=I65,"",1)</f>
        <v>1</v>
      </c>
      <c r="J87" s="2">
        <f>IF(B87=J65,"",1)</f>
        <v>1</v>
      </c>
      <c r="K87" s="2">
        <f>IF(B87=K65,"",1)</f>
        <v>1</v>
      </c>
      <c r="L87" s="2">
        <f>IF(B87=L65,"",1)</f>
        <v>1</v>
      </c>
      <c r="M87" s="2">
        <f>IF(B87=M65,"",1)</f>
        <v>1</v>
      </c>
      <c r="N87" s="2">
        <f>IF(B87=N65,"",1)</f>
        <v>1</v>
      </c>
      <c r="O87" s="2">
        <f>IF(B87=O65,"",1)</f>
        <v>1</v>
      </c>
      <c r="P87" s="2">
        <f>IF(B87=P65,"",1)</f>
        <v>1</v>
      </c>
      <c r="Q87" s="2">
        <f>IF(B87=Q65,"",1)</f>
        <v>1</v>
      </c>
      <c r="R87" s="2">
        <f>IF(B87=R65,"",1)</f>
        <v>1</v>
      </c>
      <c r="S87" s="2">
        <f>IF(B87=S65,"",1)</f>
        <v>1</v>
      </c>
      <c r="T87" s="2">
        <f>IF(B87=T65,"",1)</f>
        <v>1</v>
      </c>
      <c r="U87" s="2">
        <f>IF(B87=U65,"",1)</f>
        <v>1</v>
      </c>
      <c r="V87" s="2">
        <f>IF(B87=V65,"",1)</f>
        <v>1</v>
      </c>
      <c r="W87" s="2">
        <f>IF(B87=W65,"",1)</f>
        <v>1</v>
      </c>
      <c r="X87" s="71" t="str">
        <f>IF(B87=X65,"",1)</f>
        <v/>
      </c>
      <c r="Y87" s="2">
        <f>IF(B87=Y65,"",1)</f>
        <v>1</v>
      </c>
      <c r="Z87" s="2">
        <f>IF(B87=Z65,"",1)</f>
        <v>1</v>
      </c>
      <c r="AA87" s="2">
        <f>IF(B87=AA65,"",1)</f>
        <v>1</v>
      </c>
      <c r="AB87" s="2">
        <f>IF(B87=AB65,"",1)</f>
        <v>1</v>
      </c>
      <c r="AC87" s="2">
        <f>IF(B87=AC65,"",1)</f>
        <v>1</v>
      </c>
      <c r="AD87" s="2">
        <f>IF(B87=AD65,"",1)</f>
        <v>1</v>
      </c>
    </row>
    <row r="88" spans="2:30" ht="15.75" thickBot="1">
      <c r="B88" s="46" t="s">
        <v>106</v>
      </c>
      <c r="C88" s="2">
        <f>IF(B88=C65,"",1)</f>
        <v>1</v>
      </c>
      <c r="D88" s="2">
        <f>IF(B88=D65,"",1)</f>
        <v>1</v>
      </c>
      <c r="E88" s="2">
        <f>IF(B88=E65,"",1)</f>
        <v>1</v>
      </c>
      <c r="F88" s="2">
        <f>IF(B88=F65,"",1)</f>
        <v>1</v>
      </c>
      <c r="G88" s="2">
        <f>IF(B88=G65,"",1)</f>
        <v>1</v>
      </c>
      <c r="H88" s="2">
        <f>IF(B88=H65,"",1)</f>
        <v>1</v>
      </c>
      <c r="I88" s="2">
        <f>IF(B88=I65,"",1)</f>
        <v>1</v>
      </c>
      <c r="J88" s="2">
        <f>IF(B88=J65,"",1)</f>
        <v>1</v>
      </c>
      <c r="K88" s="2">
        <f>IF(B88=K65,"",1)</f>
        <v>1</v>
      </c>
      <c r="L88" s="2">
        <f>IF(B88=L65,"",1)</f>
        <v>1</v>
      </c>
      <c r="M88" s="2">
        <f>IF(B88=M65,"",1)</f>
        <v>1</v>
      </c>
      <c r="N88" s="2">
        <f>IF(B88=N65,"",1)</f>
        <v>1</v>
      </c>
      <c r="O88" s="2">
        <f>IF(B88=O65,"",1)</f>
        <v>1</v>
      </c>
      <c r="P88" s="2">
        <f>IF(B88=P65,"",1)</f>
        <v>1</v>
      </c>
      <c r="Q88" s="2">
        <f>IF(B88=Q65,"",1)</f>
        <v>1</v>
      </c>
      <c r="R88" s="2">
        <f>IF(B88=R65,"",1)</f>
        <v>1</v>
      </c>
      <c r="S88" s="2">
        <f>IF(B88=S65,"",1)</f>
        <v>1</v>
      </c>
      <c r="T88" s="2">
        <f>IF(B88=T65,"",1)</f>
        <v>1</v>
      </c>
      <c r="U88" s="2">
        <f>IF(B88=U65,"",1)</f>
        <v>1</v>
      </c>
      <c r="V88" s="2">
        <f>IF(B88=V65,"",1)</f>
        <v>1</v>
      </c>
      <c r="W88" s="2">
        <f>IF(B88=W65,"",1)</f>
        <v>1</v>
      </c>
      <c r="X88" s="2">
        <f>IF(B88=X65,"",1)</f>
        <v>1</v>
      </c>
      <c r="Y88" s="71" t="str">
        <f>IF(B88=Y65,"",1)</f>
        <v/>
      </c>
      <c r="Z88" s="2">
        <f>IF(B88=Z65,"",1)</f>
        <v>1</v>
      </c>
      <c r="AA88" s="2">
        <f>IF(B88=AA65,"",1)</f>
        <v>1</v>
      </c>
      <c r="AB88" s="2">
        <f>IF(B88=AB65,"",1)</f>
        <v>1</v>
      </c>
      <c r="AC88" s="2">
        <f>IF(B88=AC65,"",1)</f>
        <v>1</v>
      </c>
      <c r="AD88" s="2">
        <f>IF(B88=AD65,"",1)</f>
        <v>1</v>
      </c>
    </row>
    <row r="89" spans="2:30" ht="15.75" thickBot="1">
      <c r="B89" s="46" t="s">
        <v>109</v>
      </c>
      <c r="C89" s="2">
        <f>IF(B89=C65,"",1)</f>
        <v>1</v>
      </c>
      <c r="D89" s="2">
        <f>IF(B89=D65,"",1)</f>
        <v>1</v>
      </c>
      <c r="E89" s="2">
        <f>IF(B89=E65,"",1)</f>
        <v>1</v>
      </c>
      <c r="F89" s="2">
        <f>IF(B89=F65,"",1)</f>
        <v>1</v>
      </c>
      <c r="G89" s="2">
        <f>IF(B89=G65,"",1)</f>
        <v>1</v>
      </c>
      <c r="H89" s="2">
        <f>IF(B89=H65,"",1)</f>
        <v>1</v>
      </c>
      <c r="I89" s="2">
        <f>IF(B89=I65,"",1)</f>
        <v>1</v>
      </c>
      <c r="J89" s="2">
        <f>IF(B89=J65,"",1)</f>
        <v>1</v>
      </c>
      <c r="K89" s="2">
        <f>IF(B89=K65,"",1)</f>
        <v>1</v>
      </c>
      <c r="L89" s="2">
        <f>IF(B89=L65,"",1)</f>
        <v>1</v>
      </c>
      <c r="M89" s="2">
        <f>IF(B89=M65,"",1)</f>
        <v>1</v>
      </c>
      <c r="N89" s="2">
        <f>IF(B89=N65,"",1)</f>
        <v>1</v>
      </c>
      <c r="O89" s="2">
        <f>IF(B89=O65,"",1)</f>
        <v>1</v>
      </c>
      <c r="P89" s="2">
        <f>IF(B89=P65,"",1)</f>
        <v>1</v>
      </c>
      <c r="Q89" s="2">
        <f>IF(B89=Q65,"",1)</f>
        <v>1</v>
      </c>
      <c r="R89" s="2">
        <f>IF(B89=R65,"",1)</f>
        <v>1</v>
      </c>
      <c r="S89" s="2">
        <f>IF(B89=S65,"",1)</f>
        <v>1</v>
      </c>
      <c r="T89" s="2">
        <f>IF(B89=T65,"",1)</f>
        <v>1</v>
      </c>
      <c r="U89" s="2">
        <f>IF(B89=U65,"",1)</f>
        <v>1</v>
      </c>
      <c r="V89" s="2">
        <f>IF(B89=V65,"",1)</f>
        <v>1</v>
      </c>
      <c r="W89" s="2">
        <f>IF(B89=W65,"",1)</f>
        <v>1</v>
      </c>
      <c r="X89" s="2">
        <f>IF(B89=X65,"",1)</f>
        <v>1</v>
      </c>
      <c r="Y89" s="2">
        <f>IF(B89=Y65,"",1)</f>
        <v>1</v>
      </c>
      <c r="Z89" s="71" t="str">
        <f>IF(B89=Z65,"",1)</f>
        <v/>
      </c>
      <c r="AA89" s="2">
        <f>IF(B89=AA65,"",1)</f>
        <v>1</v>
      </c>
      <c r="AB89" s="2">
        <f>IF(B89=AB65,"",1)</f>
        <v>1</v>
      </c>
      <c r="AC89" s="2">
        <f>IF(B89=AC65,"",1)</f>
        <v>1</v>
      </c>
      <c r="AD89" s="2">
        <f>IF(B89=AD65,"",1)</f>
        <v>1</v>
      </c>
    </row>
    <row r="90" spans="2:30" ht="15.75" thickBot="1">
      <c r="B90" s="46" t="s">
        <v>111</v>
      </c>
      <c r="C90" s="2">
        <f>IF(B90=C65,"",1)</f>
        <v>1</v>
      </c>
      <c r="D90" s="2">
        <f>IF(B90=D65,"",1)</f>
        <v>1</v>
      </c>
      <c r="E90" s="2">
        <f>IF(B90=E65,"",1)</f>
        <v>1</v>
      </c>
      <c r="F90" s="2">
        <f>IF(B90=F65,"",1)</f>
        <v>1</v>
      </c>
      <c r="G90" s="2">
        <f>IF(B90=G65,"",1)</f>
        <v>1</v>
      </c>
      <c r="H90" s="2">
        <f>IF(B90=H65,"",1)</f>
        <v>1</v>
      </c>
      <c r="I90" s="2">
        <f>IF(B90=I65,"",1)</f>
        <v>1</v>
      </c>
      <c r="J90" s="2">
        <f>IF(B90=J65,"",1)</f>
        <v>1</v>
      </c>
      <c r="K90" s="2">
        <f>IF(B90=K65,"",1)</f>
        <v>1</v>
      </c>
      <c r="L90" s="2">
        <f>IF(B90=L65,"",1)</f>
        <v>1</v>
      </c>
      <c r="M90" s="2">
        <f>IF(B90=M65,"",1)</f>
        <v>1</v>
      </c>
      <c r="N90" s="2">
        <f>IF(B90=N65,"",1)</f>
        <v>1</v>
      </c>
      <c r="O90" s="2">
        <f>IF(B90=O65,"",1)</f>
        <v>1</v>
      </c>
      <c r="P90" s="2">
        <f>IF(B90=P65,"",1)</f>
        <v>1</v>
      </c>
      <c r="Q90" s="2">
        <f>IF(B90=Q65,"",1)</f>
        <v>1</v>
      </c>
      <c r="R90" s="2">
        <f>IF(B90=R65,"",1)</f>
        <v>1</v>
      </c>
      <c r="S90" s="2">
        <f>IF(B90=S65,"",1)</f>
        <v>1</v>
      </c>
      <c r="T90" s="2">
        <f>IF(B90=T65,"",1)</f>
        <v>1</v>
      </c>
      <c r="U90" s="2">
        <f>IF(B90=U65,"",1)</f>
        <v>1</v>
      </c>
      <c r="V90" s="2">
        <f>IF(B90=V65,"",1)</f>
        <v>1</v>
      </c>
      <c r="W90" s="2">
        <f>IF(B90=W65,"",1)</f>
        <v>1</v>
      </c>
      <c r="X90" s="2">
        <f>IF(B90=X65,"",1)</f>
        <v>1</v>
      </c>
      <c r="Y90" s="2">
        <f>IF(B90=Y65,"",1)</f>
        <v>1</v>
      </c>
      <c r="Z90" s="2">
        <f>IF(B90=Z65,"",1)</f>
        <v>1</v>
      </c>
      <c r="AA90" s="71" t="str">
        <f>IF(B90=AA65,"",1)</f>
        <v/>
      </c>
      <c r="AB90" s="2">
        <f>IF(B90=AB65,"",1)</f>
        <v>1</v>
      </c>
      <c r="AC90" s="2">
        <f>IF(B90=AC65,"",1)</f>
        <v>1</v>
      </c>
      <c r="AD90" s="2">
        <f>IF(B90=AD65,"",1)</f>
        <v>1</v>
      </c>
    </row>
    <row r="91" spans="2:30" ht="15.75" thickBot="1">
      <c r="B91" s="46" t="s">
        <v>113</v>
      </c>
      <c r="C91" s="2">
        <f>IF(B91=C65,"",1)</f>
        <v>1</v>
      </c>
      <c r="D91" s="2">
        <f>IF(B91=D65,"",1)</f>
        <v>1</v>
      </c>
      <c r="E91" s="2">
        <f>IF(B91=E65,"",1)</f>
        <v>1</v>
      </c>
      <c r="F91" s="2">
        <f>IF(B91=F65,"",1)</f>
        <v>1</v>
      </c>
      <c r="G91" s="2">
        <f>IF(B91=G65,"",1)</f>
        <v>1</v>
      </c>
      <c r="H91" s="2">
        <f>IF(B91=H65,"",1)</f>
        <v>1</v>
      </c>
      <c r="I91" s="2">
        <f>IF(B91=I65,"",1)</f>
        <v>1</v>
      </c>
      <c r="J91" s="2">
        <f>IF(B91=J65,"",1)</f>
        <v>1</v>
      </c>
      <c r="K91" s="2">
        <f>IF(B91=K65,"",1)</f>
        <v>1</v>
      </c>
      <c r="L91" s="2">
        <f>IF(B91=L65,"",1)</f>
        <v>1</v>
      </c>
      <c r="M91" s="2">
        <f>IF(B91=M65,"",1)</f>
        <v>1</v>
      </c>
      <c r="N91" s="2">
        <f>IF(B91=N65,"",1)</f>
        <v>1</v>
      </c>
      <c r="O91" s="2">
        <f>IF(B91=O65,"",1)</f>
        <v>1</v>
      </c>
      <c r="P91" s="2">
        <f>IF(B91=P65,"",1)</f>
        <v>1</v>
      </c>
      <c r="Q91" s="2">
        <f>IF(B91=Q65,"",1)</f>
        <v>1</v>
      </c>
      <c r="R91" s="2">
        <f>IF(B91=R65,"",1)</f>
        <v>1</v>
      </c>
      <c r="S91" s="2">
        <f>IF(B91=S65,"",1)</f>
        <v>1</v>
      </c>
      <c r="T91" s="2">
        <f>IF(B91=T65,"",1)</f>
        <v>1</v>
      </c>
      <c r="U91" s="2">
        <f>IF(B91=U65,"",1)</f>
        <v>1</v>
      </c>
      <c r="V91" s="2">
        <f>IF(B91=V65,"",1)</f>
        <v>1</v>
      </c>
      <c r="W91" s="2">
        <f>IF(B91=W65,"",1)</f>
        <v>1</v>
      </c>
      <c r="X91" s="2">
        <f>IF(B91=X65,"",1)</f>
        <v>1</v>
      </c>
      <c r="Y91" s="2">
        <f>IF(B91=Y65,"",1)</f>
        <v>1</v>
      </c>
      <c r="Z91" s="2">
        <f>IF(B91=Z65,"",1)</f>
        <v>1</v>
      </c>
      <c r="AA91" s="2">
        <f>IF(B91=AA65,"",1)</f>
        <v>1</v>
      </c>
      <c r="AB91" s="71" t="str">
        <f>IF(B91=AB65,"",1)</f>
        <v/>
      </c>
      <c r="AC91" s="2">
        <f>IF(B91=AC65,"",1)</f>
        <v>1</v>
      </c>
      <c r="AD91" s="2">
        <f>IF(B91=AD65,"",1)</f>
        <v>1</v>
      </c>
    </row>
    <row r="92" spans="2:30" ht="15.75" thickBot="1">
      <c r="B92" s="46" t="s">
        <v>116</v>
      </c>
      <c r="C92" s="2">
        <f>IF(B92=C65,"",1)</f>
        <v>1</v>
      </c>
      <c r="D92" s="2">
        <f>IF(B92=D65,"",1)</f>
        <v>1</v>
      </c>
      <c r="E92" s="2">
        <f>IF(B92=E65,"",1)</f>
        <v>1</v>
      </c>
      <c r="F92" s="2">
        <f>IF(B92=F65,"",1)</f>
        <v>1</v>
      </c>
      <c r="G92" s="2">
        <f>IF(B92=G65,"",1)</f>
        <v>1</v>
      </c>
      <c r="H92" s="2">
        <f>IF(B92=H65,"",1)</f>
        <v>1</v>
      </c>
      <c r="I92" s="2">
        <f>IF(B92=I65,"",1)</f>
        <v>1</v>
      </c>
      <c r="J92" s="2">
        <f>IF(B92=J65,"",1)</f>
        <v>1</v>
      </c>
      <c r="K92" s="2">
        <f>IF(B92=K65,"",1)</f>
        <v>1</v>
      </c>
      <c r="L92" s="2">
        <f>IF(B92=L65,"",1)</f>
        <v>1</v>
      </c>
      <c r="M92" s="2">
        <f>IF(B92=M65,"",1)</f>
        <v>1</v>
      </c>
      <c r="N92" s="2">
        <f>IF(B92=N65,"",1)</f>
        <v>1</v>
      </c>
      <c r="O92" s="2">
        <f>IF(B92=O65,"",1)</f>
        <v>1</v>
      </c>
      <c r="P92" s="2">
        <f>IF(B92=P65,"",1)</f>
        <v>1</v>
      </c>
      <c r="Q92" s="2">
        <f>IF(B92=Q65,"",1)</f>
        <v>1</v>
      </c>
      <c r="R92" s="2">
        <f>IF(B92=R65,"",1)</f>
        <v>1</v>
      </c>
      <c r="S92" s="2">
        <f>IF(B92=S65,"",1)</f>
        <v>1</v>
      </c>
      <c r="T92" s="2">
        <f>IF(B92=T65,"",1)</f>
        <v>1</v>
      </c>
      <c r="U92" s="2">
        <f>IF(B92=U65,"",1)</f>
        <v>1</v>
      </c>
      <c r="V92" s="2">
        <f>IF(B92=V65,"",1)</f>
        <v>1</v>
      </c>
      <c r="W92" s="2">
        <f>IF(B92=W65,"",1)</f>
        <v>1</v>
      </c>
      <c r="X92" s="2">
        <f>IF(B92=X65,"",1)</f>
        <v>1</v>
      </c>
      <c r="Y92" s="2">
        <f>IF(B92=Y65,"",1)</f>
        <v>1</v>
      </c>
      <c r="Z92" s="2">
        <f>IF(B92=Z65,"",1)</f>
        <v>1</v>
      </c>
      <c r="AA92" s="2">
        <f>IF(B92=AA65,"",1)</f>
        <v>1</v>
      </c>
      <c r="AB92" s="2">
        <f>IF(B92=AB65,"",1)</f>
        <v>1</v>
      </c>
      <c r="AC92" s="71" t="str">
        <f>IF(B92=AC65,"",1)</f>
        <v/>
      </c>
      <c r="AD92" s="2">
        <f>IF(B92=AD65,"",1)</f>
        <v>1</v>
      </c>
    </row>
    <row r="93" spans="2:30" ht="15.75" thickBot="1">
      <c r="B93" s="46" t="s">
        <v>119</v>
      </c>
      <c r="C93" s="2">
        <f>IF(B93=C65,"",1)</f>
        <v>1</v>
      </c>
      <c r="D93" s="2">
        <f>IF(B93=D65,"",1)</f>
        <v>1</v>
      </c>
      <c r="E93" s="2">
        <f>IF(B93=E65,"",1)</f>
        <v>1</v>
      </c>
      <c r="F93" s="2">
        <f>IF(B93=F65,"",1)</f>
        <v>1</v>
      </c>
      <c r="G93" s="2">
        <f>IF(B93=G65,"",1)</f>
        <v>1</v>
      </c>
      <c r="H93" s="2">
        <f>IF(B93=H65,"",1)</f>
        <v>1</v>
      </c>
      <c r="I93" s="2">
        <f>IF(B93=I65,"",1)</f>
        <v>1</v>
      </c>
      <c r="J93" s="2">
        <f>IF(B93=J65,"",1)</f>
        <v>1</v>
      </c>
      <c r="K93" s="2">
        <f>IF(B93=K65,"",1)</f>
        <v>1</v>
      </c>
      <c r="L93" s="2">
        <f>IF(B93=L65,"",1)</f>
        <v>1</v>
      </c>
      <c r="M93" s="2">
        <f>IF(B93=M65,"",1)</f>
        <v>1</v>
      </c>
      <c r="N93" s="2">
        <f>IF(B93=N65,"",1)</f>
        <v>1</v>
      </c>
      <c r="O93" s="2">
        <f>IF(B93=O65,"",1)</f>
        <v>1</v>
      </c>
      <c r="P93" s="2">
        <f>IF(B93=P65,"",1)</f>
        <v>1</v>
      </c>
      <c r="Q93" s="2">
        <f>IF(B93=Q65,"",1)</f>
        <v>1</v>
      </c>
      <c r="R93" s="2">
        <f>IF(B93=R65,"",1)</f>
        <v>1</v>
      </c>
      <c r="S93" s="2">
        <f>IF(B93=S65,"",1)</f>
        <v>1</v>
      </c>
      <c r="T93" s="2">
        <f>IF(B93=T65,"",1)</f>
        <v>1</v>
      </c>
      <c r="U93" s="2">
        <f>IF(B93=U65,"",1)</f>
        <v>1</v>
      </c>
      <c r="V93" s="2">
        <f>IF(B93=V65,"",1)</f>
        <v>1</v>
      </c>
      <c r="W93" s="2">
        <f>IF(B93=W65,"",1)</f>
        <v>1</v>
      </c>
      <c r="X93" s="2">
        <f>IF(B93=X65,"",1)</f>
        <v>1</v>
      </c>
      <c r="Y93" s="2">
        <f>IF(B93=Y65,"",1)</f>
        <v>1</v>
      </c>
      <c r="Z93" s="2">
        <f>IF(B93=Z65,"",1)</f>
        <v>1</v>
      </c>
      <c r="AA93" s="2">
        <f>IF(B93=AA65,"",1)</f>
        <v>1</v>
      </c>
      <c r="AB93" s="2">
        <f>IF(B93=AB65,"",1)</f>
        <v>1</v>
      </c>
      <c r="AC93" s="2">
        <f>IF(B93=AC65,"",1)</f>
        <v>1</v>
      </c>
      <c r="AD93" s="71" t="str">
        <f>IF(B93=AD65,"",1)</f>
        <v/>
      </c>
    </row>
    <row r="95" spans="2:30">
      <c r="B95" s="1" t="s">
        <v>136</v>
      </c>
      <c r="C95" s="1"/>
      <c r="D95" s="1"/>
      <c r="E95" s="1"/>
      <c r="F95" s="1"/>
      <c r="G95" s="1"/>
      <c r="H95" s="1"/>
      <c r="I95" s="1"/>
      <c r="J95" s="1"/>
      <c r="K95" s="1"/>
      <c r="L95" s="1"/>
      <c r="M95" s="1"/>
      <c r="N95" s="1"/>
      <c r="O95" s="1"/>
    </row>
    <row r="96" spans="2:30" ht="15.75" thickBot="1">
      <c r="B96" s="46" t="s">
        <v>153</v>
      </c>
      <c r="C96" s="46" t="s">
        <v>45</v>
      </c>
      <c r="D96" s="46" t="s">
        <v>48</v>
      </c>
      <c r="E96" s="46" t="s">
        <v>51</v>
      </c>
      <c r="F96" s="46" t="s">
        <v>54</v>
      </c>
      <c r="G96" s="46" t="s">
        <v>57</v>
      </c>
      <c r="H96" s="46" t="s">
        <v>60</v>
      </c>
      <c r="I96" s="46" t="s">
        <v>63</v>
      </c>
      <c r="J96" s="46" t="s">
        <v>66</v>
      </c>
      <c r="K96" s="46" t="s">
        <v>69</v>
      </c>
      <c r="L96" s="46" t="s">
        <v>71</v>
      </c>
      <c r="M96" s="46" t="s">
        <v>73</v>
      </c>
      <c r="N96" s="46" t="s">
        <v>75</v>
      </c>
      <c r="O96" s="46" t="s">
        <v>78</v>
      </c>
      <c r="P96" s="46" t="s">
        <v>81</v>
      </c>
      <c r="Q96" s="46" t="s">
        <v>84</v>
      </c>
      <c r="R96" s="46" t="s">
        <v>87</v>
      </c>
      <c r="S96" s="46" t="s">
        <v>90</v>
      </c>
      <c r="T96" s="46" t="s">
        <v>93</v>
      </c>
      <c r="U96" s="46" t="s">
        <v>96</v>
      </c>
      <c r="V96" s="46" t="s">
        <v>98</v>
      </c>
      <c r="W96" s="46" t="s">
        <v>100</v>
      </c>
      <c r="X96" s="46" t="s">
        <v>103</v>
      </c>
      <c r="Y96" s="46" t="s">
        <v>106</v>
      </c>
      <c r="Z96" s="46" t="s">
        <v>109</v>
      </c>
      <c r="AA96" s="46" t="s">
        <v>111</v>
      </c>
      <c r="AB96" s="46" t="s">
        <v>113</v>
      </c>
      <c r="AC96" s="46" t="s">
        <v>116</v>
      </c>
      <c r="AD96" s="46" t="s">
        <v>119</v>
      </c>
    </row>
    <row r="97" spans="2:30" ht="15.75" thickBot="1">
      <c r="B97" s="46" t="s">
        <v>45</v>
      </c>
      <c r="C97" s="71" t="str">
        <f>IF(B97=C96,"",1)</f>
        <v/>
      </c>
      <c r="D97" s="2">
        <f>IF(B97=D96,"",1)</f>
        <v>1</v>
      </c>
      <c r="E97" s="2">
        <f>IF(B97=E96,"",1)</f>
        <v>1</v>
      </c>
      <c r="F97" s="2">
        <f>IF(B97=F96,"",1)</f>
        <v>1</v>
      </c>
      <c r="G97" s="2">
        <f>IF(B97=G96,"",1)</f>
        <v>1</v>
      </c>
      <c r="H97" s="2">
        <f>IF(B97=H96,"",1)</f>
        <v>1</v>
      </c>
      <c r="I97" s="2">
        <f>IF(B97=I96,"",1)</f>
        <v>1</v>
      </c>
      <c r="J97" s="2">
        <f>IF(B97=J96,"",1)</f>
        <v>1</v>
      </c>
      <c r="K97" s="2">
        <f>IF(B97=K96,"",1)</f>
        <v>1</v>
      </c>
      <c r="L97" s="2">
        <f>IF(B97=L96,"",1)</f>
        <v>1</v>
      </c>
      <c r="M97" s="2">
        <f>IF(B97=M96,"",1)</f>
        <v>1</v>
      </c>
      <c r="N97" s="2">
        <f>IF(B97=N96,"",1)</f>
        <v>1</v>
      </c>
      <c r="O97" s="2">
        <f>IF(B97=O96,"",1)</f>
        <v>1</v>
      </c>
      <c r="P97" s="2">
        <f>IF(B97=P96,"",1)</f>
        <v>1</v>
      </c>
      <c r="Q97" s="2">
        <f>IF(B97=Q96,"",1)</f>
        <v>1</v>
      </c>
      <c r="R97" s="2">
        <f>IF(B97=R96,"",1)</f>
        <v>1</v>
      </c>
      <c r="S97" s="2">
        <f>IF(B97=S96,"",1)</f>
        <v>1</v>
      </c>
      <c r="T97" s="2">
        <f>IF(B97=T96,"",1)</f>
        <v>1</v>
      </c>
      <c r="U97" s="2">
        <f>IF(B97=U96,"",1)</f>
        <v>1</v>
      </c>
      <c r="V97" s="2">
        <f>IF(B97=V96,"",1)</f>
        <v>1</v>
      </c>
      <c r="W97" s="2">
        <f>IF(B97=W96,"",1)</f>
        <v>1</v>
      </c>
      <c r="X97" s="2">
        <f>IF(B97=X96,"",1)</f>
        <v>1</v>
      </c>
      <c r="Y97" s="2">
        <f>IF(B97=Y96,"",1)</f>
        <v>1</v>
      </c>
      <c r="Z97" s="2">
        <f>IF(B97=Z96,"",1)</f>
        <v>1</v>
      </c>
      <c r="AA97" s="2">
        <f>IF(B97=AA96,"",1)</f>
        <v>1</v>
      </c>
      <c r="AB97" s="2">
        <f>IF(B97=AB96,"",1)</f>
        <v>1</v>
      </c>
      <c r="AC97" s="2">
        <f>IF(B97=AC96,"",1)</f>
        <v>1</v>
      </c>
      <c r="AD97" s="2">
        <f>IF(B97=AD96,"",1)</f>
        <v>1</v>
      </c>
    </row>
    <row r="98" spans="2:30" ht="15.75" thickBot="1">
      <c r="B98" s="46" t="s">
        <v>48</v>
      </c>
      <c r="C98" s="2">
        <f>IF(B98=C96,"",1)</f>
        <v>1</v>
      </c>
      <c r="D98" s="71" t="str">
        <f>IF(B98=D96,"",1)</f>
        <v/>
      </c>
      <c r="E98" s="2">
        <f>IF(B98=E96,"",1)</f>
        <v>1</v>
      </c>
      <c r="F98" s="2">
        <f>IF(B98=F96,"",1)</f>
        <v>1</v>
      </c>
      <c r="G98" s="2">
        <f>IF(B98=G96,"",1)</f>
        <v>1</v>
      </c>
      <c r="H98" s="2">
        <f>IF(B98=H96,"",1)</f>
        <v>1</v>
      </c>
      <c r="I98" s="2">
        <f>IF(B98=I96,"",1)</f>
        <v>1</v>
      </c>
      <c r="J98" s="2">
        <f>IF(B98=J96,"",1)</f>
        <v>1</v>
      </c>
      <c r="K98" s="2">
        <f>IF(B98=K96,"",1)</f>
        <v>1</v>
      </c>
      <c r="L98" s="2">
        <f>IF(B98=L96,"",1)</f>
        <v>1</v>
      </c>
      <c r="M98" s="2">
        <f>IF(B98=M96,"",1)</f>
        <v>1</v>
      </c>
      <c r="N98" s="2">
        <f>IF(B98=N96,"",1)</f>
        <v>1</v>
      </c>
      <c r="O98" s="2">
        <f>IF(B98=O96,"",1)</f>
        <v>1</v>
      </c>
      <c r="P98" s="2">
        <f>IF(B98=P96,"",1)</f>
        <v>1</v>
      </c>
      <c r="Q98" s="2">
        <f>IF(B98=Q96,"",1)</f>
        <v>1</v>
      </c>
      <c r="R98" s="2">
        <f>IF(B98=R96,"",1)</f>
        <v>1</v>
      </c>
      <c r="S98" s="2">
        <f>IF(B98=S96,"",1)</f>
        <v>1</v>
      </c>
      <c r="T98" s="2">
        <f>IF(B98=T96,"",1)</f>
        <v>1</v>
      </c>
      <c r="U98" s="2">
        <f>IF(B98=U96,"",1)</f>
        <v>1</v>
      </c>
      <c r="V98" s="2">
        <f>IF(B98=V96,"",1)</f>
        <v>1</v>
      </c>
      <c r="W98" s="2">
        <f>IF(B98=W96,"",1)</f>
        <v>1</v>
      </c>
      <c r="X98" s="2">
        <f>IF(B98=X96,"",1)</f>
        <v>1</v>
      </c>
      <c r="Y98" s="2">
        <f>IF(B98=Y96,"",1)</f>
        <v>1</v>
      </c>
      <c r="Z98" s="2">
        <f>IF(B98=Z96,"",1)</f>
        <v>1</v>
      </c>
      <c r="AA98" s="2">
        <f>IF(B98=AA96,"",1)</f>
        <v>1</v>
      </c>
      <c r="AB98" s="2">
        <f>IF(B98=AB96,"",1)</f>
        <v>1</v>
      </c>
      <c r="AC98" s="2">
        <f>IF(B98=AC96,"",1)</f>
        <v>1</v>
      </c>
      <c r="AD98" s="2">
        <f>IF(B98=AD96,"",1)</f>
        <v>1</v>
      </c>
    </row>
    <row r="99" spans="2:30" ht="15.75" thickBot="1">
      <c r="B99" s="46" t="s">
        <v>51</v>
      </c>
      <c r="C99" s="2">
        <f>IF(B99=C96,"",1)</f>
        <v>1</v>
      </c>
      <c r="D99" s="2">
        <f>IF(B99=D96,"",1)</f>
        <v>1</v>
      </c>
      <c r="E99" s="71" t="str">
        <f>IF(B99=E96,"",1)</f>
        <v/>
      </c>
      <c r="F99" s="2">
        <f>IF(B99=F96,"",1)</f>
        <v>1</v>
      </c>
      <c r="G99" s="2">
        <f>IF(B99=G96,"",1)</f>
        <v>1</v>
      </c>
      <c r="H99" s="2">
        <f>IF(B99=H96,"",1)</f>
        <v>1</v>
      </c>
      <c r="I99" s="2">
        <f>IF(B99=I96,"",1)</f>
        <v>1</v>
      </c>
      <c r="J99" s="2">
        <f>IF(B99=J96,"",1)</f>
        <v>1</v>
      </c>
      <c r="K99" s="2">
        <f>IF(B99=K96,"",1)</f>
        <v>1</v>
      </c>
      <c r="L99" s="2">
        <f>IF(B99=L96,"",1)</f>
        <v>1</v>
      </c>
      <c r="M99" s="2">
        <f>IF(B99=M96,"",1)</f>
        <v>1</v>
      </c>
      <c r="N99" s="2">
        <f>IF(B99=N96,"",1)</f>
        <v>1</v>
      </c>
      <c r="O99" s="2">
        <f>IF(B99=O96,"",1)</f>
        <v>1</v>
      </c>
      <c r="P99" s="2">
        <f>IF(B99=P96,"",1)</f>
        <v>1</v>
      </c>
      <c r="Q99" s="2">
        <f>IF(B99=Q96,"",1)</f>
        <v>1</v>
      </c>
      <c r="R99" s="2">
        <f>IF(B99=R96,"",1)</f>
        <v>1</v>
      </c>
      <c r="S99" s="2">
        <f>IF(B99=S96,"",1)</f>
        <v>1</v>
      </c>
      <c r="T99" s="2">
        <f>IF(B99=T96,"",1)</f>
        <v>1</v>
      </c>
      <c r="U99" s="2">
        <f>IF(B99=U96,"",1)</f>
        <v>1</v>
      </c>
      <c r="V99" s="2">
        <f>IF(B99=V96,"",1)</f>
        <v>1</v>
      </c>
      <c r="W99" s="2">
        <f>IF(B99=W96,"",1)</f>
        <v>1</v>
      </c>
      <c r="X99" s="2">
        <f>IF(B99=X96,"",1)</f>
        <v>1</v>
      </c>
      <c r="Y99" s="2">
        <f>IF(B99=Y96,"",1)</f>
        <v>1</v>
      </c>
      <c r="Z99" s="2">
        <f>IF(B99=Z96,"",1)</f>
        <v>1</v>
      </c>
      <c r="AA99" s="2">
        <f>IF(B99=AA96,"",1)</f>
        <v>1</v>
      </c>
      <c r="AB99" s="2">
        <f>IF(B99=AB96,"",1)</f>
        <v>1</v>
      </c>
      <c r="AC99" s="2">
        <f>IF(B99=AC96,"",1)</f>
        <v>1</v>
      </c>
      <c r="AD99" s="2">
        <f>IF(B99=AD96,"",1)</f>
        <v>1</v>
      </c>
    </row>
    <row r="100" spans="2:30" ht="15.75" thickBot="1">
      <c r="B100" s="46" t="s">
        <v>54</v>
      </c>
      <c r="C100" s="2">
        <f>IF(B100=C96,"",1)</f>
        <v>1</v>
      </c>
      <c r="D100" s="2">
        <f>IF(B100=D96,"",1)</f>
        <v>1</v>
      </c>
      <c r="E100" s="2">
        <f>IF(B100=E96,"",1)</f>
        <v>1</v>
      </c>
      <c r="F100" s="71" t="str">
        <f>IF(B100=F96,"",1)</f>
        <v/>
      </c>
      <c r="G100" s="2">
        <f>IF(B100=G96,"",1)</f>
        <v>1</v>
      </c>
      <c r="H100" s="2">
        <f>IF(B100=H96,"",1)</f>
        <v>1</v>
      </c>
      <c r="I100" s="2">
        <f>IF(B100=I96,"",1)</f>
        <v>1</v>
      </c>
      <c r="J100" s="2">
        <f>IF(B100=J96,"",1)</f>
        <v>1</v>
      </c>
      <c r="K100" s="2">
        <f>IF(B100=K96,"",1)</f>
        <v>1</v>
      </c>
      <c r="L100" s="2">
        <f>IF(B100=L96,"",1)</f>
        <v>1</v>
      </c>
      <c r="M100" s="2">
        <f>IF(B100=M96,"",1)</f>
        <v>1</v>
      </c>
      <c r="N100" s="2">
        <f>IF(B100=N96,"",1)</f>
        <v>1</v>
      </c>
      <c r="O100" s="2">
        <f>IF(B100=O96,"",1)</f>
        <v>1</v>
      </c>
      <c r="P100" s="2">
        <f>IF(B100=P96,"",1)</f>
        <v>1</v>
      </c>
      <c r="Q100" s="2">
        <f>IF(B100=Q96,"",1)</f>
        <v>1</v>
      </c>
      <c r="R100" s="2">
        <f>IF(B100=R96,"",1)</f>
        <v>1</v>
      </c>
      <c r="S100" s="2">
        <f>IF(B100=S96,"",1)</f>
        <v>1</v>
      </c>
      <c r="T100" s="2">
        <f>IF(B100=T96,"",1)</f>
        <v>1</v>
      </c>
      <c r="U100" s="2">
        <f>IF(B100=U96,"",1)</f>
        <v>1</v>
      </c>
      <c r="V100" s="2">
        <f>IF(B100=V96,"",1)</f>
        <v>1</v>
      </c>
      <c r="W100" s="2">
        <f>IF(B100=W96,"",1)</f>
        <v>1</v>
      </c>
      <c r="X100" s="2">
        <f>IF(B100=X96,"",1)</f>
        <v>1</v>
      </c>
      <c r="Y100" s="2">
        <f>IF(B100=Y96,"",1)</f>
        <v>1</v>
      </c>
      <c r="Z100" s="2">
        <f>IF(B100=Z96,"",1)</f>
        <v>1</v>
      </c>
      <c r="AA100" s="2">
        <f>IF(B100=AA96,"",1)</f>
        <v>1</v>
      </c>
      <c r="AB100" s="2">
        <f>IF(B100=AB96,"",1)</f>
        <v>1</v>
      </c>
      <c r="AC100" s="2">
        <f>IF(B100=AC96,"",1)</f>
        <v>1</v>
      </c>
      <c r="AD100" s="2">
        <f>IF(B100=AD96,"",1)</f>
        <v>1</v>
      </c>
    </row>
    <row r="101" spans="2:30" ht="15.75" thickBot="1">
      <c r="B101" s="46" t="s">
        <v>57</v>
      </c>
      <c r="C101" s="2">
        <f>IF(B101=C96,"",1)</f>
        <v>1</v>
      </c>
      <c r="D101" s="2">
        <f>IF(B101=D96,"",1)</f>
        <v>1</v>
      </c>
      <c r="E101" s="2">
        <f>IF(B101=E96,"",1)</f>
        <v>1</v>
      </c>
      <c r="F101" s="2">
        <f>IF(B101=F96,"",1)</f>
        <v>1</v>
      </c>
      <c r="G101" s="71" t="str">
        <f>IF(B101=G96,"",1)</f>
        <v/>
      </c>
      <c r="H101" s="2">
        <f>IF(B101=H96,"",1)</f>
        <v>1</v>
      </c>
      <c r="I101" s="2">
        <f>IF(B101=I96,"",1)</f>
        <v>1</v>
      </c>
      <c r="J101" s="2">
        <f>IF(B101=J96,"",1)</f>
        <v>1</v>
      </c>
      <c r="K101" s="2">
        <f>IF(B101=K96,"",1)</f>
        <v>1</v>
      </c>
      <c r="L101" s="2">
        <f>IF(B101=L96,"",1)</f>
        <v>1</v>
      </c>
      <c r="M101" s="2">
        <f>IF(B101=M96,"",1)</f>
        <v>1</v>
      </c>
      <c r="N101" s="2">
        <f>IF(B101=N96,"",1)</f>
        <v>1</v>
      </c>
      <c r="O101" s="2">
        <f>IF(B101=O96,"",1)</f>
        <v>1</v>
      </c>
      <c r="P101" s="2">
        <f>IF(B101=P96,"",1)</f>
        <v>1</v>
      </c>
      <c r="Q101" s="2">
        <f>IF(B101=Q96,"",1)</f>
        <v>1</v>
      </c>
      <c r="R101" s="2">
        <f>IF(B101=R96,"",1)</f>
        <v>1</v>
      </c>
      <c r="S101" s="2">
        <f>IF(B101=S96,"",1)</f>
        <v>1</v>
      </c>
      <c r="T101" s="2">
        <f>IF(B101=T96,"",1)</f>
        <v>1</v>
      </c>
      <c r="U101" s="2">
        <f>IF(B101=U96,"",1)</f>
        <v>1</v>
      </c>
      <c r="V101" s="2">
        <f>IF(B101=V96,"",1)</f>
        <v>1</v>
      </c>
      <c r="W101" s="2">
        <f>IF(B101=W96,"",1)</f>
        <v>1</v>
      </c>
      <c r="X101" s="2">
        <f>IF(B101=X96,"",1)</f>
        <v>1</v>
      </c>
      <c r="Y101" s="2">
        <f>IF(B101=Y96,"",1)</f>
        <v>1</v>
      </c>
      <c r="Z101" s="2">
        <f>IF(B101=Z96,"",1)</f>
        <v>1</v>
      </c>
      <c r="AA101" s="2">
        <f>IF(B101=AA96,"",1)</f>
        <v>1</v>
      </c>
      <c r="AB101" s="2">
        <f>IF(B101=AB96,"",1)</f>
        <v>1</v>
      </c>
      <c r="AC101" s="2">
        <f>IF(B101=AC96,"",1)</f>
        <v>1</v>
      </c>
      <c r="AD101" s="2">
        <f>IF(B101=AD96,"",1)</f>
        <v>1</v>
      </c>
    </row>
    <row r="102" spans="2:30" ht="15.75" thickBot="1">
      <c r="B102" s="46" t="s">
        <v>60</v>
      </c>
      <c r="C102" s="2">
        <f>IF(B102=C96,"",1)</f>
        <v>1</v>
      </c>
      <c r="D102" s="2">
        <f>IF(B102=D96,"",1)</f>
        <v>1</v>
      </c>
      <c r="E102" s="2">
        <f>IF(B102=E96,"",1)</f>
        <v>1</v>
      </c>
      <c r="F102" s="2">
        <f>IF(B102=F96,"",1)</f>
        <v>1</v>
      </c>
      <c r="G102" s="2">
        <f>IF(B102=G96,"",1)</f>
        <v>1</v>
      </c>
      <c r="H102" s="71" t="str">
        <f>IF(B102=H96,"",1)</f>
        <v/>
      </c>
      <c r="I102" s="2">
        <f>IF(B102=I96,"",1)</f>
        <v>1</v>
      </c>
      <c r="J102" s="2">
        <f>IF(B102=J96,"",1)</f>
        <v>1</v>
      </c>
      <c r="K102" s="2">
        <f>IF(B102=K96,"",1)</f>
        <v>1</v>
      </c>
      <c r="L102" s="2">
        <f>IF(B102=L96,"",1)</f>
        <v>1</v>
      </c>
      <c r="M102" s="2">
        <f>IF(B102=M96,"",1)</f>
        <v>1</v>
      </c>
      <c r="N102" s="2">
        <f>IF(B102=N96,"",1)</f>
        <v>1</v>
      </c>
      <c r="O102" s="2">
        <f>IF(B102=O96,"",1)</f>
        <v>1</v>
      </c>
      <c r="P102" s="2">
        <f>IF(B102=P96,"",1)</f>
        <v>1</v>
      </c>
      <c r="Q102" s="2">
        <f>IF(B102=Q96,"",1)</f>
        <v>1</v>
      </c>
      <c r="R102" s="2">
        <f>IF(B102=R96,"",1)</f>
        <v>1</v>
      </c>
      <c r="S102" s="2">
        <f>IF(B102=S96,"",1)</f>
        <v>1</v>
      </c>
      <c r="T102" s="2">
        <f>IF(B102=T96,"",1)</f>
        <v>1</v>
      </c>
      <c r="U102" s="2">
        <f>IF(B102=U96,"",1)</f>
        <v>1</v>
      </c>
      <c r="V102" s="2">
        <f>IF(B102=V96,"",1)</f>
        <v>1</v>
      </c>
      <c r="W102" s="2">
        <f>IF(B102=W96,"",1)</f>
        <v>1</v>
      </c>
      <c r="X102" s="2">
        <f>IF(B102=X96,"",1)</f>
        <v>1</v>
      </c>
      <c r="Y102" s="2">
        <f>IF(B102=Y96,"",1)</f>
        <v>1</v>
      </c>
      <c r="Z102" s="2">
        <f>IF(B102=Z96,"",1)</f>
        <v>1</v>
      </c>
      <c r="AA102" s="2">
        <f>IF(B102=AA96,"",1)</f>
        <v>1</v>
      </c>
      <c r="AB102" s="2">
        <f>IF(B102=AB96,"",1)</f>
        <v>1</v>
      </c>
      <c r="AC102" s="2">
        <f>IF(B102=AC96,"",1)</f>
        <v>1</v>
      </c>
      <c r="AD102" s="2">
        <f>IF(B102=AD96,"",1)</f>
        <v>1</v>
      </c>
    </row>
    <row r="103" spans="2:30" ht="15.75" thickBot="1">
      <c r="B103" s="46" t="s">
        <v>63</v>
      </c>
      <c r="C103" s="2">
        <f>IF(B103=C96,"",1)</f>
        <v>1</v>
      </c>
      <c r="D103" s="2">
        <f>IF(B103=D96,"",1)</f>
        <v>1</v>
      </c>
      <c r="E103" s="2">
        <f>IF(B103=E96,"",1)</f>
        <v>1</v>
      </c>
      <c r="F103" s="2">
        <f>IF(B103=F96,"",1)</f>
        <v>1</v>
      </c>
      <c r="G103" s="2">
        <f>IF(B103=G96,"",1)</f>
        <v>1</v>
      </c>
      <c r="H103" s="2">
        <f>IF(B103=H96,"",1)</f>
        <v>1</v>
      </c>
      <c r="I103" s="71" t="str">
        <f>IF(B103=I96,"",1)</f>
        <v/>
      </c>
      <c r="J103" s="2">
        <f>IF(B103=J96,"",1)</f>
        <v>1</v>
      </c>
      <c r="K103" s="2">
        <f>IF(B103=K96,"",1)</f>
        <v>1</v>
      </c>
      <c r="L103" s="2">
        <f>IF(B103=L96,"",1)</f>
        <v>1</v>
      </c>
      <c r="M103" s="2">
        <f>IF(B103=M96,"",1)</f>
        <v>1</v>
      </c>
      <c r="N103" s="2">
        <f>IF(B103=N96,"",1)</f>
        <v>1</v>
      </c>
      <c r="O103" s="2">
        <f>IF(B103=O96,"",1)</f>
        <v>1</v>
      </c>
      <c r="P103" s="2">
        <f>IF(B103=P96,"",1)</f>
        <v>1</v>
      </c>
      <c r="Q103" s="2">
        <f>IF(B103=Q96,"",1)</f>
        <v>1</v>
      </c>
      <c r="R103" s="2">
        <f>IF(B103=R96,"",1)</f>
        <v>1</v>
      </c>
      <c r="S103" s="2">
        <f>IF(B103=S96,"",1)</f>
        <v>1</v>
      </c>
      <c r="T103" s="2">
        <f>IF(B103=T96,"",1)</f>
        <v>1</v>
      </c>
      <c r="U103" s="2">
        <f>IF(B103=U96,"",1)</f>
        <v>1</v>
      </c>
      <c r="V103" s="2">
        <f>IF(B103=V96,"",1)</f>
        <v>1</v>
      </c>
      <c r="W103" s="2">
        <f>IF(B103=W96,"",1)</f>
        <v>1</v>
      </c>
      <c r="X103" s="2">
        <f>IF(B103=X96,"",1)</f>
        <v>1</v>
      </c>
      <c r="Y103" s="2">
        <f>IF(B103=Y96,"",1)</f>
        <v>1</v>
      </c>
      <c r="Z103" s="2">
        <f>IF(B103=Z96,"",1)</f>
        <v>1</v>
      </c>
      <c r="AA103" s="2">
        <f>IF(B103=AA96,"",1)</f>
        <v>1</v>
      </c>
      <c r="AB103" s="2">
        <f>IF(B103=AB96,"",1)</f>
        <v>1</v>
      </c>
      <c r="AC103" s="2">
        <f>IF(B103=AC96,"",1)</f>
        <v>1</v>
      </c>
      <c r="AD103" s="2">
        <f>IF(B103=AD96,"",1)</f>
        <v>1</v>
      </c>
    </row>
    <row r="104" spans="2:30" ht="15.75" thickBot="1">
      <c r="B104" s="46" t="s">
        <v>66</v>
      </c>
      <c r="C104" s="2">
        <f>IF(B104=C96,"",1)</f>
        <v>1</v>
      </c>
      <c r="D104" s="2">
        <f>IF(B104=D96,"",1)</f>
        <v>1</v>
      </c>
      <c r="E104" s="2">
        <f>IF(B104=E96,"",1)</f>
        <v>1</v>
      </c>
      <c r="F104" s="2">
        <f>IF(B104=F96,"",1)</f>
        <v>1</v>
      </c>
      <c r="G104" s="2">
        <f>IF(B104=G96,"",1)</f>
        <v>1</v>
      </c>
      <c r="H104" s="2">
        <f>IF(B104=H96,"",1)</f>
        <v>1</v>
      </c>
      <c r="I104" s="2">
        <f>IF(B104=I96,"",1)</f>
        <v>1</v>
      </c>
      <c r="J104" s="71" t="str">
        <f>IF(B104=J96,"",1)</f>
        <v/>
      </c>
      <c r="K104" s="2">
        <f>IF(B104=K96,"",1)</f>
        <v>1</v>
      </c>
      <c r="L104" s="2">
        <f>IF(B104=L96,"",1)</f>
        <v>1</v>
      </c>
      <c r="M104" s="2">
        <f>IF(B104=M96,"",1)</f>
        <v>1</v>
      </c>
      <c r="N104" s="2">
        <f>IF(B104=N96,"",1)</f>
        <v>1</v>
      </c>
      <c r="O104" s="2">
        <f>IF(B104=O96,"",1)</f>
        <v>1</v>
      </c>
      <c r="P104" s="2">
        <f>IF(B104=P96,"",1)</f>
        <v>1</v>
      </c>
      <c r="Q104" s="2">
        <f>IF(B104=Q96,"",1)</f>
        <v>1</v>
      </c>
      <c r="R104" s="2">
        <f>IF(B104=R96,"",1)</f>
        <v>1</v>
      </c>
      <c r="S104" s="2">
        <f>IF(B104=S96,"",1)</f>
        <v>1</v>
      </c>
      <c r="T104" s="2">
        <f>IF(B104=T96,"",1)</f>
        <v>1</v>
      </c>
      <c r="U104" s="2">
        <f>IF(B104=U96,"",1)</f>
        <v>1</v>
      </c>
      <c r="V104" s="2">
        <f>IF(B104=V96,"",1)</f>
        <v>1</v>
      </c>
      <c r="W104" s="2">
        <f>IF(B104=W96,"",1)</f>
        <v>1</v>
      </c>
      <c r="X104" s="2">
        <f>IF(B104=X96,"",1)</f>
        <v>1</v>
      </c>
      <c r="Y104" s="2">
        <f>IF(B104=Y96,"",1)</f>
        <v>1</v>
      </c>
      <c r="Z104" s="2">
        <f>IF(B104=Z96,"",1)</f>
        <v>1</v>
      </c>
      <c r="AA104" s="2">
        <f>IF(B104=AA96,"",1)</f>
        <v>1</v>
      </c>
      <c r="AB104" s="2">
        <f>IF(B104=AB96,"",1)</f>
        <v>1</v>
      </c>
      <c r="AC104" s="2">
        <f>IF(B104=AC96,"",1)</f>
        <v>1</v>
      </c>
      <c r="AD104" s="2">
        <f>IF(B104=AD96,"",1)</f>
        <v>1</v>
      </c>
    </row>
    <row r="105" spans="2:30" ht="15.75" thickBot="1">
      <c r="B105" s="46" t="s">
        <v>69</v>
      </c>
      <c r="C105" s="2">
        <f>IF(B105=C96,"",1)</f>
        <v>1</v>
      </c>
      <c r="D105" s="2">
        <f>IF(B105=D96,"",1)</f>
        <v>1</v>
      </c>
      <c r="E105" s="2">
        <f>IF(B105=E96,"",1)</f>
        <v>1</v>
      </c>
      <c r="F105" s="2">
        <f>IF(B105=F96,"",1)</f>
        <v>1</v>
      </c>
      <c r="G105" s="2">
        <f>IF(B105=G96,"",1)</f>
        <v>1</v>
      </c>
      <c r="H105" s="2">
        <f>IF(B105=H96,"",1)</f>
        <v>1</v>
      </c>
      <c r="I105" s="2">
        <f>IF(B105=I96,"",1)</f>
        <v>1</v>
      </c>
      <c r="J105" s="2">
        <f>IF(B105=J96,"",1)</f>
        <v>1</v>
      </c>
      <c r="K105" s="71" t="str">
        <f>IF(B105=K96,"",1)</f>
        <v/>
      </c>
      <c r="L105" s="2">
        <f>IF(B105=L96,"",1)</f>
        <v>1</v>
      </c>
      <c r="M105" s="2">
        <f>IF(B105=M96,"",1)</f>
        <v>1</v>
      </c>
      <c r="N105" s="2">
        <f>IF(B105=N96,"",1)</f>
        <v>1</v>
      </c>
      <c r="O105" s="2">
        <f>IF(B105=O96,"",1)</f>
        <v>1</v>
      </c>
      <c r="P105" s="2">
        <f>IF(B105=P96,"",1)</f>
        <v>1</v>
      </c>
      <c r="Q105" s="2">
        <f>IF(B105=Q96,"",1)</f>
        <v>1</v>
      </c>
      <c r="R105" s="2">
        <f>IF(B105=R96,"",1)</f>
        <v>1</v>
      </c>
      <c r="S105" s="2">
        <f>IF(B105=S96,"",1)</f>
        <v>1</v>
      </c>
      <c r="T105" s="2">
        <f>IF(B105=T96,"",1)</f>
        <v>1</v>
      </c>
      <c r="U105" s="2">
        <f>IF(B105=U96,"",1)</f>
        <v>1</v>
      </c>
      <c r="V105" s="2">
        <f>IF(B105=V96,"",1)</f>
        <v>1</v>
      </c>
      <c r="W105" s="2">
        <f>IF(B105=W96,"",1)</f>
        <v>1</v>
      </c>
      <c r="X105" s="2">
        <f>IF(B105=X96,"",1)</f>
        <v>1</v>
      </c>
      <c r="Y105" s="2">
        <f>IF(B105=Y96,"",1)</f>
        <v>1</v>
      </c>
      <c r="Z105" s="2">
        <f>IF(B105=Z96,"",1)</f>
        <v>1</v>
      </c>
      <c r="AA105" s="2">
        <f>IF(B105=AA96,"",1)</f>
        <v>1</v>
      </c>
      <c r="AB105" s="2">
        <f>IF(B105=AB96,"",1)</f>
        <v>1</v>
      </c>
      <c r="AC105" s="2">
        <f>IF(B105=AC96,"",1)</f>
        <v>1</v>
      </c>
      <c r="AD105" s="2">
        <f>IF(B105=AD96,"",1)</f>
        <v>1</v>
      </c>
    </row>
    <row r="106" spans="2:30" ht="15.75" thickBot="1">
      <c r="B106" s="46" t="s">
        <v>71</v>
      </c>
      <c r="C106" s="2">
        <f>IF(B106=C96,"",1)</f>
        <v>1</v>
      </c>
      <c r="D106" s="2">
        <f>IF(B106=D96,"",1)</f>
        <v>1</v>
      </c>
      <c r="E106" s="2">
        <f>IF(B106=E96,"",1)</f>
        <v>1</v>
      </c>
      <c r="F106" s="2">
        <f>IF(B106=F96,"",1)</f>
        <v>1</v>
      </c>
      <c r="G106" s="2">
        <f>IF(B106=G96,"",1)</f>
        <v>1</v>
      </c>
      <c r="H106" s="2">
        <f>IF(B106=H96,"",1)</f>
        <v>1</v>
      </c>
      <c r="I106" s="2">
        <f>IF(B106=I96,"",1)</f>
        <v>1</v>
      </c>
      <c r="J106" s="2">
        <f>IF(B106=J96,"",1)</f>
        <v>1</v>
      </c>
      <c r="K106" s="2">
        <f>IF(B106=K96,"",1)</f>
        <v>1</v>
      </c>
      <c r="L106" s="71" t="str">
        <f>IF(B106=L96,"",1)</f>
        <v/>
      </c>
      <c r="M106" s="2">
        <f>IF(B106=M96,"",1)</f>
        <v>1</v>
      </c>
      <c r="N106" s="2">
        <f>IF(B106=N96,"",1)</f>
        <v>1</v>
      </c>
      <c r="O106" s="2">
        <f>IF(B106=O96,"",1)</f>
        <v>1</v>
      </c>
      <c r="P106" s="2">
        <f>IF(B106=P96,"",1)</f>
        <v>1</v>
      </c>
      <c r="Q106" s="2">
        <f>IF(B106=Q96,"",1)</f>
        <v>1</v>
      </c>
      <c r="R106" s="2">
        <f>IF(B106=R96,"",1)</f>
        <v>1</v>
      </c>
      <c r="S106" s="2">
        <f>IF(B106=S96,"",1)</f>
        <v>1</v>
      </c>
      <c r="T106" s="2">
        <f>IF(B106=T96,"",1)</f>
        <v>1</v>
      </c>
      <c r="U106" s="2">
        <f>IF(B106=U96,"",1)</f>
        <v>1</v>
      </c>
      <c r="V106" s="2">
        <f>IF(B106=V96,"",1)</f>
        <v>1</v>
      </c>
      <c r="W106" s="2">
        <f>IF(B106=W96,"",1)</f>
        <v>1</v>
      </c>
      <c r="X106" s="2">
        <f>IF(B106=X96,"",1)</f>
        <v>1</v>
      </c>
      <c r="Y106" s="2">
        <f>IF(B106=Y96,"",1)</f>
        <v>1</v>
      </c>
      <c r="Z106" s="2">
        <f>IF(B106=Z96,"",1)</f>
        <v>1</v>
      </c>
      <c r="AA106" s="2">
        <f>IF(B106=AA96,"",1)</f>
        <v>1</v>
      </c>
      <c r="AB106" s="2">
        <f>IF(B106=AB96,"",1)</f>
        <v>1</v>
      </c>
      <c r="AC106" s="2">
        <f>IF(B106=AC96,"",1)</f>
        <v>1</v>
      </c>
      <c r="AD106" s="2">
        <f>IF(B106=AD96,"",1)</f>
        <v>1</v>
      </c>
    </row>
    <row r="107" spans="2:30" ht="15.75" thickBot="1">
      <c r="B107" s="46" t="s">
        <v>73</v>
      </c>
      <c r="C107" s="2">
        <f>IF(B107=C96,"",1)</f>
        <v>1</v>
      </c>
      <c r="D107" s="2">
        <f>IF(B107=D96,"",1)</f>
        <v>1</v>
      </c>
      <c r="E107" s="2">
        <f>IF(B107=E96,"",1)</f>
        <v>1</v>
      </c>
      <c r="F107" s="2">
        <f>IF(B107=F96,"",1)</f>
        <v>1</v>
      </c>
      <c r="G107" s="2">
        <f>IF(B107=G96,"",1)</f>
        <v>1</v>
      </c>
      <c r="H107" s="2">
        <f>IF(B107=H96,"",1)</f>
        <v>1</v>
      </c>
      <c r="I107" s="2">
        <f>IF(B107=I96,"",1)</f>
        <v>1</v>
      </c>
      <c r="J107" s="2">
        <f>IF(B107=J96,"",1)</f>
        <v>1</v>
      </c>
      <c r="K107" s="2">
        <f>IF(B107=K96,"",1)</f>
        <v>1</v>
      </c>
      <c r="L107" s="2">
        <f>IF(B107=L96,"",1)</f>
        <v>1</v>
      </c>
      <c r="M107" s="71" t="str">
        <f>IF(B107=M96,"",1)</f>
        <v/>
      </c>
      <c r="N107" s="2">
        <f>IF(B107=N96,"",1)</f>
        <v>1</v>
      </c>
      <c r="O107" s="2">
        <f>IF(B107=O96,"",1)</f>
        <v>1</v>
      </c>
      <c r="P107" s="2">
        <f>IF(B107=P96,"",1)</f>
        <v>1</v>
      </c>
      <c r="Q107" s="2">
        <f>IF(B107=Q96,"",1)</f>
        <v>1</v>
      </c>
      <c r="R107" s="2">
        <f>IF(B107=R96,"",1)</f>
        <v>1</v>
      </c>
      <c r="S107" s="2">
        <f>IF(B107=S96,"",1)</f>
        <v>1</v>
      </c>
      <c r="T107" s="2">
        <f>IF(B107=T96,"",1)</f>
        <v>1</v>
      </c>
      <c r="U107" s="2">
        <f>IF(B107=U96,"",1)</f>
        <v>1</v>
      </c>
      <c r="V107" s="2">
        <f>IF(B107=V96,"",1)</f>
        <v>1</v>
      </c>
      <c r="W107" s="2">
        <f>IF(B107=W96,"",1)</f>
        <v>1</v>
      </c>
      <c r="X107" s="2">
        <f>IF(B107=X96,"",1)</f>
        <v>1</v>
      </c>
      <c r="Y107" s="2">
        <f>IF(B107=Y96,"",1)</f>
        <v>1</v>
      </c>
      <c r="Z107" s="2">
        <f>IF(B107=Z96,"",1)</f>
        <v>1</v>
      </c>
      <c r="AA107" s="2">
        <f>IF(B107=AA96,"",1)</f>
        <v>1</v>
      </c>
      <c r="AB107" s="2">
        <f>IF(B107=AB96,"",1)</f>
        <v>1</v>
      </c>
      <c r="AC107" s="2">
        <f>IF(B107=AC96,"",1)</f>
        <v>1</v>
      </c>
      <c r="AD107" s="2">
        <f>IF(B107=AD96,"",1)</f>
        <v>1</v>
      </c>
    </row>
    <row r="108" spans="2:30" ht="15.75" thickBot="1">
      <c r="B108" s="46" t="s">
        <v>75</v>
      </c>
      <c r="C108" s="2">
        <f>IF(B108=C96,"",1)</f>
        <v>1</v>
      </c>
      <c r="D108" s="2">
        <f>IF(B108=D96,"",1)</f>
        <v>1</v>
      </c>
      <c r="E108" s="2">
        <f>IF(B108=E96,"",1)</f>
        <v>1</v>
      </c>
      <c r="F108" s="2">
        <f>IF(B108=F96,"",1)</f>
        <v>1</v>
      </c>
      <c r="G108" s="2">
        <f>IF(B108=G96,"",1)</f>
        <v>1</v>
      </c>
      <c r="H108" s="2">
        <f>IF(B108=H96,"",1)</f>
        <v>1</v>
      </c>
      <c r="I108" s="2">
        <f>IF(B108=I96,"",1)</f>
        <v>1</v>
      </c>
      <c r="J108" s="2">
        <f>IF(B108=J96,"",1)</f>
        <v>1</v>
      </c>
      <c r="K108" s="2">
        <f>IF(B108=K96,"",1)</f>
        <v>1</v>
      </c>
      <c r="L108" s="2">
        <f>IF(B108=L96,"",1)</f>
        <v>1</v>
      </c>
      <c r="M108" s="2">
        <f>IF(B108=M96,"",1)</f>
        <v>1</v>
      </c>
      <c r="N108" s="71" t="str">
        <f>IF(B108=N96,"",1)</f>
        <v/>
      </c>
      <c r="O108" s="2">
        <f>IF(B108=O96,"",1)</f>
        <v>1</v>
      </c>
      <c r="P108" s="2">
        <f>IF(B108=P96,"",1)</f>
        <v>1</v>
      </c>
      <c r="Q108" s="2">
        <f>IF(B108=Q96,"",1)</f>
        <v>1</v>
      </c>
      <c r="R108" s="2">
        <f>IF(B108=R96,"",1)</f>
        <v>1</v>
      </c>
      <c r="S108" s="2">
        <f>IF(B108=S96,"",1)</f>
        <v>1</v>
      </c>
      <c r="T108" s="2">
        <f>IF(B108=T96,"",1)</f>
        <v>1</v>
      </c>
      <c r="U108" s="2">
        <f>IF(B108=U96,"",1)</f>
        <v>1</v>
      </c>
      <c r="V108" s="2">
        <f>IF(B108=V96,"",1)</f>
        <v>1</v>
      </c>
      <c r="W108" s="2">
        <f>IF(B108=W96,"",1)</f>
        <v>1</v>
      </c>
      <c r="X108" s="2">
        <f>IF(B108=X96,"",1)</f>
        <v>1</v>
      </c>
      <c r="Y108" s="2">
        <f>IF(B108=Y96,"",1)</f>
        <v>1</v>
      </c>
      <c r="Z108" s="2">
        <f>IF(B108=Z96,"",1)</f>
        <v>1</v>
      </c>
      <c r="AA108" s="2">
        <f>IF(B108=AA96,"",1)</f>
        <v>1</v>
      </c>
      <c r="AB108" s="2">
        <f>IF(B108=AB96,"",1)</f>
        <v>1</v>
      </c>
      <c r="AC108" s="2">
        <f>IF(B108=AC96,"",1)</f>
        <v>1</v>
      </c>
      <c r="AD108" s="2">
        <f>IF(B108=AD96,"",1)</f>
        <v>1</v>
      </c>
    </row>
    <row r="109" spans="2:30" ht="15.75" thickBot="1">
      <c r="B109" s="46" t="s">
        <v>78</v>
      </c>
      <c r="C109" s="2">
        <f>IF(B109=C96,"",1)</f>
        <v>1</v>
      </c>
      <c r="D109" s="2">
        <f>IF(B109=D96,"",1)</f>
        <v>1</v>
      </c>
      <c r="E109" s="2">
        <f>IF(B109=E96,"",1)</f>
        <v>1</v>
      </c>
      <c r="F109" s="2">
        <f>IF(B109=F96,"",1)</f>
        <v>1</v>
      </c>
      <c r="G109" s="2">
        <f>IF(B109=G96,"",1)</f>
        <v>1</v>
      </c>
      <c r="H109" s="2">
        <f>IF(B109=H96,"",1)</f>
        <v>1</v>
      </c>
      <c r="I109" s="2">
        <f>IF(B109=I96,"",1)</f>
        <v>1</v>
      </c>
      <c r="J109" s="2">
        <f>IF(B109=J96,"",1)</f>
        <v>1</v>
      </c>
      <c r="K109" s="2">
        <f>IF(B109=K96,"",1)</f>
        <v>1</v>
      </c>
      <c r="L109" s="2">
        <f>IF(B109=L96,"",1)</f>
        <v>1</v>
      </c>
      <c r="M109" s="2">
        <f>IF(B109=M96,"",1)</f>
        <v>1</v>
      </c>
      <c r="N109" s="2">
        <f>IF(B109=N96,"",1)</f>
        <v>1</v>
      </c>
      <c r="O109" s="71" t="str">
        <f>IF(B109=O96,"",1)</f>
        <v/>
      </c>
      <c r="P109" s="2">
        <f>IF(B109=P96,"",1)</f>
        <v>1</v>
      </c>
      <c r="Q109" s="2">
        <f>IF(B109=Q96,"",1)</f>
        <v>1</v>
      </c>
      <c r="R109" s="2">
        <f>IF(B109=R96,"",1)</f>
        <v>1</v>
      </c>
      <c r="S109" s="2">
        <f>IF(B109=S96,"",1)</f>
        <v>1</v>
      </c>
      <c r="T109" s="2">
        <f>IF(B109=T96,"",1)</f>
        <v>1</v>
      </c>
      <c r="U109" s="2">
        <f>IF(B109=U96,"",1)</f>
        <v>1</v>
      </c>
      <c r="V109" s="2">
        <f>IF(B109=V96,"",1)</f>
        <v>1</v>
      </c>
      <c r="W109" s="2">
        <f>IF(B109=W96,"",1)</f>
        <v>1</v>
      </c>
      <c r="X109" s="2">
        <f>IF(B109=X96,"",1)</f>
        <v>1</v>
      </c>
      <c r="Y109" s="2">
        <f>IF(B109=Y96,"",1)</f>
        <v>1</v>
      </c>
      <c r="Z109" s="2">
        <f>IF(B109=Z96,"",1)</f>
        <v>1</v>
      </c>
      <c r="AA109" s="2">
        <f>IF(B109=AA96,"",1)</f>
        <v>1</v>
      </c>
      <c r="AB109" s="2">
        <f>IF(B109=AB96,"",1)</f>
        <v>1</v>
      </c>
      <c r="AC109" s="2">
        <f>IF(B109=AC96,"",1)</f>
        <v>1</v>
      </c>
      <c r="AD109" s="2">
        <f>IF(B109=AD96,"",1)</f>
        <v>1</v>
      </c>
    </row>
    <row r="110" spans="2:30" ht="15.75" thickBot="1">
      <c r="B110" s="46" t="s">
        <v>81</v>
      </c>
      <c r="C110" s="2">
        <f>IF(B110=C96,"",1)</f>
        <v>1</v>
      </c>
      <c r="D110" s="2">
        <f>IF(B110=D96,"",1)</f>
        <v>1</v>
      </c>
      <c r="E110" s="2">
        <f>IF(B110=E96,"",1)</f>
        <v>1</v>
      </c>
      <c r="F110" s="2">
        <f>IF(B110=F96,"",1)</f>
        <v>1</v>
      </c>
      <c r="G110" s="2">
        <f>IF(B110=G96,"",1)</f>
        <v>1</v>
      </c>
      <c r="H110" s="2">
        <f>IF(B110=H96,"",1)</f>
        <v>1</v>
      </c>
      <c r="I110" s="2">
        <f>IF(B110=I96,"",1)</f>
        <v>1</v>
      </c>
      <c r="J110" s="2">
        <f>IF(B110=J96,"",1)</f>
        <v>1</v>
      </c>
      <c r="K110" s="2">
        <f>IF(B110=K96,"",1)</f>
        <v>1</v>
      </c>
      <c r="L110" s="2">
        <f>IF(B110=L96,"",1)</f>
        <v>1</v>
      </c>
      <c r="M110" s="2">
        <f>IF(B110=M96,"",1)</f>
        <v>1</v>
      </c>
      <c r="N110" s="2">
        <f>IF(B110=N96,"",1)</f>
        <v>1</v>
      </c>
      <c r="O110" s="2">
        <f>IF(B110=O96,"",1)</f>
        <v>1</v>
      </c>
      <c r="P110" s="71" t="str">
        <f>IF(B110=P96,"",1)</f>
        <v/>
      </c>
      <c r="Q110" s="2">
        <f>IF(B110=Q96,"",1)</f>
        <v>1</v>
      </c>
      <c r="R110" s="2">
        <f>IF(B110=R96,"",1)</f>
        <v>1</v>
      </c>
      <c r="S110" s="2">
        <f>IF(B110=S96,"",1)</f>
        <v>1</v>
      </c>
      <c r="T110" s="2">
        <f>IF(B110=T96,"",1)</f>
        <v>1</v>
      </c>
      <c r="U110" s="2">
        <f>IF(B110=U96,"",1)</f>
        <v>1</v>
      </c>
      <c r="V110" s="2">
        <f>IF(B110=V96,"",1)</f>
        <v>1</v>
      </c>
      <c r="W110" s="2">
        <f>IF(B110=W96,"",1)</f>
        <v>1</v>
      </c>
      <c r="X110" s="2">
        <f>IF(B110=X96,"",1)</f>
        <v>1</v>
      </c>
      <c r="Y110" s="2">
        <f>IF(B110=Y96,"",1)</f>
        <v>1</v>
      </c>
      <c r="Z110" s="2">
        <f>IF(B110=Z96,"",1)</f>
        <v>1</v>
      </c>
      <c r="AA110" s="2">
        <f>IF(B110=AA96,"",1)</f>
        <v>1</v>
      </c>
      <c r="AB110" s="2">
        <f>IF(B110=AB96,"",1)</f>
        <v>1</v>
      </c>
      <c r="AC110" s="2">
        <f>IF(B110=AC96,"",1)</f>
        <v>1</v>
      </c>
      <c r="AD110" s="2">
        <f>IF(B110=AD96,"",1)</f>
        <v>1</v>
      </c>
    </row>
    <row r="111" spans="2:30" ht="15.75" thickBot="1">
      <c r="B111" s="46" t="s">
        <v>84</v>
      </c>
      <c r="C111" s="2">
        <f>IF(B111=C96,"",1)</f>
        <v>1</v>
      </c>
      <c r="D111" s="2">
        <f>IF(B111=D96,"",1)</f>
        <v>1</v>
      </c>
      <c r="E111" s="2">
        <f>IF(B111=E96,"",1)</f>
        <v>1</v>
      </c>
      <c r="F111" s="2">
        <f>IF(B111=F96,"",1)</f>
        <v>1</v>
      </c>
      <c r="G111" s="2">
        <f>IF(B111=G96,"",1)</f>
        <v>1</v>
      </c>
      <c r="H111" s="2">
        <f>IF(B111=H96,"",1)</f>
        <v>1</v>
      </c>
      <c r="I111" s="2">
        <f>IF(B111=I96,"",1)</f>
        <v>1</v>
      </c>
      <c r="J111" s="2">
        <f>IF(B111=J96,"",1)</f>
        <v>1</v>
      </c>
      <c r="K111" s="2">
        <f>IF(B111=K96,"",1)</f>
        <v>1</v>
      </c>
      <c r="L111" s="2">
        <f>IF(B111=L96,"",1)</f>
        <v>1</v>
      </c>
      <c r="M111" s="2">
        <f>IF(B111=M96,"",1)</f>
        <v>1</v>
      </c>
      <c r="N111" s="2">
        <f>IF(B111=N96,"",1)</f>
        <v>1</v>
      </c>
      <c r="O111" s="2">
        <f>IF(B111=O96,"",1)</f>
        <v>1</v>
      </c>
      <c r="P111" s="2">
        <f>IF(B111=P96,"",1)</f>
        <v>1</v>
      </c>
      <c r="Q111" s="71" t="str">
        <f>IF(B111=Q96,"",1)</f>
        <v/>
      </c>
      <c r="R111" s="2">
        <f>IF(B111=R96,"",1)</f>
        <v>1</v>
      </c>
      <c r="S111" s="2">
        <f>IF(B111=S96,"",1)</f>
        <v>1</v>
      </c>
      <c r="T111" s="2">
        <f>IF(B111=T96,"",1)</f>
        <v>1</v>
      </c>
      <c r="U111" s="2">
        <f>IF(B111=U96,"",1)</f>
        <v>1</v>
      </c>
      <c r="V111" s="2">
        <f>IF(B111=V96,"",1)</f>
        <v>1</v>
      </c>
      <c r="W111" s="2">
        <f>IF(B111=W96,"",1)</f>
        <v>1</v>
      </c>
      <c r="X111" s="2">
        <f>IF(B111=X96,"",1)</f>
        <v>1</v>
      </c>
      <c r="Y111" s="2">
        <f>IF(B111=Y96,"",1)</f>
        <v>1</v>
      </c>
      <c r="Z111" s="2">
        <f>IF(B111=Z96,"",1)</f>
        <v>1</v>
      </c>
      <c r="AA111" s="2">
        <f>IF(B111=AA96,"",1)</f>
        <v>1</v>
      </c>
      <c r="AB111" s="2">
        <f>IF(B111=AB96,"",1)</f>
        <v>1</v>
      </c>
      <c r="AC111" s="2">
        <f>IF(B111=AC96,"",1)</f>
        <v>1</v>
      </c>
      <c r="AD111" s="2">
        <f>IF(B111=AD96,"",1)</f>
        <v>1</v>
      </c>
    </row>
    <row r="112" spans="2:30" ht="15.75" thickBot="1">
      <c r="B112" s="46" t="s">
        <v>87</v>
      </c>
      <c r="C112" s="2">
        <f>IF(B112=C96,"",1)</f>
        <v>1</v>
      </c>
      <c r="D112" s="2">
        <f>IF(B112=D96,"",1)</f>
        <v>1</v>
      </c>
      <c r="E112" s="2">
        <f>IF(B112=E96,"",1)</f>
        <v>1</v>
      </c>
      <c r="F112" s="2">
        <f>IF(B112=F96,"",1)</f>
        <v>1</v>
      </c>
      <c r="G112" s="2">
        <f>IF(B112=G96,"",1)</f>
        <v>1</v>
      </c>
      <c r="H112" s="2">
        <f>IF(B112=H96,"",1)</f>
        <v>1</v>
      </c>
      <c r="I112" s="2">
        <f>IF(B112=I96,"",1)</f>
        <v>1</v>
      </c>
      <c r="J112" s="2">
        <f>IF(B112=J96,"",1)</f>
        <v>1</v>
      </c>
      <c r="K112" s="2">
        <f>IF(B112=K96,"",1)</f>
        <v>1</v>
      </c>
      <c r="L112" s="2">
        <f>IF(B112=L96,"",1)</f>
        <v>1</v>
      </c>
      <c r="M112" s="2">
        <f>IF(B112=M96,"",1)</f>
        <v>1</v>
      </c>
      <c r="N112" s="2">
        <f>IF(B112=N96,"",1)</f>
        <v>1</v>
      </c>
      <c r="O112" s="2">
        <f>IF(B112=O96,"",1)</f>
        <v>1</v>
      </c>
      <c r="P112" s="2">
        <f>IF(B112=P96,"",1)</f>
        <v>1</v>
      </c>
      <c r="Q112" s="2">
        <f>IF(B112=Q96,"",1)</f>
        <v>1</v>
      </c>
      <c r="R112" s="71" t="str">
        <f>IF(B112=R96,"",1)</f>
        <v/>
      </c>
      <c r="S112" s="2">
        <f>IF(B112=S96,"",1)</f>
        <v>1</v>
      </c>
      <c r="T112" s="2">
        <f>IF(B112=T96,"",1)</f>
        <v>1</v>
      </c>
      <c r="U112" s="2">
        <f>IF(B112=U96,"",1)</f>
        <v>1</v>
      </c>
      <c r="V112" s="2">
        <f>IF(B112=V96,"",1)</f>
        <v>1</v>
      </c>
      <c r="W112" s="2">
        <f>IF(B112=W96,"",1)</f>
        <v>1</v>
      </c>
      <c r="X112" s="2">
        <f>IF(B112=X96,"",1)</f>
        <v>1</v>
      </c>
      <c r="Y112" s="2">
        <f>IF(B112=Y96,"",1)</f>
        <v>1</v>
      </c>
      <c r="Z112" s="2">
        <f>IF(B112=Z96,"",1)</f>
        <v>1</v>
      </c>
      <c r="AA112" s="2">
        <f>IF(B112=AA96,"",1)</f>
        <v>1</v>
      </c>
      <c r="AB112" s="2">
        <f>IF(B112=AB96,"",1)</f>
        <v>1</v>
      </c>
      <c r="AC112" s="2">
        <f>IF(B112=AC96,"",1)</f>
        <v>1</v>
      </c>
      <c r="AD112" s="2">
        <f>IF(B112=AD96,"",1)</f>
        <v>1</v>
      </c>
    </row>
    <row r="113" spans="2:30" ht="15.75" thickBot="1">
      <c r="B113" s="46" t="s">
        <v>90</v>
      </c>
      <c r="C113" s="2">
        <f>IF(B113=C96,"",1)</f>
        <v>1</v>
      </c>
      <c r="D113" s="2">
        <f>IF(B113=D96,"",1)</f>
        <v>1</v>
      </c>
      <c r="E113" s="2">
        <f>IF(B113=E96,"",1)</f>
        <v>1</v>
      </c>
      <c r="F113" s="2">
        <f>IF(B113=F96,"",1)</f>
        <v>1</v>
      </c>
      <c r="G113" s="2">
        <f>IF(B113=G96,"",1)</f>
        <v>1</v>
      </c>
      <c r="H113" s="2">
        <f>IF(B113=H96,"",1)</f>
        <v>1</v>
      </c>
      <c r="I113" s="2">
        <f>IF(B113=I96,"",1)</f>
        <v>1</v>
      </c>
      <c r="J113" s="2">
        <f>IF(B113=J96,"",1)</f>
        <v>1</v>
      </c>
      <c r="K113" s="2">
        <f>IF(B113=K96,"",1)</f>
        <v>1</v>
      </c>
      <c r="L113" s="2">
        <f>IF(B113=L96,"",1)</f>
        <v>1</v>
      </c>
      <c r="M113" s="2">
        <f>IF(B113=M96,"",1)</f>
        <v>1</v>
      </c>
      <c r="N113" s="2">
        <f>IF(B113=N96,"",1)</f>
        <v>1</v>
      </c>
      <c r="O113" s="2">
        <f>IF(B113=O96,"",1)</f>
        <v>1</v>
      </c>
      <c r="P113" s="2">
        <f>IF(B113=P96,"",1)</f>
        <v>1</v>
      </c>
      <c r="Q113" s="2">
        <f>IF(B113=Q96,"",1)</f>
        <v>1</v>
      </c>
      <c r="R113" s="2">
        <f>IF(B113=R96,"",1)</f>
        <v>1</v>
      </c>
      <c r="S113" s="71" t="str">
        <f>IF(B113=S96,"",1)</f>
        <v/>
      </c>
      <c r="T113" s="2">
        <f>IF(B113=T96,"",1)</f>
        <v>1</v>
      </c>
      <c r="U113" s="2">
        <f>IF(B113=U96,"",1)</f>
        <v>1</v>
      </c>
      <c r="V113" s="2">
        <f>IF(B113=V96,"",1)</f>
        <v>1</v>
      </c>
      <c r="W113" s="2">
        <f>IF(B113=W96,"",1)</f>
        <v>1</v>
      </c>
      <c r="X113" s="2">
        <f>IF(B113=X96,"",1)</f>
        <v>1</v>
      </c>
      <c r="Y113" s="2">
        <f>IF(B113=Y96,"",1)</f>
        <v>1</v>
      </c>
      <c r="Z113" s="2">
        <f>IF(B113=Z96,"",1)</f>
        <v>1</v>
      </c>
      <c r="AA113" s="2">
        <f>IF(B113=AA96,"",1)</f>
        <v>1</v>
      </c>
      <c r="AB113" s="2">
        <f>IF(B113=AB96,"",1)</f>
        <v>1</v>
      </c>
      <c r="AC113" s="2">
        <f>IF(B113=AC96,"",1)</f>
        <v>1</v>
      </c>
      <c r="AD113" s="2">
        <f>IF(B113=AD96,"",1)</f>
        <v>1</v>
      </c>
    </row>
    <row r="114" spans="2:30" ht="15.75" thickBot="1">
      <c r="B114" s="46" t="s">
        <v>93</v>
      </c>
      <c r="C114" s="2">
        <f>IF(B114=C96,"",1)</f>
        <v>1</v>
      </c>
      <c r="D114" s="2">
        <f>IF(B114=D96,"",1)</f>
        <v>1</v>
      </c>
      <c r="E114" s="2">
        <f>IF(B114=E96,"",1)</f>
        <v>1</v>
      </c>
      <c r="F114" s="2">
        <f>IF(B114=F96,"",1)</f>
        <v>1</v>
      </c>
      <c r="G114" s="2">
        <f>IF(B114=G96,"",1)</f>
        <v>1</v>
      </c>
      <c r="H114" s="2">
        <f>IF(B114=H96,"",1)</f>
        <v>1</v>
      </c>
      <c r="I114" s="2">
        <f>IF(B114=I96,"",1)</f>
        <v>1</v>
      </c>
      <c r="J114" s="2">
        <f>IF(B114=J96,"",1)</f>
        <v>1</v>
      </c>
      <c r="K114" s="2">
        <f>IF(B114=K96,"",1)</f>
        <v>1</v>
      </c>
      <c r="L114" s="2">
        <f>IF(B114=L96,"",1)</f>
        <v>1</v>
      </c>
      <c r="M114" s="2">
        <f>IF(B114=M96,"",1)</f>
        <v>1</v>
      </c>
      <c r="N114" s="2">
        <f>IF(B114=N96,"",1)</f>
        <v>1</v>
      </c>
      <c r="O114" s="2">
        <f>IF(B114=O96,"",1)</f>
        <v>1</v>
      </c>
      <c r="P114" s="2">
        <f>IF(B114=P96,"",1)</f>
        <v>1</v>
      </c>
      <c r="Q114" s="2">
        <f>IF(B114=Q96,"",1)</f>
        <v>1</v>
      </c>
      <c r="R114" s="2">
        <f>IF(B114=R96,"",1)</f>
        <v>1</v>
      </c>
      <c r="S114" s="2">
        <f>IF(B114=S96,"",1)</f>
        <v>1</v>
      </c>
      <c r="T114" s="71" t="str">
        <f>IF(B114=T96,"",1)</f>
        <v/>
      </c>
      <c r="U114" s="2">
        <f>IF(B114=U96,"",1)</f>
        <v>1</v>
      </c>
      <c r="V114" s="2">
        <f>IF(B114=V96,"",1)</f>
        <v>1</v>
      </c>
      <c r="W114" s="2">
        <f>IF(B114=W96,"",1)</f>
        <v>1</v>
      </c>
      <c r="X114" s="2">
        <f>IF(B114=X96,"",1)</f>
        <v>1</v>
      </c>
      <c r="Y114" s="2">
        <f>IF(B114=Y96,"",1)</f>
        <v>1</v>
      </c>
      <c r="Z114" s="2">
        <f>IF(B114=Z96,"",1)</f>
        <v>1</v>
      </c>
      <c r="AA114" s="2">
        <f>IF(B114=AA96,"",1)</f>
        <v>1</v>
      </c>
      <c r="AB114" s="2">
        <f>IF(B114=AB96,"",1)</f>
        <v>1</v>
      </c>
      <c r="AC114" s="2">
        <f>IF(B114=AC96,"",1)</f>
        <v>1</v>
      </c>
      <c r="AD114" s="2">
        <f>IF(B114=AD96,"",1)</f>
        <v>1</v>
      </c>
    </row>
    <row r="115" spans="2:30" ht="15.75" thickBot="1">
      <c r="B115" s="46" t="s">
        <v>96</v>
      </c>
      <c r="C115" s="2">
        <f>IF(B115=C96,"",1)</f>
        <v>1</v>
      </c>
      <c r="D115" s="2">
        <f>IF(B115=D96,"",1)</f>
        <v>1</v>
      </c>
      <c r="E115" s="2">
        <f>IF(B115=E96,"",1)</f>
        <v>1</v>
      </c>
      <c r="F115" s="2">
        <f>IF(B115=F96,"",1)</f>
        <v>1</v>
      </c>
      <c r="G115" s="2">
        <f>IF(B115=G96,"",1)</f>
        <v>1</v>
      </c>
      <c r="H115" s="2">
        <f>IF(B115=H96,"",1)</f>
        <v>1</v>
      </c>
      <c r="I115" s="2">
        <f>IF(B115=I96,"",1)</f>
        <v>1</v>
      </c>
      <c r="J115" s="2">
        <f>IF(B115=J96,"",1)</f>
        <v>1</v>
      </c>
      <c r="K115" s="2">
        <f>IF(B115=K96,"",1)</f>
        <v>1</v>
      </c>
      <c r="L115" s="2">
        <f>IF(B115=L96,"",1)</f>
        <v>1</v>
      </c>
      <c r="M115" s="2">
        <f>IF(B115=M96,"",1)</f>
        <v>1</v>
      </c>
      <c r="N115" s="2">
        <f>IF(B115=N96,"",1)</f>
        <v>1</v>
      </c>
      <c r="O115" s="2">
        <f>IF(B115=O96,"",1)</f>
        <v>1</v>
      </c>
      <c r="P115" s="2">
        <f>IF(B115=P96,"",1)</f>
        <v>1</v>
      </c>
      <c r="Q115" s="2">
        <f>IF(B115=Q96,"",1)</f>
        <v>1</v>
      </c>
      <c r="R115" s="2">
        <f>IF(B115=R96,"",1)</f>
        <v>1</v>
      </c>
      <c r="S115" s="2">
        <f>IF(B115=S96,"",1)</f>
        <v>1</v>
      </c>
      <c r="T115" s="2">
        <f>IF(B115=T96,"",1)</f>
        <v>1</v>
      </c>
      <c r="U115" s="71" t="str">
        <f>IF(B115=U96,"",1)</f>
        <v/>
      </c>
      <c r="V115" s="2">
        <f>IF(B115=V96,"",1)</f>
        <v>1</v>
      </c>
      <c r="W115" s="2">
        <f>IF(B115=W96,"",1)</f>
        <v>1</v>
      </c>
      <c r="X115" s="2">
        <f>IF(B115=X96,"",1)</f>
        <v>1</v>
      </c>
      <c r="Y115" s="2">
        <f>IF(B115=Y96,"",1)</f>
        <v>1</v>
      </c>
      <c r="Z115" s="2">
        <f>IF(B115=Z96,"",1)</f>
        <v>1</v>
      </c>
      <c r="AA115" s="2">
        <f>IF(B115=AA96,"",1)</f>
        <v>1</v>
      </c>
      <c r="AB115" s="2">
        <f>IF(B115=AB96,"",1)</f>
        <v>1</v>
      </c>
      <c r="AC115" s="2">
        <f>IF(B115=AC96,"",1)</f>
        <v>1</v>
      </c>
      <c r="AD115" s="2">
        <f>IF(B115=AD96,"",1)</f>
        <v>1</v>
      </c>
    </row>
    <row r="116" spans="2:30" ht="15.75" thickBot="1">
      <c r="B116" s="46" t="s">
        <v>98</v>
      </c>
      <c r="C116" s="2">
        <f>IF(B116=C96,"",1)</f>
        <v>1</v>
      </c>
      <c r="D116" s="2">
        <f>IF(B116=D96,"",1)</f>
        <v>1</v>
      </c>
      <c r="E116" s="2">
        <f>IF(B116=E96,"",1)</f>
        <v>1</v>
      </c>
      <c r="F116" s="2">
        <f>IF(B116=F96,"",1)</f>
        <v>1</v>
      </c>
      <c r="G116" s="2">
        <f>IF(B116=G96,"",1)</f>
        <v>1</v>
      </c>
      <c r="H116" s="2">
        <f>IF(B116=H96,"",1)</f>
        <v>1</v>
      </c>
      <c r="I116" s="2">
        <f>IF(B116=I96,"",1)</f>
        <v>1</v>
      </c>
      <c r="J116" s="2">
        <f>IF(B116=J96,"",1)</f>
        <v>1</v>
      </c>
      <c r="K116" s="2">
        <f>IF(B116=K96,"",1)</f>
        <v>1</v>
      </c>
      <c r="L116" s="2">
        <f>IF(B116=L96,"",1)</f>
        <v>1</v>
      </c>
      <c r="M116" s="2">
        <f>IF(B116=M96,"",1)</f>
        <v>1</v>
      </c>
      <c r="N116" s="2">
        <f>IF(B116=N96,"",1)</f>
        <v>1</v>
      </c>
      <c r="O116" s="2">
        <f>IF(B116=O96,"",1)</f>
        <v>1</v>
      </c>
      <c r="P116" s="2">
        <f>IF(B116=P96,"",1)</f>
        <v>1</v>
      </c>
      <c r="Q116" s="2">
        <f>IF(B116=Q96,"",1)</f>
        <v>1</v>
      </c>
      <c r="R116" s="2">
        <f>IF(B116=R96,"",1)</f>
        <v>1</v>
      </c>
      <c r="S116" s="2">
        <f>IF(B116=S96,"",1)</f>
        <v>1</v>
      </c>
      <c r="T116" s="2">
        <f>IF(B116=T96,"",1)</f>
        <v>1</v>
      </c>
      <c r="U116" s="2">
        <f>IF(B116=U96,"",1)</f>
        <v>1</v>
      </c>
      <c r="V116" s="71" t="str">
        <f>IF(B116=V96,"",1)</f>
        <v/>
      </c>
      <c r="W116" s="2">
        <f>IF(B116=W96,"",1)</f>
        <v>1</v>
      </c>
      <c r="X116" s="2">
        <f>IF(B116=X96,"",1)</f>
        <v>1</v>
      </c>
      <c r="Y116" s="2">
        <f>IF(B116=Y96,"",1)</f>
        <v>1</v>
      </c>
      <c r="Z116" s="2">
        <f>IF(B116=Z96,"",1)</f>
        <v>1</v>
      </c>
      <c r="AA116" s="2">
        <f>IF(B116=AA96,"",1)</f>
        <v>1</v>
      </c>
      <c r="AB116" s="2">
        <f>IF(B116=AB96,"",1)</f>
        <v>1</v>
      </c>
      <c r="AC116" s="2">
        <f>IF(B116=AC96,"",1)</f>
        <v>1</v>
      </c>
      <c r="AD116" s="2">
        <f>IF(B116=AD96,"",1)</f>
        <v>1</v>
      </c>
    </row>
    <row r="117" spans="2:30" ht="15.75" thickBot="1">
      <c r="B117" s="46" t="s">
        <v>100</v>
      </c>
      <c r="C117" s="2">
        <f>IF(B117=C96,"",1)</f>
        <v>1</v>
      </c>
      <c r="D117" s="2">
        <f>IF(B117=D96,"",1)</f>
        <v>1</v>
      </c>
      <c r="E117" s="2">
        <f>IF(B117=E96,"",1)</f>
        <v>1</v>
      </c>
      <c r="F117" s="2">
        <f>IF(B117=F96,"",1)</f>
        <v>1</v>
      </c>
      <c r="G117" s="2">
        <f>IF(B117=G96,"",1)</f>
        <v>1</v>
      </c>
      <c r="H117" s="2">
        <f>IF(B117=H96,"",1)</f>
        <v>1</v>
      </c>
      <c r="I117" s="2">
        <f>IF(B117=I96,"",1)</f>
        <v>1</v>
      </c>
      <c r="J117" s="2">
        <f>IF(B117=J96,"",1)</f>
        <v>1</v>
      </c>
      <c r="K117" s="2">
        <f>IF(B117=K96,"",1)</f>
        <v>1</v>
      </c>
      <c r="L117" s="2">
        <f>IF(B117=L96,"",1)</f>
        <v>1</v>
      </c>
      <c r="M117" s="2">
        <f>IF(B117=M96,"",1)</f>
        <v>1</v>
      </c>
      <c r="N117" s="2">
        <f>IF(B117=N96,"",1)</f>
        <v>1</v>
      </c>
      <c r="O117" s="2">
        <f>IF(B117=O96,"",1)</f>
        <v>1</v>
      </c>
      <c r="P117" s="2">
        <f>IF(B117=P96,"",1)</f>
        <v>1</v>
      </c>
      <c r="Q117" s="2">
        <f>IF(B117=Q96,"",1)</f>
        <v>1</v>
      </c>
      <c r="R117" s="2">
        <f>IF(B117=R96,"",1)</f>
        <v>1</v>
      </c>
      <c r="S117" s="2">
        <f>IF(B117=S96,"",1)</f>
        <v>1</v>
      </c>
      <c r="T117" s="2">
        <f>IF(B117=T96,"",1)</f>
        <v>1</v>
      </c>
      <c r="U117" s="2">
        <f>IF(B117=U96,"",1)</f>
        <v>1</v>
      </c>
      <c r="V117" s="2">
        <f>IF(B117=V96,"",1)</f>
        <v>1</v>
      </c>
      <c r="W117" s="71" t="str">
        <f>IF(B117=W96,"",1)</f>
        <v/>
      </c>
      <c r="X117" s="2">
        <f>IF(B117=X96,"",1)</f>
        <v>1</v>
      </c>
      <c r="Y117" s="2">
        <f>IF(B117=Y96,"",1)</f>
        <v>1</v>
      </c>
      <c r="Z117" s="2">
        <f>IF(B117=Z96,"",1)</f>
        <v>1</v>
      </c>
      <c r="AA117" s="2">
        <f>IF(B117=AA96,"",1)</f>
        <v>1</v>
      </c>
      <c r="AB117" s="2">
        <f>IF(B117=AB96,"",1)</f>
        <v>1</v>
      </c>
      <c r="AC117" s="2">
        <f>IF(B117=AC96,"",1)</f>
        <v>1</v>
      </c>
      <c r="AD117" s="2">
        <f>IF(B117=AD96,"",1)</f>
        <v>1</v>
      </c>
    </row>
    <row r="118" spans="2:30" ht="15.75" thickBot="1">
      <c r="B118" s="46" t="s">
        <v>103</v>
      </c>
      <c r="C118" s="2">
        <f>IF(B118=C96,"",1)</f>
        <v>1</v>
      </c>
      <c r="D118" s="2">
        <f>IF(B118=D96,"",1)</f>
        <v>1</v>
      </c>
      <c r="E118" s="2">
        <f>IF(B118=E96,"",1)</f>
        <v>1</v>
      </c>
      <c r="F118" s="2">
        <f>IF(B118=F96,"",1)</f>
        <v>1</v>
      </c>
      <c r="G118" s="2">
        <f>IF(B118=G96,"",1)</f>
        <v>1</v>
      </c>
      <c r="H118" s="2">
        <f>IF(B118=H96,"",1)</f>
        <v>1</v>
      </c>
      <c r="I118" s="2">
        <f>IF(B118=I96,"",1)</f>
        <v>1</v>
      </c>
      <c r="J118" s="2">
        <f>IF(B118=J96,"",1)</f>
        <v>1</v>
      </c>
      <c r="K118" s="2">
        <f>IF(B118=K96,"",1)</f>
        <v>1</v>
      </c>
      <c r="L118" s="2">
        <f>IF(B118=L96,"",1)</f>
        <v>1</v>
      </c>
      <c r="M118" s="2">
        <f>IF(B118=M96,"",1)</f>
        <v>1</v>
      </c>
      <c r="N118" s="2">
        <f>IF(B118=N96,"",1)</f>
        <v>1</v>
      </c>
      <c r="O118" s="2">
        <f>IF(B118=O96,"",1)</f>
        <v>1</v>
      </c>
      <c r="P118" s="2">
        <f>IF(B118=P96,"",1)</f>
        <v>1</v>
      </c>
      <c r="Q118" s="2">
        <f>IF(B118=Q96,"",1)</f>
        <v>1</v>
      </c>
      <c r="R118" s="2">
        <f>IF(B118=R96,"",1)</f>
        <v>1</v>
      </c>
      <c r="S118" s="2">
        <f>IF(B118=S96,"",1)</f>
        <v>1</v>
      </c>
      <c r="T118" s="2">
        <f>IF(B118=T96,"",1)</f>
        <v>1</v>
      </c>
      <c r="U118" s="2">
        <f>IF(B118=U96,"",1)</f>
        <v>1</v>
      </c>
      <c r="V118" s="2">
        <f>IF(B118=V96,"",1)</f>
        <v>1</v>
      </c>
      <c r="W118" s="2">
        <f>IF(B118=W96,"",1)</f>
        <v>1</v>
      </c>
      <c r="X118" s="71" t="str">
        <f>IF(B118=X96,"",1)</f>
        <v/>
      </c>
      <c r="Y118" s="2">
        <f>IF(B118=Y96,"",1)</f>
        <v>1</v>
      </c>
      <c r="Z118" s="2">
        <f>IF(B118=Z96,"",1)</f>
        <v>1</v>
      </c>
      <c r="AA118" s="2">
        <f>IF(B118=AA96,"",1)</f>
        <v>1</v>
      </c>
      <c r="AB118" s="2">
        <f>IF(B118=AB96,"",1)</f>
        <v>1</v>
      </c>
      <c r="AC118" s="2">
        <f>IF(B118=AC96,"",1)</f>
        <v>1</v>
      </c>
      <c r="AD118" s="2">
        <f>IF(B118=AD96,"",1)</f>
        <v>1</v>
      </c>
    </row>
    <row r="119" spans="2:30" ht="15.75" thickBot="1">
      <c r="B119" s="46" t="s">
        <v>106</v>
      </c>
      <c r="C119" s="2">
        <f>IF(B119=C96,"",1)</f>
        <v>1</v>
      </c>
      <c r="D119" s="2">
        <f>IF(B119=D96,"",1)</f>
        <v>1</v>
      </c>
      <c r="E119" s="2">
        <f>IF(B119=E96,"",1)</f>
        <v>1</v>
      </c>
      <c r="F119" s="2">
        <f>IF(B119=F96,"",1)</f>
        <v>1</v>
      </c>
      <c r="G119" s="2">
        <f>IF(B119=G96,"",1)</f>
        <v>1</v>
      </c>
      <c r="H119" s="2">
        <f>IF(B119=H96,"",1)</f>
        <v>1</v>
      </c>
      <c r="I119" s="2">
        <f>IF(B119=I96,"",1)</f>
        <v>1</v>
      </c>
      <c r="J119" s="2">
        <f>IF(B119=J96,"",1)</f>
        <v>1</v>
      </c>
      <c r="K119" s="2">
        <f>IF(B119=K96,"",1)</f>
        <v>1</v>
      </c>
      <c r="L119" s="2">
        <f>IF(B119=L96,"",1)</f>
        <v>1</v>
      </c>
      <c r="M119" s="2">
        <f>IF(B119=M96,"",1)</f>
        <v>1</v>
      </c>
      <c r="N119" s="2">
        <f>IF(B119=N96,"",1)</f>
        <v>1</v>
      </c>
      <c r="O119" s="2">
        <f>IF(B119=O96,"",1)</f>
        <v>1</v>
      </c>
      <c r="P119" s="2">
        <f>IF(B119=P96,"",1)</f>
        <v>1</v>
      </c>
      <c r="Q119" s="2">
        <f>IF(B119=Q96,"",1)</f>
        <v>1</v>
      </c>
      <c r="R119" s="2">
        <f>IF(B119=R96,"",1)</f>
        <v>1</v>
      </c>
      <c r="S119" s="2">
        <f>IF(B119=S96,"",1)</f>
        <v>1</v>
      </c>
      <c r="T119" s="2">
        <f>IF(B119=T96,"",1)</f>
        <v>1</v>
      </c>
      <c r="U119" s="2">
        <f>IF(B119=U96,"",1)</f>
        <v>1</v>
      </c>
      <c r="V119" s="2">
        <f>IF(B119=V96,"",1)</f>
        <v>1</v>
      </c>
      <c r="W119" s="2">
        <f>IF(B119=W96,"",1)</f>
        <v>1</v>
      </c>
      <c r="X119" s="2">
        <f>IF(B119=X96,"",1)</f>
        <v>1</v>
      </c>
      <c r="Y119" s="71" t="str">
        <f>IF(B119=Y96,"",1)</f>
        <v/>
      </c>
      <c r="Z119" s="2">
        <f>IF(B119=Z96,"",1)</f>
        <v>1</v>
      </c>
      <c r="AA119" s="2">
        <f>IF(B119=AA96,"",1)</f>
        <v>1</v>
      </c>
      <c r="AB119" s="2">
        <f>IF(B119=AB96,"",1)</f>
        <v>1</v>
      </c>
      <c r="AC119" s="2">
        <f>IF(B119=AC96,"",1)</f>
        <v>1</v>
      </c>
      <c r="AD119" s="2">
        <f>IF(B119=AD96,"",1)</f>
        <v>1</v>
      </c>
    </row>
    <row r="120" spans="2:30" ht="15.75" thickBot="1">
      <c r="B120" s="46" t="s">
        <v>109</v>
      </c>
      <c r="C120" s="2">
        <f>IF(B120=C96,"",1)</f>
        <v>1</v>
      </c>
      <c r="D120" s="2">
        <f>IF(B120=D96,"",1)</f>
        <v>1</v>
      </c>
      <c r="E120" s="2">
        <f>IF(B120=E96,"",1)</f>
        <v>1</v>
      </c>
      <c r="F120" s="2">
        <f>IF(B120=F96,"",1)</f>
        <v>1</v>
      </c>
      <c r="G120" s="2">
        <f>IF(B120=G96,"",1)</f>
        <v>1</v>
      </c>
      <c r="H120" s="2">
        <f>IF(B120=H96,"",1)</f>
        <v>1</v>
      </c>
      <c r="I120" s="2">
        <f>IF(B120=I96,"",1)</f>
        <v>1</v>
      </c>
      <c r="J120" s="2">
        <f>IF(B120=J96,"",1)</f>
        <v>1</v>
      </c>
      <c r="K120" s="2">
        <f>IF(B120=K96,"",1)</f>
        <v>1</v>
      </c>
      <c r="L120" s="2">
        <f>IF(B120=L96,"",1)</f>
        <v>1</v>
      </c>
      <c r="M120" s="2">
        <f>IF(B120=M96,"",1)</f>
        <v>1</v>
      </c>
      <c r="N120" s="2">
        <f>IF(B120=N96,"",1)</f>
        <v>1</v>
      </c>
      <c r="O120" s="2">
        <f>IF(B120=O96,"",1)</f>
        <v>1</v>
      </c>
      <c r="P120" s="2">
        <f>IF(B120=P96,"",1)</f>
        <v>1</v>
      </c>
      <c r="Q120" s="2">
        <f>IF(B120=Q96,"",1)</f>
        <v>1</v>
      </c>
      <c r="R120" s="2">
        <f>IF(B120=R96,"",1)</f>
        <v>1</v>
      </c>
      <c r="S120" s="2">
        <f>IF(B120=S96,"",1)</f>
        <v>1</v>
      </c>
      <c r="T120" s="2">
        <f>IF(B120=T96,"",1)</f>
        <v>1</v>
      </c>
      <c r="U120" s="2">
        <f>IF(B120=U96,"",1)</f>
        <v>1</v>
      </c>
      <c r="V120" s="2">
        <f>IF(B120=V96,"",1)</f>
        <v>1</v>
      </c>
      <c r="W120" s="2">
        <f>IF(B120=W96,"",1)</f>
        <v>1</v>
      </c>
      <c r="X120" s="2">
        <f>IF(B120=X96,"",1)</f>
        <v>1</v>
      </c>
      <c r="Y120" s="2">
        <f>IF(B120=Y96,"",1)</f>
        <v>1</v>
      </c>
      <c r="Z120" s="71" t="str">
        <f>IF(B120=Z96,"",1)</f>
        <v/>
      </c>
      <c r="AA120" s="2">
        <f>IF(B120=AA96,"",1)</f>
        <v>1</v>
      </c>
      <c r="AB120" s="2">
        <f>IF(B120=AB96,"",1)</f>
        <v>1</v>
      </c>
      <c r="AC120" s="2">
        <f>IF(B120=AC96,"",1)</f>
        <v>1</v>
      </c>
      <c r="AD120" s="2">
        <f>IF(B120=AD96,"",1)</f>
        <v>1</v>
      </c>
    </row>
    <row r="121" spans="2:30" ht="15.75" thickBot="1">
      <c r="B121" s="46" t="s">
        <v>111</v>
      </c>
      <c r="C121" s="2">
        <f>IF(B121=C96,"",1)</f>
        <v>1</v>
      </c>
      <c r="D121" s="2">
        <f>IF(B121=D96,"",1)</f>
        <v>1</v>
      </c>
      <c r="E121" s="2">
        <f>IF(B121=E96,"",1)</f>
        <v>1</v>
      </c>
      <c r="F121" s="2">
        <f>IF(B121=F96,"",1)</f>
        <v>1</v>
      </c>
      <c r="G121" s="2">
        <f>IF(B121=G96,"",1)</f>
        <v>1</v>
      </c>
      <c r="H121" s="2">
        <f>IF(B121=H96,"",1)</f>
        <v>1</v>
      </c>
      <c r="I121" s="2">
        <f>IF(B121=I96,"",1)</f>
        <v>1</v>
      </c>
      <c r="J121" s="2">
        <f>IF(B121=J96,"",1)</f>
        <v>1</v>
      </c>
      <c r="K121" s="2">
        <f>IF(B121=K96,"",1)</f>
        <v>1</v>
      </c>
      <c r="L121" s="2">
        <f>IF(B121=L96,"",1)</f>
        <v>1</v>
      </c>
      <c r="M121" s="2">
        <f>IF(B121=M96,"",1)</f>
        <v>1</v>
      </c>
      <c r="N121" s="2">
        <f>IF(B121=N96,"",1)</f>
        <v>1</v>
      </c>
      <c r="O121" s="2">
        <f>IF(B121=O96,"",1)</f>
        <v>1</v>
      </c>
      <c r="P121" s="2">
        <f>IF(B121=P96,"",1)</f>
        <v>1</v>
      </c>
      <c r="Q121" s="2">
        <f>IF(B121=Q96,"",1)</f>
        <v>1</v>
      </c>
      <c r="R121" s="2">
        <f>IF(B121=R96,"",1)</f>
        <v>1</v>
      </c>
      <c r="S121" s="2">
        <f>IF(B121=S96,"",1)</f>
        <v>1</v>
      </c>
      <c r="T121" s="2">
        <f>IF(B121=T96,"",1)</f>
        <v>1</v>
      </c>
      <c r="U121" s="2">
        <f>IF(B121=U96,"",1)</f>
        <v>1</v>
      </c>
      <c r="V121" s="2">
        <f>IF(B121=V96,"",1)</f>
        <v>1</v>
      </c>
      <c r="W121" s="2">
        <f>IF(B121=W96,"",1)</f>
        <v>1</v>
      </c>
      <c r="X121" s="2">
        <f>IF(B121=X96,"",1)</f>
        <v>1</v>
      </c>
      <c r="Y121" s="2">
        <f>IF(B121=Y96,"",1)</f>
        <v>1</v>
      </c>
      <c r="Z121" s="2">
        <f>IF(B121=Z96,"",1)</f>
        <v>1</v>
      </c>
      <c r="AA121" s="71" t="str">
        <f>IF(B121=AA96,"",1)</f>
        <v/>
      </c>
      <c r="AB121" s="2">
        <f>IF(B121=AB96,"",1)</f>
        <v>1</v>
      </c>
      <c r="AC121" s="2">
        <f>IF(B121=AC96,"",1)</f>
        <v>1</v>
      </c>
      <c r="AD121" s="2">
        <f>IF(B121=AD96,"",1)</f>
        <v>1</v>
      </c>
    </row>
    <row r="122" spans="2:30" ht="15.75" thickBot="1">
      <c r="B122" s="46" t="s">
        <v>113</v>
      </c>
      <c r="C122" s="2">
        <f>IF(B122=C96,"",1)</f>
        <v>1</v>
      </c>
      <c r="D122" s="2">
        <f>IF(B122=D96,"",1)</f>
        <v>1</v>
      </c>
      <c r="E122" s="2">
        <f>IF(B122=E96,"",1)</f>
        <v>1</v>
      </c>
      <c r="F122" s="2">
        <f>IF(B122=F96,"",1)</f>
        <v>1</v>
      </c>
      <c r="G122" s="2">
        <f>IF(B122=G96,"",1)</f>
        <v>1</v>
      </c>
      <c r="H122" s="2">
        <f>IF(B122=H96,"",1)</f>
        <v>1</v>
      </c>
      <c r="I122" s="2">
        <f>IF(B122=I96,"",1)</f>
        <v>1</v>
      </c>
      <c r="J122" s="2">
        <f>IF(B122=J96,"",1)</f>
        <v>1</v>
      </c>
      <c r="K122" s="2">
        <f>IF(B122=K96,"",1)</f>
        <v>1</v>
      </c>
      <c r="L122" s="2">
        <f>IF(B122=L96,"",1)</f>
        <v>1</v>
      </c>
      <c r="M122" s="2">
        <f>IF(B122=M96,"",1)</f>
        <v>1</v>
      </c>
      <c r="N122" s="2">
        <f>IF(B122=N96,"",1)</f>
        <v>1</v>
      </c>
      <c r="O122" s="2">
        <f>IF(B122=O96,"",1)</f>
        <v>1</v>
      </c>
      <c r="P122" s="2">
        <f>IF(B122=P96,"",1)</f>
        <v>1</v>
      </c>
      <c r="Q122" s="2">
        <f>IF(B122=Q96,"",1)</f>
        <v>1</v>
      </c>
      <c r="R122" s="2">
        <f>IF(B122=R96,"",1)</f>
        <v>1</v>
      </c>
      <c r="S122" s="2">
        <f>IF(B122=S96,"",1)</f>
        <v>1</v>
      </c>
      <c r="T122" s="2">
        <f>IF(B122=T96,"",1)</f>
        <v>1</v>
      </c>
      <c r="U122" s="2">
        <f>IF(B122=U96,"",1)</f>
        <v>1</v>
      </c>
      <c r="V122" s="2">
        <f>IF(B122=V96,"",1)</f>
        <v>1</v>
      </c>
      <c r="W122" s="2">
        <f>IF(B122=W96,"",1)</f>
        <v>1</v>
      </c>
      <c r="X122" s="2">
        <f>IF(B122=X96,"",1)</f>
        <v>1</v>
      </c>
      <c r="Y122" s="2">
        <f>IF(B122=Y96,"",1)</f>
        <v>1</v>
      </c>
      <c r="Z122" s="2">
        <f>IF(B122=Z96,"",1)</f>
        <v>1</v>
      </c>
      <c r="AA122" s="2">
        <f>IF(B122=AA96,"",1)</f>
        <v>1</v>
      </c>
      <c r="AB122" s="71" t="str">
        <f>IF(B122=AB96,"",1)</f>
        <v/>
      </c>
      <c r="AC122" s="2">
        <f>IF(B122=AC96,"",1)</f>
        <v>1</v>
      </c>
      <c r="AD122" s="2">
        <f>IF(B122=AD96,"",1)</f>
        <v>1</v>
      </c>
    </row>
    <row r="123" spans="2:30" ht="15.75" thickBot="1">
      <c r="B123" s="46" t="s">
        <v>116</v>
      </c>
      <c r="C123" s="2">
        <f>IF(B123=C96,"",1)</f>
        <v>1</v>
      </c>
      <c r="D123" s="2">
        <f>IF(B123=D96,"",1)</f>
        <v>1</v>
      </c>
      <c r="E123" s="2">
        <f>IF(B123=E96,"",1)</f>
        <v>1</v>
      </c>
      <c r="F123" s="2">
        <f>IF(B123=F96,"",1)</f>
        <v>1</v>
      </c>
      <c r="G123" s="2">
        <f>IF(B123=G96,"",1)</f>
        <v>1</v>
      </c>
      <c r="H123" s="2">
        <f>IF(B123=H96,"",1)</f>
        <v>1</v>
      </c>
      <c r="I123" s="2">
        <f>IF(B123=I96,"",1)</f>
        <v>1</v>
      </c>
      <c r="J123" s="2">
        <f>IF(B123=J96,"",1)</f>
        <v>1</v>
      </c>
      <c r="K123" s="2">
        <f>IF(B123=K96,"",1)</f>
        <v>1</v>
      </c>
      <c r="L123" s="2">
        <f>IF(B123=L96,"",1)</f>
        <v>1</v>
      </c>
      <c r="M123" s="2">
        <f>IF(B123=M96,"",1)</f>
        <v>1</v>
      </c>
      <c r="N123" s="2">
        <f>IF(B123=N96,"",1)</f>
        <v>1</v>
      </c>
      <c r="O123" s="2">
        <f>IF(B123=O96,"",1)</f>
        <v>1</v>
      </c>
      <c r="P123" s="2">
        <f>IF(B123=P96,"",1)</f>
        <v>1</v>
      </c>
      <c r="Q123" s="2">
        <f>IF(B123=Q96,"",1)</f>
        <v>1</v>
      </c>
      <c r="R123" s="2">
        <f>IF(B123=R96,"",1)</f>
        <v>1</v>
      </c>
      <c r="S123" s="2">
        <f>IF(B123=S96,"",1)</f>
        <v>1</v>
      </c>
      <c r="T123" s="2">
        <f>IF(B123=T96,"",1)</f>
        <v>1</v>
      </c>
      <c r="U123" s="2">
        <f>IF(B123=U96,"",1)</f>
        <v>1</v>
      </c>
      <c r="V123" s="2">
        <f>IF(B123=V96,"",1)</f>
        <v>1</v>
      </c>
      <c r="W123" s="2">
        <f>IF(B123=W96,"",1)</f>
        <v>1</v>
      </c>
      <c r="X123" s="2">
        <f>IF(B123=X96,"",1)</f>
        <v>1</v>
      </c>
      <c r="Y123" s="2">
        <f>IF(B123=Y96,"",1)</f>
        <v>1</v>
      </c>
      <c r="Z123" s="2">
        <f>IF(B123=Z96,"",1)</f>
        <v>1</v>
      </c>
      <c r="AA123" s="2">
        <f>IF(B123=AA96,"",1)</f>
        <v>1</v>
      </c>
      <c r="AB123" s="2">
        <f>IF(B123=AB96,"",1)</f>
        <v>1</v>
      </c>
      <c r="AC123" s="71" t="str">
        <f>IF(B123=AC96,"",1)</f>
        <v/>
      </c>
      <c r="AD123" s="2">
        <f>IF(B123=AD96,"",1)</f>
        <v>1</v>
      </c>
    </row>
    <row r="124" spans="2:30" ht="15.75" thickBot="1">
      <c r="B124" s="46" t="s">
        <v>119</v>
      </c>
      <c r="C124" s="2">
        <f>IF(B124=C96,"",1)</f>
        <v>1</v>
      </c>
      <c r="D124" s="2">
        <f>IF(B124=D96,"",1)</f>
        <v>1</v>
      </c>
      <c r="E124" s="2">
        <f>IF(B124=E96,"",1)</f>
        <v>1</v>
      </c>
      <c r="F124" s="2">
        <f>IF(B124=F96,"",1)</f>
        <v>1</v>
      </c>
      <c r="G124" s="2">
        <f>IF(B124=G96,"",1)</f>
        <v>1</v>
      </c>
      <c r="H124" s="2">
        <f>IF(B124=H96,"",1)</f>
        <v>1</v>
      </c>
      <c r="I124" s="2">
        <f>IF(B124=I96,"",1)</f>
        <v>1</v>
      </c>
      <c r="J124" s="2">
        <f>IF(B124=J96,"",1)</f>
        <v>1</v>
      </c>
      <c r="K124" s="2">
        <f>IF(B124=K96,"",1)</f>
        <v>1</v>
      </c>
      <c r="L124" s="2">
        <f>IF(B124=L96,"",1)</f>
        <v>1</v>
      </c>
      <c r="M124" s="2">
        <f>IF(B124=M96,"",1)</f>
        <v>1</v>
      </c>
      <c r="N124" s="2">
        <f>IF(B124=N96,"",1)</f>
        <v>1</v>
      </c>
      <c r="O124" s="2">
        <f>IF(B124=O96,"",1)</f>
        <v>1</v>
      </c>
      <c r="P124" s="2">
        <f>IF(B124=P96,"",1)</f>
        <v>1</v>
      </c>
      <c r="Q124" s="2">
        <f>IF(B124=Q96,"",1)</f>
        <v>1</v>
      </c>
      <c r="R124" s="2">
        <f>IF(B124=R96,"",1)</f>
        <v>1</v>
      </c>
      <c r="S124" s="2">
        <f>IF(B124=S96,"",1)</f>
        <v>1</v>
      </c>
      <c r="T124" s="2">
        <f>IF(B124=T96,"",1)</f>
        <v>1</v>
      </c>
      <c r="U124" s="2">
        <f>IF(B124=U96,"",1)</f>
        <v>1</v>
      </c>
      <c r="V124" s="2">
        <f>IF(B124=V96,"",1)</f>
        <v>1</v>
      </c>
      <c r="W124" s="2">
        <f>IF(B124=W96,"",1)</f>
        <v>1</v>
      </c>
      <c r="X124" s="2">
        <f>IF(B124=X96,"",1)</f>
        <v>1</v>
      </c>
      <c r="Y124" s="2">
        <f>IF(B124=Y96,"",1)</f>
        <v>1</v>
      </c>
      <c r="Z124" s="2">
        <f>IF(B124=Z96,"",1)</f>
        <v>1</v>
      </c>
      <c r="AA124" s="2">
        <f>IF(B124=AA96,"",1)</f>
        <v>1</v>
      </c>
      <c r="AB124" s="2">
        <f>IF(B124=AB96,"",1)</f>
        <v>1</v>
      </c>
      <c r="AC124" s="2">
        <f>IF(B124=AC96,"",1)</f>
        <v>1</v>
      </c>
      <c r="AD124" s="71" t="str">
        <f>IF(B124=AD96,"",1)</f>
        <v/>
      </c>
    </row>
    <row r="126" spans="2:30">
      <c r="B126" s="1" t="s">
        <v>136</v>
      </c>
      <c r="C126" s="1"/>
      <c r="D126" s="1"/>
      <c r="E126" s="1"/>
      <c r="F126" s="1"/>
      <c r="G126" s="1"/>
      <c r="H126" s="1"/>
      <c r="I126" s="1"/>
      <c r="J126" s="1"/>
      <c r="K126" s="1"/>
      <c r="L126" s="1"/>
      <c r="M126" s="1"/>
      <c r="N126" s="1"/>
      <c r="O126" s="1"/>
    </row>
    <row r="127" spans="2:30" ht="15.75" thickBot="1">
      <c r="B127" s="46" t="s">
        <v>154</v>
      </c>
      <c r="C127" s="46" t="s">
        <v>45</v>
      </c>
      <c r="D127" s="46" t="s">
        <v>48</v>
      </c>
      <c r="E127" s="46" t="s">
        <v>51</v>
      </c>
      <c r="F127" s="46" t="s">
        <v>54</v>
      </c>
      <c r="G127" s="46" t="s">
        <v>57</v>
      </c>
      <c r="H127" s="46" t="s">
        <v>60</v>
      </c>
      <c r="I127" s="46" t="s">
        <v>63</v>
      </c>
      <c r="J127" s="46" t="s">
        <v>66</v>
      </c>
      <c r="K127" s="46" t="s">
        <v>69</v>
      </c>
      <c r="L127" s="46" t="s">
        <v>71</v>
      </c>
      <c r="M127" s="46" t="s">
        <v>73</v>
      </c>
      <c r="N127" s="46" t="s">
        <v>75</v>
      </c>
      <c r="O127" s="46" t="s">
        <v>78</v>
      </c>
      <c r="P127" s="46" t="s">
        <v>81</v>
      </c>
      <c r="Q127" s="46" t="s">
        <v>84</v>
      </c>
      <c r="R127" s="46" t="s">
        <v>87</v>
      </c>
      <c r="S127" s="46" t="s">
        <v>90</v>
      </c>
      <c r="T127" s="46" t="s">
        <v>93</v>
      </c>
      <c r="U127" s="46" t="s">
        <v>96</v>
      </c>
      <c r="V127" s="46" t="s">
        <v>98</v>
      </c>
      <c r="W127" s="46" t="s">
        <v>100</v>
      </c>
      <c r="X127" s="46" t="s">
        <v>103</v>
      </c>
      <c r="Y127" s="46" t="s">
        <v>106</v>
      </c>
      <c r="Z127" s="46" t="s">
        <v>109</v>
      </c>
      <c r="AA127" s="46" t="s">
        <v>111</v>
      </c>
      <c r="AB127" s="46" t="s">
        <v>113</v>
      </c>
      <c r="AC127" s="46" t="s">
        <v>116</v>
      </c>
      <c r="AD127" s="46" t="s">
        <v>119</v>
      </c>
    </row>
    <row r="128" spans="2:30" ht="15.75" thickBot="1">
      <c r="B128" s="46" t="s">
        <v>45</v>
      </c>
      <c r="C128" s="71" t="str">
        <f>IF(B128=C127,"",1)</f>
        <v/>
      </c>
      <c r="D128" s="2">
        <f>IF(B128=D127,"",1)</f>
        <v>1</v>
      </c>
      <c r="E128" s="2">
        <f>IF(B128=E127,"",1)</f>
        <v>1</v>
      </c>
      <c r="F128" s="2">
        <f>IF(B128=F127,"",1)</f>
        <v>1</v>
      </c>
      <c r="G128" s="2">
        <f>IF(B128=G127,"",1)</f>
        <v>1</v>
      </c>
      <c r="H128" s="2">
        <f>IF(B128=H127,"",1)</f>
        <v>1</v>
      </c>
      <c r="I128" s="2">
        <f>IF(B128=I127,"",1)</f>
        <v>1</v>
      </c>
      <c r="J128" s="2">
        <f>IF(B128=J127,"",1)</f>
        <v>1</v>
      </c>
      <c r="K128" s="2">
        <f>IF(B128=K127,"",1)</f>
        <v>1</v>
      </c>
      <c r="L128" s="2">
        <f>IF(B128=L127,"",1)</f>
        <v>1</v>
      </c>
      <c r="M128" s="2">
        <f>IF(B128=M127,"",1)</f>
        <v>1</v>
      </c>
      <c r="N128" s="2">
        <f>IF(B128=N127,"",1)</f>
        <v>1</v>
      </c>
      <c r="O128" s="2">
        <f>IF(B128=O127,"",1)</f>
        <v>1</v>
      </c>
      <c r="P128" s="2">
        <f>IF(B128=P127,"",1)</f>
        <v>1</v>
      </c>
      <c r="Q128" s="2">
        <f>IF(B128=Q127,"",1)</f>
        <v>1</v>
      </c>
      <c r="R128" s="2">
        <f>IF(B128=R127,"",1)</f>
        <v>1</v>
      </c>
      <c r="S128" s="2">
        <f>IF(B128=S127,"",1)</f>
        <v>1</v>
      </c>
      <c r="T128" s="2">
        <f>IF(B128=T127,"",1)</f>
        <v>1</v>
      </c>
      <c r="U128" s="2">
        <f>IF(B128=U127,"",1)</f>
        <v>1</v>
      </c>
      <c r="V128" s="2">
        <f>IF(B128=V127,"",1)</f>
        <v>1</v>
      </c>
      <c r="W128" s="2">
        <f>IF(B128=W127,"",1)</f>
        <v>1</v>
      </c>
      <c r="X128" s="2">
        <f>IF(B128=X127,"",1)</f>
        <v>1</v>
      </c>
      <c r="Y128" s="2">
        <f>IF(B128=Y127,"",1)</f>
        <v>1</v>
      </c>
      <c r="Z128" s="2">
        <f>IF(B128=Z127,"",1)</f>
        <v>1</v>
      </c>
      <c r="AA128" s="2">
        <f>IF(B128=AA127,"",1)</f>
        <v>1</v>
      </c>
      <c r="AB128" s="2">
        <f>IF(B128=AB127,"",1)</f>
        <v>1</v>
      </c>
      <c r="AC128" s="2">
        <f>IF(B128=AC127,"",1)</f>
        <v>1</v>
      </c>
      <c r="AD128" s="2">
        <f>IF(B128=AD127,"",1)</f>
        <v>1</v>
      </c>
    </row>
    <row r="129" spans="2:30" ht="15.75" thickBot="1">
      <c r="B129" s="46" t="s">
        <v>48</v>
      </c>
      <c r="C129" s="2">
        <f>IF(B129=C127,"",1)</f>
        <v>1</v>
      </c>
      <c r="D129" s="71" t="str">
        <f>IF(B129=D127,"",1)</f>
        <v/>
      </c>
      <c r="E129" s="2">
        <f>IF(B129=E127,"",1)</f>
        <v>1</v>
      </c>
      <c r="F129" s="2">
        <f>IF(B129=F127,"",1)</f>
        <v>1</v>
      </c>
      <c r="G129" s="2">
        <f>IF(B129=G127,"",1)</f>
        <v>1</v>
      </c>
      <c r="H129" s="2">
        <f>IF(B129=H127,"",1)</f>
        <v>1</v>
      </c>
      <c r="I129" s="2">
        <f>IF(B129=I127,"",1)</f>
        <v>1</v>
      </c>
      <c r="J129" s="2">
        <f>IF(B129=J127,"",1)</f>
        <v>1</v>
      </c>
      <c r="K129" s="2">
        <f>IF(B129=K127,"",1)</f>
        <v>1</v>
      </c>
      <c r="L129" s="2">
        <f>IF(B129=L127,"",1)</f>
        <v>1</v>
      </c>
      <c r="M129" s="2">
        <f>IF(B129=M127,"",1)</f>
        <v>1</v>
      </c>
      <c r="N129" s="2">
        <f>IF(B129=N127,"",1)</f>
        <v>1</v>
      </c>
      <c r="O129" s="2">
        <f>IF(B129=O127,"",1)</f>
        <v>1</v>
      </c>
      <c r="P129" s="2">
        <f>IF(B129=P127,"",1)</f>
        <v>1</v>
      </c>
      <c r="Q129" s="2">
        <f>IF(B129=Q127,"",1)</f>
        <v>1</v>
      </c>
      <c r="R129" s="2">
        <f>IF(B129=R127,"",1)</f>
        <v>1</v>
      </c>
      <c r="S129" s="2">
        <f>IF(B129=S127,"",1)</f>
        <v>1</v>
      </c>
      <c r="T129" s="2">
        <f>IF(B129=T127,"",1)</f>
        <v>1</v>
      </c>
      <c r="U129" s="2">
        <f>IF(B129=U127,"",1)</f>
        <v>1</v>
      </c>
      <c r="V129" s="2">
        <f>IF(B129=V127,"",1)</f>
        <v>1</v>
      </c>
      <c r="W129" s="2">
        <f>IF(B129=W127,"",1)</f>
        <v>1</v>
      </c>
      <c r="X129" s="2">
        <f>IF(B129=X127,"",1)</f>
        <v>1</v>
      </c>
      <c r="Y129" s="2">
        <f>IF(B129=Y127,"",1)</f>
        <v>1</v>
      </c>
      <c r="Z129" s="2">
        <f>IF(B129=Z127,"",1)</f>
        <v>1</v>
      </c>
      <c r="AA129" s="2">
        <f>IF(B129=AA127,"",1)</f>
        <v>1</v>
      </c>
      <c r="AB129" s="2">
        <f>IF(B129=AB127,"",1)</f>
        <v>1</v>
      </c>
      <c r="AC129" s="2">
        <f>IF(B129=AC127,"",1)</f>
        <v>1</v>
      </c>
      <c r="AD129" s="2">
        <f>IF(B129=AD127,"",1)</f>
        <v>1</v>
      </c>
    </row>
    <row r="130" spans="2:30" ht="15.75" thickBot="1">
      <c r="B130" s="46" t="s">
        <v>51</v>
      </c>
      <c r="C130" s="2">
        <f>IF(B130=C127,"",1)</f>
        <v>1</v>
      </c>
      <c r="D130" s="2">
        <f>IF(B130=D127,"",1)</f>
        <v>1</v>
      </c>
      <c r="E130" s="71" t="str">
        <f>IF(B130=E127,"",1)</f>
        <v/>
      </c>
      <c r="F130" s="2">
        <f>IF(B130=F127,"",1)</f>
        <v>1</v>
      </c>
      <c r="G130" s="2">
        <f>IF(B130=G127,"",1)</f>
        <v>1</v>
      </c>
      <c r="H130" s="2">
        <f>IF(B130=H127,"",1)</f>
        <v>1</v>
      </c>
      <c r="I130" s="2">
        <f>IF(B130=I127,"",1)</f>
        <v>1</v>
      </c>
      <c r="J130" s="2">
        <f>IF(B130=J127,"",1)</f>
        <v>1</v>
      </c>
      <c r="K130" s="2">
        <f>IF(B130=K127,"",1)</f>
        <v>1</v>
      </c>
      <c r="L130" s="2">
        <f>IF(B130=L127,"",1)</f>
        <v>1</v>
      </c>
      <c r="M130" s="2">
        <f>IF(B130=M127,"",1)</f>
        <v>1</v>
      </c>
      <c r="N130" s="2">
        <f>IF(B130=N127,"",1)</f>
        <v>1</v>
      </c>
      <c r="O130" s="2">
        <f>IF(B130=O127,"",1)</f>
        <v>1</v>
      </c>
      <c r="P130" s="2">
        <f>IF(B130=P127,"",1)</f>
        <v>1</v>
      </c>
      <c r="Q130" s="2">
        <f>IF(B130=Q127,"",1)</f>
        <v>1</v>
      </c>
      <c r="R130" s="2">
        <f>IF(B130=R127,"",1)</f>
        <v>1</v>
      </c>
      <c r="S130" s="2">
        <f>IF(B130=S127,"",1)</f>
        <v>1</v>
      </c>
      <c r="T130" s="2">
        <f>IF(B130=T127,"",1)</f>
        <v>1</v>
      </c>
      <c r="U130" s="2">
        <f>IF(B130=U127,"",1)</f>
        <v>1</v>
      </c>
      <c r="V130" s="2">
        <f>IF(B130=V127,"",1)</f>
        <v>1</v>
      </c>
      <c r="W130" s="2">
        <f>IF(B130=W127,"",1)</f>
        <v>1</v>
      </c>
      <c r="X130" s="2">
        <f>IF(B130=X127,"",1)</f>
        <v>1</v>
      </c>
      <c r="Y130" s="2">
        <f>IF(B130=Y127,"",1)</f>
        <v>1</v>
      </c>
      <c r="Z130" s="2">
        <f>IF(B130=Z127,"",1)</f>
        <v>1</v>
      </c>
      <c r="AA130" s="2">
        <f>IF(B130=AA127,"",1)</f>
        <v>1</v>
      </c>
      <c r="AB130" s="2">
        <f>IF(B130=AB127,"",1)</f>
        <v>1</v>
      </c>
      <c r="AC130" s="2">
        <f>IF(B130=AC127,"",1)</f>
        <v>1</v>
      </c>
      <c r="AD130" s="2">
        <f>IF(B130=AD127,"",1)</f>
        <v>1</v>
      </c>
    </row>
    <row r="131" spans="2:30" ht="15.75" thickBot="1">
      <c r="B131" s="46" t="s">
        <v>54</v>
      </c>
      <c r="C131" s="2">
        <f>IF(B131=C127,"",1)</f>
        <v>1</v>
      </c>
      <c r="D131" s="2">
        <f>IF(B131=D127,"",1)</f>
        <v>1</v>
      </c>
      <c r="E131" s="2">
        <f>IF(B131=E127,"",1)</f>
        <v>1</v>
      </c>
      <c r="F131" s="71" t="str">
        <f>IF(B131=F127,"",1)</f>
        <v/>
      </c>
      <c r="G131" s="2">
        <f>IF(B131=G127,"",1)</f>
        <v>1</v>
      </c>
      <c r="H131" s="2">
        <f>IF(B131=H127,"",1)</f>
        <v>1</v>
      </c>
      <c r="I131" s="2">
        <f>IF(B131=I127,"",1)</f>
        <v>1</v>
      </c>
      <c r="J131" s="2">
        <f>IF(B131=J127,"",1)</f>
        <v>1</v>
      </c>
      <c r="K131" s="2">
        <f>IF(B131=K127,"",1)</f>
        <v>1</v>
      </c>
      <c r="L131" s="2">
        <f>IF(B131=L127,"",1)</f>
        <v>1</v>
      </c>
      <c r="M131" s="2">
        <f>IF(B131=M127,"",1)</f>
        <v>1</v>
      </c>
      <c r="N131" s="2">
        <f>IF(B131=N127,"",1)</f>
        <v>1</v>
      </c>
      <c r="O131" s="2">
        <f>IF(B131=O127,"",1)</f>
        <v>1</v>
      </c>
      <c r="P131" s="2">
        <f>IF(B131=P127,"",1)</f>
        <v>1</v>
      </c>
      <c r="Q131" s="2">
        <f>IF(B131=Q127,"",1)</f>
        <v>1</v>
      </c>
      <c r="R131" s="2">
        <f>IF(B131=R127,"",1)</f>
        <v>1</v>
      </c>
      <c r="S131" s="2">
        <f>IF(B131=S127,"",1)</f>
        <v>1</v>
      </c>
      <c r="T131" s="2">
        <f>IF(B131=T127,"",1)</f>
        <v>1</v>
      </c>
      <c r="U131" s="2">
        <f>IF(B131=U127,"",1)</f>
        <v>1</v>
      </c>
      <c r="V131" s="2">
        <f>IF(B131=V127,"",1)</f>
        <v>1</v>
      </c>
      <c r="W131" s="2">
        <f>IF(B131=W127,"",1)</f>
        <v>1</v>
      </c>
      <c r="X131" s="2">
        <f>IF(B131=X127,"",1)</f>
        <v>1</v>
      </c>
      <c r="Y131" s="2">
        <f>IF(B131=Y127,"",1)</f>
        <v>1</v>
      </c>
      <c r="Z131" s="2">
        <f>IF(B131=Z127,"",1)</f>
        <v>1</v>
      </c>
      <c r="AA131" s="2">
        <f>IF(B131=AA127,"",1)</f>
        <v>1</v>
      </c>
      <c r="AB131" s="2">
        <f>IF(B131=AB127,"",1)</f>
        <v>1</v>
      </c>
      <c r="AC131" s="2">
        <f>IF(B131=AC127,"",1)</f>
        <v>1</v>
      </c>
      <c r="AD131" s="2">
        <f>IF(B131=AD127,"",1)</f>
        <v>1</v>
      </c>
    </row>
    <row r="132" spans="2:30" ht="15.75" thickBot="1">
      <c r="B132" s="46" t="s">
        <v>57</v>
      </c>
      <c r="C132" s="2">
        <f>IF(B132=C127,"",1)</f>
        <v>1</v>
      </c>
      <c r="D132" s="2">
        <f>IF(B132=D127,"",1)</f>
        <v>1</v>
      </c>
      <c r="E132" s="2">
        <f>IF(B132=E127,"",1)</f>
        <v>1</v>
      </c>
      <c r="F132" s="2">
        <f>IF(B132=F127,"",1)</f>
        <v>1</v>
      </c>
      <c r="G132" s="71" t="str">
        <f>IF(B132=G127,"",1)</f>
        <v/>
      </c>
      <c r="H132" s="2">
        <f>IF(B132=H127,"",1)</f>
        <v>1</v>
      </c>
      <c r="I132" s="2">
        <f>IF(B132=I127,"",1)</f>
        <v>1</v>
      </c>
      <c r="J132" s="2">
        <f>IF(B132=J127,"",1)</f>
        <v>1</v>
      </c>
      <c r="K132" s="2">
        <f>IF(B132=K127,"",1)</f>
        <v>1</v>
      </c>
      <c r="L132" s="2">
        <f>IF(B132=L127,"",1)</f>
        <v>1</v>
      </c>
      <c r="M132" s="2">
        <f>IF(B132=M127,"",1)</f>
        <v>1</v>
      </c>
      <c r="N132" s="2">
        <f>IF(B132=N127,"",1)</f>
        <v>1</v>
      </c>
      <c r="O132" s="2">
        <f>IF(B132=O127,"",1)</f>
        <v>1</v>
      </c>
      <c r="P132" s="2">
        <f>IF(B132=P127,"",1)</f>
        <v>1</v>
      </c>
      <c r="Q132" s="2">
        <f>IF(B132=Q127,"",1)</f>
        <v>1</v>
      </c>
      <c r="R132" s="2">
        <f>IF(B132=R127,"",1)</f>
        <v>1</v>
      </c>
      <c r="S132" s="2">
        <f>IF(B132=S127,"",1)</f>
        <v>1</v>
      </c>
      <c r="T132" s="2">
        <f>IF(B132=T127,"",1)</f>
        <v>1</v>
      </c>
      <c r="U132" s="2">
        <f>IF(B132=U127,"",1)</f>
        <v>1</v>
      </c>
      <c r="V132" s="2">
        <f>IF(B132=V127,"",1)</f>
        <v>1</v>
      </c>
      <c r="W132" s="2">
        <f>IF(B132=W127,"",1)</f>
        <v>1</v>
      </c>
      <c r="X132" s="2">
        <f>IF(B132=X127,"",1)</f>
        <v>1</v>
      </c>
      <c r="Y132" s="2">
        <f>IF(B132=Y127,"",1)</f>
        <v>1</v>
      </c>
      <c r="Z132" s="2">
        <f>IF(B132=Z127,"",1)</f>
        <v>1</v>
      </c>
      <c r="AA132" s="2">
        <f>IF(B132=AA127,"",1)</f>
        <v>1</v>
      </c>
      <c r="AB132" s="2">
        <f>IF(B132=AB127,"",1)</f>
        <v>1</v>
      </c>
      <c r="AC132" s="2">
        <f>IF(B132=AC127,"",1)</f>
        <v>1</v>
      </c>
      <c r="AD132" s="2">
        <f>IF(B132=AD127,"",1)</f>
        <v>1</v>
      </c>
    </row>
    <row r="133" spans="2:30" ht="15.75" thickBot="1">
      <c r="B133" s="46" t="s">
        <v>60</v>
      </c>
      <c r="C133" s="2">
        <f>IF(B133=C127,"",1)</f>
        <v>1</v>
      </c>
      <c r="D133" s="2">
        <f>IF(B133=D127,"",1)</f>
        <v>1</v>
      </c>
      <c r="E133" s="2">
        <f>IF(B133=E127,"",1)</f>
        <v>1</v>
      </c>
      <c r="F133" s="2">
        <f>IF(B133=F127,"",1)</f>
        <v>1</v>
      </c>
      <c r="G133" s="2">
        <f>IF(B133=G127,"",1)</f>
        <v>1</v>
      </c>
      <c r="H133" s="71" t="str">
        <f>IF(B133=H127,"",1)</f>
        <v/>
      </c>
      <c r="I133" s="2">
        <f>IF(B133=I127,"",1)</f>
        <v>1</v>
      </c>
      <c r="J133" s="2">
        <f>IF(B133=J127,"",1)</f>
        <v>1</v>
      </c>
      <c r="K133" s="2">
        <f>IF(B133=K127,"",1)</f>
        <v>1</v>
      </c>
      <c r="L133" s="2">
        <f>IF(B133=L127,"",1)</f>
        <v>1</v>
      </c>
      <c r="M133" s="2">
        <f>IF(B133=M127,"",1)</f>
        <v>1</v>
      </c>
      <c r="N133" s="2">
        <f>IF(B133=N127,"",1)</f>
        <v>1</v>
      </c>
      <c r="O133" s="2">
        <f>IF(B133=O127,"",1)</f>
        <v>1</v>
      </c>
      <c r="P133" s="2">
        <f>IF(B133=P127,"",1)</f>
        <v>1</v>
      </c>
      <c r="Q133" s="2">
        <f>IF(B133=Q127,"",1)</f>
        <v>1</v>
      </c>
      <c r="R133" s="2">
        <f>IF(B133=R127,"",1)</f>
        <v>1</v>
      </c>
      <c r="S133" s="2">
        <f>IF(B133=S127,"",1)</f>
        <v>1</v>
      </c>
      <c r="T133" s="2">
        <f>IF(B133=T127,"",1)</f>
        <v>1</v>
      </c>
      <c r="U133" s="2">
        <f>IF(B133=U127,"",1)</f>
        <v>1</v>
      </c>
      <c r="V133" s="2">
        <f>IF(B133=V127,"",1)</f>
        <v>1</v>
      </c>
      <c r="W133" s="2">
        <f>IF(B133=W127,"",1)</f>
        <v>1</v>
      </c>
      <c r="X133" s="2">
        <f>IF(B133=X127,"",1)</f>
        <v>1</v>
      </c>
      <c r="Y133" s="2">
        <f>IF(B133=Y127,"",1)</f>
        <v>1</v>
      </c>
      <c r="Z133" s="2">
        <f>IF(B133=Z127,"",1)</f>
        <v>1</v>
      </c>
      <c r="AA133" s="2">
        <f>IF(B133=AA127,"",1)</f>
        <v>1</v>
      </c>
      <c r="AB133" s="2">
        <f>IF(B133=AB127,"",1)</f>
        <v>1</v>
      </c>
      <c r="AC133" s="2">
        <f>IF(B133=AC127,"",1)</f>
        <v>1</v>
      </c>
      <c r="AD133" s="2">
        <f>IF(B133=AD127,"",1)</f>
        <v>1</v>
      </c>
    </row>
    <row r="134" spans="2:30" ht="15.75" thickBot="1">
      <c r="B134" s="46" t="s">
        <v>63</v>
      </c>
      <c r="C134" s="2">
        <f>IF(B134=C127,"",1)</f>
        <v>1</v>
      </c>
      <c r="D134" s="2">
        <f>IF(B134=D127,"",1)</f>
        <v>1</v>
      </c>
      <c r="E134" s="2">
        <f>IF(B134=E127,"",1)</f>
        <v>1</v>
      </c>
      <c r="F134" s="2">
        <f>IF(B134=F127,"",1)</f>
        <v>1</v>
      </c>
      <c r="G134" s="2">
        <f>IF(B134=G127,"",1)</f>
        <v>1</v>
      </c>
      <c r="H134" s="2">
        <f>IF(B134=H127,"",1)</f>
        <v>1</v>
      </c>
      <c r="I134" s="71" t="str">
        <f>IF(B134=I127,"",1)</f>
        <v/>
      </c>
      <c r="J134" s="2">
        <f>IF(B134=J127,"",1)</f>
        <v>1</v>
      </c>
      <c r="K134" s="2">
        <f>IF(B134=K127,"",1)</f>
        <v>1</v>
      </c>
      <c r="L134" s="2">
        <f>IF(B134=L127,"",1)</f>
        <v>1</v>
      </c>
      <c r="M134" s="2">
        <f>IF(B134=M127,"",1)</f>
        <v>1</v>
      </c>
      <c r="N134" s="2">
        <f>IF(B134=N127,"",1)</f>
        <v>1</v>
      </c>
      <c r="O134" s="2">
        <f>IF(B134=O127,"",1)</f>
        <v>1</v>
      </c>
      <c r="P134" s="2">
        <f>IF(B134=P127,"",1)</f>
        <v>1</v>
      </c>
      <c r="Q134" s="2">
        <f>IF(B134=Q127,"",1)</f>
        <v>1</v>
      </c>
      <c r="R134" s="2">
        <f>IF(B134=R127,"",1)</f>
        <v>1</v>
      </c>
      <c r="S134" s="2">
        <f>IF(B134=S127,"",1)</f>
        <v>1</v>
      </c>
      <c r="T134" s="2">
        <f>IF(B134=T127,"",1)</f>
        <v>1</v>
      </c>
      <c r="U134" s="2">
        <f>IF(B134=U127,"",1)</f>
        <v>1</v>
      </c>
      <c r="V134" s="2">
        <f>IF(B134=V127,"",1)</f>
        <v>1</v>
      </c>
      <c r="W134" s="2">
        <f>IF(B134=W127,"",1)</f>
        <v>1</v>
      </c>
      <c r="X134" s="2">
        <f>IF(B134=X127,"",1)</f>
        <v>1</v>
      </c>
      <c r="Y134" s="2">
        <f>IF(B134=Y127,"",1)</f>
        <v>1</v>
      </c>
      <c r="Z134" s="2">
        <f>IF(B134=Z127,"",1)</f>
        <v>1</v>
      </c>
      <c r="AA134" s="2">
        <f>IF(B134=AA127,"",1)</f>
        <v>1</v>
      </c>
      <c r="AB134" s="2">
        <f>IF(B134=AB127,"",1)</f>
        <v>1</v>
      </c>
      <c r="AC134" s="2">
        <f>IF(B134=AC127,"",1)</f>
        <v>1</v>
      </c>
      <c r="AD134" s="2">
        <f>IF(B134=AD127,"",1)</f>
        <v>1</v>
      </c>
    </row>
    <row r="135" spans="2:30" ht="15.75" thickBot="1">
      <c r="B135" s="46" t="s">
        <v>66</v>
      </c>
      <c r="C135" s="2">
        <f>IF(B135=C127,"",1)</f>
        <v>1</v>
      </c>
      <c r="D135" s="2">
        <f>IF(B135=D127,"",1)</f>
        <v>1</v>
      </c>
      <c r="E135" s="2">
        <f>IF(B135=E127,"",1)</f>
        <v>1</v>
      </c>
      <c r="F135" s="2">
        <f>IF(B135=F127,"",1)</f>
        <v>1</v>
      </c>
      <c r="G135" s="2">
        <f>IF(B135=G127,"",1)</f>
        <v>1</v>
      </c>
      <c r="H135" s="2">
        <f>IF(B135=H127,"",1)</f>
        <v>1</v>
      </c>
      <c r="I135" s="2">
        <f>IF(B135=I127,"",1)</f>
        <v>1</v>
      </c>
      <c r="J135" s="71" t="str">
        <f>IF(B135=J127,"",1)</f>
        <v/>
      </c>
      <c r="K135" s="2">
        <f>IF(B135=K127,"",1)</f>
        <v>1</v>
      </c>
      <c r="L135" s="2">
        <f>IF(B135=L127,"",1)</f>
        <v>1</v>
      </c>
      <c r="M135" s="2">
        <f>IF(B135=M127,"",1)</f>
        <v>1</v>
      </c>
      <c r="N135" s="2">
        <f>IF(B135=N127,"",1)</f>
        <v>1</v>
      </c>
      <c r="O135" s="2">
        <f>IF(B135=O127,"",1)</f>
        <v>1</v>
      </c>
      <c r="P135" s="2">
        <f>IF(B135=P127,"",1)</f>
        <v>1</v>
      </c>
      <c r="Q135" s="2">
        <f>IF(B135=Q127,"",1)</f>
        <v>1</v>
      </c>
      <c r="R135" s="2">
        <f>IF(B135=R127,"",1)</f>
        <v>1</v>
      </c>
      <c r="S135" s="2">
        <f>IF(B135=S127,"",1)</f>
        <v>1</v>
      </c>
      <c r="T135" s="2">
        <f>IF(B135=T127,"",1)</f>
        <v>1</v>
      </c>
      <c r="U135" s="2">
        <f>IF(B135=U127,"",1)</f>
        <v>1</v>
      </c>
      <c r="V135" s="2">
        <f>IF(B135=V127,"",1)</f>
        <v>1</v>
      </c>
      <c r="W135" s="2">
        <f>IF(B135=W127,"",1)</f>
        <v>1</v>
      </c>
      <c r="X135" s="2">
        <f>IF(B135=X127,"",1)</f>
        <v>1</v>
      </c>
      <c r="Y135" s="2">
        <f>IF(B135=Y127,"",1)</f>
        <v>1</v>
      </c>
      <c r="Z135" s="2">
        <f>IF(B135=Z127,"",1)</f>
        <v>1</v>
      </c>
      <c r="AA135" s="2">
        <f>IF(B135=AA127,"",1)</f>
        <v>1</v>
      </c>
      <c r="AB135" s="2">
        <f>IF(B135=AB127,"",1)</f>
        <v>1</v>
      </c>
      <c r="AC135" s="2">
        <f>IF(B135=AC127,"",1)</f>
        <v>1</v>
      </c>
      <c r="AD135" s="2">
        <f>IF(B135=AD127,"",1)</f>
        <v>1</v>
      </c>
    </row>
    <row r="136" spans="2:30" ht="15.75" thickBot="1">
      <c r="B136" s="46" t="s">
        <v>69</v>
      </c>
      <c r="C136" s="2">
        <f>IF(B136=C127,"",1)</f>
        <v>1</v>
      </c>
      <c r="D136" s="2">
        <f>IF(B136=D127,"",1)</f>
        <v>1</v>
      </c>
      <c r="E136" s="2">
        <f>IF(B136=E127,"",1)</f>
        <v>1</v>
      </c>
      <c r="F136" s="2">
        <f>IF(B136=F127,"",1)</f>
        <v>1</v>
      </c>
      <c r="G136" s="2">
        <f>IF(B136=G127,"",1)</f>
        <v>1</v>
      </c>
      <c r="H136" s="2">
        <f>IF(B136=H127,"",1)</f>
        <v>1</v>
      </c>
      <c r="I136" s="2">
        <f>IF(B136=I127,"",1)</f>
        <v>1</v>
      </c>
      <c r="J136" s="2">
        <f>IF(B136=J127,"",1)</f>
        <v>1</v>
      </c>
      <c r="K136" s="71" t="str">
        <f>IF(B136=K127,"",1)</f>
        <v/>
      </c>
      <c r="L136" s="2">
        <f>IF(B136=L127,"",1)</f>
        <v>1</v>
      </c>
      <c r="M136" s="2">
        <f>IF(B136=M127,"",1)</f>
        <v>1</v>
      </c>
      <c r="N136" s="2">
        <f>IF(B136=N127,"",1)</f>
        <v>1</v>
      </c>
      <c r="O136" s="2">
        <f>IF(B136=O127,"",1)</f>
        <v>1</v>
      </c>
      <c r="P136" s="2">
        <f>IF(B136=P127,"",1)</f>
        <v>1</v>
      </c>
      <c r="Q136" s="2">
        <f>IF(B136=Q127,"",1)</f>
        <v>1</v>
      </c>
      <c r="R136" s="2">
        <f>IF(B136=R127,"",1)</f>
        <v>1</v>
      </c>
      <c r="S136" s="2">
        <f>IF(B136=S127,"",1)</f>
        <v>1</v>
      </c>
      <c r="T136" s="2">
        <f>IF(B136=T127,"",1)</f>
        <v>1</v>
      </c>
      <c r="U136" s="2">
        <f>IF(B136=U127,"",1)</f>
        <v>1</v>
      </c>
      <c r="V136" s="2">
        <f>IF(B136=V127,"",1)</f>
        <v>1</v>
      </c>
      <c r="W136" s="2">
        <f>IF(B136=W127,"",1)</f>
        <v>1</v>
      </c>
      <c r="X136" s="2">
        <f>IF(B136=X127,"",1)</f>
        <v>1</v>
      </c>
      <c r="Y136" s="2">
        <f>IF(B136=Y127,"",1)</f>
        <v>1</v>
      </c>
      <c r="Z136" s="2">
        <f>IF(B136=Z127,"",1)</f>
        <v>1</v>
      </c>
      <c r="AA136" s="2">
        <f>IF(B136=AA127,"",1)</f>
        <v>1</v>
      </c>
      <c r="AB136" s="2">
        <f>IF(B136=AB127,"",1)</f>
        <v>1</v>
      </c>
      <c r="AC136" s="2">
        <f>IF(B136=AC127,"",1)</f>
        <v>1</v>
      </c>
      <c r="AD136" s="2">
        <f>IF(B136=AD127,"",1)</f>
        <v>1</v>
      </c>
    </row>
    <row r="137" spans="2:30" ht="15.75" thickBot="1">
      <c r="B137" s="46" t="s">
        <v>71</v>
      </c>
      <c r="C137" s="2">
        <f>IF(B137=C127,"",1)</f>
        <v>1</v>
      </c>
      <c r="D137" s="2">
        <f>IF(B137=D127,"",1)</f>
        <v>1</v>
      </c>
      <c r="E137" s="2">
        <f>IF(B137=E127,"",1)</f>
        <v>1</v>
      </c>
      <c r="F137" s="2">
        <f>IF(B137=F127,"",1)</f>
        <v>1</v>
      </c>
      <c r="G137" s="2">
        <f>IF(B137=G127,"",1)</f>
        <v>1</v>
      </c>
      <c r="H137" s="2">
        <f>IF(B137=H127,"",1)</f>
        <v>1</v>
      </c>
      <c r="I137" s="2">
        <f>IF(B137=I127,"",1)</f>
        <v>1</v>
      </c>
      <c r="J137" s="2">
        <f>IF(B137=J127,"",1)</f>
        <v>1</v>
      </c>
      <c r="K137" s="2">
        <f>IF(B137=K127,"",1)</f>
        <v>1</v>
      </c>
      <c r="L137" s="71" t="str">
        <f>IF(B137=L127,"",1)</f>
        <v/>
      </c>
      <c r="M137" s="2">
        <f>IF(B137=M127,"",1)</f>
        <v>1</v>
      </c>
      <c r="N137" s="2">
        <f>IF(B137=N127,"",1)</f>
        <v>1</v>
      </c>
      <c r="O137" s="2">
        <f>IF(B137=O127,"",1)</f>
        <v>1</v>
      </c>
      <c r="P137" s="2">
        <f>IF(B137=P127,"",1)</f>
        <v>1</v>
      </c>
      <c r="Q137" s="2">
        <f>IF(B137=Q127,"",1)</f>
        <v>1</v>
      </c>
      <c r="R137" s="2">
        <f>IF(B137=R127,"",1)</f>
        <v>1</v>
      </c>
      <c r="S137" s="2">
        <f>IF(B137=S127,"",1)</f>
        <v>1</v>
      </c>
      <c r="T137" s="2">
        <f>IF(B137=T127,"",1)</f>
        <v>1</v>
      </c>
      <c r="U137" s="2">
        <f>IF(B137=U127,"",1)</f>
        <v>1</v>
      </c>
      <c r="V137" s="2">
        <f>IF(B137=V127,"",1)</f>
        <v>1</v>
      </c>
      <c r="W137" s="2">
        <f>IF(B137=W127,"",1)</f>
        <v>1</v>
      </c>
      <c r="X137" s="2">
        <f>IF(B137=X127,"",1)</f>
        <v>1</v>
      </c>
      <c r="Y137" s="2">
        <f>IF(B137=Y127,"",1)</f>
        <v>1</v>
      </c>
      <c r="Z137" s="2">
        <f>IF(B137=Z127,"",1)</f>
        <v>1</v>
      </c>
      <c r="AA137" s="2">
        <f>IF(B137=AA127,"",1)</f>
        <v>1</v>
      </c>
      <c r="AB137" s="2">
        <f>IF(B137=AB127,"",1)</f>
        <v>1</v>
      </c>
      <c r="AC137" s="2">
        <f>IF(B137=AC127,"",1)</f>
        <v>1</v>
      </c>
      <c r="AD137" s="2">
        <f>IF(B137=AD127,"",1)</f>
        <v>1</v>
      </c>
    </row>
    <row r="138" spans="2:30" ht="15.75" thickBot="1">
      <c r="B138" s="46" t="s">
        <v>73</v>
      </c>
      <c r="C138" s="2">
        <f>IF(B138=C127,"",1)</f>
        <v>1</v>
      </c>
      <c r="D138" s="2">
        <f>IF(B138=D127,"",1)</f>
        <v>1</v>
      </c>
      <c r="E138" s="2">
        <f>IF(B138=E127,"",1)</f>
        <v>1</v>
      </c>
      <c r="F138" s="2">
        <f>IF(B138=F127,"",1)</f>
        <v>1</v>
      </c>
      <c r="G138" s="2">
        <f>IF(B138=G127,"",1)</f>
        <v>1</v>
      </c>
      <c r="H138" s="2">
        <f>IF(B138=H127,"",1)</f>
        <v>1</v>
      </c>
      <c r="I138" s="2">
        <f>IF(B138=I127,"",1)</f>
        <v>1</v>
      </c>
      <c r="J138" s="2">
        <f>IF(B138=J127,"",1)</f>
        <v>1</v>
      </c>
      <c r="K138" s="2">
        <f>IF(B138=K127,"",1)</f>
        <v>1</v>
      </c>
      <c r="L138" s="2">
        <f>IF(B138=L127,"",1)</f>
        <v>1</v>
      </c>
      <c r="M138" s="71" t="str">
        <f>IF(B138=M127,"",1)</f>
        <v/>
      </c>
      <c r="N138" s="2">
        <f>IF(B138=N127,"",1)</f>
        <v>1</v>
      </c>
      <c r="O138" s="2">
        <f>IF(B138=O127,"",1)</f>
        <v>1</v>
      </c>
      <c r="P138" s="2">
        <f>IF(B138=P127,"",1)</f>
        <v>1</v>
      </c>
      <c r="Q138" s="2">
        <f>IF(B138=Q127,"",1)</f>
        <v>1</v>
      </c>
      <c r="R138" s="2">
        <f>IF(B138=R127,"",1)</f>
        <v>1</v>
      </c>
      <c r="S138" s="2">
        <f>IF(B138=S127,"",1)</f>
        <v>1</v>
      </c>
      <c r="T138" s="2">
        <f>IF(B138=T127,"",1)</f>
        <v>1</v>
      </c>
      <c r="U138" s="2">
        <f>IF(B138=U127,"",1)</f>
        <v>1</v>
      </c>
      <c r="V138" s="2">
        <f>IF(B138=V127,"",1)</f>
        <v>1</v>
      </c>
      <c r="W138" s="2">
        <f>IF(B138=W127,"",1)</f>
        <v>1</v>
      </c>
      <c r="X138" s="2">
        <f>IF(B138=X127,"",1)</f>
        <v>1</v>
      </c>
      <c r="Y138" s="2">
        <f>IF(B138=Y127,"",1)</f>
        <v>1</v>
      </c>
      <c r="Z138" s="2">
        <f>IF(B138=Z127,"",1)</f>
        <v>1</v>
      </c>
      <c r="AA138" s="2">
        <f>IF(B138=AA127,"",1)</f>
        <v>1</v>
      </c>
      <c r="AB138" s="2">
        <f>IF(B138=AB127,"",1)</f>
        <v>1</v>
      </c>
      <c r="AC138" s="2">
        <f>IF(B138=AC127,"",1)</f>
        <v>1</v>
      </c>
      <c r="AD138" s="2">
        <f>IF(B138=AD127,"",1)</f>
        <v>1</v>
      </c>
    </row>
    <row r="139" spans="2:30" ht="15.75" thickBot="1">
      <c r="B139" s="46" t="s">
        <v>75</v>
      </c>
      <c r="C139" s="2">
        <f>IF(B139=C127,"",1)</f>
        <v>1</v>
      </c>
      <c r="D139" s="2">
        <f>IF(B139=D127,"",1)</f>
        <v>1</v>
      </c>
      <c r="E139" s="2">
        <f>IF(B139=E127,"",1)</f>
        <v>1</v>
      </c>
      <c r="F139" s="2">
        <f>IF(B139=F127,"",1)</f>
        <v>1</v>
      </c>
      <c r="G139" s="2">
        <f>IF(B139=G127,"",1)</f>
        <v>1</v>
      </c>
      <c r="H139" s="2">
        <f>IF(B139=H127,"",1)</f>
        <v>1</v>
      </c>
      <c r="I139" s="2">
        <f>IF(B139=I127,"",1)</f>
        <v>1</v>
      </c>
      <c r="J139" s="2">
        <f>IF(B139=J127,"",1)</f>
        <v>1</v>
      </c>
      <c r="K139" s="2">
        <f>IF(B139=K127,"",1)</f>
        <v>1</v>
      </c>
      <c r="L139" s="2">
        <f>IF(B139=L127,"",1)</f>
        <v>1</v>
      </c>
      <c r="M139" s="2">
        <f>IF(B139=M127,"",1)</f>
        <v>1</v>
      </c>
      <c r="N139" s="71" t="str">
        <f>IF(B139=N127,"",1)</f>
        <v/>
      </c>
      <c r="O139" s="2">
        <f>IF(B139=O127,"",1)</f>
        <v>1</v>
      </c>
      <c r="P139" s="2">
        <f>IF(B139=P127,"",1)</f>
        <v>1</v>
      </c>
      <c r="Q139" s="2">
        <f>IF(B139=Q127,"",1)</f>
        <v>1</v>
      </c>
      <c r="R139" s="2">
        <f>IF(B139=R127,"",1)</f>
        <v>1</v>
      </c>
      <c r="S139" s="2">
        <f>IF(B139=S127,"",1)</f>
        <v>1</v>
      </c>
      <c r="T139" s="2">
        <f>IF(B139=T127,"",1)</f>
        <v>1</v>
      </c>
      <c r="U139" s="2">
        <f>IF(B139=U127,"",1)</f>
        <v>1</v>
      </c>
      <c r="V139" s="2">
        <f>IF(B139=V127,"",1)</f>
        <v>1</v>
      </c>
      <c r="W139" s="2">
        <f>IF(B139=W127,"",1)</f>
        <v>1</v>
      </c>
      <c r="X139" s="2">
        <f>IF(B139=X127,"",1)</f>
        <v>1</v>
      </c>
      <c r="Y139" s="2">
        <f>IF(B139=Y127,"",1)</f>
        <v>1</v>
      </c>
      <c r="Z139" s="2">
        <f>IF(B139=Z127,"",1)</f>
        <v>1</v>
      </c>
      <c r="AA139" s="2">
        <f>IF(B139=AA127,"",1)</f>
        <v>1</v>
      </c>
      <c r="AB139" s="2">
        <f>IF(B139=AB127,"",1)</f>
        <v>1</v>
      </c>
      <c r="AC139" s="2">
        <f>IF(B139=AC127,"",1)</f>
        <v>1</v>
      </c>
      <c r="AD139" s="2">
        <f>IF(B139=AD127,"",1)</f>
        <v>1</v>
      </c>
    </row>
    <row r="140" spans="2:30" ht="15.75" thickBot="1">
      <c r="B140" s="46" t="s">
        <v>78</v>
      </c>
      <c r="C140" s="2">
        <f>IF(B140=C127,"",1)</f>
        <v>1</v>
      </c>
      <c r="D140" s="2">
        <f>IF(B140=D127,"",1)</f>
        <v>1</v>
      </c>
      <c r="E140" s="2">
        <f>IF(B140=E127,"",1)</f>
        <v>1</v>
      </c>
      <c r="F140" s="2">
        <f>IF(B140=F127,"",1)</f>
        <v>1</v>
      </c>
      <c r="G140" s="2">
        <f>IF(B140=G127,"",1)</f>
        <v>1</v>
      </c>
      <c r="H140" s="2">
        <f>IF(B140=H127,"",1)</f>
        <v>1</v>
      </c>
      <c r="I140" s="2">
        <f>IF(B140=I127,"",1)</f>
        <v>1</v>
      </c>
      <c r="J140" s="2">
        <f>IF(B140=J127,"",1)</f>
        <v>1</v>
      </c>
      <c r="K140" s="2">
        <f>IF(B140=K127,"",1)</f>
        <v>1</v>
      </c>
      <c r="L140" s="2">
        <f>IF(B140=L127,"",1)</f>
        <v>1</v>
      </c>
      <c r="M140" s="2">
        <f>IF(B140=M127,"",1)</f>
        <v>1</v>
      </c>
      <c r="N140" s="2">
        <f>IF(B140=N127,"",1)</f>
        <v>1</v>
      </c>
      <c r="O140" s="71" t="str">
        <f>IF(B140=O127,"",1)</f>
        <v/>
      </c>
      <c r="P140" s="2">
        <f>IF(B140=P127,"",1)</f>
        <v>1</v>
      </c>
      <c r="Q140" s="2">
        <f>IF(B140=Q127,"",1)</f>
        <v>1</v>
      </c>
      <c r="R140" s="2">
        <f>IF(B140=R127,"",1)</f>
        <v>1</v>
      </c>
      <c r="S140" s="2">
        <f>IF(B140=S127,"",1)</f>
        <v>1</v>
      </c>
      <c r="T140" s="2">
        <f>IF(B140=T127,"",1)</f>
        <v>1</v>
      </c>
      <c r="U140" s="2">
        <f>IF(B140=U127,"",1)</f>
        <v>1</v>
      </c>
      <c r="V140" s="2">
        <f>IF(B140=V127,"",1)</f>
        <v>1</v>
      </c>
      <c r="W140" s="2">
        <f>IF(B140=W127,"",1)</f>
        <v>1</v>
      </c>
      <c r="X140" s="2">
        <f>IF(B140=X127,"",1)</f>
        <v>1</v>
      </c>
      <c r="Y140" s="2">
        <f>IF(B140=Y127,"",1)</f>
        <v>1</v>
      </c>
      <c r="Z140" s="2">
        <f>IF(B140=Z127,"",1)</f>
        <v>1</v>
      </c>
      <c r="AA140" s="2">
        <f>IF(B140=AA127,"",1)</f>
        <v>1</v>
      </c>
      <c r="AB140" s="2">
        <f>IF(B140=AB127,"",1)</f>
        <v>1</v>
      </c>
      <c r="AC140" s="2">
        <f>IF(B140=AC127,"",1)</f>
        <v>1</v>
      </c>
      <c r="AD140" s="2">
        <f>IF(B140=AD127,"",1)</f>
        <v>1</v>
      </c>
    </row>
    <row r="141" spans="2:30" ht="15.75" thickBot="1">
      <c r="B141" s="46" t="s">
        <v>81</v>
      </c>
      <c r="C141" s="2">
        <f>IF(B141=C127,"",1)</f>
        <v>1</v>
      </c>
      <c r="D141" s="2">
        <f>IF(B141=D127,"",1)</f>
        <v>1</v>
      </c>
      <c r="E141" s="2">
        <f>IF(B141=E127,"",1)</f>
        <v>1</v>
      </c>
      <c r="F141" s="2">
        <f>IF(B141=F127,"",1)</f>
        <v>1</v>
      </c>
      <c r="G141" s="2">
        <f>IF(B141=G127,"",1)</f>
        <v>1</v>
      </c>
      <c r="H141" s="2">
        <f>IF(B141=H127,"",1)</f>
        <v>1</v>
      </c>
      <c r="I141" s="2">
        <f>IF(B141=I127,"",1)</f>
        <v>1</v>
      </c>
      <c r="J141" s="2">
        <f>IF(B141=J127,"",1)</f>
        <v>1</v>
      </c>
      <c r="K141" s="2">
        <f>IF(B141=K127,"",1)</f>
        <v>1</v>
      </c>
      <c r="L141" s="2">
        <f>IF(B141=L127,"",1)</f>
        <v>1</v>
      </c>
      <c r="M141" s="2">
        <f>IF(B141=M127,"",1)</f>
        <v>1</v>
      </c>
      <c r="N141" s="2">
        <f>IF(B141=N127,"",1)</f>
        <v>1</v>
      </c>
      <c r="O141" s="2">
        <f>IF(B141=O127,"",1)</f>
        <v>1</v>
      </c>
      <c r="P141" s="71" t="str">
        <f>IF(B141=P127,"",1)</f>
        <v/>
      </c>
      <c r="Q141" s="2">
        <f>IF(B141=Q127,"",1)</f>
        <v>1</v>
      </c>
      <c r="R141" s="2">
        <f>IF(B141=R127,"",1)</f>
        <v>1</v>
      </c>
      <c r="S141" s="2">
        <f>IF(B141=S127,"",1)</f>
        <v>1</v>
      </c>
      <c r="T141" s="2">
        <f>IF(B141=T127,"",1)</f>
        <v>1</v>
      </c>
      <c r="U141" s="2">
        <f>IF(B141=U127,"",1)</f>
        <v>1</v>
      </c>
      <c r="V141" s="2">
        <f>IF(B141=V127,"",1)</f>
        <v>1</v>
      </c>
      <c r="W141" s="2">
        <f>IF(B141=W127,"",1)</f>
        <v>1</v>
      </c>
      <c r="X141" s="2">
        <f>IF(B141=X127,"",1)</f>
        <v>1</v>
      </c>
      <c r="Y141" s="2">
        <f>IF(B141=Y127,"",1)</f>
        <v>1</v>
      </c>
      <c r="Z141" s="2">
        <f>IF(B141=Z127,"",1)</f>
        <v>1</v>
      </c>
      <c r="AA141" s="2">
        <f>IF(B141=AA127,"",1)</f>
        <v>1</v>
      </c>
      <c r="AB141" s="2">
        <f>IF(B141=AB127,"",1)</f>
        <v>1</v>
      </c>
      <c r="AC141" s="2">
        <f>IF(B141=AC127,"",1)</f>
        <v>1</v>
      </c>
      <c r="AD141" s="2">
        <f>IF(B141=AD127,"",1)</f>
        <v>1</v>
      </c>
    </row>
    <row r="142" spans="2:30" ht="15.75" thickBot="1">
      <c r="B142" s="46" t="s">
        <v>84</v>
      </c>
      <c r="C142" s="2">
        <f>IF(B142=C127,"",1)</f>
        <v>1</v>
      </c>
      <c r="D142" s="2">
        <f>IF(B142=D127,"",1)</f>
        <v>1</v>
      </c>
      <c r="E142" s="2">
        <f>IF(B142=E127,"",1)</f>
        <v>1</v>
      </c>
      <c r="F142" s="2">
        <f>IF(B142=F127,"",1)</f>
        <v>1</v>
      </c>
      <c r="G142" s="2">
        <f>IF(B142=G127,"",1)</f>
        <v>1</v>
      </c>
      <c r="H142" s="2">
        <f>IF(B142=H127,"",1)</f>
        <v>1</v>
      </c>
      <c r="I142" s="2">
        <f>IF(B142=I127,"",1)</f>
        <v>1</v>
      </c>
      <c r="J142" s="2">
        <f>IF(B142=J127,"",1)</f>
        <v>1</v>
      </c>
      <c r="K142" s="2">
        <f>IF(B142=K127,"",1)</f>
        <v>1</v>
      </c>
      <c r="L142" s="2">
        <f>IF(B142=L127,"",1)</f>
        <v>1</v>
      </c>
      <c r="M142" s="2">
        <f>IF(B142=M127,"",1)</f>
        <v>1</v>
      </c>
      <c r="N142" s="2">
        <f>IF(B142=N127,"",1)</f>
        <v>1</v>
      </c>
      <c r="O142" s="2">
        <f>IF(B142=O127,"",1)</f>
        <v>1</v>
      </c>
      <c r="P142" s="2">
        <f>IF(B142=P127,"",1)</f>
        <v>1</v>
      </c>
      <c r="Q142" s="71" t="str">
        <f>IF(B142=Q127,"",1)</f>
        <v/>
      </c>
      <c r="R142" s="2">
        <f>IF(B142=R127,"",1)</f>
        <v>1</v>
      </c>
      <c r="S142" s="2">
        <f>IF(B142=S127,"",1)</f>
        <v>1</v>
      </c>
      <c r="T142" s="2">
        <f>IF(B142=T127,"",1)</f>
        <v>1</v>
      </c>
      <c r="U142" s="2">
        <f>IF(B142=U127,"",1)</f>
        <v>1</v>
      </c>
      <c r="V142" s="2">
        <f>IF(B142=V127,"",1)</f>
        <v>1</v>
      </c>
      <c r="W142" s="2">
        <f>IF(B142=W127,"",1)</f>
        <v>1</v>
      </c>
      <c r="X142" s="2">
        <f>IF(B142=X127,"",1)</f>
        <v>1</v>
      </c>
      <c r="Y142" s="2">
        <f>IF(B142=Y127,"",1)</f>
        <v>1</v>
      </c>
      <c r="Z142" s="2">
        <f>IF(B142=Z127,"",1)</f>
        <v>1</v>
      </c>
      <c r="AA142" s="2">
        <f>IF(B142=AA127,"",1)</f>
        <v>1</v>
      </c>
      <c r="AB142" s="2">
        <f>IF(B142=AB127,"",1)</f>
        <v>1</v>
      </c>
      <c r="AC142" s="2">
        <f>IF(B142=AC127,"",1)</f>
        <v>1</v>
      </c>
      <c r="AD142" s="2">
        <f>IF(B142=AD127,"",1)</f>
        <v>1</v>
      </c>
    </row>
    <row r="143" spans="2:30" ht="15.75" thickBot="1">
      <c r="B143" s="46" t="s">
        <v>87</v>
      </c>
      <c r="C143" s="2">
        <f>IF(B143=C127,"",1)</f>
        <v>1</v>
      </c>
      <c r="D143" s="2">
        <f>IF(B143=D127,"",1)</f>
        <v>1</v>
      </c>
      <c r="E143" s="2">
        <f>IF(B143=E127,"",1)</f>
        <v>1</v>
      </c>
      <c r="F143" s="2">
        <f>IF(B143=F127,"",1)</f>
        <v>1</v>
      </c>
      <c r="G143" s="2">
        <f>IF(B143=G127,"",1)</f>
        <v>1</v>
      </c>
      <c r="H143" s="2">
        <f>IF(B143=H127,"",1)</f>
        <v>1</v>
      </c>
      <c r="I143" s="2">
        <f>IF(B143=I127,"",1)</f>
        <v>1</v>
      </c>
      <c r="J143" s="2">
        <f>IF(B143=J127,"",1)</f>
        <v>1</v>
      </c>
      <c r="K143" s="2">
        <f>IF(B143=K127,"",1)</f>
        <v>1</v>
      </c>
      <c r="L143" s="2">
        <f>IF(B143=L127,"",1)</f>
        <v>1</v>
      </c>
      <c r="M143" s="2">
        <f>IF(B143=M127,"",1)</f>
        <v>1</v>
      </c>
      <c r="N143" s="2">
        <f>IF(B143=N127,"",1)</f>
        <v>1</v>
      </c>
      <c r="O143" s="2">
        <f>IF(B143=O127,"",1)</f>
        <v>1</v>
      </c>
      <c r="P143" s="2">
        <f>IF(B143=P127,"",1)</f>
        <v>1</v>
      </c>
      <c r="Q143" s="2">
        <f>IF(B143=Q127,"",1)</f>
        <v>1</v>
      </c>
      <c r="R143" s="71" t="str">
        <f>IF(B143=R127,"",1)</f>
        <v/>
      </c>
      <c r="S143" s="2">
        <f>IF(B143=S127,"",1)</f>
        <v>1</v>
      </c>
      <c r="T143" s="2">
        <f>IF(B143=T127,"",1)</f>
        <v>1</v>
      </c>
      <c r="U143" s="2">
        <f>IF(B143=U127,"",1)</f>
        <v>1</v>
      </c>
      <c r="V143" s="2">
        <f>IF(B143=V127,"",1)</f>
        <v>1</v>
      </c>
      <c r="W143" s="2">
        <f>IF(B143=W127,"",1)</f>
        <v>1</v>
      </c>
      <c r="X143" s="2">
        <f>IF(B143=X127,"",1)</f>
        <v>1</v>
      </c>
      <c r="Y143" s="2">
        <f>IF(B143=Y127,"",1)</f>
        <v>1</v>
      </c>
      <c r="Z143" s="2">
        <f>IF(B143=Z127,"",1)</f>
        <v>1</v>
      </c>
      <c r="AA143" s="2">
        <f>IF(B143=AA127,"",1)</f>
        <v>1</v>
      </c>
      <c r="AB143" s="2">
        <f>IF(B143=AB127,"",1)</f>
        <v>1</v>
      </c>
      <c r="AC143" s="2">
        <f>IF(B143=AC127,"",1)</f>
        <v>1</v>
      </c>
      <c r="AD143" s="2">
        <f>IF(B143=AD127,"",1)</f>
        <v>1</v>
      </c>
    </row>
    <row r="144" spans="2:30" ht="15.75" thickBot="1">
      <c r="B144" s="46" t="s">
        <v>90</v>
      </c>
      <c r="C144" s="2">
        <f>IF(B144=C127,"",1)</f>
        <v>1</v>
      </c>
      <c r="D144" s="2">
        <f>IF(B144=D127,"",1)</f>
        <v>1</v>
      </c>
      <c r="E144" s="2">
        <f>IF(B144=E127,"",1)</f>
        <v>1</v>
      </c>
      <c r="F144" s="2">
        <f>IF(B144=F127,"",1)</f>
        <v>1</v>
      </c>
      <c r="G144" s="2">
        <f>IF(B144=G127,"",1)</f>
        <v>1</v>
      </c>
      <c r="H144" s="2">
        <f>IF(B144=H127,"",1)</f>
        <v>1</v>
      </c>
      <c r="I144" s="2">
        <f>IF(B144=I127,"",1)</f>
        <v>1</v>
      </c>
      <c r="J144" s="2">
        <f>IF(B144=J127,"",1)</f>
        <v>1</v>
      </c>
      <c r="K144" s="2">
        <f>IF(B144=K127,"",1)</f>
        <v>1</v>
      </c>
      <c r="L144" s="2">
        <f>IF(B144=L127,"",1)</f>
        <v>1</v>
      </c>
      <c r="M144" s="2">
        <f>IF(B144=M127,"",1)</f>
        <v>1</v>
      </c>
      <c r="N144" s="2">
        <f>IF(B144=N127,"",1)</f>
        <v>1</v>
      </c>
      <c r="O144" s="2">
        <f>IF(B144=O127,"",1)</f>
        <v>1</v>
      </c>
      <c r="P144" s="2">
        <f>IF(B144=P127,"",1)</f>
        <v>1</v>
      </c>
      <c r="Q144" s="2">
        <f>IF(B144=Q127,"",1)</f>
        <v>1</v>
      </c>
      <c r="R144" s="2">
        <f>IF(B144=R127,"",1)</f>
        <v>1</v>
      </c>
      <c r="S144" s="71" t="str">
        <f>IF(B144=S127,"",1)</f>
        <v/>
      </c>
      <c r="T144" s="2">
        <f>IF(B144=T127,"",1)</f>
        <v>1</v>
      </c>
      <c r="U144" s="2">
        <f>IF(B144=U127,"",1)</f>
        <v>1</v>
      </c>
      <c r="V144" s="2">
        <f>IF(B144=V127,"",1)</f>
        <v>1</v>
      </c>
      <c r="W144" s="2">
        <f>IF(B144=W127,"",1)</f>
        <v>1</v>
      </c>
      <c r="X144" s="2">
        <f>IF(B144=X127,"",1)</f>
        <v>1</v>
      </c>
      <c r="Y144" s="2">
        <f>IF(B144=Y127,"",1)</f>
        <v>1</v>
      </c>
      <c r="Z144" s="2">
        <f>IF(B144=Z127,"",1)</f>
        <v>1</v>
      </c>
      <c r="AA144" s="2">
        <f>IF(B144=AA127,"",1)</f>
        <v>1</v>
      </c>
      <c r="AB144" s="2">
        <f>IF(B144=AB127,"",1)</f>
        <v>1</v>
      </c>
      <c r="AC144" s="2">
        <f>IF(B144=AC127,"",1)</f>
        <v>1</v>
      </c>
      <c r="AD144" s="2">
        <f>IF(B144=AD127,"",1)</f>
        <v>1</v>
      </c>
    </row>
    <row r="145" spans="2:30" ht="15.75" thickBot="1">
      <c r="B145" s="46" t="s">
        <v>93</v>
      </c>
      <c r="C145" s="2">
        <f>IF(B145=C127,"",1)</f>
        <v>1</v>
      </c>
      <c r="D145" s="2">
        <f>IF(B145=D127,"",1)</f>
        <v>1</v>
      </c>
      <c r="E145" s="2">
        <f>IF(B145=E127,"",1)</f>
        <v>1</v>
      </c>
      <c r="F145" s="2">
        <f>IF(B145=F127,"",1)</f>
        <v>1</v>
      </c>
      <c r="G145" s="2">
        <f>IF(B145=G127,"",1)</f>
        <v>1</v>
      </c>
      <c r="H145" s="2">
        <f>IF(B145=H127,"",1)</f>
        <v>1</v>
      </c>
      <c r="I145" s="2">
        <f>IF(B145=I127,"",1)</f>
        <v>1</v>
      </c>
      <c r="J145" s="2">
        <f>IF(B145=J127,"",1)</f>
        <v>1</v>
      </c>
      <c r="K145" s="2">
        <f>IF(B145=K127,"",1)</f>
        <v>1</v>
      </c>
      <c r="L145" s="2">
        <f>IF(B145=L127,"",1)</f>
        <v>1</v>
      </c>
      <c r="M145" s="2">
        <f>IF(B145=M127,"",1)</f>
        <v>1</v>
      </c>
      <c r="N145" s="2">
        <f>IF(B145=N127,"",1)</f>
        <v>1</v>
      </c>
      <c r="O145" s="2">
        <f>IF(B145=O127,"",1)</f>
        <v>1</v>
      </c>
      <c r="P145" s="2">
        <f>IF(B145=P127,"",1)</f>
        <v>1</v>
      </c>
      <c r="Q145" s="2">
        <f>IF(B145=Q127,"",1)</f>
        <v>1</v>
      </c>
      <c r="R145" s="2">
        <f>IF(B145=R127,"",1)</f>
        <v>1</v>
      </c>
      <c r="S145" s="2">
        <f>IF(B145=S127,"",1)</f>
        <v>1</v>
      </c>
      <c r="T145" s="71" t="str">
        <f>IF(B145=T127,"",1)</f>
        <v/>
      </c>
      <c r="U145" s="2">
        <f>IF(B145=U127,"",1)</f>
        <v>1</v>
      </c>
      <c r="V145" s="2">
        <f>IF(B145=V127,"",1)</f>
        <v>1</v>
      </c>
      <c r="W145" s="2">
        <f>IF(B145=W127,"",1)</f>
        <v>1</v>
      </c>
      <c r="X145" s="2">
        <f>IF(B145=X127,"",1)</f>
        <v>1</v>
      </c>
      <c r="Y145" s="2">
        <f>IF(B145=Y127,"",1)</f>
        <v>1</v>
      </c>
      <c r="Z145" s="2">
        <f>IF(B145=Z127,"",1)</f>
        <v>1</v>
      </c>
      <c r="AA145" s="2">
        <f>IF(B145=AA127,"",1)</f>
        <v>1</v>
      </c>
      <c r="AB145" s="2">
        <f>IF(B145=AB127,"",1)</f>
        <v>1</v>
      </c>
      <c r="AC145" s="2">
        <f>IF(B145=AC127,"",1)</f>
        <v>1</v>
      </c>
      <c r="AD145" s="2">
        <f>IF(B145=AD127,"",1)</f>
        <v>1</v>
      </c>
    </row>
    <row r="146" spans="2:30" ht="15.75" thickBot="1">
      <c r="B146" s="46" t="s">
        <v>96</v>
      </c>
      <c r="C146" s="2">
        <f>IF(B146=C127,"",1)</f>
        <v>1</v>
      </c>
      <c r="D146" s="2">
        <f>IF(B146=D127,"",1)</f>
        <v>1</v>
      </c>
      <c r="E146" s="2">
        <f>IF(B146=E127,"",1)</f>
        <v>1</v>
      </c>
      <c r="F146" s="2">
        <f>IF(B146=F127,"",1)</f>
        <v>1</v>
      </c>
      <c r="G146" s="2">
        <f>IF(B146=G127,"",1)</f>
        <v>1</v>
      </c>
      <c r="H146" s="2">
        <f>IF(B146=H127,"",1)</f>
        <v>1</v>
      </c>
      <c r="I146" s="2">
        <f>IF(B146=I127,"",1)</f>
        <v>1</v>
      </c>
      <c r="J146" s="2">
        <f>IF(B146=J127,"",1)</f>
        <v>1</v>
      </c>
      <c r="K146" s="2">
        <f>IF(B146=K127,"",1)</f>
        <v>1</v>
      </c>
      <c r="L146" s="2">
        <f>IF(B146=L127,"",1)</f>
        <v>1</v>
      </c>
      <c r="M146" s="2">
        <f>IF(B146=M127,"",1)</f>
        <v>1</v>
      </c>
      <c r="N146" s="2">
        <f>IF(B146=N127,"",1)</f>
        <v>1</v>
      </c>
      <c r="O146" s="2">
        <f>IF(B146=O127,"",1)</f>
        <v>1</v>
      </c>
      <c r="P146" s="2">
        <f>IF(B146=P127,"",1)</f>
        <v>1</v>
      </c>
      <c r="Q146" s="2">
        <f>IF(B146=Q127,"",1)</f>
        <v>1</v>
      </c>
      <c r="R146" s="2">
        <f>IF(B146=R127,"",1)</f>
        <v>1</v>
      </c>
      <c r="S146" s="2">
        <f>IF(B146=S127,"",1)</f>
        <v>1</v>
      </c>
      <c r="T146" s="2">
        <f>IF(B146=T127,"",1)</f>
        <v>1</v>
      </c>
      <c r="U146" s="71" t="str">
        <f>IF(B146=U127,"",1)</f>
        <v/>
      </c>
      <c r="V146" s="2">
        <f>IF(B146=V127,"",1)</f>
        <v>1</v>
      </c>
      <c r="W146" s="2">
        <f>IF(B146=W127,"",1)</f>
        <v>1</v>
      </c>
      <c r="X146" s="2">
        <f>IF(B146=X127,"",1)</f>
        <v>1</v>
      </c>
      <c r="Y146" s="2">
        <f>IF(B146=Y127,"",1)</f>
        <v>1</v>
      </c>
      <c r="Z146" s="2">
        <f>IF(B146=Z127,"",1)</f>
        <v>1</v>
      </c>
      <c r="AA146" s="2">
        <f>IF(B146=AA127,"",1)</f>
        <v>1</v>
      </c>
      <c r="AB146" s="2">
        <f>IF(B146=AB127,"",1)</f>
        <v>1</v>
      </c>
      <c r="AC146" s="2">
        <f>IF(B146=AC127,"",1)</f>
        <v>1</v>
      </c>
      <c r="AD146" s="2">
        <f>IF(B146=AD127,"",1)</f>
        <v>1</v>
      </c>
    </row>
    <row r="147" spans="2:30" ht="15.75" thickBot="1">
      <c r="B147" s="46" t="s">
        <v>98</v>
      </c>
      <c r="C147" s="2">
        <f>IF(B147=C127,"",1)</f>
        <v>1</v>
      </c>
      <c r="D147" s="2">
        <f>IF(B147=D127,"",1)</f>
        <v>1</v>
      </c>
      <c r="E147" s="2">
        <f>IF(B147=E127,"",1)</f>
        <v>1</v>
      </c>
      <c r="F147" s="2">
        <f>IF(B147=F127,"",1)</f>
        <v>1</v>
      </c>
      <c r="G147" s="2">
        <f>IF(B147=G127,"",1)</f>
        <v>1</v>
      </c>
      <c r="H147" s="2">
        <f>IF(B147=H127,"",1)</f>
        <v>1</v>
      </c>
      <c r="I147" s="2">
        <f>IF(B147=I127,"",1)</f>
        <v>1</v>
      </c>
      <c r="J147" s="2">
        <f>IF(B147=J127,"",1)</f>
        <v>1</v>
      </c>
      <c r="K147" s="2">
        <f>IF(B147=K127,"",1)</f>
        <v>1</v>
      </c>
      <c r="L147" s="2">
        <f>IF(B147=L127,"",1)</f>
        <v>1</v>
      </c>
      <c r="M147" s="2">
        <f>IF(B147=M127,"",1)</f>
        <v>1</v>
      </c>
      <c r="N147" s="2">
        <f>IF(B147=N127,"",1)</f>
        <v>1</v>
      </c>
      <c r="O147" s="2">
        <f>IF(B147=O127,"",1)</f>
        <v>1</v>
      </c>
      <c r="P147" s="2">
        <f>IF(B147=P127,"",1)</f>
        <v>1</v>
      </c>
      <c r="Q147" s="2">
        <f>IF(B147=Q127,"",1)</f>
        <v>1</v>
      </c>
      <c r="R147" s="2">
        <f>IF(B147=R127,"",1)</f>
        <v>1</v>
      </c>
      <c r="S147" s="2">
        <f>IF(B147=S127,"",1)</f>
        <v>1</v>
      </c>
      <c r="T147" s="2">
        <f>IF(B147=T127,"",1)</f>
        <v>1</v>
      </c>
      <c r="U147" s="2">
        <f>IF(B147=U127,"",1)</f>
        <v>1</v>
      </c>
      <c r="V147" s="71" t="str">
        <f>IF(B147=V127,"",1)</f>
        <v/>
      </c>
      <c r="W147" s="2">
        <f>IF(B147=W127,"",1)</f>
        <v>1</v>
      </c>
      <c r="X147" s="2">
        <f>IF(B147=X127,"",1)</f>
        <v>1</v>
      </c>
      <c r="Y147" s="2">
        <f>IF(B147=Y127,"",1)</f>
        <v>1</v>
      </c>
      <c r="Z147" s="2">
        <f>IF(B147=Z127,"",1)</f>
        <v>1</v>
      </c>
      <c r="AA147" s="2">
        <f>IF(B147=AA127,"",1)</f>
        <v>1</v>
      </c>
      <c r="AB147" s="2">
        <f>IF(B147=AB127,"",1)</f>
        <v>1</v>
      </c>
      <c r="AC147" s="2">
        <f>IF(B147=AC127,"",1)</f>
        <v>1</v>
      </c>
      <c r="AD147" s="2">
        <f>IF(B147=AD127,"",1)</f>
        <v>1</v>
      </c>
    </row>
    <row r="148" spans="2:30" ht="15.75" thickBot="1">
      <c r="B148" s="46" t="s">
        <v>100</v>
      </c>
      <c r="C148" s="2">
        <f>IF(B148=C127,"",1)</f>
        <v>1</v>
      </c>
      <c r="D148" s="2">
        <f>IF(B148=D127,"",1)</f>
        <v>1</v>
      </c>
      <c r="E148" s="2">
        <f>IF(B148=E127,"",1)</f>
        <v>1</v>
      </c>
      <c r="F148" s="2">
        <f>IF(B148=F127,"",1)</f>
        <v>1</v>
      </c>
      <c r="G148" s="2">
        <f>IF(B148=G127,"",1)</f>
        <v>1</v>
      </c>
      <c r="H148" s="2">
        <f>IF(B148=H127,"",1)</f>
        <v>1</v>
      </c>
      <c r="I148" s="2">
        <f>IF(B148=I127,"",1)</f>
        <v>1</v>
      </c>
      <c r="J148" s="2">
        <f>IF(B148=J127,"",1)</f>
        <v>1</v>
      </c>
      <c r="K148" s="2">
        <f>IF(B148=K127,"",1)</f>
        <v>1</v>
      </c>
      <c r="L148" s="2">
        <f>IF(B148=L127,"",1)</f>
        <v>1</v>
      </c>
      <c r="M148" s="2">
        <f>IF(B148=M127,"",1)</f>
        <v>1</v>
      </c>
      <c r="N148" s="2">
        <f>IF(B148=N127,"",1)</f>
        <v>1</v>
      </c>
      <c r="O148" s="2">
        <f>IF(B148=O127,"",1)</f>
        <v>1</v>
      </c>
      <c r="P148" s="2">
        <f>IF(B148=P127,"",1)</f>
        <v>1</v>
      </c>
      <c r="Q148" s="2">
        <f>IF(B148=Q127,"",1)</f>
        <v>1</v>
      </c>
      <c r="R148" s="2">
        <f>IF(B148=R127,"",1)</f>
        <v>1</v>
      </c>
      <c r="S148" s="2">
        <f>IF(B148=S127,"",1)</f>
        <v>1</v>
      </c>
      <c r="T148" s="2">
        <f>IF(B148=T127,"",1)</f>
        <v>1</v>
      </c>
      <c r="U148" s="2">
        <f>IF(B148=U127,"",1)</f>
        <v>1</v>
      </c>
      <c r="V148" s="2">
        <f>IF(B148=V127,"",1)</f>
        <v>1</v>
      </c>
      <c r="W148" s="71" t="str">
        <f>IF(B148=W127,"",1)</f>
        <v/>
      </c>
      <c r="X148" s="2">
        <f>IF(B148=X127,"",1)</f>
        <v>1</v>
      </c>
      <c r="Y148" s="2">
        <f>IF(B148=Y127,"",1)</f>
        <v>1</v>
      </c>
      <c r="Z148" s="2">
        <f>IF(B148=Z127,"",1)</f>
        <v>1</v>
      </c>
      <c r="AA148" s="2">
        <f>IF(B148=AA127,"",1)</f>
        <v>1</v>
      </c>
      <c r="AB148" s="2">
        <f>IF(B148=AB127,"",1)</f>
        <v>1</v>
      </c>
      <c r="AC148" s="2">
        <f>IF(B148=AC127,"",1)</f>
        <v>1</v>
      </c>
      <c r="AD148" s="2">
        <f>IF(B148=AD127,"",1)</f>
        <v>1</v>
      </c>
    </row>
    <row r="149" spans="2:30" ht="15.75" thickBot="1">
      <c r="B149" s="46" t="s">
        <v>103</v>
      </c>
      <c r="C149" s="2">
        <f>IF(B149=C127,"",1)</f>
        <v>1</v>
      </c>
      <c r="D149" s="2">
        <f>IF(B149=D127,"",1)</f>
        <v>1</v>
      </c>
      <c r="E149" s="2">
        <f>IF(B149=E127,"",1)</f>
        <v>1</v>
      </c>
      <c r="F149" s="2">
        <f>IF(B149=F127,"",1)</f>
        <v>1</v>
      </c>
      <c r="G149" s="2">
        <f>IF(B149=G127,"",1)</f>
        <v>1</v>
      </c>
      <c r="H149" s="2">
        <f>IF(B149=H127,"",1)</f>
        <v>1</v>
      </c>
      <c r="I149" s="2">
        <f>IF(B149=I127,"",1)</f>
        <v>1</v>
      </c>
      <c r="J149" s="2">
        <f>IF(B149=J127,"",1)</f>
        <v>1</v>
      </c>
      <c r="K149" s="2">
        <f>IF(B149=K127,"",1)</f>
        <v>1</v>
      </c>
      <c r="L149" s="2">
        <f>IF(B149=L127,"",1)</f>
        <v>1</v>
      </c>
      <c r="M149" s="2">
        <f>IF(B149=M127,"",1)</f>
        <v>1</v>
      </c>
      <c r="N149" s="2">
        <f>IF(B149=N127,"",1)</f>
        <v>1</v>
      </c>
      <c r="O149" s="2">
        <f>IF(B149=O127,"",1)</f>
        <v>1</v>
      </c>
      <c r="P149" s="2">
        <f>IF(B149=P127,"",1)</f>
        <v>1</v>
      </c>
      <c r="Q149" s="2">
        <f>IF(B149=Q127,"",1)</f>
        <v>1</v>
      </c>
      <c r="R149" s="2">
        <f>IF(B149=R127,"",1)</f>
        <v>1</v>
      </c>
      <c r="S149" s="2">
        <f>IF(B149=S127,"",1)</f>
        <v>1</v>
      </c>
      <c r="T149" s="2">
        <f>IF(B149=T127,"",1)</f>
        <v>1</v>
      </c>
      <c r="U149" s="2">
        <f>IF(B149=U127,"",1)</f>
        <v>1</v>
      </c>
      <c r="V149" s="2">
        <f>IF(B149=V127,"",1)</f>
        <v>1</v>
      </c>
      <c r="W149" s="2">
        <f>IF(B149=W127,"",1)</f>
        <v>1</v>
      </c>
      <c r="X149" s="71" t="str">
        <f>IF(B149=X127,"",1)</f>
        <v/>
      </c>
      <c r="Y149" s="2">
        <f>IF(B149=Y127,"",1)</f>
        <v>1</v>
      </c>
      <c r="Z149" s="2">
        <f>IF(B149=Z127,"",1)</f>
        <v>1</v>
      </c>
      <c r="AA149" s="2">
        <f>IF(B149=AA127,"",1)</f>
        <v>1</v>
      </c>
      <c r="AB149" s="2">
        <f>IF(B149=AB127,"",1)</f>
        <v>1</v>
      </c>
      <c r="AC149" s="2">
        <f>IF(B149=AC127,"",1)</f>
        <v>1</v>
      </c>
      <c r="AD149" s="2">
        <f>IF(B149=AD127,"",1)</f>
        <v>1</v>
      </c>
    </row>
    <row r="150" spans="2:30" ht="15.75" thickBot="1">
      <c r="B150" s="46" t="s">
        <v>106</v>
      </c>
      <c r="C150" s="2">
        <f>IF(B150=C127,"",1)</f>
        <v>1</v>
      </c>
      <c r="D150" s="2">
        <f>IF(B150=D127,"",1)</f>
        <v>1</v>
      </c>
      <c r="E150" s="2">
        <f>IF(B150=E127,"",1)</f>
        <v>1</v>
      </c>
      <c r="F150" s="2">
        <f>IF(B150=F127,"",1)</f>
        <v>1</v>
      </c>
      <c r="G150" s="2">
        <f>IF(B150=G127,"",1)</f>
        <v>1</v>
      </c>
      <c r="H150" s="2">
        <f>IF(B150=H127,"",1)</f>
        <v>1</v>
      </c>
      <c r="I150" s="2">
        <f>IF(B150=I127,"",1)</f>
        <v>1</v>
      </c>
      <c r="J150" s="2">
        <f>IF(B150=J127,"",1)</f>
        <v>1</v>
      </c>
      <c r="K150" s="2">
        <f>IF(B150=K127,"",1)</f>
        <v>1</v>
      </c>
      <c r="L150" s="2">
        <f>IF(B150=L127,"",1)</f>
        <v>1</v>
      </c>
      <c r="M150" s="2">
        <f>IF(B150=M127,"",1)</f>
        <v>1</v>
      </c>
      <c r="N150" s="2">
        <f>IF(B150=N127,"",1)</f>
        <v>1</v>
      </c>
      <c r="O150" s="2">
        <f>IF(B150=O127,"",1)</f>
        <v>1</v>
      </c>
      <c r="P150" s="2">
        <f>IF(B150=P127,"",1)</f>
        <v>1</v>
      </c>
      <c r="Q150" s="2">
        <f>IF(B150=Q127,"",1)</f>
        <v>1</v>
      </c>
      <c r="R150" s="2">
        <f>IF(B150=R127,"",1)</f>
        <v>1</v>
      </c>
      <c r="S150" s="2">
        <f>IF(B150=S127,"",1)</f>
        <v>1</v>
      </c>
      <c r="T150" s="2">
        <f>IF(B150=T127,"",1)</f>
        <v>1</v>
      </c>
      <c r="U150" s="2">
        <f>IF(B150=U127,"",1)</f>
        <v>1</v>
      </c>
      <c r="V150" s="2">
        <f>IF(B150=V127,"",1)</f>
        <v>1</v>
      </c>
      <c r="W150" s="2">
        <f>IF(B150=W127,"",1)</f>
        <v>1</v>
      </c>
      <c r="X150" s="2">
        <f>IF(B150=X127,"",1)</f>
        <v>1</v>
      </c>
      <c r="Y150" s="71" t="str">
        <f>IF(B150=Y127,"",1)</f>
        <v/>
      </c>
      <c r="Z150" s="2">
        <f>IF(B150=Z127,"",1)</f>
        <v>1</v>
      </c>
      <c r="AA150" s="2">
        <f>IF(B150=AA127,"",1)</f>
        <v>1</v>
      </c>
      <c r="AB150" s="2">
        <f>IF(B150=AB127,"",1)</f>
        <v>1</v>
      </c>
      <c r="AC150" s="2">
        <f>IF(B150=AC127,"",1)</f>
        <v>1</v>
      </c>
      <c r="AD150" s="2">
        <f>IF(B150=AD127,"",1)</f>
        <v>1</v>
      </c>
    </row>
    <row r="151" spans="2:30" ht="15.75" thickBot="1">
      <c r="B151" s="46" t="s">
        <v>109</v>
      </c>
      <c r="C151" s="2">
        <f>IF(B151=C127,"",1)</f>
        <v>1</v>
      </c>
      <c r="D151" s="2">
        <f>IF(B151=D127,"",1)</f>
        <v>1</v>
      </c>
      <c r="E151" s="2">
        <f>IF(B151=E127,"",1)</f>
        <v>1</v>
      </c>
      <c r="F151" s="2">
        <f>IF(B151=F127,"",1)</f>
        <v>1</v>
      </c>
      <c r="G151" s="2">
        <f>IF(B151=G127,"",1)</f>
        <v>1</v>
      </c>
      <c r="H151" s="2">
        <f>IF(B151=H127,"",1)</f>
        <v>1</v>
      </c>
      <c r="I151" s="2">
        <f>IF(B151=I127,"",1)</f>
        <v>1</v>
      </c>
      <c r="J151" s="2">
        <f>IF(B151=J127,"",1)</f>
        <v>1</v>
      </c>
      <c r="K151" s="2">
        <f>IF(B151=K127,"",1)</f>
        <v>1</v>
      </c>
      <c r="L151" s="2">
        <f>IF(B151=L127,"",1)</f>
        <v>1</v>
      </c>
      <c r="M151" s="2">
        <f>IF(B151=M127,"",1)</f>
        <v>1</v>
      </c>
      <c r="N151" s="2">
        <f>IF(B151=N127,"",1)</f>
        <v>1</v>
      </c>
      <c r="O151" s="2">
        <f>IF(B151=O127,"",1)</f>
        <v>1</v>
      </c>
      <c r="P151" s="2">
        <f>IF(B151=P127,"",1)</f>
        <v>1</v>
      </c>
      <c r="Q151" s="2">
        <f>IF(B151=Q127,"",1)</f>
        <v>1</v>
      </c>
      <c r="R151" s="2">
        <f>IF(B151=R127,"",1)</f>
        <v>1</v>
      </c>
      <c r="S151" s="2">
        <f>IF(B151=S127,"",1)</f>
        <v>1</v>
      </c>
      <c r="T151" s="2">
        <f>IF(B151=T127,"",1)</f>
        <v>1</v>
      </c>
      <c r="U151" s="2">
        <f>IF(B151=U127,"",1)</f>
        <v>1</v>
      </c>
      <c r="V151" s="2">
        <f>IF(B151=V127,"",1)</f>
        <v>1</v>
      </c>
      <c r="W151" s="2">
        <f>IF(B151=W127,"",1)</f>
        <v>1</v>
      </c>
      <c r="X151" s="2">
        <f>IF(B151=X127,"",1)</f>
        <v>1</v>
      </c>
      <c r="Y151" s="2">
        <f>IF(B151=Y127,"",1)</f>
        <v>1</v>
      </c>
      <c r="Z151" s="71" t="str">
        <f>IF(B151=Z127,"",1)</f>
        <v/>
      </c>
      <c r="AA151" s="2">
        <f>IF(B151=AA127,"",1)</f>
        <v>1</v>
      </c>
      <c r="AB151" s="2">
        <f>IF(B151=AB127,"",1)</f>
        <v>1</v>
      </c>
      <c r="AC151" s="2">
        <f>IF(B151=AC127,"",1)</f>
        <v>1</v>
      </c>
      <c r="AD151" s="2">
        <f>IF(B151=AD127,"",1)</f>
        <v>1</v>
      </c>
    </row>
    <row r="152" spans="2:30" ht="15.75" thickBot="1">
      <c r="B152" s="46" t="s">
        <v>111</v>
      </c>
      <c r="C152" s="2">
        <f>IF(B152=C127,"",1)</f>
        <v>1</v>
      </c>
      <c r="D152" s="2">
        <f>IF(B152=D127,"",1)</f>
        <v>1</v>
      </c>
      <c r="E152" s="2">
        <f>IF(B152=E127,"",1)</f>
        <v>1</v>
      </c>
      <c r="F152" s="2">
        <f>IF(B152=F127,"",1)</f>
        <v>1</v>
      </c>
      <c r="G152" s="2">
        <f>IF(B152=G127,"",1)</f>
        <v>1</v>
      </c>
      <c r="H152" s="2">
        <f>IF(B152=H127,"",1)</f>
        <v>1</v>
      </c>
      <c r="I152" s="2">
        <f>IF(B152=I127,"",1)</f>
        <v>1</v>
      </c>
      <c r="J152" s="2">
        <f>IF(B152=J127,"",1)</f>
        <v>1</v>
      </c>
      <c r="K152" s="2">
        <f>IF(B152=K127,"",1)</f>
        <v>1</v>
      </c>
      <c r="L152" s="2">
        <f>IF(B152=L127,"",1)</f>
        <v>1</v>
      </c>
      <c r="M152" s="2">
        <f>IF(B152=M127,"",1)</f>
        <v>1</v>
      </c>
      <c r="N152" s="2">
        <f>IF(B152=N127,"",1)</f>
        <v>1</v>
      </c>
      <c r="O152" s="2">
        <f>IF(B152=O127,"",1)</f>
        <v>1</v>
      </c>
      <c r="P152" s="2">
        <f>IF(B152=P127,"",1)</f>
        <v>1</v>
      </c>
      <c r="Q152" s="2">
        <f>IF(B152=Q127,"",1)</f>
        <v>1</v>
      </c>
      <c r="R152" s="2">
        <f>IF(B152=R127,"",1)</f>
        <v>1</v>
      </c>
      <c r="S152" s="2">
        <f>IF(B152=S127,"",1)</f>
        <v>1</v>
      </c>
      <c r="T152" s="2">
        <f>IF(B152=T127,"",1)</f>
        <v>1</v>
      </c>
      <c r="U152" s="2">
        <f>IF(B152=U127,"",1)</f>
        <v>1</v>
      </c>
      <c r="V152" s="2">
        <f>IF(B152=V127,"",1)</f>
        <v>1</v>
      </c>
      <c r="W152" s="2">
        <f>IF(B152=W127,"",1)</f>
        <v>1</v>
      </c>
      <c r="X152" s="2">
        <f>IF(B152=X127,"",1)</f>
        <v>1</v>
      </c>
      <c r="Y152" s="2">
        <f>IF(B152=Y127,"",1)</f>
        <v>1</v>
      </c>
      <c r="Z152" s="2">
        <f>IF(B152=Z127,"",1)</f>
        <v>1</v>
      </c>
      <c r="AA152" s="71" t="str">
        <f>IF(B152=AA127,"",1)</f>
        <v/>
      </c>
      <c r="AB152" s="2">
        <f>IF(B152=AB127,"",1)</f>
        <v>1</v>
      </c>
      <c r="AC152" s="2">
        <f>IF(B152=AC127,"",1)</f>
        <v>1</v>
      </c>
      <c r="AD152" s="2">
        <f>IF(B152=AD127,"",1)</f>
        <v>1</v>
      </c>
    </row>
    <row r="153" spans="2:30" ht="15.75" thickBot="1">
      <c r="B153" s="46" t="s">
        <v>113</v>
      </c>
      <c r="C153" s="2">
        <f>IF(B153=C127,"",1)</f>
        <v>1</v>
      </c>
      <c r="D153" s="2">
        <f>IF(B153=D127,"",1)</f>
        <v>1</v>
      </c>
      <c r="E153" s="2">
        <f>IF(B153=E127,"",1)</f>
        <v>1</v>
      </c>
      <c r="F153" s="2">
        <f>IF(B153=F127,"",1)</f>
        <v>1</v>
      </c>
      <c r="G153" s="2">
        <f>IF(B153=G127,"",1)</f>
        <v>1</v>
      </c>
      <c r="H153" s="2">
        <f>IF(B153=H127,"",1)</f>
        <v>1</v>
      </c>
      <c r="I153" s="2">
        <f>IF(B153=I127,"",1)</f>
        <v>1</v>
      </c>
      <c r="J153" s="2">
        <f>IF(B153=J127,"",1)</f>
        <v>1</v>
      </c>
      <c r="K153" s="2">
        <f>IF(B153=K127,"",1)</f>
        <v>1</v>
      </c>
      <c r="L153" s="2">
        <f>IF(B153=L127,"",1)</f>
        <v>1</v>
      </c>
      <c r="M153" s="2">
        <f>IF(B153=M127,"",1)</f>
        <v>1</v>
      </c>
      <c r="N153" s="2">
        <f>IF(B153=N127,"",1)</f>
        <v>1</v>
      </c>
      <c r="O153" s="2">
        <f>IF(B153=O127,"",1)</f>
        <v>1</v>
      </c>
      <c r="P153" s="2">
        <f>IF(B153=P127,"",1)</f>
        <v>1</v>
      </c>
      <c r="Q153" s="2">
        <f>IF(B153=Q127,"",1)</f>
        <v>1</v>
      </c>
      <c r="R153" s="2">
        <f>IF(B153=R127,"",1)</f>
        <v>1</v>
      </c>
      <c r="S153" s="2">
        <f>IF(B153=S127,"",1)</f>
        <v>1</v>
      </c>
      <c r="T153" s="2">
        <f>IF(B153=T127,"",1)</f>
        <v>1</v>
      </c>
      <c r="U153" s="2">
        <f>IF(B153=U127,"",1)</f>
        <v>1</v>
      </c>
      <c r="V153" s="2">
        <f>IF(B153=V127,"",1)</f>
        <v>1</v>
      </c>
      <c r="W153" s="2">
        <f>IF(B153=W127,"",1)</f>
        <v>1</v>
      </c>
      <c r="X153" s="2">
        <f>IF(B153=X127,"",1)</f>
        <v>1</v>
      </c>
      <c r="Y153" s="2">
        <f>IF(B153=Y127,"",1)</f>
        <v>1</v>
      </c>
      <c r="Z153" s="2">
        <f>IF(B153=Z127,"",1)</f>
        <v>1</v>
      </c>
      <c r="AA153" s="2">
        <f>IF(B153=AA127,"",1)</f>
        <v>1</v>
      </c>
      <c r="AB153" s="71" t="str">
        <f>IF(B153=AB127,"",1)</f>
        <v/>
      </c>
      <c r="AC153" s="2">
        <f>IF(B153=AC127,"",1)</f>
        <v>1</v>
      </c>
      <c r="AD153" s="2">
        <f>IF(B153=AD127,"",1)</f>
        <v>1</v>
      </c>
    </row>
    <row r="154" spans="2:30" ht="15.75" thickBot="1">
      <c r="B154" s="46" t="s">
        <v>116</v>
      </c>
      <c r="C154" s="2">
        <f>IF(B154=C127,"",1)</f>
        <v>1</v>
      </c>
      <c r="D154" s="2">
        <f>IF(B154=D127,"",1)</f>
        <v>1</v>
      </c>
      <c r="E154" s="2">
        <f>IF(B154=E127,"",1)</f>
        <v>1</v>
      </c>
      <c r="F154" s="2">
        <f>IF(B154=F127,"",1)</f>
        <v>1</v>
      </c>
      <c r="G154" s="2">
        <f>IF(B154=G127,"",1)</f>
        <v>1</v>
      </c>
      <c r="H154" s="2">
        <f>IF(B154=H127,"",1)</f>
        <v>1</v>
      </c>
      <c r="I154" s="2">
        <f>IF(B154=I127,"",1)</f>
        <v>1</v>
      </c>
      <c r="J154" s="2">
        <f>IF(B154=J127,"",1)</f>
        <v>1</v>
      </c>
      <c r="K154" s="2">
        <f>IF(B154=K127,"",1)</f>
        <v>1</v>
      </c>
      <c r="L154" s="2">
        <f>IF(B154=L127,"",1)</f>
        <v>1</v>
      </c>
      <c r="M154" s="2">
        <f>IF(B154=M127,"",1)</f>
        <v>1</v>
      </c>
      <c r="N154" s="2">
        <f>IF(B154=N127,"",1)</f>
        <v>1</v>
      </c>
      <c r="O154" s="2">
        <f>IF(B154=O127,"",1)</f>
        <v>1</v>
      </c>
      <c r="P154" s="2">
        <f>IF(B154=P127,"",1)</f>
        <v>1</v>
      </c>
      <c r="Q154" s="2">
        <f>IF(B154=Q127,"",1)</f>
        <v>1</v>
      </c>
      <c r="R154" s="2">
        <f>IF(B154=R127,"",1)</f>
        <v>1</v>
      </c>
      <c r="S154" s="2">
        <f>IF(B154=S127,"",1)</f>
        <v>1</v>
      </c>
      <c r="T154" s="2">
        <f>IF(B154=T127,"",1)</f>
        <v>1</v>
      </c>
      <c r="U154" s="2">
        <f>IF(B154=U127,"",1)</f>
        <v>1</v>
      </c>
      <c r="V154" s="2">
        <f>IF(B154=V127,"",1)</f>
        <v>1</v>
      </c>
      <c r="W154" s="2">
        <f>IF(B154=W127,"",1)</f>
        <v>1</v>
      </c>
      <c r="X154" s="2">
        <f>IF(B154=X127,"",1)</f>
        <v>1</v>
      </c>
      <c r="Y154" s="2">
        <f>IF(B154=Y127,"",1)</f>
        <v>1</v>
      </c>
      <c r="Z154" s="2">
        <f>IF(B154=Z127,"",1)</f>
        <v>1</v>
      </c>
      <c r="AA154" s="2">
        <f>IF(B154=AA127,"",1)</f>
        <v>1</v>
      </c>
      <c r="AB154" s="2">
        <f>IF(B154=AB127,"",1)</f>
        <v>1</v>
      </c>
      <c r="AC154" s="71" t="str">
        <f>IF(B154=AC127,"",1)</f>
        <v/>
      </c>
      <c r="AD154" s="2">
        <f>IF(B154=AD127,"",1)</f>
        <v>1</v>
      </c>
    </row>
    <row r="155" spans="2:30" ht="15.75" thickBot="1">
      <c r="B155" s="46" t="s">
        <v>119</v>
      </c>
      <c r="C155" s="2">
        <f>IF(B155=C127,"",1)</f>
        <v>1</v>
      </c>
      <c r="D155" s="2">
        <f>IF(B155=D127,"",1)</f>
        <v>1</v>
      </c>
      <c r="E155" s="2">
        <f>IF(B155=E127,"",1)</f>
        <v>1</v>
      </c>
      <c r="F155" s="2">
        <f>IF(B155=F127,"",1)</f>
        <v>1</v>
      </c>
      <c r="G155" s="2">
        <f>IF(B155=G127,"",1)</f>
        <v>1</v>
      </c>
      <c r="H155" s="2">
        <f>IF(B155=H127,"",1)</f>
        <v>1</v>
      </c>
      <c r="I155" s="2">
        <f>IF(B155=I127,"",1)</f>
        <v>1</v>
      </c>
      <c r="J155" s="2">
        <f>IF(B155=J127,"",1)</f>
        <v>1</v>
      </c>
      <c r="K155" s="2">
        <f>IF(B155=K127,"",1)</f>
        <v>1</v>
      </c>
      <c r="L155" s="2">
        <f>IF(B155=L127,"",1)</f>
        <v>1</v>
      </c>
      <c r="M155" s="2">
        <f>IF(B155=M127,"",1)</f>
        <v>1</v>
      </c>
      <c r="N155" s="2">
        <f>IF(B155=N127,"",1)</f>
        <v>1</v>
      </c>
      <c r="O155" s="2">
        <f>IF(B155=O127,"",1)</f>
        <v>1</v>
      </c>
      <c r="P155" s="2">
        <f>IF(B155=P127,"",1)</f>
        <v>1</v>
      </c>
      <c r="Q155" s="2">
        <f>IF(B155=Q127,"",1)</f>
        <v>1</v>
      </c>
      <c r="R155" s="2">
        <f>IF(B155=R127,"",1)</f>
        <v>1</v>
      </c>
      <c r="S155" s="2">
        <f>IF(B155=S127,"",1)</f>
        <v>1</v>
      </c>
      <c r="T155" s="2">
        <f>IF(B155=T127,"",1)</f>
        <v>1</v>
      </c>
      <c r="U155" s="2">
        <f>IF(B155=U127,"",1)</f>
        <v>1</v>
      </c>
      <c r="V155" s="2">
        <f>IF(B155=V127,"",1)</f>
        <v>1</v>
      </c>
      <c r="W155" s="2">
        <f>IF(B155=W127,"",1)</f>
        <v>1</v>
      </c>
      <c r="X155" s="2">
        <f>IF(B155=X127,"",1)</f>
        <v>1</v>
      </c>
      <c r="Y155" s="2">
        <f>IF(B155=Y127,"",1)</f>
        <v>1</v>
      </c>
      <c r="Z155" s="2">
        <f>IF(B155=Z127,"",1)</f>
        <v>1</v>
      </c>
      <c r="AA155" s="2">
        <f>IF(B155=AA127,"",1)</f>
        <v>1</v>
      </c>
      <c r="AB155" s="2">
        <f>IF(B155=AB127,"",1)</f>
        <v>1</v>
      </c>
      <c r="AC155" s="2">
        <f>IF(B155=AC127,"",1)</f>
        <v>1</v>
      </c>
      <c r="AD155" s="71" t="str">
        <f>IF(B155=AD127,"",1)</f>
        <v/>
      </c>
    </row>
    <row r="157" spans="2:30">
      <c r="B157" s="1" t="s">
        <v>136</v>
      </c>
      <c r="C157" s="1"/>
      <c r="D157" s="1"/>
      <c r="E157" s="1"/>
      <c r="F157" s="1"/>
      <c r="G157" s="1"/>
      <c r="H157" s="1"/>
      <c r="I157" s="1"/>
      <c r="J157" s="1"/>
      <c r="K157" s="1"/>
      <c r="L157" s="1"/>
      <c r="M157" s="1"/>
      <c r="N157" s="1"/>
      <c r="O157" s="1"/>
    </row>
    <row r="158" spans="2:30" ht="15.75" thickBot="1">
      <c r="B158" s="46" t="s">
        <v>155</v>
      </c>
      <c r="C158" s="46" t="s">
        <v>45</v>
      </c>
      <c r="D158" s="46" t="s">
        <v>48</v>
      </c>
      <c r="E158" s="46" t="s">
        <v>51</v>
      </c>
      <c r="F158" s="46" t="s">
        <v>54</v>
      </c>
      <c r="G158" s="46" t="s">
        <v>57</v>
      </c>
      <c r="H158" s="46" t="s">
        <v>60</v>
      </c>
      <c r="I158" s="46" t="s">
        <v>63</v>
      </c>
      <c r="J158" s="46" t="s">
        <v>66</v>
      </c>
      <c r="K158" s="46" t="s">
        <v>69</v>
      </c>
      <c r="L158" s="46" t="s">
        <v>71</v>
      </c>
      <c r="M158" s="46" t="s">
        <v>73</v>
      </c>
      <c r="N158" s="46" t="s">
        <v>75</v>
      </c>
      <c r="O158" s="46" t="s">
        <v>78</v>
      </c>
      <c r="P158" s="46" t="s">
        <v>81</v>
      </c>
      <c r="Q158" s="46" t="s">
        <v>84</v>
      </c>
      <c r="R158" s="46" t="s">
        <v>87</v>
      </c>
      <c r="S158" s="46" t="s">
        <v>90</v>
      </c>
      <c r="T158" s="46" t="s">
        <v>93</v>
      </c>
      <c r="U158" s="46" t="s">
        <v>96</v>
      </c>
      <c r="V158" s="46" t="s">
        <v>98</v>
      </c>
      <c r="W158" s="46" t="s">
        <v>100</v>
      </c>
      <c r="X158" s="46" t="s">
        <v>103</v>
      </c>
      <c r="Y158" s="46" t="s">
        <v>106</v>
      </c>
      <c r="Z158" s="46" t="s">
        <v>109</v>
      </c>
      <c r="AA158" s="46" t="s">
        <v>111</v>
      </c>
      <c r="AB158" s="46" t="s">
        <v>113</v>
      </c>
      <c r="AC158" s="46" t="s">
        <v>116</v>
      </c>
      <c r="AD158" s="46" t="s">
        <v>119</v>
      </c>
    </row>
    <row r="159" spans="2:30" ht="15.75" thickBot="1">
      <c r="B159" s="46" t="s">
        <v>45</v>
      </c>
      <c r="C159" s="71" t="str">
        <f>IF(B159=C158,"",1)</f>
        <v/>
      </c>
      <c r="D159" s="2">
        <f>IF(B159=D158,"",1)</f>
        <v>1</v>
      </c>
      <c r="E159" s="2">
        <f>IF(B159=E158,"",1)</f>
        <v>1</v>
      </c>
      <c r="F159" s="2">
        <f>IF(B159=F158,"",1)</f>
        <v>1</v>
      </c>
      <c r="G159" s="2">
        <f>IF(B159=G158,"",1)</f>
        <v>1</v>
      </c>
      <c r="H159" s="2">
        <f>IF(B159=H158,"",1)</f>
        <v>1</v>
      </c>
      <c r="I159" s="2">
        <f>IF(B159=I158,"",1)</f>
        <v>1</v>
      </c>
      <c r="J159" s="2">
        <f>IF(B159=J158,"",1)</f>
        <v>1</v>
      </c>
      <c r="K159" s="2">
        <f>IF(B159=K158,"",1)</f>
        <v>1</v>
      </c>
      <c r="L159" s="2">
        <f>IF(B159=L158,"",1)</f>
        <v>1</v>
      </c>
      <c r="M159" s="2">
        <f>IF(B159=M158,"",1)</f>
        <v>1</v>
      </c>
      <c r="N159" s="2">
        <f>IF(B159=N158,"",1)</f>
        <v>1</v>
      </c>
      <c r="O159" s="2">
        <f>IF(B159=O158,"",1)</f>
        <v>1</v>
      </c>
      <c r="P159" s="2">
        <f>IF(B159=P158,"",1)</f>
        <v>1</v>
      </c>
      <c r="Q159" s="2">
        <f>IF(B159=Q158,"",1)</f>
        <v>1</v>
      </c>
      <c r="R159" s="2">
        <f>IF(B159=R158,"",1)</f>
        <v>1</v>
      </c>
      <c r="S159" s="2">
        <f>IF(B159=S158,"",1)</f>
        <v>1</v>
      </c>
      <c r="T159" s="2">
        <f>IF(B159=T158,"",1)</f>
        <v>1</v>
      </c>
      <c r="U159" s="2">
        <f>IF(B159=U158,"",1)</f>
        <v>1</v>
      </c>
      <c r="V159" s="2">
        <f>IF(B159=V158,"",1)</f>
        <v>1</v>
      </c>
      <c r="W159" s="2">
        <f>IF(B159=W158,"",1)</f>
        <v>1</v>
      </c>
      <c r="X159" s="2">
        <f>IF(B159=X158,"",1)</f>
        <v>1</v>
      </c>
      <c r="Y159" s="2">
        <f>IF(B159=Y158,"",1)</f>
        <v>1</v>
      </c>
      <c r="Z159" s="2">
        <f>IF(B159=Z158,"",1)</f>
        <v>1</v>
      </c>
      <c r="AA159" s="2">
        <f>IF(B159=AA158,"",1)</f>
        <v>1</v>
      </c>
      <c r="AB159" s="2">
        <f>IF(B159=AB158,"",1)</f>
        <v>1</v>
      </c>
      <c r="AC159" s="2">
        <f>IF(B159=AC158,"",1)</f>
        <v>1</v>
      </c>
      <c r="AD159" s="2">
        <f>IF(B159=AD158,"",1)</f>
        <v>1</v>
      </c>
    </row>
    <row r="160" spans="2:30" ht="15.75" thickBot="1">
      <c r="B160" s="46" t="s">
        <v>48</v>
      </c>
      <c r="C160" s="2">
        <f>IF(B160=C158,"",1)</f>
        <v>1</v>
      </c>
      <c r="D160" s="71" t="str">
        <f>IF(B160=D158,"",1)</f>
        <v/>
      </c>
      <c r="E160" s="2">
        <f>IF(B160=E158,"",1)</f>
        <v>1</v>
      </c>
      <c r="F160" s="2">
        <f>IF(B160=F158,"",1)</f>
        <v>1</v>
      </c>
      <c r="G160" s="2">
        <f>IF(B160=G158,"",1)</f>
        <v>1</v>
      </c>
      <c r="H160" s="2">
        <f>IF(B160=H158,"",1)</f>
        <v>1</v>
      </c>
      <c r="I160" s="2">
        <f>IF(B160=I158,"",1)</f>
        <v>1</v>
      </c>
      <c r="J160" s="2">
        <f>IF(B160=J158,"",1)</f>
        <v>1</v>
      </c>
      <c r="K160" s="2">
        <f>IF(B160=K158,"",1)</f>
        <v>1</v>
      </c>
      <c r="L160" s="2">
        <f>IF(B160=L158,"",1)</f>
        <v>1</v>
      </c>
      <c r="M160" s="2">
        <f>IF(B160=M158,"",1)</f>
        <v>1</v>
      </c>
      <c r="N160" s="2">
        <f>IF(B160=N158,"",1)</f>
        <v>1</v>
      </c>
      <c r="O160" s="2">
        <f>IF(B160=O158,"",1)</f>
        <v>1</v>
      </c>
      <c r="P160" s="2">
        <f>IF(B160=P158,"",1)</f>
        <v>1</v>
      </c>
      <c r="Q160" s="2">
        <f>IF(B160=Q158,"",1)</f>
        <v>1</v>
      </c>
      <c r="R160" s="2">
        <f>IF(B160=R158,"",1)</f>
        <v>1</v>
      </c>
      <c r="S160" s="2">
        <f>IF(B160=S158,"",1)</f>
        <v>1</v>
      </c>
      <c r="T160" s="2">
        <f>IF(B160=T158,"",1)</f>
        <v>1</v>
      </c>
      <c r="U160" s="2">
        <f>IF(B160=U158,"",1)</f>
        <v>1</v>
      </c>
      <c r="V160" s="2">
        <f>IF(B160=V158,"",1)</f>
        <v>1</v>
      </c>
      <c r="W160" s="2">
        <f>IF(B160=W158,"",1)</f>
        <v>1</v>
      </c>
      <c r="X160" s="2">
        <f>IF(B160=X158,"",1)</f>
        <v>1</v>
      </c>
      <c r="Y160" s="2">
        <f>IF(B160=Y158,"",1)</f>
        <v>1</v>
      </c>
      <c r="Z160" s="2">
        <f>IF(B160=Z158,"",1)</f>
        <v>1</v>
      </c>
      <c r="AA160" s="2">
        <f>IF(B160=AA158,"",1)</f>
        <v>1</v>
      </c>
      <c r="AB160" s="2">
        <f>IF(B160=AB158,"",1)</f>
        <v>1</v>
      </c>
      <c r="AC160" s="2">
        <f>IF(B160=AC158,"",1)</f>
        <v>1</v>
      </c>
      <c r="AD160" s="2">
        <f>IF(B160=AD158,"",1)</f>
        <v>1</v>
      </c>
    </row>
    <row r="161" spans="2:30" ht="15.75" thickBot="1">
      <c r="B161" s="46" t="s">
        <v>51</v>
      </c>
      <c r="C161" s="2">
        <f>IF(B161=C158,"",1)</f>
        <v>1</v>
      </c>
      <c r="D161" s="2">
        <f>IF(B161=D158,"",1)</f>
        <v>1</v>
      </c>
      <c r="E161" s="71" t="str">
        <f>IF(B161=E158,"",1)</f>
        <v/>
      </c>
      <c r="F161" s="2">
        <f>IF(B161=F158,"",1)</f>
        <v>1</v>
      </c>
      <c r="G161" s="2">
        <f>IF(B161=G158,"",1)</f>
        <v>1</v>
      </c>
      <c r="H161" s="2">
        <f>IF(B161=H158,"",1)</f>
        <v>1</v>
      </c>
      <c r="I161" s="2">
        <f>IF(B161=I158,"",1)</f>
        <v>1</v>
      </c>
      <c r="J161" s="2">
        <f>IF(B161=J158,"",1)</f>
        <v>1</v>
      </c>
      <c r="K161" s="2">
        <f>IF(B161=K158,"",1)</f>
        <v>1</v>
      </c>
      <c r="L161" s="2">
        <f>IF(B161=L158,"",1)</f>
        <v>1</v>
      </c>
      <c r="M161" s="2">
        <f>IF(B161=M158,"",1)</f>
        <v>1</v>
      </c>
      <c r="N161" s="2">
        <f>IF(B161=N158,"",1)</f>
        <v>1</v>
      </c>
      <c r="O161" s="2">
        <f>IF(B161=O158,"",1)</f>
        <v>1</v>
      </c>
      <c r="P161" s="2">
        <f>IF(B161=P158,"",1)</f>
        <v>1</v>
      </c>
      <c r="Q161" s="2">
        <f>IF(B161=Q158,"",1)</f>
        <v>1</v>
      </c>
      <c r="R161" s="2">
        <f>IF(B161=R158,"",1)</f>
        <v>1</v>
      </c>
      <c r="S161" s="2">
        <f>IF(B161=S158,"",1)</f>
        <v>1</v>
      </c>
      <c r="T161" s="2">
        <f>IF(B161=T158,"",1)</f>
        <v>1</v>
      </c>
      <c r="U161" s="2">
        <f>IF(B161=U158,"",1)</f>
        <v>1</v>
      </c>
      <c r="V161" s="2">
        <f>IF(B161=V158,"",1)</f>
        <v>1</v>
      </c>
      <c r="W161" s="2">
        <f>IF(B161=W158,"",1)</f>
        <v>1</v>
      </c>
      <c r="X161" s="2">
        <f>IF(B161=X158,"",1)</f>
        <v>1</v>
      </c>
      <c r="Y161" s="2">
        <f>IF(B161=Y158,"",1)</f>
        <v>1</v>
      </c>
      <c r="Z161" s="2">
        <f>IF(B161=Z158,"",1)</f>
        <v>1</v>
      </c>
      <c r="AA161" s="2">
        <f>IF(B161=AA158,"",1)</f>
        <v>1</v>
      </c>
      <c r="AB161" s="2">
        <f>IF(B161=AB158,"",1)</f>
        <v>1</v>
      </c>
      <c r="AC161" s="2">
        <f>IF(B161=AC158,"",1)</f>
        <v>1</v>
      </c>
      <c r="AD161" s="2">
        <f>IF(B161=AD158,"",1)</f>
        <v>1</v>
      </c>
    </row>
    <row r="162" spans="2:30" ht="15.75" thickBot="1">
      <c r="B162" s="46" t="s">
        <v>54</v>
      </c>
      <c r="C162" s="2">
        <f>IF(B162=C158,"",1)</f>
        <v>1</v>
      </c>
      <c r="D162" s="2">
        <f>IF(B162=D158,"",1)</f>
        <v>1</v>
      </c>
      <c r="E162" s="2">
        <f>IF(B162=E158,"",1)</f>
        <v>1</v>
      </c>
      <c r="F162" s="71" t="str">
        <f>IF(B162=F158,"",1)</f>
        <v/>
      </c>
      <c r="G162" s="2">
        <f>IF(B162=G158,"",1)</f>
        <v>1</v>
      </c>
      <c r="H162" s="2">
        <f>IF(B162=H158,"",1)</f>
        <v>1</v>
      </c>
      <c r="I162" s="2">
        <f>IF(B162=I158,"",1)</f>
        <v>1</v>
      </c>
      <c r="J162" s="2">
        <f>IF(B162=J158,"",1)</f>
        <v>1</v>
      </c>
      <c r="K162" s="2">
        <f>IF(B162=K158,"",1)</f>
        <v>1</v>
      </c>
      <c r="L162" s="2">
        <f>IF(B162=L158,"",1)</f>
        <v>1</v>
      </c>
      <c r="M162" s="2">
        <f>IF(B162=M158,"",1)</f>
        <v>1</v>
      </c>
      <c r="N162" s="2">
        <f>IF(B162=N158,"",1)</f>
        <v>1</v>
      </c>
      <c r="O162" s="2">
        <f>IF(B162=O158,"",1)</f>
        <v>1</v>
      </c>
      <c r="P162" s="2">
        <f>IF(B162=P158,"",1)</f>
        <v>1</v>
      </c>
      <c r="Q162" s="2">
        <f>IF(B162=Q158,"",1)</f>
        <v>1</v>
      </c>
      <c r="R162" s="2">
        <f>IF(B162=R158,"",1)</f>
        <v>1</v>
      </c>
      <c r="S162" s="2">
        <f>IF(B162=S158,"",1)</f>
        <v>1</v>
      </c>
      <c r="T162" s="2">
        <f>IF(B162=T158,"",1)</f>
        <v>1</v>
      </c>
      <c r="U162" s="2">
        <f>IF(B162=U158,"",1)</f>
        <v>1</v>
      </c>
      <c r="V162" s="2">
        <f>IF(B162=V158,"",1)</f>
        <v>1</v>
      </c>
      <c r="W162" s="2">
        <f>IF(B162=W158,"",1)</f>
        <v>1</v>
      </c>
      <c r="X162" s="2">
        <f>IF(B162=X158,"",1)</f>
        <v>1</v>
      </c>
      <c r="Y162" s="2">
        <f>IF(B162=Y158,"",1)</f>
        <v>1</v>
      </c>
      <c r="Z162" s="2">
        <f>IF(B162=Z158,"",1)</f>
        <v>1</v>
      </c>
      <c r="AA162" s="2">
        <f>IF(B162=AA158,"",1)</f>
        <v>1</v>
      </c>
      <c r="AB162" s="2">
        <f>IF(B162=AB158,"",1)</f>
        <v>1</v>
      </c>
      <c r="AC162" s="2">
        <f>IF(B162=AC158,"",1)</f>
        <v>1</v>
      </c>
      <c r="AD162" s="2">
        <f>IF(B162=AD158,"",1)</f>
        <v>1</v>
      </c>
    </row>
    <row r="163" spans="2:30" ht="15.75" thickBot="1">
      <c r="B163" s="46" t="s">
        <v>57</v>
      </c>
      <c r="C163" s="2">
        <f>IF(B163=C158,"",1)</f>
        <v>1</v>
      </c>
      <c r="D163" s="2">
        <f>IF(B163=D158,"",1)</f>
        <v>1</v>
      </c>
      <c r="E163" s="2">
        <f>IF(B163=E158,"",1)</f>
        <v>1</v>
      </c>
      <c r="F163" s="2">
        <f>IF(B163=F158,"",1)</f>
        <v>1</v>
      </c>
      <c r="G163" s="71" t="str">
        <f>IF(B163=G158,"",1)</f>
        <v/>
      </c>
      <c r="H163" s="2">
        <f>IF(B163=H158,"",1)</f>
        <v>1</v>
      </c>
      <c r="I163" s="2">
        <f>IF(B163=I158,"",1)</f>
        <v>1</v>
      </c>
      <c r="J163" s="2">
        <f>IF(B163=J158,"",1)</f>
        <v>1</v>
      </c>
      <c r="K163" s="2">
        <f>IF(B163=K158,"",1)</f>
        <v>1</v>
      </c>
      <c r="L163" s="2">
        <f>IF(B163=L158,"",1)</f>
        <v>1</v>
      </c>
      <c r="M163" s="2">
        <f>IF(B163=M158,"",1)</f>
        <v>1</v>
      </c>
      <c r="N163" s="2">
        <f>IF(B163=N158,"",1)</f>
        <v>1</v>
      </c>
      <c r="O163" s="2">
        <f>IF(B163=O158,"",1)</f>
        <v>1</v>
      </c>
      <c r="P163" s="2">
        <f>IF(B163=P158,"",1)</f>
        <v>1</v>
      </c>
      <c r="Q163" s="2">
        <f>IF(B163=Q158,"",1)</f>
        <v>1</v>
      </c>
      <c r="R163" s="2">
        <f>IF(B163=R158,"",1)</f>
        <v>1</v>
      </c>
      <c r="S163" s="2">
        <f>IF(B163=S158,"",1)</f>
        <v>1</v>
      </c>
      <c r="T163" s="2">
        <f>IF(B163=T158,"",1)</f>
        <v>1</v>
      </c>
      <c r="U163" s="2">
        <f>IF(B163=U158,"",1)</f>
        <v>1</v>
      </c>
      <c r="V163" s="2">
        <f>IF(B163=V158,"",1)</f>
        <v>1</v>
      </c>
      <c r="W163" s="2">
        <f>IF(B163=W158,"",1)</f>
        <v>1</v>
      </c>
      <c r="X163" s="2">
        <f>IF(B163=X158,"",1)</f>
        <v>1</v>
      </c>
      <c r="Y163" s="2">
        <f>IF(B163=Y158,"",1)</f>
        <v>1</v>
      </c>
      <c r="Z163" s="2">
        <f>IF(B163=Z158,"",1)</f>
        <v>1</v>
      </c>
      <c r="AA163" s="2">
        <f>IF(B163=AA158,"",1)</f>
        <v>1</v>
      </c>
      <c r="AB163" s="2">
        <f>IF(B163=AB158,"",1)</f>
        <v>1</v>
      </c>
      <c r="AC163" s="2">
        <f>IF(B163=AC158,"",1)</f>
        <v>1</v>
      </c>
      <c r="AD163" s="2">
        <f>IF(B163=AD158,"",1)</f>
        <v>1</v>
      </c>
    </row>
    <row r="164" spans="2:30" ht="15.75" thickBot="1">
      <c r="B164" s="46" t="s">
        <v>60</v>
      </c>
      <c r="C164" s="2">
        <f>IF(B164=C158,"",1)</f>
        <v>1</v>
      </c>
      <c r="D164" s="2">
        <f>IF(B164=D158,"",1)</f>
        <v>1</v>
      </c>
      <c r="E164" s="2">
        <f>IF(B164=E158,"",1)</f>
        <v>1</v>
      </c>
      <c r="F164" s="2">
        <f>IF(B164=F158,"",1)</f>
        <v>1</v>
      </c>
      <c r="G164" s="2">
        <f>IF(B164=G158,"",1)</f>
        <v>1</v>
      </c>
      <c r="H164" s="71" t="str">
        <f>IF(B164=H158,"",1)</f>
        <v/>
      </c>
      <c r="I164" s="2">
        <f>IF(B164=I158,"",1)</f>
        <v>1</v>
      </c>
      <c r="J164" s="2">
        <f>IF(B164=J158,"",1)</f>
        <v>1</v>
      </c>
      <c r="K164" s="2">
        <f>IF(B164=K158,"",1)</f>
        <v>1</v>
      </c>
      <c r="L164" s="2">
        <f>IF(B164=L158,"",1)</f>
        <v>1</v>
      </c>
      <c r="M164" s="2">
        <f>IF(B164=M158,"",1)</f>
        <v>1</v>
      </c>
      <c r="N164" s="2">
        <f>IF(B164=N158,"",1)</f>
        <v>1</v>
      </c>
      <c r="O164" s="2">
        <f>IF(B164=O158,"",1)</f>
        <v>1</v>
      </c>
      <c r="P164" s="2">
        <f>IF(B164=P158,"",1)</f>
        <v>1</v>
      </c>
      <c r="Q164" s="2">
        <f>IF(B164=Q158,"",1)</f>
        <v>1</v>
      </c>
      <c r="R164" s="2">
        <f>IF(B164=R158,"",1)</f>
        <v>1</v>
      </c>
      <c r="S164" s="2">
        <f>IF(B164=S158,"",1)</f>
        <v>1</v>
      </c>
      <c r="T164" s="2">
        <f>IF(B164=T158,"",1)</f>
        <v>1</v>
      </c>
      <c r="U164" s="2">
        <f>IF(B164=U158,"",1)</f>
        <v>1</v>
      </c>
      <c r="V164" s="2">
        <f>IF(B164=V158,"",1)</f>
        <v>1</v>
      </c>
      <c r="W164" s="2">
        <f>IF(B164=W158,"",1)</f>
        <v>1</v>
      </c>
      <c r="X164" s="2">
        <f>IF(B164=X158,"",1)</f>
        <v>1</v>
      </c>
      <c r="Y164" s="2">
        <f>IF(B164=Y158,"",1)</f>
        <v>1</v>
      </c>
      <c r="Z164" s="2">
        <f>IF(B164=Z158,"",1)</f>
        <v>1</v>
      </c>
      <c r="AA164" s="2">
        <f>IF(B164=AA158,"",1)</f>
        <v>1</v>
      </c>
      <c r="AB164" s="2">
        <f>IF(B164=AB158,"",1)</f>
        <v>1</v>
      </c>
      <c r="AC164" s="2">
        <f>IF(B164=AC158,"",1)</f>
        <v>1</v>
      </c>
      <c r="AD164" s="2">
        <f>IF(B164=AD158,"",1)</f>
        <v>1</v>
      </c>
    </row>
    <row r="165" spans="2:30" ht="15.75" thickBot="1">
      <c r="B165" s="46" t="s">
        <v>63</v>
      </c>
      <c r="C165" s="2">
        <f>IF(B165=C158,"",1)</f>
        <v>1</v>
      </c>
      <c r="D165" s="2">
        <f>IF(B165=D158,"",1)</f>
        <v>1</v>
      </c>
      <c r="E165" s="2">
        <f>IF(B165=E158,"",1)</f>
        <v>1</v>
      </c>
      <c r="F165" s="2">
        <f>IF(B165=F158,"",1)</f>
        <v>1</v>
      </c>
      <c r="G165" s="2">
        <f>IF(B165=G158,"",1)</f>
        <v>1</v>
      </c>
      <c r="H165" s="2">
        <f>IF(B165=H158,"",1)</f>
        <v>1</v>
      </c>
      <c r="I165" s="71" t="str">
        <f>IF(B165=I158,"",1)</f>
        <v/>
      </c>
      <c r="J165" s="2">
        <f>IF(B165=J158,"",1)</f>
        <v>1</v>
      </c>
      <c r="K165" s="2">
        <f>IF(B165=K158,"",1)</f>
        <v>1</v>
      </c>
      <c r="L165" s="2">
        <f>IF(B165=L158,"",1)</f>
        <v>1</v>
      </c>
      <c r="M165" s="2">
        <f>IF(B165=M158,"",1)</f>
        <v>1</v>
      </c>
      <c r="N165" s="2">
        <f>IF(B165=N158,"",1)</f>
        <v>1</v>
      </c>
      <c r="O165" s="2">
        <f>IF(B165=O158,"",1)</f>
        <v>1</v>
      </c>
      <c r="P165" s="2">
        <f>IF(B165=P158,"",1)</f>
        <v>1</v>
      </c>
      <c r="Q165" s="2">
        <f>IF(B165=Q158,"",1)</f>
        <v>1</v>
      </c>
      <c r="R165" s="2">
        <f>IF(B165=R158,"",1)</f>
        <v>1</v>
      </c>
      <c r="S165" s="2">
        <f>IF(B165=S158,"",1)</f>
        <v>1</v>
      </c>
      <c r="T165" s="2">
        <f>IF(B165=T158,"",1)</f>
        <v>1</v>
      </c>
      <c r="U165" s="2">
        <f>IF(B165=U158,"",1)</f>
        <v>1</v>
      </c>
      <c r="V165" s="2">
        <f>IF(B165=V158,"",1)</f>
        <v>1</v>
      </c>
      <c r="W165" s="2">
        <f>IF(B165=W158,"",1)</f>
        <v>1</v>
      </c>
      <c r="X165" s="2">
        <f>IF(B165=X158,"",1)</f>
        <v>1</v>
      </c>
      <c r="Y165" s="2">
        <f>IF(B165=Y158,"",1)</f>
        <v>1</v>
      </c>
      <c r="Z165" s="2">
        <f>IF(B165=Z158,"",1)</f>
        <v>1</v>
      </c>
      <c r="AA165" s="2">
        <f>IF(B165=AA158,"",1)</f>
        <v>1</v>
      </c>
      <c r="AB165" s="2">
        <f>IF(B165=AB158,"",1)</f>
        <v>1</v>
      </c>
      <c r="AC165" s="2">
        <f>IF(B165=AC158,"",1)</f>
        <v>1</v>
      </c>
      <c r="AD165" s="2">
        <f>IF(B165=AD158,"",1)</f>
        <v>1</v>
      </c>
    </row>
    <row r="166" spans="2:30" ht="15.75" thickBot="1">
      <c r="B166" s="46" t="s">
        <v>66</v>
      </c>
      <c r="C166" s="2">
        <f>IF(B166=C158,"",1)</f>
        <v>1</v>
      </c>
      <c r="D166" s="2">
        <f>IF(B166=D158,"",1)</f>
        <v>1</v>
      </c>
      <c r="E166" s="2">
        <f>IF(B166=E158,"",1)</f>
        <v>1</v>
      </c>
      <c r="F166" s="2">
        <f>IF(B166=F158,"",1)</f>
        <v>1</v>
      </c>
      <c r="G166" s="2">
        <f>IF(B166=G158,"",1)</f>
        <v>1</v>
      </c>
      <c r="H166" s="2">
        <f>IF(B166=H158,"",1)</f>
        <v>1</v>
      </c>
      <c r="I166" s="2">
        <f>IF(B166=I158,"",1)</f>
        <v>1</v>
      </c>
      <c r="J166" s="71" t="str">
        <f>IF(B166=J158,"",1)</f>
        <v/>
      </c>
      <c r="K166" s="2">
        <f>IF(B166=K158,"",1)</f>
        <v>1</v>
      </c>
      <c r="L166" s="2">
        <f>IF(B166=L158,"",1)</f>
        <v>1</v>
      </c>
      <c r="M166" s="2">
        <f>IF(B166=M158,"",1)</f>
        <v>1</v>
      </c>
      <c r="N166" s="2">
        <f>IF(B166=N158,"",1)</f>
        <v>1</v>
      </c>
      <c r="O166" s="2">
        <f>IF(B166=O158,"",1)</f>
        <v>1</v>
      </c>
      <c r="P166" s="2">
        <f>IF(B166=P158,"",1)</f>
        <v>1</v>
      </c>
      <c r="Q166" s="2">
        <f>IF(B166=Q158,"",1)</f>
        <v>1</v>
      </c>
      <c r="R166" s="2">
        <f>IF(B166=R158,"",1)</f>
        <v>1</v>
      </c>
      <c r="S166" s="2">
        <f>IF(B166=S158,"",1)</f>
        <v>1</v>
      </c>
      <c r="T166" s="2">
        <f>IF(B166=T158,"",1)</f>
        <v>1</v>
      </c>
      <c r="U166" s="2">
        <f>IF(B166=U158,"",1)</f>
        <v>1</v>
      </c>
      <c r="V166" s="2">
        <f>IF(B166=V158,"",1)</f>
        <v>1</v>
      </c>
      <c r="W166" s="2">
        <f>IF(B166=W158,"",1)</f>
        <v>1</v>
      </c>
      <c r="X166" s="2">
        <f>IF(B166=X158,"",1)</f>
        <v>1</v>
      </c>
      <c r="Y166" s="2">
        <f>IF(B166=Y158,"",1)</f>
        <v>1</v>
      </c>
      <c r="Z166" s="2">
        <f>IF(B166=Z158,"",1)</f>
        <v>1</v>
      </c>
      <c r="AA166" s="2">
        <f>IF(B166=AA158,"",1)</f>
        <v>1</v>
      </c>
      <c r="AB166" s="2">
        <f>IF(B166=AB158,"",1)</f>
        <v>1</v>
      </c>
      <c r="AC166" s="2">
        <f>IF(B166=AC158,"",1)</f>
        <v>1</v>
      </c>
      <c r="AD166" s="2">
        <f>IF(B166=AD158,"",1)</f>
        <v>1</v>
      </c>
    </row>
    <row r="167" spans="2:30" ht="15.75" thickBot="1">
      <c r="B167" s="46" t="s">
        <v>69</v>
      </c>
      <c r="C167" s="2">
        <f>IF(B167=C158,"",1)</f>
        <v>1</v>
      </c>
      <c r="D167" s="2">
        <f>IF(B167=D158,"",1)</f>
        <v>1</v>
      </c>
      <c r="E167" s="2">
        <f>IF(B167=E158,"",1)</f>
        <v>1</v>
      </c>
      <c r="F167" s="2">
        <f>IF(B167=F158,"",1)</f>
        <v>1</v>
      </c>
      <c r="G167" s="2">
        <f>IF(B167=G158,"",1)</f>
        <v>1</v>
      </c>
      <c r="H167" s="2">
        <f>IF(B167=H158,"",1)</f>
        <v>1</v>
      </c>
      <c r="I167" s="2">
        <f>IF(B167=I158,"",1)</f>
        <v>1</v>
      </c>
      <c r="J167" s="2">
        <f>IF(B167=J158,"",1)</f>
        <v>1</v>
      </c>
      <c r="K167" s="71" t="str">
        <f>IF(B167=K158,"",1)</f>
        <v/>
      </c>
      <c r="L167" s="2">
        <f>IF(B167=L158,"",1)</f>
        <v>1</v>
      </c>
      <c r="M167" s="2">
        <f>IF(B167=M158,"",1)</f>
        <v>1</v>
      </c>
      <c r="N167" s="2">
        <f>IF(B167=N158,"",1)</f>
        <v>1</v>
      </c>
      <c r="O167" s="2">
        <f>IF(B167=O158,"",1)</f>
        <v>1</v>
      </c>
      <c r="P167" s="2">
        <f>IF(B167=P158,"",1)</f>
        <v>1</v>
      </c>
      <c r="Q167" s="2">
        <f>IF(B167=Q158,"",1)</f>
        <v>1</v>
      </c>
      <c r="R167" s="2">
        <f>IF(B167=R158,"",1)</f>
        <v>1</v>
      </c>
      <c r="S167" s="2">
        <f>IF(B167=S158,"",1)</f>
        <v>1</v>
      </c>
      <c r="T167" s="2">
        <f>IF(B167=T158,"",1)</f>
        <v>1</v>
      </c>
      <c r="U167" s="2">
        <f>IF(B167=U158,"",1)</f>
        <v>1</v>
      </c>
      <c r="V167" s="2">
        <f>IF(B167=V158,"",1)</f>
        <v>1</v>
      </c>
      <c r="W167" s="2">
        <f>IF(B167=W158,"",1)</f>
        <v>1</v>
      </c>
      <c r="X167" s="2">
        <f>IF(B167=X158,"",1)</f>
        <v>1</v>
      </c>
      <c r="Y167" s="2">
        <f>IF(B167=Y158,"",1)</f>
        <v>1</v>
      </c>
      <c r="Z167" s="2">
        <f>IF(B167=Z158,"",1)</f>
        <v>1</v>
      </c>
      <c r="AA167" s="2">
        <f>IF(B167=AA158,"",1)</f>
        <v>1</v>
      </c>
      <c r="AB167" s="2">
        <f>IF(B167=AB158,"",1)</f>
        <v>1</v>
      </c>
      <c r="AC167" s="2">
        <f>IF(B167=AC158,"",1)</f>
        <v>1</v>
      </c>
      <c r="AD167" s="2">
        <f>IF(B167=AD158,"",1)</f>
        <v>1</v>
      </c>
    </row>
    <row r="168" spans="2:30" ht="15.75" thickBot="1">
      <c r="B168" s="46" t="s">
        <v>71</v>
      </c>
      <c r="C168" s="2">
        <f>IF(B168=C158,"",1)</f>
        <v>1</v>
      </c>
      <c r="D168" s="2">
        <f>IF(B168=D158,"",1)</f>
        <v>1</v>
      </c>
      <c r="E168" s="2">
        <f>IF(B168=E158,"",1)</f>
        <v>1</v>
      </c>
      <c r="F168" s="2">
        <f>IF(B168=F158,"",1)</f>
        <v>1</v>
      </c>
      <c r="G168" s="2">
        <f>IF(B168=G158,"",1)</f>
        <v>1</v>
      </c>
      <c r="H168" s="2">
        <f>IF(B168=H158,"",1)</f>
        <v>1</v>
      </c>
      <c r="I168" s="2">
        <f>IF(B168=I158,"",1)</f>
        <v>1</v>
      </c>
      <c r="J168" s="2">
        <f>IF(B168=J158,"",1)</f>
        <v>1</v>
      </c>
      <c r="K168" s="2">
        <f>IF(B168=K158,"",1)</f>
        <v>1</v>
      </c>
      <c r="L168" s="71" t="str">
        <f>IF(B168=L158,"",1)</f>
        <v/>
      </c>
      <c r="M168" s="2">
        <f>IF(B168=M158,"",1)</f>
        <v>1</v>
      </c>
      <c r="N168" s="2">
        <f>IF(B168=N158,"",1)</f>
        <v>1</v>
      </c>
      <c r="O168" s="2">
        <f>IF(B168=O158,"",1)</f>
        <v>1</v>
      </c>
      <c r="P168" s="2">
        <f>IF(B168=P158,"",1)</f>
        <v>1</v>
      </c>
      <c r="Q168" s="2">
        <f>IF(B168=Q158,"",1)</f>
        <v>1</v>
      </c>
      <c r="R168" s="2">
        <f>IF(B168=R158,"",1)</f>
        <v>1</v>
      </c>
      <c r="S168" s="2">
        <f>IF(B168=S158,"",1)</f>
        <v>1</v>
      </c>
      <c r="T168" s="2">
        <f>IF(B168=T158,"",1)</f>
        <v>1</v>
      </c>
      <c r="U168" s="2">
        <f>IF(B168=U158,"",1)</f>
        <v>1</v>
      </c>
      <c r="V168" s="2">
        <f>IF(B168=V158,"",1)</f>
        <v>1</v>
      </c>
      <c r="W168" s="2">
        <f>IF(B168=W158,"",1)</f>
        <v>1</v>
      </c>
      <c r="X168" s="2">
        <f>IF(B168=X158,"",1)</f>
        <v>1</v>
      </c>
      <c r="Y168" s="2">
        <f>IF(B168=Y158,"",1)</f>
        <v>1</v>
      </c>
      <c r="Z168" s="2">
        <f>IF(B168=Z158,"",1)</f>
        <v>1</v>
      </c>
      <c r="AA168" s="2">
        <f>IF(B168=AA158,"",1)</f>
        <v>1</v>
      </c>
      <c r="AB168" s="2">
        <f>IF(B168=AB158,"",1)</f>
        <v>1</v>
      </c>
      <c r="AC168" s="2">
        <f>IF(B168=AC158,"",1)</f>
        <v>1</v>
      </c>
      <c r="AD168" s="2">
        <f>IF(B168=AD158,"",1)</f>
        <v>1</v>
      </c>
    </row>
    <row r="169" spans="2:30" ht="15.75" thickBot="1">
      <c r="B169" s="46" t="s">
        <v>73</v>
      </c>
      <c r="C169" s="2">
        <f>IF(B169=C158,"",1)</f>
        <v>1</v>
      </c>
      <c r="D169" s="2">
        <f>IF(B169=D158,"",1)</f>
        <v>1</v>
      </c>
      <c r="E169" s="2">
        <f>IF(B169=E158,"",1)</f>
        <v>1</v>
      </c>
      <c r="F169" s="2">
        <f>IF(B169=F158,"",1)</f>
        <v>1</v>
      </c>
      <c r="G169" s="2">
        <f>IF(B169=G158,"",1)</f>
        <v>1</v>
      </c>
      <c r="H169" s="2">
        <f>IF(B169=H158,"",1)</f>
        <v>1</v>
      </c>
      <c r="I169" s="2">
        <f>IF(B169=I158,"",1)</f>
        <v>1</v>
      </c>
      <c r="J169" s="2">
        <f>IF(B169=J158,"",1)</f>
        <v>1</v>
      </c>
      <c r="K169" s="2">
        <f>IF(B169=K158,"",1)</f>
        <v>1</v>
      </c>
      <c r="L169" s="2">
        <f>IF(B169=L158,"",1)</f>
        <v>1</v>
      </c>
      <c r="M169" s="71" t="str">
        <f>IF(B169=M158,"",1)</f>
        <v/>
      </c>
      <c r="N169" s="2">
        <f>IF(B169=N158,"",1)</f>
        <v>1</v>
      </c>
      <c r="O169" s="2">
        <f>IF(B169=O158,"",1)</f>
        <v>1</v>
      </c>
      <c r="P169" s="2">
        <f>IF(B169=P158,"",1)</f>
        <v>1</v>
      </c>
      <c r="Q169" s="2">
        <f>IF(B169=Q158,"",1)</f>
        <v>1</v>
      </c>
      <c r="R169" s="2">
        <f>IF(B169=R158,"",1)</f>
        <v>1</v>
      </c>
      <c r="S169" s="2">
        <f>IF(B169=S158,"",1)</f>
        <v>1</v>
      </c>
      <c r="T169" s="2">
        <f>IF(B169=T158,"",1)</f>
        <v>1</v>
      </c>
      <c r="U169" s="2">
        <f>IF(B169=U158,"",1)</f>
        <v>1</v>
      </c>
      <c r="V169" s="2">
        <f>IF(B169=V158,"",1)</f>
        <v>1</v>
      </c>
      <c r="W169" s="2">
        <f>IF(B169=W158,"",1)</f>
        <v>1</v>
      </c>
      <c r="X169" s="2">
        <f>IF(B169=X158,"",1)</f>
        <v>1</v>
      </c>
      <c r="Y169" s="2">
        <f>IF(B169=Y158,"",1)</f>
        <v>1</v>
      </c>
      <c r="Z169" s="2">
        <f>IF(B169=Z158,"",1)</f>
        <v>1</v>
      </c>
      <c r="AA169" s="2">
        <f>IF(B169=AA158,"",1)</f>
        <v>1</v>
      </c>
      <c r="AB169" s="2">
        <f>IF(B169=AB158,"",1)</f>
        <v>1</v>
      </c>
      <c r="AC169" s="2">
        <f>IF(B169=AC158,"",1)</f>
        <v>1</v>
      </c>
      <c r="AD169" s="2">
        <f>IF(B169=AD158,"",1)</f>
        <v>1</v>
      </c>
    </row>
    <row r="170" spans="2:30" ht="15.75" thickBot="1">
      <c r="B170" s="46" t="s">
        <v>75</v>
      </c>
      <c r="C170" s="2">
        <f>IF(B170=C158,"",1)</f>
        <v>1</v>
      </c>
      <c r="D170" s="2">
        <f>IF(B170=D158,"",1)</f>
        <v>1</v>
      </c>
      <c r="E170" s="2">
        <f>IF(B170=E158,"",1)</f>
        <v>1</v>
      </c>
      <c r="F170" s="2">
        <f>IF(B170=F158,"",1)</f>
        <v>1</v>
      </c>
      <c r="G170" s="2">
        <f>IF(B170=G158,"",1)</f>
        <v>1</v>
      </c>
      <c r="H170" s="2">
        <f>IF(B170=H158,"",1)</f>
        <v>1</v>
      </c>
      <c r="I170" s="2">
        <f>IF(B170=I158,"",1)</f>
        <v>1</v>
      </c>
      <c r="J170" s="2">
        <f>IF(B170=J158,"",1)</f>
        <v>1</v>
      </c>
      <c r="K170" s="2">
        <f>IF(B170=K158,"",1)</f>
        <v>1</v>
      </c>
      <c r="L170" s="2">
        <f>IF(B170=L158,"",1)</f>
        <v>1</v>
      </c>
      <c r="M170" s="2">
        <f>IF(B170=M158,"",1)</f>
        <v>1</v>
      </c>
      <c r="N170" s="71" t="str">
        <f>IF(B170=N158,"",1)</f>
        <v/>
      </c>
      <c r="O170" s="2">
        <f>IF(B170=O158,"",1)</f>
        <v>1</v>
      </c>
      <c r="P170" s="2">
        <f>IF(B170=P158,"",1)</f>
        <v>1</v>
      </c>
      <c r="Q170" s="2">
        <f>IF(B170=Q158,"",1)</f>
        <v>1</v>
      </c>
      <c r="R170" s="2">
        <f>IF(B170=R158,"",1)</f>
        <v>1</v>
      </c>
      <c r="S170" s="2">
        <f>IF(B170=S158,"",1)</f>
        <v>1</v>
      </c>
      <c r="T170" s="2">
        <f>IF(B170=T158,"",1)</f>
        <v>1</v>
      </c>
      <c r="U170" s="2">
        <f>IF(B170=U158,"",1)</f>
        <v>1</v>
      </c>
      <c r="V170" s="2">
        <f>IF(B170=V158,"",1)</f>
        <v>1</v>
      </c>
      <c r="W170" s="2">
        <f>IF(B170=W158,"",1)</f>
        <v>1</v>
      </c>
      <c r="X170" s="2">
        <f>IF(B170=X158,"",1)</f>
        <v>1</v>
      </c>
      <c r="Y170" s="2">
        <f>IF(B170=Y158,"",1)</f>
        <v>1</v>
      </c>
      <c r="Z170" s="2">
        <f>IF(B170=Z158,"",1)</f>
        <v>1</v>
      </c>
      <c r="AA170" s="2">
        <f>IF(B170=AA158,"",1)</f>
        <v>1</v>
      </c>
      <c r="AB170" s="2">
        <f>IF(B170=AB158,"",1)</f>
        <v>1</v>
      </c>
      <c r="AC170" s="2">
        <f>IF(B170=AC158,"",1)</f>
        <v>1</v>
      </c>
      <c r="AD170" s="2">
        <f>IF(B170=AD158,"",1)</f>
        <v>1</v>
      </c>
    </row>
    <row r="171" spans="2:30" ht="15.75" thickBot="1">
      <c r="B171" s="46" t="s">
        <v>78</v>
      </c>
      <c r="C171" s="2">
        <f>IF(B171=C158,"",1)</f>
        <v>1</v>
      </c>
      <c r="D171" s="2">
        <f>IF(B171=D158,"",1)</f>
        <v>1</v>
      </c>
      <c r="E171" s="2">
        <f>IF(B171=E158,"",1)</f>
        <v>1</v>
      </c>
      <c r="F171" s="2">
        <f>IF(B171=F158,"",1)</f>
        <v>1</v>
      </c>
      <c r="G171" s="2">
        <f>IF(B171=G158,"",1)</f>
        <v>1</v>
      </c>
      <c r="H171" s="2">
        <f>IF(B171=H158,"",1)</f>
        <v>1</v>
      </c>
      <c r="I171" s="2">
        <f>IF(B171=I158,"",1)</f>
        <v>1</v>
      </c>
      <c r="J171" s="2">
        <f>IF(B171=J158,"",1)</f>
        <v>1</v>
      </c>
      <c r="K171" s="2">
        <f>IF(B171=K158,"",1)</f>
        <v>1</v>
      </c>
      <c r="L171" s="2">
        <f>IF(B171=L158,"",1)</f>
        <v>1</v>
      </c>
      <c r="M171" s="2">
        <f>IF(B171=M158,"",1)</f>
        <v>1</v>
      </c>
      <c r="N171" s="2">
        <f>IF(B171=N158,"",1)</f>
        <v>1</v>
      </c>
      <c r="O171" s="71" t="str">
        <f>IF(B171=O158,"",1)</f>
        <v/>
      </c>
      <c r="P171" s="2">
        <f>IF(B171=P158,"",1)</f>
        <v>1</v>
      </c>
      <c r="Q171" s="2">
        <f>IF(B171=Q158,"",1)</f>
        <v>1</v>
      </c>
      <c r="R171" s="2">
        <f>IF(B171=R158,"",1)</f>
        <v>1</v>
      </c>
      <c r="S171" s="2">
        <f>IF(B171=S158,"",1)</f>
        <v>1</v>
      </c>
      <c r="T171" s="2">
        <f>IF(B171=T158,"",1)</f>
        <v>1</v>
      </c>
      <c r="U171" s="2">
        <f>IF(B171=U158,"",1)</f>
        <v>1</v>
      </c>
      <c r="V171" s="2">
        <f>IF(B171=V158,"",1)</f>
        <v>1</v>
      </c>
      <c r="W171" s="2">
        <f>IF(B171=W158,"",1)</f>
        <v>1</v>
      </c>
      <c r="X171" s="2">
        <f>IF(B171=X158,"",1)</f>
        <v>1</v>
      </c>
      <c r="Y171" s="2">
        <f>IF(B171=Y158,"",1)</f>
        <v>1</v>
      </c>
      <c r="Z171" s="2">
        <f>IF(B171=Z158,"",1)</f>
        <v>1</v>
      </c>
      <c r="AA171" s="2">
        <f>IF(B171=AA158,"",1)</f>
        <v>1</v>
      </c>
      <c r="AB171" s="2">
        <f>IF(B171=AB158,"",1)</f>
        <v>1</v>
      </c>
      <c r="AC171" s="2">
        <f>IF(B171=AC158,"",1)</f>
        <v>1</v>
      </c>
      <c r="AD171" s="2">
        <f>IF(B171=AD158,"",1)</f>
        <v>1</v>
      </c>
    </row>
    <row r="172" spans="2:30" ht="15.75" thickBot="1">
      <c r="B172" s="46" t="s">
        <v>81</v>
      </c>
      <c r="C172" s="2">
        <f>IF(B172=C158,"",1)</f>
        <v>1</v>
      </c>
      <c r="D172" s="2">
        <f>IF(B172=D158,"",1)</f>
        <v>1</v>
      </c>
      <c r="E172" s="2">
        <f>IF(B172=E158,"",1)</f>
        <v>1</v>
      </c>
      <c r="F172" s="2">
        <f>IF(B172=F158,"",1)</f>
        <v>1</v>
      </c>
      <c r="G172" s="2">
        <f>IF(B172=G158,"",1)</f>
        <v>1</v>
      </c>
      <c r="H172" s="2">
        <f>IF(B172=H158,"",1)</f>
        <v>1</v>
      </c>
      <c r="I172" s="2">
        <f>IF(B172=I158,"",1)</f>
        <v>1</v>
      </c>
      <c r="J172" s="2">
        <f>IF(B172=J158,"",1)</f>
        <v>1</v>
      </c>
      <c r="K172" s="2">
        <f>IF(B172=K158,"",1)</f>
        <v>1</v>
      </c>
      <c r="L172" s="2">
        <f>IF(B172=L158,"",1)</f>
        <v>1</v>
      </c>
      <c r="M172" s="2">
        <f>IF(B172=M158,"",1)</f>
        <v>1</v>
      </c>
      <c r="N172" s="2">
        <f>IF(B172=N158,"",1)</f>
        <v>1</v>
      </c>
      <c r="O172" s="2">
        <f>IF(B172=O158,"",1)</f>
        <v>1</v>
      </c>
      <c r="P172" s="71" t="str">
        <f>IF(B172=P158,"",1)</f>
        <v/>
      </c>
      <c r="Q172" s="2">
        <f>IF(B172=Q158,"",1)</f>
        <v>1</v>
      </c>
      <c r="R172" s="2">
        <f>IF(B172=R158,"",1)</f>
        <v>1</v>
      </c>
      <c r="S172" s="2">
        <f>IF(B172=S158,"",1)</f>
        <v>1</v>
      </c>
      <c r="T172" s="2">
        <f>IF(B172=T158,"",1)</f>
        <v>1</v>
      </c>
      <c r="U172" s="2">
        <f>IF(B172=U158,"",1)</f>
        <v>1</v>
      </c>
      <c r="V172" s="2">
        <f>IF(B172=V158,"",1)</f>
        <v>1</v>
      </c>
      <c r="W172" s="2">
        <f>IF(B172=W158,"",1)</f>
        <v>1</v>
      </c>
      <c r="X172" s="2">
        <f>IF(B172=X158,"",1)</f>
        <v>1</v>
      </c>
      <c r="Y172" s="2">
        <f>IF(B172=Y158,"",1)</f>
        <v>1</v>
      </c>
      <c r="Z172" s="2">
        <f>IF(B172=Z158,"",1)</f>
        <v>1</v>
      </c>
      <c r="AA172" s="2">
        <f>IF(B172=AA158,"",1)</f>
        <v>1</v>
      </c>
      <c r="AB172" s="2">
        <f>IF(B172=AB158,"",1)</f>
        <v>1</v>
      </c>
      <c r="AC172" s="2">
        <f>IF(B172=AC158,"",1)</f>
        <v>1</v>
      </c>
      <c r="AD172" s="2">
        <f>IF(B172=AD158,"",1)</f>
        <v>1</v>
      </c>
    </row>
    <row r="173" spans="2:30" ht="15.75" thickBot="1">
      <c r="B173" s="46" t="s">
        <v>84</v>
      </c>
      <c r="C173" s="2">
        <f>IF(B173=C158,"",1)</f>
        <v>1</v>
      </c>
      <c r="D173" s="2">
        <f>IF(B173=D158,"",1)</f>
        <v>1</v>
      </c>
      <c r="E173" s="2">
        <f>IF(B173=E158,"",1)</f>
        <v>1</v>
      </c>
      <c r="F173" s="2">
        <f>IF(B173=F158,"",1)</f>
        <v>1</v>
      </c>
      <c r="G173" s="2">
        <f>IF(B173=G158,"",1)</f>
        <v>1</v>
      </c>
      <c r="H173" s="2">
        <f>IF(B173=H158,"",1)</f>
        <v>1</v>
      </c>
      <c r="I173" s="2">
        <f>IF(B173=I158,"",1)</f>
        <v>1</v>
      </c>
      <c r="J173" s="2">
        <f>IF(B173=J158,"",1)</f>
        <v>1</v>
      </c>
      <c r="K173" s="2">
        <f>IF(B173=K158,"",1)</f>
        <v>1</v>
      </c>
      <c r="L173" s="2">
        <f>IF(B173=L158,"",1)</f>
        <v>1</v>
      </c>
      <c r="M173" s="2">
        <f>IF(B173=M158,"",1)</f>
        <v>1</v>
      </c>
      <c r="N173" s="2">
        <f>IF(B173=N158,"",1)</f>
        <v>1</v>
      </c>
      <c r="O173" s="2">
        <f>IF(B173=O158,"",1)</f>
        <v>1</v>
      </c>
      <c r="P173" s="2">
        <f>IF(B173=P158,"",1)</f>
        <v>1</v>
      </c>
      <c r="Q173" s="71" t="str">
        <f>IF(B173=Q158,"",1)</f>
        <v/>
      </c>
      <c r="R173" s="2">
        <f>IF(B173=R158,"",1)</f>
        <v>1</v>
      </c>
      <c r="S173" s="2">
        <f>IF(B173=S158,"",1)</f>
        <v>1</v>
      </c>
      <c r="T173" s="2">
        <f>IF(B173=T158,"",1)</f>
        <v>1</v>
      </c>
      <c r="U173" s="2">
        <f>IF(B173=U158,"",1)</f>
        <v>1</v>
      </c>
      <c r="V173" s="2">
        <f>IF(B173=V158,"",1)</f>
        <v>1</v>
      </c>
      <c r="W173" s="2">
        <f>IF(B173=W158,"",1)</f>
        <v>1</v>
      </c>
      <c r="X173" s="2">
        <f>IF(B173=X158,"",1)</f>
        <v>1</v>
      </c>
      <c r="Y173" s="2">
        <f>IF(B173=Y158,"",1)</f>
        <v>1</v>
      </c>
      <c r="Z173" s="2">
        <f>IF(B173=Z158,"",1)</f>
        <v>1</v>
      </c>
      <c r="AA173" s="2">
        <f>IF(B173=AA158,"",1)</f>
        <v>1</v>
      </c>
      <c r="AB173" s="2">
        <f>IF(B173=AB158,"",1)</f>
        <v>1</v>
      </c>
      <c r="AC173" s="2">
        <f>IF(B173=AC158,"",1)</f>
        <v>1</v>
      </c>
      <c r="AD173" s="2">
        <f>IF(B173=AD158,"",1)</f>
        <v>1</v>
      </c>
    </row>
    <row r="174" spans="2:30" ht="15.75" thickBot="1">
      <c r="B174" s="46" t="s">
        <v>87</v>
      </c>
      <c r="C174" s="2">
        <f>IF(B174=C158,"",1)</f>
        <v>1</v>
      </c>
      <c r="D174" s="2">
        <f>IF(B174=D158,"",1)</f>
        <v>1</v>
      </c>
      <c r="E174" s="2">
        <f>IF(B174=E158,"",1)</f>
        <v>1</v>
      </c>
      <c r="F174" s="2">
        <f>IF(B174=F158,"",1)</f>
        <v>1</v>
      </c>
      <c r="G174" s="2">
        <f>IF(B174=G158,"",1)</f>
        <v>1</v>
      </c>
      <c r="H174" s="2">
        <f>IF(B174=H158,"",1)</f>
        <v>1</v>
      </c>
      <c r="I174" s="2">
        <f>IF(B174=I158,"",1)</f>
        <v>1</v>
      </c>
      <c r="J174" s="2">
        <f>IF(B174=J158,"",1)</f>
        <v>1</v>
      </c>
      <c r="K174" s="2">
        <f>IF(B174=K158,"",1)</f>
        <v>1</v>
      </c>
      <c r="L174" s="2">
        <f>IF(B174=L158,"",1)</f>
        <v>1</v>
      </c>
      <c r="M174" s="2">
        <f>IF(B174=M158,"",1)</f>
        <v>1</v>
      </c>
      <c r="N174" s="2">
        <f>IF(B174=N158,"",1)</f>
        <v>1</v>
      </c>
      <c r="O174" s="2">
        <f>IF(B174=O158,"",1)</f>
        <v>1</v>
      </c>
      <c r="P174" s="2">
        <f>IF(B174=P158,"",1)</f>
        <v>1</v>
      </c>
      <c r="Q174" s="2">
        <f>IF(B174=Q158,"",1)</f>
        <v>1</v>
      </c>
      <c r="R174" s="71" t="str">
        <f>IF(B174=R158,"",1)</f>
        <v/>
      </c>
      <c r="S174" s="2">
        <f>IF(B174=S158,"",1)</f>
        <v>1</v>
      </c>
      <c r="T174" s="2">
        <f>IF(B174=T158,"",1)</f>
        <v>1</v>
      </c>
      <c r="U174" s="2">
        <f>IF(B174=U158,"",1)</f>
        <v>1</v>
      </c>
      <c r="V174" s="2">
        <f>IF(B174=V158,"",1)</f>
        <v>1</v>
      </c>
      <c r="W174" s="2">
        <f>IF(B174=W158,"",1)</f>
        <v>1</v>
      </c>
      <c r="X174" s="2">
        <f>IF(B174=X158,"",1)</f>
        <v>1</v>
      </c>
      <c r="Y174" s="2">
        <f>IF(B174=Y158,"",1)</f>
        <v>1</v>
      </c>
      <c r="Z174" s="2">
        <f>IF(B174=Z158,"",1)</f>
        <v>1</v>
      </c>
      <c r="AA174" s="2">
        <f>IF(B174=AA158,"",1)</f>
        <v>1</v>
      </c>
      <c r="AB174" s="2">
        <f>IF(B174=AB158,"",1)</f>
        <v>1</v>
      </c>
      <c r="AC174" s="2">
        <f>IF(B174=AC158,"",1)</f>
        <v>1</v>
      </c>
      <c r="AD174" s="2">
        <f>IF(B174=AD158,"",1)</f>
        <v>1</v>
      </c>
    </row>
    <row r="175" spans="2:30" ht="15.75" thickBot="1">
      <c r="B175" s="46" t="s">
        <v>90</v>
      </c>
      <c r="C175" s="2">
        <f>IF(B175=C158,"",1)</f>
        <v>1</v>
      </c>
      <c r="D175" s="2">
        <f>IF(B175=D158,"",1)</f>
        <v>1</v>
      </c>
      <c r="E175" s="2">
        <f>IF(B175=E158,"",1)</f>
        <v>1</v>
      </c>
      <c r="F175" s="2">
        <f>IF(B175=F158,"",1)</f>
        <v>1</v>
      </c>
      <c r="G175" s="2">
        <f>IF(B175=G158,"",1)</f>
        <v>1</v>
      </c>
      <c r="H175" s="2">
        <f>IF(B175=H158,"",1)</f>
        <v>1</v>
      </c>
      <c r="I175" s="2">
        <f>IF(B175=I158,"",1)</f>
        <v>1</v>
      </c>
      <c r="J175" s="2">
        <f>IF(B175=J158,"",1)</f>
        <v>1</v>
      </c>
      <c r="K175" s="2">
        <f>IF(B175=K158,"",1)</f>
        <v>1</v>
      </c>
      <c r="L175" s="2">
        <f>IF(B175=L158,"",1)</f>
        <v>1</v>
      </c>
      <c r="M175" s="2">
        <f>IF(B175=M158,"",1)</f>
        <v>1</v>
      </c>
      <c r="N175" s="2">
        <f>IF(B175=N158,"",1)</f>
        <v>1</v>
      </c>
      <c r="O175" s="2">
        <f>IF(B175=O158,"",1)</f>
        <v>1</v>
      </c>
      <c r="P175" s="2">
        <f>IF(B175=P158,"",1)</f>
        <v>1</v>
      </c>
      <c r="Q175" s="2">
        <f>IF(B175=Q158,"",1)</f>
        <v>1</v>
      </c>
      <c r="R175" s="2">
        <f>IF(B175=R158,"",1)</f>
        <v>1</v>
      </c>
      <c r="S175" s="71" t="str">
        <f>IF(B175=S158,"",1)</f>
        <v/>
      </c>
      <c r="T175" s="2">
        <f>IF(B175=T158,"",1)</f>
        <v>1</v>
      </c>
      <c r="U175" s="2">
        <f>IF(B175=U158,"",1)</f>
        <v>1</v>
      </c>
      <c r="V175" s="2">
        <f>IF(B175=V158,"",1)</f>
        <v>1</v>
      </c>
      <c r="W175" s="2">
        <f>IF(B175=W158,"",1)</f>
        <v>1</v>
      </c>
      <c r="X175" s="2">
        <f>IF(B175=X158,"",1)</f>
        <v>1</v>
      </c>
      <c r="Y175" s="2">
        <f>IF(B175=Y158,"",1)</f>
        <v>1</v>
      </c>
      <c r="Z175" s="2">
        <f>IF(B175=Z158,"",1)</f>
        <v>1</v>
      </c>
      <c r="AA175" s="2">
        <f>IF(B175=AA158,"",1)</f>
        <v>1</v>
      </c>
      <c r="AB175" s="2">
        <f>IF(B175=AB158,"",1)</f>
        <v>1</v>
      </c>
      <c r="AC175" s="2">
        <f>IF(B175=AC158,"",1)</f>
        <v>1</v>
      </c>
      <c r="AD175" s="2">
        <f>IF(B175=AD158,"",1)</f>
        <v>1</v>
      </c>
    </row>
    <row r="176" spans="2:30" ht="15.75" thickBot="1">
      <c r="B176" s="46" t="s">
        <v>93</v>
      </c>
      <c r="C176" s="2">
        <f>IF(B176=C158,"",1)</f>
        <v>1</v>
      </c>
      <c r="D176" s="2">
        <f>IF(B176=D158,"",1)</f>
        <v>1</v>
      </c>
      <c r="E176" s="2">
        <f>IF(B176=E158,"",1)</f>
        <v>1</v>
      </c>
      <c r="F176" s="2">
        <f>IF(B176=F158,"",1)</f>
        <v>1</v>
      </c>
      <c r="G176" s="2">
        <f>IF(B176=G158,"",1)</f>
        <v>1</v>
      </c>
      <c r="H176" s="2">
        <f>IF(B176=H158,"",1)</f>
        <v>1</v>
      </c>
      <c r="I176" s="2">
        <f>IF(B176=I158,"",1)</f>
        <v>1</v>
      </c>
      <c r="J176" s="2">
        <f>IF(B176=J158,"",1)</f>
        <v>1</v>
      </c>
      <c r="K176" s="2">
        <f>IF(B176=K158,"",1)</f>
        <v>1</v>
      </c>
      <c r="L176" s="2">
        <f>IF(B176=L158,"",1)</f>
        <v>1</v>
      </c>
      <c r="M176" s="2">
        <f>IF(B176=M158,"",1)</f>
        <v>1</v>
      </c>
      <c r="N176" s="2">
        <f>IF(B176=N158,"",1)</f>
        <v>1</v>
      </c>
      <c r="O176" s="2">
        <f>IF(B176=O158,"",1)</f>
        <v>1</v>
      </c>
      <c r="P176" s="2">
        <f>IF(B176=P158,"",1)</f>
        <v>1</v>
      </c>
      <c r="Q176" s="2">
        <f>IF(B176=Q158,"",1)</f>
        <v>1</v>
      </c>
      <c r="R176" s="2">
        <f>IF(B176=R158,"",1)</f>
        <v>1</v>
      </c>
      <c r="S176" s="2">
        <f>IF(B176=S158,"",1)</f>
        <v>1</v>
      </c>
      <c r="T176" s="71" t="str">
        <f>IF(B176=T158,"",1)</f>
        <v/>
      </c>
      <c r="U176" s="2">
        <f>IF(B176=U158,"",1)</f>
        <v>1</v>
      </c>
      <c r="V176" s="2">
        <f>IF(B176=V158,"",1)</f>
        <v>1</v>
      </c>
      <c r="W176" s="2">
        <f>IF(B176=W158,"",1)</f>
        <v>1</v>
      </c>
      <c r="X176" s="2">
        <f>IF(B176=X158,"",1)</f>
        <v>1</v>
      </c>
      <c r="Y176" s="2">
        <f>IF(B176=Y158,"",1)</f>
        <v>1</v>
      </c>
      <c r="Z176" s="2">
        <f>IF(B176=Z158,"",1)</f>
        <v>1</v>
      </c>
      <c r="AA176" s="2">
        <f>IF(B176=AA158,"",1)</f>
        <v>1</v>
      </c>
      <c r="AB176" s="2">
        <f>IF(B176=AB158,"",1)</f>
        <v>1</v>
      </c>
      <c r="AC176" s="2">
        <f>IF(B176=AC158,"",1)</f>
        <v>1</v>
      </c>
      <c r="AD176" s="2">
        <f>IF(B176=AD158,"",1)</f>
        <v>1</v>
      </c>
    </row>
    <row r="177" spans="2:30" ht="15.75" thickBot="1">
      <c r="B177" s="46" t="s">
        <v>96</v>
      </c>
      <c r="C177" s="2">
        <f>IF(B177=C158,"",1)</f>
        <v>1</v>
      </c>
      <c r="D177" s="2">
        <f>IF(B177=D158,"",1)</f>
        <v>1</v>
      </c>
      <c r="E177" s="2">
        <f>IF(B177=E158,"",1)</f>
        <v>1</v>
      </c>
      <c r="F177" s="2">
        <f>IF(B177=F158,"",1)</f>
        <v>1</v>
      </c>
      <c r="G177" s="2">
        <f>IF(B177=G158,"",1)</f>
        <v>1</v>
      </c>
      <c r="H177" s="2">
        <f>IF(B177=H158,"",1)</f>
        <v>1</v>
      </c>
      <c r="I177" s="2">
        <f>IF(B177=I158,"",1)</f>
        <v>1</v>
      </c>
      <c r="J177" s="2">
        <f>IF(B177=J158,"",1)</f>
        <v>1</v>
      </c>
      <c r="K177" s="2">
        <f>IF(B177=K158,"",1)</f>
        <v>1</v>
      </c>
      <c r="L177" s="2">
        <f>IF(B177=L158,"",1)</f>
        <v>1</v>
      </c>
      <c r="M177" s="2">
        <f>IF(B177=M158,"",1)</f>
        <v>1</v>
      </c>
      <c r="N177" s="2">
        <f>IF(B177=N158,"",1)</f>
        <v>1</v>
      </c>
      <c r="O177" s="2">
        <f>IF(B177=O158,"",1)</f>
        <v>1</v>
      </c>
      <c r="P177" s="2">
        <f>IF(B177=P158,"",1)</f>
        <v>1</v>
      </c>
      <c r="Q177" s="2">
        <f>IF(B177=Q158,"",1)</f>
        <v>1</v>
      </c>
      <c r="R177" s="2">
        <f>IF(B177=R158,"",1)</f>
        <v>1</v>
      </c>
      <c r="S177" s="2">
        <f>IF(B177=S158,"",1)</f>
        <v>1</v>
      </c>
      <c r="T177" s="2">
        <f>IF(B177=T158,"",1)</f>
        <v>1</v>
      </c>
      <c r="U177" s="71" t="str">
        <f>IF(B177=U158,"",1)</f>
        <v/>
      </c>
      <c r="V177" s="2">
        <f>IF(B177=V158,"",1)</f>
        <v>1</v>
      </c>
      <c r="W177" s="2">
        <f>IF(B177=W158,"",1)</f>
        <v>1</v>
      </c>
      <c r="X177" s="2">
        <f>IF(B177=X158,"",1)</f>
        <v>1</v>
      </c>
      <c r="Y177" s="2">
        <f>IF(B177=Y158,"",1)</f>
        <v>1</v>
      </c>
      <c r="Z177" s="2">
        <f>IF(B177=Z158,"",1)</f>
        <v>1</v>
      </c>
      <c r="AA177" s="2">
        <f>IF(B177=AA158,"",1)</f>
        <v>1</v>
      </c>
      <c r="AB177" s="2">
        <f>IF(B177=AB158,"",1)</f>
        <v>1</v>
      </c>
      <c r="AC177" s="2">
        <f>IF(B177=AC158,"",1)</f>
        <v>1</v>
      </c>
      <c r="AD177" s="2">
        <f>IF(B177=AD158,"",1)</f>
        <v>1</v>
      </c>
    </row>
    <row r="178" spans="2:30" ht="15.75" thickBot="1">
      <c r="B178" s="46" t="s">
        <v>98</v>
      </c>
      <c r="C178" s="2">
        <f>IF(B178=C158,"",1)</f>
        <v>1</v>
      </c>
      <c r="D178" s="2">
        <f>IF(B178=D158,"",1)</f>
        <v>1</v>
      </c>
      <c r="E178" s="2">
        <f>IF(B178=E158,"",1)</f>
        <v>1</v>
      </c>
      <c r="F178" s="2">
        <f>IF(B178=F158,"",1)</f>
        <v>1</v>
      </c>
      <c r="G178" s="2">
        <f>IF(B178=G158,"",1)</f>
        <v>1</v>
      </c>
      <c r="H178" s="2">
        <f>IF(B178=H158,"",1)</f>
        <v>1</v>
      </c>
      <c r="I178" s="2">
        <f>IF(B178=I158,"",1)</f>
        <v>1</v>
      </c>
      <c r="J178" s="2">
        <f>IF(B178=J158,"",1)</f>
        <v>1</v>
      </c>
      <c r="K178" s="2">
        <f>IF(B178=K158,"",1)</f>
        <v>1</v>
      </c>
      <c r="L178" s="2">
        <f>IF(B178=L158,"",1)</f>
        <v>1</v>
      </c>
      <c r="M178" s="2">
        <f>IF(B178=M158,"",1)</f>
        <v>1</v>
      </c>
      <c r="N178" s="2">
        <f>IF(B178=N158,"",1)</f>
        <v>1</v>
      </c>
      <c r="O178" s="2">
        <f>IF(B178=O158,"",1)</f>
        <v>1</v>
      </c>
      <c r="P178" s="2">
        <f>IF(B178=P158,"",1)</f>
        <v>1</v>
      </c>
      <c r="Q178" s="2">
        <f>IF(B178=Q158,"",1)</f>
        <v>1</v>
      </c>
      <c r="R178" s="2">
        <f>IF(B178=R158,"",1)</f>
        <v>1</v>
      </c>
      <c r="S178" s="2">
        <f>IF(B178=S158,"",1)</f>
        <v>1</v>
      </c>
      <c r="T178" s="2">
        <f>IF(B178=T158,"",1)</f>
        <v>1</v>
      </c>
      <c r="U178" s="2">
        <f>IF(B178=U158,"",1)</f>
        <v>1</v>
      </c>
      <c r="V178" s="71" t="str">
        <f>IF(B178=V158,"",1)</f>
        <v/>
      </c>
      <c r="W178" s="2">
        <f>IF(B178=W158,"",1)</f>
        <v>1</v>
      </c>
      <c r="X178" s="2">
        <f>IF(B178=X158,"",1)</f>
        <v>1</v>
      </c>
      <c r="Y178" s="2">
        <f>IF(B178=Y158,"",1)</f>
        <v>1</v>
      </c>
      <c r="Z178" s="2">
        <f>IF(B178=Z158,"",1)</f>
        <v>1</v>
      </c>
      <c r="AA178" s="2">
        <f>IF(B178=AA158,"",1)</f>
        <v>1</v>
      </c>
      <c r="AB178" s="2">
        <f>IF(B178=AB158,"",1)</f>
        <v>1</v>
      </c>
      <c r="AC178" s="2">
        <f>IF(B178=AC158,"",1)</f>
        <v>1</v>
      </c>
      <c r="AD178" s="2">
        <f>IF(B178=AD158,"",1)</f>
        <v>1</v>
      </c>
    </row>
    <row r="179" spans="2:30" ht="15.75" thickBot="1">
      <c r="B179" s="46" t="s">
        <v>100</v>
      </c>
      <c r="C179" s="2">
        <f>IF(B179=C158,"",1)</f>
        <v>1</v>
      </c>
      <c r="D179" s="2">
        <f>IF(B179=D158,"",1)</f>
        <v>1</v>
      </c>
      <c r="E179" s="2">
        <f>IF(B179=E158,"",1)</f>
        <v>1</v>
      </c>
      <c r="F179" s="2">
        <f>IF(B179=F158,"",1)</f>
        <v>1</v>
      </c>
      <c r="G179" s="2">
        <f>IF(B179=G158,"",1)</f>
        <v>1</v>
      </c>
      <c r="H179" s="2">
        <f>IF(B179=H158,"",1)</f>
        <v>1</v>
      </c>
      <c r="I179" s="2">
        <f>IF(B179=I158,"",1)</f>
        <v>1</v>
      </c>
      <c r="J179" s="2">
        <f>IF(B179=J158,"",1)</f>
        <v>1</v>
      </c>
      <c r="K179" s="2">
        <f>IF(B179=K158,"",1)</f>
        <v>1</v>
      </c>
      <c r="L179" s="2">
        <f>IF(B179=L158,"",1)</f>
        <v>1</v>
      </c>
      <c r="M179" s="2">
        <f>IF(B179=M158,"",1)</f>
        <v>1</v>
      </c>
      <c r="N179" s="2">
        <f>IF(B179=N158,"",1)</f>
        <v>1</v>
      </c>
      <c r="O179" s="2">
        <f>IF(B179=O158,"",1)</f>
        <v>1</v>
      </c>
      <c r="P179" s="2">
        <f>IF(B179=P158,"",1)</f>
        <v>1</v>
      </c>
      <c r="Q179" s="2">
        <f>IF(B179=Q158,"",1)</f>
        <v>1</v>
      </c>
      <c r="R179" s="2">
        <f>IF(B179=R158,"",1)</f>
        <v>1</v>
      </c>
      <c r="S179" s="2">
        <f>IF(B179=S158,"",1)</f>
        <v>1</v>
      </c>
      <c r="T179" s="2">
        <f>IF(B179=T158,"",1)</f>
        <v>1</v>
      </c>
      <c r="U179" s="2">
        <f>IF(B179=U158,"",1)</f>
        <v>1</v>
      </c>
      <c r="V179" s="2">
        <f>IF(B179=V158,"",1)</f>
        <v>1</v>
      </c>
      <c r="W179" s="71" t="str">
        <f>IF(B179=W158,"",1)</f>
        <v/>
      </c>
      <c r="X179" s="2">
        <f>IF(B179=X158,"",1)</f>
        <v>1</v>
      </c>
      <c r="Y179" s="2">
        <f>IF(B179=Y158,"",1)</f>
        <v>1</v>
      </c>
      <c r="Z179" s="2">
        <f>IF(B179=Z158,"",1)</f>
        <v>1</v>
      </c>
      <c r="AA179" s="2">
        <f>IF(B179=AA158,"",1)</f>
        <v>1</v>
      </c>
      <c r="AB179" s="2">
        <f>IF(B179=AB158,"",1)</f>
        <v>1</v>
      </c>
      <c r="AC179" s="2">
        <f>IF(B179=AC158,"",1)</f>
        <v>1</v>
      </c>
      <c r="AD179" s="2">
        <f>IF(B179=AD158,"",1)</f>
        <v>1</v>
      </c>
    </row>
    <row r="180" spans="2:30" ht="15.75" thickBot="1">
      <c r="B180" s="46" t="s">
        <v>103</v>
      </c>
      <c r="C180" s="2">
        <f>IF(B180=C158,"",1)</f>
        <v>1</v>
      </c>
      <c r="D180" s="2">
        <f>IF(B180=D158,"",1)</f>
        <v>1</v>
      </c>
      <c r="E180" s="2">
        <f>IF(B180=E158,"",1)</f>
        <v>1</v>
      </c>
      <c r="F180" s="2">
        <f>IF(B180=F158,"",1)</f>
        <v>1</v>
      </c>
      <c r="G180" s="2">
        <f>IF(B180=G158,"",1)</f>
        <v>1</v>
      </c>
      <c r="H180" s="2">
        <f>IF(B180=H158,"",1)</f>
        <v>1</v>
      </c>
      <c r="I180" s="2">
        <f>IF(B180=I158,"",1)</f>
        <v>1</v>
      </c>
      <c r="J180" s="2">
        <f>IF(B180=J158,"",1)</f>
        <v>1</v>
      </c>
      <c r="K180" s="2">
        <f>IF(B180=K158,"",1)</f>
        <v>1</v>
      </c>
      <c r="L180" s="2">
        <f>IF(B180=L158,"",1)</f>
        <v>1</v>
      </c>
      <c r="M180" s="2">
        <f>IF(B180=M158,"",1)</f>
        <v>1</v>
      </c>
      <c r="N180" s="2">
        <f>IF(B180=N158,"",1)</f>
        <v>1</v>
      </c>
      <c r="O180" s="2">
        <f>IF(B180=O158,"",1)</f>
        <v>1</v>
      </c>
      <c r="P180" s="2">
        <f>IF(B180=P158,"",1)</f>
        <v>1</v>
      </c>
      <c r="Q180" s="2">
        <f>IF(B180=Q158,"",1)</f>
        <v>1</v>
      </c>
      <c r="R180" s="2">
        <f>IF(B180=R158,"",1)</f>
        <v>1</v>
      </c>
      <c r="S180" s="2">
        <f>IF(B180=S158,"",1)</f>
        <v>1</v>
      </c>
      <c r="T180" s="2">
        <f>IF(B180=T158,"",1)</f>
        <v>1</v>
      </c>
      <c r="U180" s="2">
        <f>IF(B180=U158,"",1)</f>
        <v>1</v>
      </c>
      <c r="V180" s="2">
        <f>IF(B180=V158,"",1)</f>
        <v>1</v>
      </c>
      <c r="W180" s="2">
        <f>IF(B180=W158,"",1)</f>
        <v>1</v>
      </c>
      <c r="X180" s="71" t="str">
        <f>IF(B180=X158,"",1)</f>
        <v/>
      </c>
      <c r="Y180" s="2">
        <f>IF(B180=Y158,"",1)</f>
        <v>1</v>
      </c>
      <c r="Z180" s="2">
        <f>IF(B180=Z158,"",1)</f>
        <v>1</v>
      </c>
      <c r="AA180" s="2">
        <f>IF(B180=AA158,"",1)</f>
        <v>1</v>
      </c>
      <c r="AB180" s="2">
        <f>IF(B180=AB158,"",1)</f>
        <v>1</v>
      </c>
      <c r="AC180" s="2">
        <f>IF(B180=AC158,"",1)</f>
        <v>1</v>
      </c>
      <c r="AD180" s="2">
        <f>IF(B180=AD158,"",1)</f>
        <v>1</v>
      </c>
    </row>
    <row r="181" spans="2:30" ht="15.75" thickBot="1">
      <c r="B181" s="46" t="s">
        <v>106</v>
      </c>
      <c r="C181" s="2">
        <f>IF(B181=C158,"",1)</f>
        <v>1</v>
      </c>
      <c r="D181" s="2">
        <f>IF(B181=D158,"",1)</f>
        <v>1</v>
      </c>
      <c r="E181" s="2">
        <f>IF(B181=E158,"",1)</f>
        <v>1</v>
      </c>
      <c r="F181" s="2">
        <f>IF(B181=F158,"",1)</f>
        <v>1</v>
      </c>
      <c r="G181" s="2">
        <f>IF(B181=G158,"",1)</f>
        <v>1</v>
      </c>
      <c r="H181" s="2">
        <f>IF(B181=H158,"",1)</f>
        <v>1</v>
      </c>
      <c r="I181" s="2">
        <f>IF(B181=I158,"",1)</f>
        <v>1</v>
      </c>
      <c r="J181" s="2">
        <f>IF(B181=J158,"",1)</f>
        <v>1</v>
      </c>
      <c r="K181" s="2">
        <f>IF(B181=K158,"",1)</f>
        <v>1</v>
      </c>
      <c r="L181" s="2">
        <f>IF(B181=L158,"",1)</f>
        <v>1</v>
      </c>
      <c r="M181" s="2">
        <f>IF(B181=M158,"",1)</f>
        <v>1</v>
      </c>
      <c r="N181" s="2">
        <f>IF(B181=N158,"",1)</f>
        <v>1</v>
      </c>
      <c r="O181" s="2">
        <f>IF(B181=O158,"",1)</f>
        <v>1</v>
      </c>
      <c r="P181" s="2">
        <f>IF(B181=P158,"",1)</f>
        <v>1</v>
      </c>
      <c r="Q181" s="2">
        <f>IF(B181=Q158,"",1)</f>
        <v>1</v>
      </c>
      <c r="R181" s="2">
        <f>IF(B181=R158,"",1)</f>
        <v>1</v>
      </c>
      <c r="S181" s="2">
        <f>IF(B181=S158,"",1)</f>
        <v>1</v>
      </c>
      <c r="T181" s="2">
        <f>IF(B181=T158,"",1)</f>
        <v>1</v>
      </c>
      <c r="U181" s="2">
        <f>IF(B181=U158,"",1)</f>
        <v>1</v>
      </c>
      <c r="V181" s="2">
        <f>IF(B181=V158,"",1)</f>
        <v>1</v>
      </c>
      <c r="W181" s="2">
        <f>IF(B181=W158,"",1)</f>
        <v>1</v>
      </c>
      <c r="X181" s="2">
        <f>IF(B181=X158,"",1)</f>
        <v>1</v>
      </c>
      <c r="Y181" s="71" t="str">
        <f>IF(B181=Y158,"",1)</f>
        <v/>
      </c>
      <c r="Z181" s="2">
        <f>IF(B181=Z158,"",1)</f>
        <v>1</v>
      </c>
      <c r="AA181" s="2">
        <f>IF(B181=AA158,"",1)</f>
        <v>1</v>
      </c>
      <c r="AB181" s="2">
        <f>IF(B181=AB158,"",1)</f>
        <v>1</v>
      </c>
      <c r="AC181" s="2">
        <f>IF(B181=AC158,"",1)</f>
        <v>1</v>
      </c>
      <c r="AD181" s="2">
        <f>IF(B181=AD158,"",1)</f>
        <v>1</v>
      </c>
    </row>
    <row r="182" spans="2:30" ht="15.75" thickBot="1">
      <c r="B182" s="46" t="s">
        <v>109</v>
      </c>
      <c r="C182" s="2">
        <f>IF(B182=C158,"",1)</f>
        <v>1</v>
      </c>
      <c r="D182" s="2">
        <f>IF(B182=D158,"",1)</f>
        <v>1</v>
      </c>
      <c r="E182" s="2">
        <f>IF(B182=E158,"",1)</f>
        <v>1</v>
      </c>
      <c r="F182" s="2">
        <f>IF(B182=F158,"",1)</f>
        <v>1</v>
      </c>
      <c r="G182" s="2">
        <f>IF(B182=G158,"",1)</f>
        <v>1</v>
      </c>
      <c r="H182" s="2">
        <f>IF(B182=H158,"",1)</f>
        <v>1</v>
      </c>
      <c r="I182" s="2">
        <f>IF(B182=I158,"",1)</f>
        <v>1</v>
      </c>
      <c r="J182" s="2">
        <f>IF(B182=J158,"",1)</f>
        <v>1</v>
      </c>
      <c r="K182" s="2">
        <f>IF(B182=K158,"",1)</f>
        <v>1</v>
      </c>
      <c r="L182" s="2">
        <f>IF(B182=L158,"",1)</f>
        <v>1</v>
      </c>
      <c r="M182" s="2">
        <f>IF(B182=M158,"",1)</f>
        <v>1</v>
      </c>
      <c r="N182" s="2">
        <f>IF(B182=N158,"",1)</f>
        <v>1</v>
      </c>
      <c r="O182" s="2">
        <f>IF(B182=O158,"",1)</f>
        <v>1</v>
      </c>
      <c r="P182" s="2">
        <f>IF(B182=P158,"",1)</f>
        <v>1</v>
      </c>
      <c r="Q182" s="2">
        <f>IF(B182=Q158,"",1)</f>
        <v>1</v>
      </c>
      <c r="R182" s="2">
        <f>IF(B182=R158,"",1)</f>
        <v>1</v>
      </c>
      <c r="S182" s="2">
        <f>IF(B182=S158,"",1)</f>
        <v>1</v>
      </c>
      <c r="T182" s="2">
        <f>IF(B182=T158,"",1)</f>
        <v>1</v>
      </c>
      <c r="U182" s="2">
        <f>IF(B182=U158,"",1)</f>
        <v>1</v>
      </c>
      <c r="V182" s="2">
        <f>IF(B182=V158,"",1)</f>
        <v>1</v>
      </c>
      <c r="W182" s="2">
        <f>IF(B182=W158,"",1)</f>
        <v>1</v>
      </c>
      <c r="X182" s="2">
        <f>IF(B182=X158,"",1)</f>
        <v>1</v>
      </c>
      <c r="Y182" s="2">
        <f>IF(B182=Y158,"",1)</f>
        <v>1</v>
      </c>
      <c r="Z182" s="71" t="str">
        <f>IF(B182=Z158,"",1)</f>
        <v/>
      </c>
      <c r="AA182" s="2">
        <f>IF(B182=AA158,"",1)</f>
        <v>1</v>
      </c>
      <c r="AB182" s="2">
        <f>IF(B182=AB158,"",1)</f>
        <v>1</v>
      </c>
      <c r="AC182" s="2">
        <f>IF(B182=AC158,"",1)</f>
        <v>1</v>
      </c>
      <c r="AD182" s="2">
        <f>IF(B182=AD158,"",1)</f>
        <v>1</v>
      </c>
    </row>
    <row r="183" spans="2:30" ht="15.75" thickBot="1">
      <c r="B183" s="46" t="s">
        <v>111</v>
      </c>
      <c r="C183" s="2">
        <f>IF(B183=C158,"",1)</f>
        <v>1</v>
      </c>
      <c r="D183" s="2">
        <f>IF(B183=D158,"",1)</f>
        <v>1</v>
      </c>
      <c r="E183" s="2">
        <f>IF(B183=E158,"",1)</f>
        <v>1</v>
      </c>
      <c r="F183" s="2">
        <f>IF(B183=F158,"",1)</f>
        <v>1</v>
      </c>
      <c r="G183" s="2">
        <f>IF(B183=G158,"",1)</f>
        <v>1</v>
      </c>
      <c r="H183" s="2">
        <f>IF(B183=H158,"",1)</f>
        <v>1</v>
      </c>
      <c r="I183" s="2">
        <f>IF(B183=I158,"",1)</f>
        <v>1</v>
      </c>
      <c r="J183" s="2">
        <f>IF(B183=J158,"",1)</f>
        <v>1</v>
      </c>
      <c r="K183" s="2">
        <f>IF(B183=K158,"",1)</f>
        <v>1</v>
      </c>
      <c r="L183" s="2">
        <f>IF(B183=L158,"",1)</f>
        <v>1</v>
      </c>
      <c r="M183" s="2">
        <f>IF(B183=M158,"",1)</f>
        <v>1</v>
      </c>
      <c r="N183" s="2">
        <f>IF(B183=N158,"",1)</f>
        <v>1</v>
      </c>
      <c r="O183" s="2">
        <f>IF(B183=O158,"",1)</f>
        <v>1</v>
      </c>
      <c r="P183" s="2">
        <f>IF(B183=P158,"",1)</f>
        <v>1</v>
      </c>
      <c r="Q183" s="2">
        <f>IF(B183=Q158,"",1)</f>
        <v>1</v>
      </c>
      <c r="R183" s="2">
        <f>IF(B183=R158,"",1)</f>
        <v>1</v>
      </c>
      <c r="S183" s="2">
        <f>IF(B183=S158,"",1)</f>
        <v>1</v>
      </c>
      <c r="T183" s="2">
        <f>IF(B183=T158,"",1)</f>
        <v>1</v>
      </c>
      <c r="U183" s="2">
        <f>IF(B183=U158,"",1)</f>
        <v>1</v>
      </c>
      <c r="V183" s="2">
        <f>IF(B183=V158,"",1)</f>
        <v>1</v>
      </c>
      <c r="W183" s="2">
        <f>IF(B183=W158,"",1)</f>
        <v>1</v>
      </c>
      <c r="X183" s="2">
        <f>IF(B183=X158,"",1)</f>
        <v>1</v>
      </c>
      <c r="Y183" s="2">
        <f>IF(B183=Y158,"",1)</f>
        <v>1</v>
      </c>
      <c r="Z183" s="2">
        <f>IF(B183=Z158,"",1)</f>
        <v>1</v>
      </c>
      <c r="AA183" s="71" t="str">
        <f>IF(B183=AA158,"",1)</f>
        <v/>
      </c>
      <c r="AB183" s="2">
        <f>IF(B183=AB158,"",1)</f>
        <v>1</v>
      </c>
      <c r="AC183" s="2">
        <f>IF(B183=AC158,"",1)</f>
        <v>1</v>
      </c>
      <c r="AD183" s="2">
        <f>IF(B183=AD158,"",1)</f>
        <v>1</v>
      </c>
    </row>
    <row r="184" spans="2:30" ht="15.75" thickBot="1">
      <c r="B184" s="46" t="s">
        <v>113</v>
      </c>
      <c r="C184" s="2">
        <f>IF(B184=C158,"",1)</f>
        <v>1</v>
      </c>
      <c r="D184" s="2">
        <f>IF(B184=D158,"",1)</f>
        <v>1</v>
      </c>
      <c r="E184" s="2">
        <f>IF(B184=E158,"",1)</f>
        <v>1</v>
      </c>
      <c r="F184" s="2">
        <f>IF(B184=F158,"",1)</f>
        <v>1</v>
      </c>
      <c r="G184" s="2">
        <f>IF(B184=G158,"",1)</f>
        <v>1</v>
      </c>
      <c r="H184" s="2">
        <f>IF(B184=H158,"",1)</f>
        <v>1</v>
      </c>
      <c r="I184" s="2">
        <f>IF(B184=I158,"",1)</f>
        <v>1</v>
      </c>
      <c r="J184" s="2">
        <f>IF(B184=J158,"",1)</f>
        <v>1</v>
      </c>
      <c r="K184" s="2">
        <f>IF(B184=K158,"",1)</f>
        <v>1</v>
      </c>
      <c r="L184" s="2">
        <f>IF(B184=L158,"",1)</f>
        <v>1</v>
      </c>
      <c r="M184" s="2">
        <f>IF(B184=M158,"",1)</f>
        <v>1</v>
      </c>
      <c r="N184" s="2">
        <f>IF(B184=N158,"",1)</f>
        <v>1</v>
      </c>
      <c r="O184" s="2">
        <f>IF(B184=O158,"",1)</f>
        <v>1</v>
      </c>
      <c r="P184" s="2">
        <f>IF(B184=P158,"",1)</f>
        <v>1</v>
      </c>
      <c r="Q184" s="2">
        <f>IF(B184=Q158,"",1)</f>
        <v>1</v>
      </c>
      <c r="R184" s="2">
        <f>IF(B184=R158,"",1)</f>
        <v>1</v>
      </c>
      <c r="S184" s="2">
        <f>IF(B184=S158,"",1)</f>
        <v>1</v>
      </c>
      <c r="T184" s="2">
        <f>IF(B184=T158,"",1)</f>
        <v>1</v>
      </c>
      <c r="U184" s="2">
        <f>IF(B184=U158,"",1)</f>
        <v>1</v>
      </c>
      <c r="V184" s="2">
        <f>IF(B184=V158,"",1)</f>
        <v>1</v>
      </c>
      <c r="W184" s="2">
        <f>IF(B184=W158,"",1)</f>
        <v>1</v>
      </c>
      <c r="X184" s="2">
        <f>IF(B184=X158,"",1)</f>
        <v>1</v>
      </c>
      <c r="Y184" s="2">
        <f>IF(B184=Y158,"",1)</f>
        <v>1</v>
      </c>
      <c r="Z184" s="2">
        <f>IF(B184=Z158,"",1)</f>
        <v>1</v>
      </c>
      <c r="AA184" s="2">
        <f>IF(B184=AA158,"",1)</f>
        <v>1</v>
      </c>
      <c r="AB184" s="71" t="str">
        <f>IF(B184=AB158,"",1)</f>
        <v/>
      </c>
      <c r="AC184" s="2">
        <f>IF(B184=AC158,"",1)</f>
        <v>1</v>
      </c>
      <c r="AD184" s="2">
        <f>IF(B184=AD158,"",1)</f>
        <v>1</v>
      </c>
    </row>
    <row r="185" spans="2:30" ht="15.75" thickBot="1">
      <c r="B185" s="46" t="s">
        <v>116</v>
      </c>
      <c r="C185" s="2">
        <f>IF(B185=C158,"",1)</f>
        <v>1</v>
      </c>
      <c r="D185" s="2">
        <f>IF(B185=D158,"",1)</f>
        <v>1</v>
      </c>
      <c r="E185" s="2">
        <f>IF(B185=E158,"",1)</f>
        <v>1</v>
      </c>
      <c r="F185" s="2">
        <f>IF(B185=F158,"",1)</f>
        <v>1</v>
      </c>
      <c r="G185" s="2">
        <f>IF(B185=G158,"",1)</f>
        <v>1</v>
      </c>
      <c r="H185" s="2">
        <f>IF(B185=H158,"",1)</f>
        <v>1</v>
      </c>
      <c r="I185" s="2">
        <f>IF(B185=I158,"",1)</f>
        <v>1</v>
      </c>
      <c r="J185" s="2">
        <f>IF(B185=J158,"",1)</f>
        <v>1</v>
      </c>
      <c r="K185" s="2">
        <f>IF(B185=K158,"",1)</f>
        <v>1</v>
      </c>
      <c r="L185" s="2">
        <f>IF(B185=L158,"",1)</f>
        <v>1</v>
      </c>
      <c r="M185" s="2">
        <f>IF(B185=M158,"",1)</f>
        <v>1</v>
      </c>
      <c r="N185" s="2">
        <f>IF(B185=N158,"",1)</f>
        <v>1</v>
      </c>
      <c r="O185" s="2">
        <f>IF(B185=O158,"",1)</f>
        <v>1</v>
      </c>
      <c r="P185" s="2">
        <f>IF(B185=P158,"",1)</f>
        <v>1</v>
      </c>
      <c r="Q185" s="2">
        <f>IF(B185=Q158,"",1)</f>
        <v>1</v>
      </c>
      <c r="R185" s="2">
        <f>IF(B185=R158,"",1)</f>
        <v>1</v>
      </c>
      <c r="S185" s="2">
        <f>IF(B185=S158,"",1)</f>
        <v>1</v>
      </c>
      <c r="T185" s="2">
        <f>IF(B185=T158,"",1)</f>
        <v>1</v>
      </c>
      <c r="U185" s="2">
        <f>IF(B185=U158,"",1)</f>
        <v>1</v>
      </c>
      <c r="V185" s="2">
        <f>IF(B185=V158,"",1)</f>
        <v>1</v>
      </c>
      <c r="W185" s="2">
        <f>IF(B185=W158,"",1)</f>
        <v>1</v>
      </c>
      <c r="X185" s="2">
        <f>IF(B185=X158,"",1)</f>
        <v>1</v>
      </c>
      <c r="Y185" s="2">
        <f>IF(B185=Y158,"",1)</f>
        <v>1</v>
      </c>
      <c r="Z185" s="2">
        <f>IF(B185=Z158,"",1)</f>
        <v>1</v>
      </c>
      <c r="AA185" s="2">
        <f>IF(B185=AA158,"",1)</f>
        <v>1</v>
      </c>
      <c r="AB185" s="2">
        <f>IF(B185=AB158,"",1)</f>
        <v>1</v>
      </c>
      <c r="AC185" s="71" t="str">
        <f>IF(B185=AC158,"",1)</f>
        <v/>
      </c>
      <c r="AD185" s="2">
        <f>IF(B185=AD158,"",1)</f>
        <v>1</v>
      </c>
    </row>
    <row r="186" spans="2:30" ht="15.75" thickBot="1">
      <c r="B186" s="46" t="s">
        <v>119</v>
      </c>
      <c r="C186" s="2">
        <f>IF(B186=C158,"",1)</f>
        <v>1</v>
      </c>
      <c r="D186" s="2">
        <f>IF(B186=D158,"",1)</f>
        <v>1</v>
      </c>
      <c r="E186" s="2">
        <f>IF(B186=E158,"",1)</f>
        <v>1</v>
      </c>
      <c r="F186" s="2">
        <f>IF(B186=F158,"",1)</f>
        <v>1</v>
      </c>
      <c r="G186" s="2">
        <f>IF(B186=G158,"",1)</f>
        <v>1</v>
      </c>
      <c r="H186" s="2">
        <f>IF(B186=H158,"",1)</f>
        <v>1</v>
      </c>
      <c r="I186" s="2">
        <f>IF(B186=I158,"",1)</f>
        <v>1</v>
      </c>
      <c r="J186" s="2">
        <f>IF(B186=J158,"",1)</f>
        <v>1</v>
      </c>
      <c r="K186" s="2">
        <f>IF(B186=K158,"",1)</f>
        <v>1</v>
      </c>
      <c r="L186" s="2">
        <f>IF(B186=L158,"",1)</f>
        <v>1</v>
      </c>
      <c r="M186" s="2">
        <f>IF(B186=M158,"",1)</f>
        <v>1</v>
      </c>
      <c r="N186" s="2">
        <f>IF(B186=N158,"",1)</f>
        <v>1</v>
      </c>
      <c r="O186" s="2">
        <f>IF(B186=O158,"",1)</f>
        <v>1</v>
      </c>
      <c r="P186" s="2">
        <f>IF(B186=P158,"",1)</f>
        <v>1</v>
      </c>
      <c r="Q186" s="2">
        <f>IF(B186=Q158,"",1)</f>
        <v>1</v>
      </c>
      <c r="R186" s="2">
        <f>IF(B186=R158,"",1)</f>
        <v>1</v>
      </c>
      <c r="S186" s="2">
        <f>IF(B186=S158,"",1)</f>
        <v>1</v>
      </c>
      <c r="T186" s="2">
        <f>IF(B186=T158,"",1)</f>
        <v>1</v>
      </c>
      <c r="U186" s="2">
        <f>IF(B186=U158,"",1)</f>
        <v>1</v>
      </c>
      <c r="V186" s="2">
        <f>IF(B186=V158,"",1)</f>
        <v>1</v>
      </c>
      <c r="W186" s="2">
        <f>IF(B186=W158,"",1)</f>
        <v>1</v>
      </c>
      <c r="X186" s="2">
        <f>IF(B186=X158,"",1)</f>
        <v>1</v>
      </c>
      <c r="Y186" s="2">
        <f>IF(B186=Y158,"",1)</f>
        <v>1</v>
      </c>
      <c r="Z186" s="2">
        <f>IF(B186=Z158,"",1)</f>
        <v>1</v>
      </c>
      <c r="AA186" s="2">
        <f>IF(B186=AA158,"",1)</f>
        <v>1</v>
      </c>
      <c r="AB186" s="2">
        <f>IF(B186=AB158,"",1)</f>
        <v>1</v>
      </c>
      <c r="AC186" s="2">
        <f>IF(B186=AC158,"",1)</f>
        <v>1</v>
      </c>
      <c r="AD186" s="71" t="str">
        <f>IF(B186=AD158,"",1)</f>
        <v/>
      </c>
    </row>
    <row r="188" spans="2:30">
      <c r="B188" s="1" t="s">
        <v>136</v>
      </c>
      <c r="C188" s="1"/>
      <c r="D188" s="1"/>
      <c r="E188" s="1"/>
      <c r="F188" s="1"/>
      <c r="G188" s="1"/>
      <c r="H188" s="1"/>
      <c r="I188" s="1"/>
      <c r="J188" s="1"/>
      <c r="K188" s="1"/>
      <c r="L188" s="1"/>
      <c r="M188" s="1"/>
      <c r="N188" s="1"/>
      <c r="O188" s="1"/>
    </row>
    <row r="189" spans="2:30" ht="15.75" thickBot="1">
      <c r="B189" s="46" t="s">
        <v>156</v>
      </c>
      <c r="C189" s="46" t="s">
        <v>45</v>
      </c>
      <c r="D189" s="46" t="s">
        <v>48</v>
      </c>
      <c r="E189" s="46" t="s">
        <v>51</v>
      </c>
      <c r="F189" s="46" t="s">
        <v>54</v>
      </c>
      <c r="G189" s="46" t="s">
        <v>57</v>
      </c>
      <c r="H189" s="46" t="s">
        <v>60</v>
      </c>
      <c r="I189" s="46" t="s">
        <v>63</v>
      </c>
      <c r="J189" s="46" t="s">
        <v>66</v>
      </c>
      <c r="K189" s="46" t="s">
        <v>69</v>
      </c>
      <c r="L189" s="46" t="s">
        <v>71</v>
      </c>
      <c r="M189" s="46" t="s">
        <v>73</v>
      </c>
      <c r="N189" s="46" t="s">
        <v>75</v>
      </c>
      <c r="O189" s="46" t="s">
        <v>78</v>
      </c>
      <c r="P189" s="46" t="s">
        <v>81</v>
      </c>
      <c r="Q189" s="46" t="s">
        <v>84</v>
      </c>
      <c r="R189" s="46" t="s">
        <v>87</v>
      </c>
      <c r="S189" s="46" t="s">
        <v>90</v>
      </c>
      <c r="T189" s="46" t="s">
        <v>93</v>
      </c>
      <c r="U189" s="46" t="s">
        <v>96</v>
      </c>
      <c r="V189" s="46" t="s">
        <v>98</v>
      </c>
      <c r="W189" s="46" t="s">
        <v>100</v>
      </c>
      <c r="X189" s="46" t="s">
        <v>103</v>
      </c>
      <c r="Y189" s="46" t="s">
        <v>106</v>
      </c>
      <c r="Z189" s="46" t="s">
        <v>109</v>
      </c>
      <c r="AA189" s="46" t="s">
        <v>111</v>
      </c>
      <c r="AB189" s="46" t="s">
        <v>113</v>
      </c>
      <c r="AC189" s="46" t="s">
        <v>116</v>
      </c>
      <c r="AD189" s="46" t="s">
        <v>119</v>
      </c>
    </row>
    <row r="190" spans="2:30" ht="15.75" thickBot="1">
      <c r="B190" s="46" t="s">
        <v>45</v>
      </c>
      <c r="C190" s="71" t="str">
        <f>IF(B190=C189,"",1)</f>
        <v/>
      </c>
      <c r="D190" s="2">
        <f>IF(B190=D189,"",1)</f>
        <v>1</v>
      </c>
      <c r="E190" s="2">
        <f>IF(B190=E189,"",1)</f>
        <v>1</v>
      </c>
      <c r="F190" s="2">
        <f>IF(B190=F189,"",1)</f>
        <v>1</v>
      </c>
      <c r="G190" s="2">
        <f>IF(B190=G189,"",1)</f>
        <v>1</v>
      </c>
      <c r="H190" s="2">
        <f>IF(B190=H189,"",1)</f>
        <v>1</v>
      </c>
      <c r="I190" s="2">
        <f>IF(B190=I189,"",1)</f>
        <v>1</v>
      </c>
      <c r="J190" s="2">
        <f>IF(B190=J189,"",1)</f>
        <v>1</v>
      </c>
      <c r="K190" s="2">
        <f>IF(B190=K189,"",1)</f>
        <v>1</v>
      </c>
      <c r="L190" s="2">
        <f>IF(B190=L189,"",1)</f>
        <v>1</v>
      </c>
      <c r="M190" s="2">
        <f>IF(B190=M189,"",1)</f>
        <v>1</v>
      </c>
      <c r="N190" s="2">
        <f>IF(B190=N189,"",1)</f>
        <v>1</v>
      </c>
      <c r="O190" s="2">
        <f>IF(B190=O189,"",1)</f>
        <v>1</v>
      </c>
      <c r="P190" s="2">
        <f>IF(B190=P189,"",1)</f>
        <v>1</v>
      </c>
      <c r="Q190" s="2">
        <f>IF(B190=Q189,"",1)</f>
        <v>1</v>
      </c>
      <c r="R190" s="2">
        <f>IF(B190=R189,"",1)</f>
        <v>1</v>
      </c>
      <c r="S190" s="2">
        <f>IF(B190=S189,"",1)</f>
        <v>1</v>
      </c>
      <c r="T190" s="2">
        <f>IF(B190=T189,"",1)</f>
        <v>1</v>
      </c>
      <c r="U190" s="2">
        <f>IF(B190=U189,"",1)</f>
        <v>1</v>
      </c>
      <c r="V190" s="2">
        <f>IF(B190=V189,"",1)</f>
        <v>1</v>
      </c>
      <c r="W190" s="2">
        <f>IF(B190=W189,"",1)</f>
        <v>1</v>
      </c>
      <c r="X190" s="2">
        <f>IF(B190=X189,"",1)</f>
        <v>1</v>
      </c>
      <c r="Y190" s="2">
        <f>IF(B190=Y189,"",1)</f>
        <v>1</v>
      </c>
      <c r="Z190" s="2">
        <f>IF(B190=Z189,"",1)</f>
        <v>1</v>
      </c>
      <c r="AA190" s="2">
        <f>IF(B190=AA189,"",1)</f>
        <v>1</v>
      </c>
      <c r="AB190" s="2">
        <f>IF(B190=AB189,"",1)</f>
        <v>1</v>
      </c>
      <c r="AC190" s="2">
        <f>IF(B190=AC189,"",1)</f>
        <v>1</v>
      </c>
      <c r="AD190" s="2">
        <f>IF(B190=AD189,"",1)</f>
        <v>1</v>
      </c>
    </row>
    <row r="191" spans="2:30" ht="15.75" thickBot="1">
      <c r="B191" s="46" t="s">
        <v>48</v>
      </c>
      <c r="C191" s="2">
        <f>IF(B191=C189,"",1)</f>
        <v>1</v>
      </c>
      <c r="D191" s="71" t="str">
        <f>IF(B191=D189,"",1)</f>
        <v/>
      </c>
      <c r="E191" s="2">
        <f>IF(B191=E189,"",1)</f>
        <v>1</v>
      </c>
      <c r="F191" s="2">
        <f>IF(B191=F189,"",1)</f>
        <v>1</v>
      </c>
      <c r="G191" s="2">
        <f>IF(B191=G189,"",1)</f>
        <v>1</v>
      </c>
      <c r="H191" s="2">
        <f>IF(B191=H189,"",1)</f>
        <v>1</v>
      </c>
      <c r="I191" s="2">
        <f>IF(B191=I189,"",1)</f>
        <v>1</v>
      </c>
      <c r="J191" s="2">
        <f>IF(B191=J189,"",1)</f>
        <v>1</v>
      </c>
      <c r="K191" s="2">
        <f>IF(B191=K189,"",1)</f>
        <v>1</v>
      </c>
      <c r="L191" s="2">
        <f>IF(B191=L189,"",1)</f>
        <v>1</v>
      </c>
      <c r="M191" s="2">
        <f>IF(B191=M189,"",1)</f>
        <v>1</v>
      </c>
      <c r="N191" s="2">
        <f>IF(B191=N189,"",1)</f>
        <v>1</v>
      </c>
      <c r="O191" s="2">
        <f>IF(B191=O189,"",1)</f>
        <v>1</v>
      </c>
      <c r="P191" s="2">
        <f>IF(B191=P189,"",1)</f>
        <v>1</v>
      </c>
      <c r="Q191" s="2">
        <f>IF(B191=Q189,"",1)</f>
        <v>1</v>
      </c>
      <c r="R191" s="2">
        <f>IF(B191=R189,"",1)</f>
        <v>1</v>
      </c>
      <c r="S191" s="2">
        <f>IF(B191=S189,"",1)</f>
        <v>1</v>
      </c>
      <c r="T191" s="2">
        <f>IF(B191=T189,"",1)</f>
        <v>1</v>
      </c>
      <c r="U191" s="2">
        <f>IF(B191=U189,"",1)</f>
        <v>1</v>
      </c>
      <c r="V191" s="2">
        <f>IF(B191=V189,"",1)</f>
        <v>1</v>
      </c>
      <c r="W191" s="2">
        <f>IF(B191=W189,"",1)</f>
        <v>1</v>
      </c>
      <c r="X191" s="2">
        <f>IF(B191=X189,"",1)</f>
        <v>1</v>
      </c>
      <c r="Y191" s="2">
        <f>IF(B191=Y189,"",1)</f>
        <v>1</v>
      </c>
      <c r="Z191" s="2">
        <f>IF(B191=Z189,"",1)</f>
        <v>1</v>
      </c>
      <c r="AA191" s="2">
        <f>IF(B191=AA189,"",1)</f>
        <v>1</v>
      </c>
      <c r="AB191" s="2">
        <f>IF(B191=AB189,"",1)</f>
        <v>1</v>
      </c>
      <c r="AC191" s="2">
        <f>IF(B191=AC189,"",1)</f>
        <v>1</v>
      </c>
      <c r="AD191" s="2">
        <f>IF(B191=AD189,"",1)</f>
        <v>1</v>
      </c>
    </row>
    <row r="192" spans="2:30" ht="15.75" thickBot="1">
      <c r="B192" s="46" t="s">
        <v>51</v>
      </c>
      <c r="C192" s="2">
        <f>IF(B192=C189,"",1)</f>
        <v>1</v>
      </c>
      <c r="D192" s="2">
        <f>IF(B192=D189,"",1)</f>
        <v>1</v>
      </c>
      <c r="E192" s="71" t="str">
        <f>IF(B192=E189,"",1)</f>
        <v/>
      </c>
      <c r="F192" s="2">
        <f>IF(B192=F189,"",1)</f>
        <v>1</v>
      </c>
      <c r="G192" s="2">
        <f>IF(B192=G189,"",1)</f>
        <v>1</v>
      </c>
      <c r="H192" s="2">
        <f>IF(B192=H189,"",1)</f>
        <v>1</v>
      </c>
      <c r="I192" s="2">
        <f>IF(B192=I189,"",1)</f>
        <v>1</v>
      </c>
      <c r="J192" s="2">
        <f>IF(B192=J189,"",1)</f>
        <v>1</v>
      </c>
      <c r="K192" s="2">
        <f>IF(B192=K189,"",1)</f>
        <v>1</v>
      </c>
      <c r="L192" s="2">
        <f>IF(B192=L189,"",1)</f>
        <v>1</v>
      </c>
      <c r="M192" s="2">
        <f>IF(B192=M189,"",1)</f>
        <v>1</v>
      </c>
      <c r="N192" s="2">
        <f>IF(B192=N189,"",1)</f>
        <v>1</v>
      </c>
      <c r="O192" s="2">
        <f>IF(B192=O189,"",1)</f>
        <v>1</v>
      </c>
      <c r="P192" s="2">
        <f>IF(B192=P189,"",1)</f>
        <v>1</v>
      </c>
      <c r="Q192" s="2">
        <f>IF(B192=Q189,"",1)</f>
        <v>1</v>
      </c>
      <c r="R192" s="2">
        <f>IF(B192=R189,"",1)</f>
        <v>1</v>
      </c>
      <c r="S192" s="2">
        <f>IF(B192=S189,"",1)</f>
        <v>1</v>
      </c>
      <c r="T192" s="2">
        <f>IF(B192=T189,"",1)</f>
        <v>1</v>
      </c>
      <c r="U192" s="2">
        <f>IF(B192=U189,"",1)</f>
        <v>1</v>
      </c>
      <c r="V192" s="2">
        <f>IF(B192=V189,"",1)</f>
        <v>1</v>
      </c>
      <c r="W192" s="2">
        <f>IF(B192=W189,"",1)</f>
        <v>1</v>
      </c>
      <c r="X192" s="2">
        <f>IF(B192=X189,"",1)</f>
        <v>1</v>
      </c>
      <c r="Y192" s="2">
        <f>IF(B192=Y189,"",1)</f>
        <v>1</v>
      </c>
      <c r="Z192" s="2">
        <f>IF(B192=Z189,"",1)</f>
        <v>1</v>
      </c>
      <c r="AA192" s="2">
        <f>IF(B192=AA189,"",1)</f>
        <v>1</v>
      </c>
      <c r="AB192" s="2">
        <f>IF(B192=AB189,"",1)</f>
        <v>1</v>
      </c>
      <c r="AC192" s="2">
        <f>IF(B192=AC189,"",1)</f>
        <v>1</v>
      </c>
      <c r="AD192" s="2">
        <f>IF(B192=AD189,"",1)</f>
        <v>1</v>
      </c>
    </row>
    <row r="193" spans="2:30" ht="15.75" thickBot="1">
      <c r="B193" s="46" t="s">
        <v>54</v>
      </c>
      <c r="C193" s="2">
        <f>IF(B193=C189,"",1)</f>
        <v>1</v>
      </c>
      <c r="D193" s="2">
        <f>IF(B193=D189,"",1)</f>
        <v>1</v>
      </c>
      <c r="E193" s="2">
        <f>IF(B193=E189,"",1)</f>
        <v>1</v>
      </c>
      <c r="F193" s="71" t="str">
        <f>IF(B193=F189,"",1)</f>
        <v/>
      </c>
      <c r="G193" s="2">
        <f>IF(B193=G189,"",1)</f>
        <v>1</v>
      </c>
      <c r="H193" s="2">
        <f>IF(B193=H189,"",1)</f>
        <v>1</v>
      </c>
      <c r="I193" s="2">
        <f>IF(B193=I189,"",1)</f>
        <v>1</v>
      </c>
      <c r="J193" s="2">
        <f>IF(B193=J189,"",1)</f>
        <v>1</v>
      </c>
      <c r="K193" s="2">
        <f>IF(B193=K189,"",1)</f>
        <v>1</v>
      </c>
      <c r="L193" s="2">
        <f>IF(B193=L189,"",1)</f>
        <v>1</v>
      </c>
      <c r="M193" s="2">
        <f>IF(B193=M189,"",1)</f>
        <v>1</v>
      </c>
      <c r="N193" s="2">
        <f>IF(B193=N189,"",1)</f>
        <v>1</v>
      </c>
      <c r="O193" s="2">
        <f>IF(B193=O189,"",1)</f>
        <v>1</v>
      </c>
      <c r="P193" s="2">
        <f>IF(B193=P189,"",1)</f>
        <v>1</v>
      </c>
      <c r="Q193" s="2">
        <f>IF(B193=Q189,"",1)</f>
        <v>1</v>
      </c>
      <c r="R193" s="2">
        <f>IF(B193=R189,"",1)</f>
        <v>1</v>
      </c>
      <c r="S193" s="2">
        <f>IF(B193=S189,"",1)</f>
        <v>1</v>
      </c>
      <c r="T193" s="2">
        <f>IF(B193=T189,"",1)</f>
        <v>1</v>
      </c>
      <c r="U193" s="2">
        <f>IF(B193=U189,"",1)</f>
        <v>1</v>
      </c>
      <c r="V193" s="2">
        <f>IF(B193=V189,"",1)</f>
        <v>1</v>
      </c>
      <c r="W193" s="2">
        <f>IF(B193=W189,"",1)</f>
        <v>1</v>
      </c>
      <c r="X193" s="2">
        <f>IF(B193=X189,"",1)</f>
        <v>1</v>
      </c>
      <c r="Y193" s="2">
        <f>IF(B193=Y189,"",1)</f>
        <v>1</v>
      </c>
      <c r="Z193" s="2">
        <f>IF(B193=Z189,"",1)</f>
        <v>1</v>
      </c>
      <c r="AA193" s="2">
        <f>IF(B193=AA189,"",1)</f>
        <v>1</v>
      </c>
      <c r="AB193" s="2">
        <f>IF(B193=AB189,"",1)</f>
        <v>1</v>
      </c>
      <c r="AC193" s="2">
        <f>IF(B193=AC189,"",1)</f>
        <v>1</v>
      </c>
      <c r="AD193" s="2">
        <f>IF(B193=AD189,"",1)</f>
        <v>1</v>
      </c>
    </row>
    <row r="194" spans="2:30" ht="15.75" thickBot="1">
      <c r="B194" s="46" t="s">
        <v>57</v>
      </c>
      <c r="C194" s="2">
        <f>IF(B194=C189,"",1)</f>
        <v>1</v>
      </c>
      <c r="D194" s="2">
        <f>IF(B194=D189,"",1)</f>
        <v>1</v>
      </c>
      <c r="E194" s="2">
        <f>IF(B194=E189,"",1)</f>
        <v>1</v>
      </c>
      <c r="F194" s="2">
        <f>IF(B194=F189,"",1)</f>
        <v>1</v>
      </c>
      <c r="G194" s="71" t="str">
        <f>IF(B194=G189,"",1)</f>
        <v/>
      </c>
      <c r="H194" s="2">
        <f>IF(B194=H189,"",1)</f>
        <v>1</v>
      </c>
      <c r="I194" s="2">
        <f>IF(B194=I189,"",1)</f>
        <v>1</v>
      </c>
      <c r="J194" s="2">
        <f>IF(B194=J189,"",1)</f>
        <v>1</v>
      </c>
      <c r="K194" s="2">
        <f>IF(B194=K189,"",1)</f>
        <v>1</v>
      </c>
      <c r="L194" s="2">
        <f>IF(B194=L189,"",1)</f>
        <v>1</v>
      </c>
      <c r="M194" s="2">
        <f>IF(B194=M189,"",1)</f>
        <v>1</v>
      </c>
      <c r="N194" s="2">
        <f>IF(B194=N189,"",1)</f>
        <v>1</v>
      </c>
      <c r="O194" s="2">
        <f>IF(B194=O189,"",1)</f>
        <v>1</v>
      </c>
      <c r="P194" s="2">
        <f>IF(B194=P189,"",1)</f>
        <v>1</v>
      </c>
      <c r="Q194" s="2">
        <f>IF(B194=Q189,"",1)</f>
        <v>1</v>
      </c>
      <c r="R194" s="2">
        <f>IF(B194=R189,"",1)</f>
        <v>1</v>
      </c>
      <c r="S194" s="2">
        <f>IF(B194=S189,"",1)</f>
        <v>1</v>
      </c>
      <c r="T194" s="2">
        <f>IF(B194=T189,"",1)</f>
        <v>1</v>
      </c>
      <c r="U194" s="2">
        <f>IF(B194=U189,"",1)</f>
        <v>1</v>
      </c>
      <c r="V194" s="2">
        <f>IF(B194=V189,"",1)</f>
        <v>1</v>
      </c>
      <c r="W194" s="2">
        <f>IF(B194=W189,"",1)</f>
        <v>1</v>
      </c>
      <c r="X194" s="2">
        <f>IF(B194=X189,"",1)</f>
        <v>1</v>
      </c>
      <c r="Y194" s="2">
        <f>IF(B194=Y189,"",1)</f>
        <v>1</v>
      </c>
      <c r="Z194" s="2">
        <f>IF(B194=Z189,"",1)</f>
        <v>1</v>
      </c>
      <c r="AA194" s="2">
        <f>IF(B194=AA189,"",1)</f>
        <v>1</v>
      </c>
      <c r="AB194" s="2">
        <f>IF(B194=AB189,"",1)</f>
        <v>1</v>
      </c>
      <c r="AC194" s="2">
        <f>IF(B194=AC189,"",1)</f>
        <v>1</v>
      </c>
      <c r="AD194" s="2">
        <f>IF(B194=AD189,"",1)</f>
        <v>1</v>
      </c>
    </row>
    <row r="195" spans="2:30" ht="15.75" thickBot="1">
      <c r="B195" s="46" t="s">
        <v>60</v>
      </c>
      <c r="C195" s="2">
        <f>IF(B195=C189,"",1)</f>
        <v>1</v>
      </c>
      <c r="D195" s="2">
        <f>IF(B195=D189,"",1)</f>
        <v>1</v>
      </c>
      <c r="E195" s="2">
        <f>IF(B195=E189,"",1)</f>
        <v>1</v>
      </c>
      <c r="F195" s="2">
        <f>IF(B195=F189,"",1)</f>
        <v>1</v>
      </c>
      <c r="G195" s="2">
        <f>IF(B195=G189,"",1)</f>
        <v>1</v>
      </c>
      <c r="H195" s="71" t="str">
        <f>IF(B195=H189,"",1)</f>
        <v/>
      </c>
      <c r="I195" s="2">
        <f>IF(B195=I189,"",1)</f>
        <v>1</v>
      </c>
      <c r="J195" s="2">
        <f>IF(B195=J189,"",1)</f>
        <v>1</v>
      </c>
      <c r="K195" s="2">
        <f>IF(B195=K189,"",1)</f>
        <v>1</v>
      </c>
      <c r="L195" s="2">
        <f>IF(B195=L189,"",1)</f>
        <v>1</v>
      </c>
      <c r="M195" s="2">
        <f>IF(B195=M189,"",1)</f>
        <v>1</v>
      </c>
      <c r="N195" s="2">
        <f>IF(B195=N189,"",1)</f>
        <v>1</v>
      </c>
      <c r="O195" s="2">
        <f>IF(B195=O189,"",1)</f>
        <v>1</v>
      </c>
      <c r="P195" s="2">
        <f>IF(B195=P189,"",1)</f>
        <v>1</v>
      </c>
      <c r="Q195" s="2">
        <f>IF(B195=Q189,"",1)</f>
        <v>1</v>
      </c>
      <c r="R195" s="2">
        <f>IF(B195=R189,"",1)</f>
        <v>1</v>
      </c>
      <c r="S195" s="2">
        <f>IF(B195=S189,"",1)</f>
        <v>1</v>
      </c>
      <c r="T195" s="2">
        <f>IF(B195=T189,"",1)</f>
        <v>1</v>
      </c>
      <c r="U195" s="2">
        <f>IF(B195=U189,"",1)</f>
        <v>1</v>
      </c>
      <c r="V195" s="2">
        <f>IF(B195=V189,"",1)</f>
        <v>1</v>
      </c>
      <c r="W195" s="2">
        <f>IF(B195=W189,"",1)</f>
        <v>1</v>
      </c>
      <c r="X195" s="2">
        <f>IF(B195=X189,"",1)</f>
        <v>1</v>
      </c>
      <c r="Y195" s="2">
        <f>IF(B195=Y189,"",1)</f>
        <v>1</v>
      </c>
      <c r="Z195" s="2">
        <f>IF(B195=Z189,"",1)</f>
        <v>1</v>
      </c>
      <c r="AA195" s="2">
        <f>IF(B195=AA189,"",1)</f>
        <v>1</v>
      </c>
      <c r="AB195" s="2">
        <f>IF(B195=AB189,"",1)</f>
        <v>1</v>
      </c>
      <c r="AC195" s="2">
        <f>IF(B195=AC189,"",1)</f>
        <v>1</v>
      </c>
      <c r="AD195" s="2">
        <f>IF(B195=AD189,"",1)</f>
        <v>1</v>
      </c>
    </row>
    <row r="196" spans="2:30" ht="15.75" thickBot="1">
      <c r="B196" s="46" t="s">
        <v>63</v>
      </c>
      <c r="C196" s="2">
        <f>IF(B196=C189,"",1)</f>
        <v>1</v>
      </c>
      <c r="D196" s="2">
        <f>IF(B196=D189,"",1)</f>
        <v>1</v>
      </c>
      <c r="E196" s="2">
        <f>IF(B196=E189,"",1)</f>
        <v>1</v>
      </c>
      <c r="F196" s="2">
        <f>IF(B196=F189,"",1)</f>
        <v>1</v>
      </c>
      <c r="G196" s="2">
        <f>IF(B196=G189,"",1)</f>
        <v>1</v>
      </c>
      <c r="H196" s="2">
        <f>IF(B196=H189,"",1)</f>
        <v>1</v>
      </c>
      <c r="I196" s="71" t="str">
        <f>IF(B196=I189,"",1)</f>
        <v/>
      </c>
      <c r="J196" s="2">
        <f>IF(B196=J189,"",1)</f>
        <v>1</v>
      </c>
      <c r="K196" s="2">
        <f>IF(B196=K189,"",1)</f>
        <v>1</v>
      </c>
      <c r="L196" s="2">
        <f>IF(B196=L189,"",1)</f>
        <v>1</v>
      </c>
      <c r="M196" s="2">
        <f>IF(B196=M189,"",1)</f>
        <v>1</v>
      </c>
      <c r="N196" s="2">
        <f>IF(B196=N189,"",1)</f>
        <v>1</v>
      </c>
      <c r="O196" s="2">
        <f>IF(B196=O189,"",1)</f>
        <v>1</v>
      </c>
      <c r="P196" s="2">
        <f>IF(B196=P189,"",1)</f>
        <v>1</v>
      </c>
      <c r="Q196" s="2">
        <f>IF(B196=Q189,"",1)</f>
        <v>1</v>
      </c>
      <c r="R196" s="2">
        <f>IF(B196=R189,"",1)</f>
        <v>1</v>
      </c>
      <c r="S196" s="2">
        <f>IF(B196=S189,"",1)</f>
        <v>1</v>
      </c>
      <c r="T196" s="2">
        <f>IF(B196=T189,"",1)</f>
        <v>1</v>
      </c>
      <c r="U196" s="2">
        <f>IF(B196=U189,"",1)</f>
        <v>1</v>
      </c>
      <c r="V196" s="2">
        <f>IF(B196=V189,"",1)</f>
        <v>1</v>
      </c>
      <c r="W196" s="2">
        <f>IF(B196=W189,"",1)</f>
        <v>1</v>
      </c>
      <c r="X196" s="2">
        <f>IF(B196=X189,"",1)</f>
        <v>1</v>
      </c>
      <c r="Y196" s="2">
        <f>IF(B196=Y189,"",1)</f>
        <v>1</v>
      </c>
      <c r="Z196" s="2">
        <f>IF(B196=Z189,"",1)</f>
        <v>1</v>
      </c>
      <c r="AA196" s="2">
        <f>IF(B196=AA189,"",1)</f>
        <v>1</v>
      </c>
      <c r="AB196" s="2">
        <f>IF(B196=AB189,"",1)</f>
        <v>1</v>
      </c>
      <c r="AC196" s="2">
        <f>IF(B196=AC189,"",1)</f>
        <v>1</v>
      </c>
      <c r="AD196" s="2">
        <f>IF(B196=AD189,"",1)</f>
        <v>1</v>
      </c>
    </row>
    <row r="197" spans="2:30" ht="15.75" thickBot="1">
      <c r="B197" s="46" t="s">
        <v>66</v>
      </c>
      <c r="C197" s="2">
        <f>IF(B197=C189,"",1)</f>
        <v>1</v>
      </c>
      <c r="D197" s="2">
        <f>IF(B197=D189,"",1)</f>
        <v>1</v>
      </c>
      <c r="E197" s="2">
        <f>IF(B197=E189,"",1)</f>
        <v>1</v>
      </c>
      <c r="F197" s="2">
        <f>IF(B197=F189,"",1)</f>
        <v>1</v>
      </c>
      <c r="G197" s="2">
        <f>IF(B197=G189,"",1)</f>
        <v>1</v>
      </c>
      <c r="H197" s="2">
        <f>IF(B197=H189,"",1)</f>
        <v>1</v>
      </c>
      <c r="I197" s="2">
        <f>IF(B197=I189,"",1)</f>
        <v>1</v>
      </c>
      <c r="J197" s="71" t="str">
        <f>IF(B197=J189,"",1)</f>
        <v/>
      </c>
      <c r="K197" s="2">
        <f>IF(B197=K189,"",1)</f>
        <v>1</v>
      </c>
      <c r="L197" s="2">
        <f>IF(B197=L189,"",1)</f>
        <v>1</v>
      </c>
      <c r="M197" s="2">
        <f>IF(B197=M189,"",1)</f>
        <v>1</v>
      </c>
      <c r="N197" s="2">
        <f>IF(B197=N189,"",1)</f>
        <v>1</v>
      </c>
      <c r="O197" s="2">
        <f>IF(B197=O189,"",1)</f>
        <v>1</v>
      </c>
      <c r="P197" s="2">
        <f>IF(B197=P189,"",1)</f>
        <v>1</v>
      </c>
      <c r="Q197" s="2">
        <f>IF(B197=Q189,"",1)</f>
        <v>1</v>
      </c>
      <c r="R197" s="2">
        <f>IF(B197=R189,"",1)</f>
        <v>1</v>
      </c>
      <c r="S197" s="2">
        <f>IF(B197=S189,"",1)</f>
        <v>1</v>
      </c>
      <c r="T197" s="2">
        <f>IF(B197=T189,"",1)</f>
        <v>1</v>
      </c>
      <c r="U197" s="2">
        <f>IF(B197=U189,"",1)</f>
        <v>1</v>
      </c>
      <c r="V197" s="2">
        <f>IF(B197=V189,"",1)</f>
        <v>1</v>
      </c>
      <c r="W197" s="2">
        <f>IF(B197=W189,"",1)</f>
        <v>1</v>
      </c>
      <c r="X197" s="2">
        <f>IF(B197=X189,"",1)</f>
        <v>1</v>
      </c>
      <c r="Y197" s="2">
        <f>IF(B197=Y189,"",1)</f>
        <v>1</v>
      </c>
      <c r="Z197" s="2">
        <f>IF(B197=Z189,"",1)</f>
        <v>1</v>
      </c>
      <c r="AA197" s="2">
        <f>IF(B197=AA189,"",1)</f>
        <v>1</v>
      </c>
      <c r="AB197" s="2">
        <f>IF(B197=AB189,"",1)</f>
        <v>1</v>
      </c>
      <c r="AC197" s="2">
        <f>IF(B197=AC189,"",1)</f>
        <v>1</v>
      </c>
      <c r="AD197" s="2">
        <f>IF(B197=AD189,"",1)</f>
        <v>1</v>
      </c>
    </row>
    <row r="198" spans="2:30" ht="15.75" thickBot="1">
      <c r="B198" s="46" t="s">
        <v>69</v>
      </c>
      <c r="C198" s="2">
        <f>IF(B198=C189,"",1)</f>
        <v>1</v>
      </c>
      <c r="D198" s="2">
        <f>IF(B198=D189,"",1)</f>
        <v>1</v>
      </c>
      <c r="E198" s="2">
        <f>IF(B198=E189,"",1)</f>
        <v>1</v>
      </c>
      <c r="F198" s="2">
        <f>IF(B198=F189,"",1)</f>
        <v>1</v>
      </c>
      <c r="G198" s="2">
        <f>IF(B198=G189,"",1)</f>
        <v>1</v>
      </c>
      <c r="H198" s="2">
        <f>IF(B198=H189,"",1)</f>
        <v>1</v>
      </c>
      <c r="I198" s="2">
        <f>IF(B198=I189,"",1)</f>
        <v>1</v>
      </c>
      <c r="J198" s="2">
        <f>IF(B198=J189,"",1)</f>
        <v>1</v>
      </c>
      <c r="K198" s="71" t="str">
        <f>IF(B198=K189,"",1)</f>
        <v/>
      </c>
      <c r="L198" s="2">
        <f>IF(B198=L189,"",1)</f>
        <v>1</v>
      </c>
      <c r="M198" s="2">
        <f>IF(B198=M189,"",1)</f>
        <v>1</v>
      </c>
      <c r="N198" s="2">
        <f>IF(B198=N189,"",1)</f>
        <v>1</v>
      </c>
      <c r="O198" s="2">
        <f>IF(B198=O189,"",1)</f>
        <v>1</v>
      </c>
      <c r="P198" s="2">
        <f>IF(B198=P189,"",1)</f>
        <v>1</v>
      </c>
      <c r="Q198" s="2">
        <f>IF(B198=Q189,"",1)</f>
        <v>1</v>
      </c>
      <c r="R198" s="2">
        <f>IF(B198=R189,"",1)</f>
        <v>1</v>
      </c>
      <c r="S198" s="2">
        <f>IF(B198=S189,"",1)</f>
        <v>1</v>
      </c>
      <c r="T198" s="2">
        <f>IF(B198=T189,"",1)</f>
        <v>1</v>
      </c>
      <c r="U198" s="2">
        <f>IF(B198=U189,"",1)</f>
        <v>1</v>
      </c>
      <c r="V198" s="2">
        <f>IF(B198=V189,"",1)</f>
        <v>1</v>
      </c>
      <c r="W198" s="2">
        <f>IF(B198=W189,"",1)</f>
        <v>1</v>
      </c>
      <c r="X198" s="2">
        <f>IF(B198=X189,"",1)</f>
        <v>1</v>
      </c>
      <c r="Y198" s="2">
        <f>IF(B198=Y189,"",1)</f>
        <v>1</v>
      </c>
      <c r="Z198" s="2">
        <f>IF(B198=Z189,"",1)</f>
        <v>1</v>
      </c>
      <c r="AA198" s="2">
        <f>IF(B198=AA189,"",1)</f>
        <v>1</v>
      </c>
      <c r="AB198" s="2">
        <f>IF(B198=AB189,"",1)</f>
        <v>1</v>
      </c>
      <c r="AC198" s="2">
        <f>IF(B198=AC189,"",1)</f>
        <v>1</v>
      </c>
      <c r="AD198" s="2">
        <f>IF(B198=AD189,"",1)</f>
        <v>1</v>
      </c>
    </row>
    <row r="199" spans="2:30" ht="15.75" thickBot="1">
      <c r="B199" s="46" t="s">
        <v>71</v>
      </c>
      <c r="C199" s="2">
        <f>IF(B199=C189,"",1)</f>
        <v>1</v>
      </c>
      <c r="D199" s="2">
        <f>IF(B199=D189,"",1)</f>
        <v>1</v>
      </c>
      <c r="E199" s="2">
        <f>IF(B199=E189,"",1)</f>
        <v>1</v>
      </c>
      <c r="F199" s="2">
        <f>IF(B199=F189,"",1)</f>
        <v>1</v>
      </c>
      <c r="G199" s="2">
        <f>IF(B199=G189,"",1)</f>
        <v>1</v>
      </c>
      <c r="H199" s="2">
        <f>IF(B199=H189,"",1)</f>
        <v>1</v>
      </c>
      <c r="I199" s="2">
        <f>IF(B199=I189,"",1)</f>
        <v>1</v>
      </c>
      <c r="J199" s="2">
        <f>IF(B199=J189,"",1)</f>
        <v>1</v>
      </c>
      <c r="K199" s="2">
        <f>IF(B199=K189,"",1)</f>
        <v>1</v>
      </c>
      <c r="L199" s="71" t="str">
        <f>IF(B199=L189,"",1)</f>
        <v/>
      </c>
      <c r="M199" s="2">
        <f>IF(B199=M189,"",1)</f>
        <v>1</v>
      </c>
      <c r="N199" s="2">
        <f>IF(B199=N189,"",1)</f>
        <v>1</v>
      </c>
      <c r="O199" s="2">
        <f>IF(B199=O189,"",1)</f>
        <v>1</v>
      </c>
      <c r="P199" s="2">
        <f>IF(B199=P189,"",1)</f>
        <v>1</v>
      </c>
      <c r="Q199" s="2">
        <f>IF(B199=Q189,"",1)</f>
        <v>1</v>
      </c>
      <c r="R199" s="2">
        <f>IF(B199=R189,"",1)</f>
        <v>1</v>
      </c>
      <c r="S199" s="2">
        <f>IF(B199=S189,"",1)</f>
        <v>1</v>
      </c>
      <c r="T199" s="2">
        <f>IF(B199=T189,"",1)</f>
        <v>1</v>
      </c>
      <c r="U199" s="2">
        <f>IF(B199=U189,"",1)</f>
        <v>1</v>
      </c>
      <c r="V199" s="2">
        <f>IF(B199=V189,"",1)</f>
        <v>1</v>
      </c>
      <c r="W199" s="2">
        <f>IF(B199=W189,"",1)</f>
        <v>1</v>
      </c>
      <c r="X199" s="2">
        <f>IF(B199=X189,"",1)</f>
        <v>1</v>
      </c>
      <c r="Y199" s="2">
        <f>IF(B199=Y189,"",1)</f>
        <v>1</v>
      </c>
      <c r="Z199" s="2">
        <f>IF(B199=Z189,"",1)</f>
        <v>1</v>
      </c>
      <c r="AA199" s="2">
        <f>IF(B199=AA189,"",1)</f>
        <v>1</v>
      </c>
      <c r="AB199" s="2">
        <f>IF(B199=AB189,"",1)</f>
        <v>1</v>
      </c>
      <c r="AC199" s="2">
        <f>IF(B199=AC189,"",1)</f>
        <v>1</v>
      </c>
      <c r="AD199" s="2">
        <f>IF(B199=AD189,"",1)</f>
        <v>1</v>
      </c>
    </row>
    <row r="200" spans="2:30" ht="15.75" thickBot="1">
      <c r="B200" s="46" t="s">
        <v>73</v>
      </c>
      <c r="C200" s="2">
        <f>IF(B200=C189,"",1)</f>
        <v>1</v>
      </c>
      <c r="D200" s="2">
        <f>IF(B200=D189,"",1)</f>
        <v>1</v>
      </c>
      <c r="E200" s="2">
        <f>IF(B200=E189,"",1)</f>
        <v>1</v>
      </c>
      <c r="F200" s="2">
        <f>IF(B200=F189,"",1)</f>
        <v>1</v>
      </c>
      <c r="G200" s="2">
        <f>IF(B200=G189,"",1)</f>
        <v>1</v>
      </c>
      <c r="H200" s="2">
        <f>IF(B200=H189,"",1)</f>
        <v>1</v>
      </c>
      <c r="I200" s="2">
        <f>IF(B200=I189,"",1)</f>
        <v>1</v>
      </c>
      <c r="J200" s="2">
        <f>IF(B200=J189,"",1)</f>
        <v>1</v>
      </c>
      <c r="K200" s="2">
        <f>IF(B200=K189,"",1)</f>
        <v>1</v>
      </c>
      <c r="L200" s="2">
        <f>IF(B200=L189,"",1)</f>
        <v>1</v>
      </c>
      <c r="M200" s="71" t="str">
        <f>IF(B200=M189,"",1)</f>
        <v/>
      </c>
      <c r="N200" s="2">
        <f>IF(B200=N189,"",1)</f>
        <v>1</v>
      </c>
      <c r="O200" s="2">
        <f>IF(B200=O189,"",1)</f>
        <v>1</v>
      </c>
      <c r="P200" s="2">
        <f>IF(B200=P189,"",1)</f>
        <v>1</v>
      </c>
      <c r="Q200" s="2">
        <f>IF(B200=Q189,"",1)</f>
        <v>1</v>
      </c>
      <c r="R200" s="2">
        <f>IF(B200=R189,"",1)</f>
        <v>1</v>
      </c>
      <c r="S200" s="2">
        <f>IF(B200=S189,"",1)</f>
        <v>1</v>
      </c>
      <c r="T200" s="2">
        <f>IF(B200=T189,"",1)</f>
        <v>1</v>
      </c>
      <c r="U200" s="2">
        <f>IF(B200=U189,"",1)</f>
        <v>1</v>
      </c>
      <c r="V200" s="2">
        <f>IF(B200=V189,"",1)</f>
        <v>1</v>
      </c>
      <c r="W200" s="2">
        <f>IF(B200=W189,"",1)</f>
        <v>1</v>
      </c>
      <c r="X200" s="2">
        <f>IF(B200=X189,"",1)</f>
        <v>1</v>
      </c>
      <c r="Y200" s="2">
        <f>IF(B200=Y189,"",1)</f>
        <v>1</v>
      </c>
      <c r="Z200" s="2">
        <f>IF(B200=Z189,"",1)</f>
        <v>1</v>
      </c>
      <c r="AA200" s="2">
        <f>IF(B200=AA189,"",1)</f>
        <v>1</v>
      </c>
      <c r="AB200" s="2">
        <f>IF(B200=AB189,"",1)</f>
        <v>1</v>
      </c>
      <c r="AC200" s="2">
        <f>IF(B200=AC189,"",1)</f>
        <v>1</v>
      </c>
      <c r="AD200" s="2">
        <f>IF(B200=AD189,"",1)</f>
        <v>1</v>
      </c>
    </row>
    <row r="201" spans="2:30" ht="15.75" thickBot="1">
      <c r="B201" s="46" t="s">
        <v>75</v>
      </c>
      <c r="C201" s="2">
        <f>IF(B201=C189,"",1)</f>
        <v>1</v>
      </c>
      <c r="D201" s="2">
        <f>IF(B201=D189,"",1)</f>
        <v>1</v>
      </c>
      <c r="E201" s="2">
        <f>IF(B201=E189,"",1)</f>
        <v>1</v>
      </c>
      <c r="F201" s="2">
        <f>IF(B201=F189,"",1)</f>
        <v>1</v>
      </c>
      <c r="G201" s="2">
        <f>IF(B201=G189,"",1)</f>
        <v>1</v>
      </c>
      <c r="H201" s="2">
        <f>IF(B201=H189,"",1)</f>
        <v>1</v>
      </c>
      <c r="I201" s="2">
        <f>IF(B201=I189,"",1)</f>
        <v>1</v>
      </c>
      <c r="J201" s="2">
        <f>IF(B201=J189,"",1)</f>
        <v>1</v>
      </c>
      <c r="K201" s="2">
        <f>IF(B201=K189,"",1)</f>
        <v>1</v>
      </c>
      <c r="L201" s="2">
        <f>IF(B201=L189,"",1)</f>
        <v>1</v>
      </c>
      <c r="M201" s="2">
        <f>IF(B201=M189,"",1)</f>
        <v>1</v>
      </c>
      <c r="N201" s="71" t="str">
        <f>IF(B201=N189,"",1)</f>
        <v/>
      </c>
      <c r="O201" s="2">
        <f>IF(B201=O189,"",1)</f>
        <v>1</v>
      </c>
      <c r="P201" s="2">
        <f>IF(B201=P189,"",1)</f>
        <v>1</v>
      </c>
      <c r="Q201" s="2">
        <f>IF(B201=Q189,"",1)</f>
        <v>1</v>
      </c>
      <c r="R201" s="2">
        <f>IF(B201=R189,"",1)</f>
        <v>1</v>
      </c>
      <c r="S201" s="2">
        <f>IF(B201=S189,"",1)</f>
        <v>1</v>
      </c>
      <c r="T201" s="2">
        <f>IF(B201=T189,"",1)</f>
        <v>1</v>
      </c>
      <c r="U201" s="2">
        <f>IF(B201=U189,"",1)</f>
        <v>1</v>
      </c>
      <c r="V201" s="2">
        <f>IF(B201=V189,"",1)</f>
        <v>1</v>
      </c>
      <c r="W201" s="2">
        <f>IF(B201=W189,"",1)</f>
        <v>1</v>
      </c>
      <c r="X201" s="2">
        <f>IF(B201=X189,"",1)</f>
        <v>1</v>
      </c>
      <c r="Y201" s="2">
        <f>IF(B201=Y189,"",1)</f>
        <v>1</v>
      </c>
      <c r="Z201" s="2">
        <f>IF(B201=Z189,"",1)</f>
        <v>1</v>
      </c>
      <c r="AA201" s="2">
        <f>IF(B201=AA189,"",1)</f>
        <v>1</v>
      </c>
      <c r="AB201" s="2">
        <f>IF(B201=AB189,"",1)</f>
        <v>1</v>
      </c>
      <c r="AC201" s="2">
        <f>IF(B201=AC189,"",1)</f>
        <v>1</v>
      </c>
      <c r="AD201" s="2">
        <f>IF(B201=AD189,"",1)</f>
        <v>1</v>
      </c>
    </row>
    <row r="202" spans="2:30" ht="15.75" thickBot="1">
      <c r="B202" s="46" t="s">
        <v>78</v>
      </c>
      <c r="C202" s="2">
        <f>IF(B202=C189,"",1)</f>
        <v>1</v>
      </c>
      <c r="D202" s="2">
        <f>IF(B202=D189,"",1)</f>
        <v>1</v>
      </c>
      <c r="E202" s="2">
        <f>IF(B202=E189,"",1)</f>
        <v>1</v>
      </c>
      <c r="F202" s="2">
        <f>IF(B202=F189,"",1)</f>
        <v>1</v>
      </c>
      <c r="G202" s="2">
        <f>IF(B202=G189,"",1)</f>
        <v>1</v>
      </c>
      <c r="H202" s="2">
        <f>IF(B202=H189,"",1)</f>
        <v>1</v>
      </c>
      <c r="I202" s="2">
        <f>IF(B202=I189,"",1)</f>
        <v>1</v>
      </c>
      <c r="J202" s="2">
        <f>IF(B202=J189,"",1)</f>
        <v>1</v>
      </c>
      <c r="K202" s="2">
        <f>IF(B202=K189,"",1)</f>
        <v>1</v>
      </c>
      <c r="L202" s="2">
        <f>IF(B202=L189,"",1)</f>
        <v>1</v>
      </c>
      <c r="M202" s="2">
        <f>IF(B202=M189,"",1)</f>
        <v>1</v>
      </c>
      <c r="N202" s="2">
        <f>IF(B202=N189,"",1)</f>
        <v>1</v>
      </c>
      <c r="O202" s="71" t="str">
        <f>IF(B202=O189,"",1)</f>
        <v/>
      </c>
      <c r="P202" s="2">
        <f>IF(B202=P189,"",1)</f>
        <v>1</v>
      </c>
      <c r="Q202" s="2">
        <f>IF(B202=Q189,"",1)</f>
        <v>1</v>
      </c>
      <c r="R202" s="2">
        <f>IF(B202=R189,"",1)</f>
        <v>1</v>
      </c>
      <c r="S202" s="2">
        <f>IF(B202=S189,"",1)</f>
        <v>1</v>
      </c>
      <c r="T202" s="2">
        <f>IF(B202=T189,"",1)</f>
        <v>1</v>
      </c>
      <c r="U202" s="2">
        <f>IF(B202=U189,"",1)</f>
        <v>1</v>
      </c>
      <c r="V202" s="2">
        <f>IF(B202=V189,"",1)</f>
        <v>1</v>
      </c>
      <c r="W202" s="2">
        <f>IF(B202=W189,"",1)</f>
        <v>1</v>
      </c>
      <c r="X202" s="2">
        <f>IF(B202=X189,"",1)</f>
        <v>1</v>
      </c>
      <c r="Y202" s="2">
        <f>IF(B202=Y189,"",1)</f>
        <v>1</v>
      </c>
      <c r="Z202" s="2">
        <f>IF(B202=Z189,"",1)</f>
        <v>1</v>
      </c>
      <c r="AA202" s="2">
        <f>IF(B202=AA189,"",1)</f>
        <v>1</v>
      </c>
      <c r="AB202" s="2">
        <f>IF(B202=AB189,"",1)</f>
        <v>1</v>
      </c>
      <c r="AC202" s="2">
        <f>IF(B202=AC189,"",1)</f>
        <v>1</v>
      </c>
      <c r="AD202" s="2">
        <f>IF(B202=AD189,"",1)</f>
        <v>1</v>
      </c>
    </row>
    <row r="203" spans="2:30" ht="15.75" thickBot="1">
      <c r="B203" s="46" t="s">
        <v>81</v>
      </c>
      <c r="C203" s="2">
        <f>IF(B203=C189,"",1)</f>
        <v>1</v>
      </c>
      <c r="D203" s="2">
        <f>IF(B203=D189,"",1)</f>
        <v>1</v>
      </c>
      <c r="E203" s="2">
        <f>IF(B203=E189,"",1)</f>
        <v>1</v>
      </c>
      <c r="F203" s="2">
        <f>IF(B203=F189,"",1)</f>
        <v>1</v>
      </c>
      <c r="G203" s="2">
        <f>IF(B203=G189,"",1)</f>
        <v>1</v>
      </c>
      <c r="H203" s="2">
        <f>IF(B203=H189,"",1)</f>
        <v>1</v>
      </c>
      <c r="I203" s="2">
        <f>IF(B203=I189,"",1)</f>
        <v>1</v>
      </c>
      <c r="J203" s="2">
        <f>IF(B203=J189,"",1)</f>
        <v>1</v>
      </c>
      <c r="K203" s="2">
        <f>IF(B203=K189,"",1)</f>
        <v>1</v>
      </c>
      <c r="L203" s="2">
        <f>IF(B203=L189,"",1)</f>
        <v>1</v>
      </c>
      <c r="M203" s="2">
        <f>IF(B203=M189,"",1)</f>
        <v>1</v>
      </c>
      <c r="N203" s="2">
        <f>IF(B203=N189,"",1)</f>
        <v>1</v>
      </c>
      <c r="O203" s="2">
        <f>IF(B203=O189,"",1)</f>
        <v>1</v>
      </c>
      <c r="P203" s="71" t="str">
        <f>IF(B203=P189,"",1)</f>
        <v/>
      </c>
      <c r="Q203" s="2">
        <f>IF(B203=Q189,"",1)</f>
        <v>1</v>
      </c>
      <c r="R203" s="2">
        <f>IF(B203=R189,"",1)</f>
        <v>1</v>
      </c>
      <c r="S203" s="2">
        <f>IF(B203=S189,"",1)</f>
        <v>1</v>
      </c>
      <c r="T203" s="2">
        <f>IF(B203=T189,"",1)</f>
        <v>1</v>
      </c>
      <c r="U203" s="2">
        <f>IF(B203=U189,"",1)</f>
        <v>1</v>
      </c>
      <c r="V203" s="2">
        <f>IF(B203=V189,"",1)</f>
        <v>1</v>
      </c>
      <c r="W203" s="2">
        <f>IF(B203=W189,"",1)</f>
        <v>1</v>
      </c>
      <c r="X203" s="2">
        <f>IF(B203=X189,"",1)</f>
        <v>1</v>
      </c>
      <c r="Y203" s="2">
        <f>IF(B203=Y189,"",1)</f>
        <v>1</v>
      </c>
      <c r="Z203" s="2">
        <f>IF(B203=Z189,"",1)</f>
        <v>1</v>
      </c>
      <c r="AA203" s="2">
        <f>IF(B203=AA189,"",1)</f>
        <v>1</v>
      </c>
      <c r="AB203" s="2">
        <f>IF(B203=AB189,"",1)</f>
        <v>1</v>
      </c>
      <c r="AC203" s="2">
        <f>IF(B203=AC189,"",1)</f>
        <v>1</v>
      </c>
      <c r="AD203" s="2">
        <f>IF(B203=AD189,"",1)</f>
        <v>1</v>
      </c>
    </row>
    <row r="204" spans="2:30" ht="15.75" thickBot="1">
      <c r="B204" s="46" t="s">
        <v>84</v>
      </c>
      <c r="C204" s="2">
        <f>IF(B204=C189,"",1)</f>
        <v>1</v>
      </c>
      <c r="D204" s="2">
        <f>IF(B204=D189,"",1)</f>
        <v>1</v>
      </c>
      <c r="E204" s="2">
        <f>IF(B204=E189,"",1)</f>
        <v>1</v>
      </c>
      <c r="F204" s="2">
        <f>IF(B204=F189,"",1)</f>
        <v>1</v>
      </c>
      <c r="G204" s="2">
        <f>IF(B204=G189,"",1)</f>
        <v>1</v>
      </c>
      <c r="H204" s="2">
        <f>IF(B204=H189,"",1)</f>
        <v>1</v>
      </c>
      <c r="I204" s="2">
        <f>IF(B204=I189,"",1)</f>
        <v>1</v>
      </c>
      <c r="J204" s="2">
        <f>IF(B204=J189,"",1)</f>
        <v>1</v>
      </c>
      <c r="K204" s="2">
        <f>IF(B204=K189,"",1)</f>
        <v>1</v>
      </c>
      <c r="L204" s="2">
        <f>IF(B204=L189,"",1)</f>
        <v>1</v>
      </c>
      <c r="M204" s="2">
        <f>IF(B204=M189,"",1)</f>
        <v>1</v>
      </c>
      <c r="N204" s="2">
        <f>IF(B204=N189,"",1)</f>
        <v>1</v>
      </c>
      <c r="O204" s="2">
        <f>IF(B204=O189,"",1)</f>
        <v>1</v>
      </c>
      <c r="P204" s="2">
        <f>IF(B204=P189,"",1)</f>
        <v>1</v>
      </c>
      <c r="Q204" s="71" t="str">
        <f>IF(B204=Q189,"",1)</f>
        <v/>
      </c>
      <c r="R204" s="2">
        <f>IF(B204=R189,"",1)</f>
        <v>1</v>
      </c>
      <c r="S204" s="2">
        <f>IF(B204=S189,"",1)</f>
        <v>1</v>
      </c>
      <c r="T204" s="2">
        <f>IF(B204=T189,"",1)</f>
        <v>1</v>
      </c>
      <c r="U204" s="2">
        <f>IF(B204=U189,"",1)</f>
        <v>1</v>
      </c>
      <c r="V204" s="2">
        <f>IF(B204=V189,"",1)</f>
        <v>1</v>
      </c>
      <c r="W204" s="2">
        <f>IF(B204=W189,"",1)</f>
        <v>1</v>
      </c>
      <c r="X204" s="2">
        <f>IF(B204=X189,"",1)</f>
        <v>1</v>
      </c>
      <c r="Y204" s="2">
        <f>IF(B204=Y189,"",1)</f>
        <v>1</v>
      </c>
      <c r="Z204" s="2">
        <f>IF(B204=Z189,"",1)</f>
        <v>1</v>
      </c>
      <c r="AA204" s="2">
        <f>IF(B204=AA189,"",1)</f>
        <v>1</v>
      </c>
      <c r="AB204" s="2">
        <f>IF(B204=AB189,"",1)</f>
        <v>1</v>
      </c>
      <c r="AC204" s="2">
        <f>IF(B204=AC189,"",1)</f>
        <v>1</v>
      </c>
      <c r="AD204" s="2">
        <f>IF(B204=AD189,"",1)</f>
        <v>1</v>
      </c>
    </row>
    <row r="205" spans="2:30" ht="15.75" thickBot="1">
      <c r="B205" s="46" t="s">
        <v>87</v>
      </c>
      <c r="C205" s="2">
        <f>IF(B205=C189,"",1)</f>
        <v>1</v>
      </c>
      <c r="D205" s="2">
        <f>IF(B205=D189,"",1)</f>
        <v>1</v>
      </c>
      <c r="E205" s="2">
        <f>IF(B205=E189,"",1)</f>
        <v>1</v>
      </c>
      <c r="F205" s="2">
        <f>IF(B205=F189,"",1)</f>
        <v>1</v>
      </c>
      <c r="G205" s="2">
        <f>IF(B205=G189,"",1)</f>
        <v>1</v>
      </c>
      <c r="H205" s="2">
        <f>IF(B205=H189,"",1)</f>
        <v>1</v>
      </c>
      <c r="I205" s="2">
        <f>IF(B205=I189,"",1)</f>
        <v>1</v>
      </c>
      <c r="J205" s="2">
        <f>IF(B205=J189,"",1)</f>
        <v>1</v>
      </c>
      <c r="K205" s="2">
        <f>IF(B205=K189,"",1)</f>
        <v>1</v>
      </c>
      <c r="L205" s="2">
        <f>IF(B205=L189,"",1)</f>
        <v>1</v>
      </c>
      <c r="M205" s="2">
        <f>IF(B205=M189,"",1)</f>
        <v>1</v>
      </c>
      <c r="N205" s="2">
        <f>IF(B205=N189,"",1)</f>
        <v>1</v>
      </c>
      <c r="O205" s="2">
        <f>IF(B205=O189,"",1)</f>
        <v>1</v>
      </c>
      <c r="P205" s="2">
        <f>IF(B205=P189,"",1)</f>
        <v>1</v>
      </c>
      <c r="Q205" s="2">
        <f>IF(B205=Q189,"",1)</f>
        <v>1</v>
      </c>
      <c r="R205" s="71" t="str">
        <f>IF(B205=R189,"",1)</f>
        <v/>
      </c>
      <c r="S205" s="2">
        <f>IF(B205=S189,"",1)</f>
        <v>1</v>
      </c>
      <c r="T205" s="2">
        <f>IF(B205=T189,"",1)</f>
        <v>1</v>
      </c>
      <c r="U205" s="2">
        <f>IF(B205=U189,"",1)</f>
        <v>1</v>
      </c>
      <c r="V205" s="2">
        <f>IF(B205=V189,"",1)</f>
        <v>1</v>
      </c>
      <c r="W205" s="2">
        <f>IF(B205=W189,"",1)</f>
        <v>1</v>
      </c>
      <c r="X205" s="2">
        <f>IF(B205=X189,"",1)</f>
        <v>1</v>
      </c>
      <c r="Y205" s="2">
        <f>IF(B205=Y189,"",1)</f>
        <v>1</v>
      </c>
      <c r="Z205" s="2">
        <f>IF(B205=Z189,"",1)</f>
        <v>1</v>
      </c>
      <c r="AA205" s="2">
        <f>IF(B205=AA189,"",1)</f>
        <v>1</v>
      </c>
      <c r="AB205" s="2">
        <f>IF(B205=AB189,"",1)</f>
        <v>1</v>
      </c>
      <c r="AC205" s="2">
        <f>IF(B205=AC189,"",1)</f>
        <v>1</v>
      </c>
      <c r="AD205" s="2">
        <f>IF(B205=AD189,"",1)</f>
        <v>1</v>
      </c>
    </row>
    <row r="206" spans="2:30" ht="15.75" thickBot="1">
      <c r="B206" s="46" t="s">
        <v>90</v>
      </c>
      <c r="C206" s="2">
        <f>IF(B206=C189,"",1)</f>
        <v>1</v>
      </c>
      <c r="D206" s="2">
        <f>IF(B206=D189,"",1)</f>
        <v>1</v>
      </c>
      <c r="E206" s="2">
        <f>IF(B206=E189,"",1)</f>
        <v>1</v>
      </c>
      <c r="F206" s="2">
        <f>IF(B206=F189,"",1)</f>
        <v>1</v>
      </c>
      <c r="G206" s="2">
        <f>IF(B206=G189,"",1)</f>
        <v>1</v>
      </c>
      <c r="H206" s="2">
        <f>IF(B206=H189,"",1)</f>
        <v>1</v>
      </c>
      <c r="I206" s="2">
        <f>IF(B206=I189,"",1)</f>
        <v>1</v>
      </c>
      <c r="J206" s="2">
        <f>IF(B206=J189,"",1)</f>
        <v>1</v>
      </c>
      <c r="K206" s="2">
        <f>IF(B206=K189,"",1)</f>
        <v>1</v>
      </c>
      <c r="L206" s="2">
        <f>IF(B206=L189,"",1)</f>
        <v>1</v>
      </c>
      <c r="M206" s="2">
        <f>IF(B206=M189,"",1)</f>
        <v>1</v>
      </c>
      <c r="N206" s="2">
        <f>IF(B206=N189,"",1)</f>
        <v>1</v>
      </c>
      <c r="O206" s="2">
        <f>IF(B206=O189,"",1)</f>
        <v>1</v>
      </c>
      <c r="P206" s="2">
        <f>IF(B206=P189,"",1)</f>
        <v>1</v>
      </c>
      <c r="Q206" s="2">
        <f>IF(B206=Q189,"",1)</f>
        <v>1</v>
      </c>
      <c r="R206" s="2">
        <f>IF(B206=R189,"",1)</f>
        <v>1</v>
      </c>
      <c r="S206" s="71" t="str">
        <f>IF(B206=S189,"",1)</f>
        <v/>
      </c>
      <c r="T206" s="2">
        <f>IF(B206=T189,"",1)</f>
        <v>1</v>
      </c>
      <c r="U206" s="2">
        <f>IF(B206=U189,"",1)</f>
        <v>1</v>
      </c>
      <c r="V206" s="2">
        <f>IF(B206=V189,"",1)</f>
        <v>1</v>
      </c>
      <c r="W206" s="2">
        <f>IF(B206=W189,"",1)</f>
        <v>1</v>
      </c>
      <c r="X206" s="2">
        <f>IF(B206=X189,"",1)</f>
        <v>1</v>
      </c>
      <c r="Y206" s="2">
        <f>IF(B206=Y189,"",1)</f>
        <v>1</v>
      </c>
      <c r="Z206" s="2">
        <f>IF(B206=Z189,"",1)</f>
        <v>1</v>
      </c>
      <c r="AA206" s="2">
        <f>IF(B206=AA189,"",1)</f>
        <v>1</v>
      </c>
      <c r="AB206" s="2">
        <f>IF(B206=AB189,"",1)</f>
        <v>1</v>
      </c>
      <c r="AC206" s="2">
        <f>IF(B206=AC189,"",1)</f>
        <v>1</v>
      </c>
      <c r="AD206" s="2">
        <f>IF(B206=AD189,"",1)</f>
        <v>1</v>
      </c>
    </row>
    <row r="207" spans="2:30" ht="15.75" thickBot="1">
      <c r="B207" s="46" t="s">
        <v>93</v>
      </c>
      <c r="C207" s="2">
        <f>IF(B207=C189,"",1)</f>
        <v>1</v>
      </c>
      <c r="D207" s="2">
        <f>IF(B207=D189,"",1)</f>
        <v>1</v>
      </c>
      <c r="E207" s="2">
        <f>IF(B207=E189,"",1)</f>
        <v>1</v>
      </c>
      <c r="F207" s="2">
        <f>IF(B207=F189,"",1)</f>
        <v>1</v>
      </c>
      <c r="G207" s="2">
        <f>IF(B207=G189,"",1)</f>
        <v>1</v>
      </c>
      <c r="H207" s="2">
        <f>IF(B207=H189,"",1)</f>
        <v>1</v>
      </c>
      <c r="I207" s="2">
        <f>IF(B207=I189,"",1)</f>
        <v>1</v>
      </c>
      <c r="J207" s="2">
        <f>IF(B207=J189,"",1)</f>
        <v>1</v>
      </c>
      <c r="K207" s="2">
        <f>IF(B207=K189,"",1)</f>
        <v>1</v>
      </c>
      <c r="L207" s="2">
        <f>IF(B207=L189,"",1)</f>
        <v>1</v>
      </c>
      <c r="M207" s="2">
        <f>IF(B207=M189,"",1)</f>
        <v>1</v>
      </c>
      <c r="N207" s="2">
        <f>IF(B207=N189,"",1)</f>
        <v>1</v>
      </c>
      <c r="O207" s="2">
        <f>IF(B207=O189,"",1)</f>
        <v>1</v>
      </c>
      <c r="P207" s="2">
        <f>IF(B207=P189,"",1)</f>
        <v>1</v>
      </c>
      <c r="Q207" s="2">
        <f>IF(B207=Q189,"",1)</f>
        <v>1</v>
      </c>
      <c r="R207" s="2">
        <f>IF(B207=R189,"",1)</f>
        <v>1</v>
      </c>
      <c r="S207" s="2">
        <f>IF(B207=S189,"",1)</f>
        <v>1</v>
      </c>
      <c r="T207" s="71" t="str">
        <f>IF(B207=T189,"",1)</f>
        <v/>
      </c>
      <c r="U207" s="2">
        <f>IF(B207=U189,"",1)</f>
        <v>1</v>
      </c>
      <c r="V207" s="2">
        <f>IF(B207=V189,"",1)</f>
        <v>1</v>
      </c>
      <c r="W207" s="2">
        <f>IF(B207=W189,"",1)</f>
        <v>1</v>
      </c>
      <c r="X207" s="2">
        <f>IF(B207=X189,"",1)</f>
        <v>1</v>
      </c>
      <c r="Y207" s="2">
        <f>IF(B207=Y189,"",1)</f>
        <v>1</v>
      </c>
      <c r="Z207" s="2">
        <f>IF(B207=Z189,"",1)</f>
        <v>1</v>
      </c>
      <c r="AA207" s="2">
        <f>IF(B207=AA189,"",1)</f>
        <v>1</v>
      </c>
      <c r="AB207" s="2">
        <f>IF(B207=AB189,"",1)</f>
        <v>1</v>
      </c>
      <c r="AC207" s="2">
        <f>IF(B207=AC189,"",1)</f>
        <v>1</v>
      </c>
      <c r="AD207" s="2">
        <f>IF(B207=AD189,"",1)</f>
        <v>1</v>
      </c>
    </row>
    <row r="208" spans="2:30" ht="15.75" thickBot="1">
      <c r="B208" s="46" t="s">
        <v>96</v>
      </c>
      <c r="C208" s="2">
        <f>IF(B208=C189,"",1)</f>
        <v>1</v>
      </c>
      <c r="D208" s="2">
        <f>IF(B208=D189,"",1)</f>
        <v>1</v>
      </c>
      <c r="E208" s="2">
        <f>IF(B208=E189,"",1)</f>
        <v>1</v>
      </c>
      <c r="F208" s="2">
        <f>IF(B208=F189,"",1)</f>
        <v>1</v>
      </c>
      <c r="G208" s="2">
        <f>IF(B208=G189,"",1)</f>
        <v>1</v>
      </c>
      <c r="H208" s="2">
        <f>IF(B208=H189,"",1)</f>
        <v>1</v>
      </c>
      <c r="I208" s="2">
        <f>IF(B208=I189,"",1)</f>
        <v>1</v>
      </c>
      <c r="J208" s="2">
        <f>IF(B208=J189,"",1)</f>
        <v>1</v>
      </c>
      <c r="K208" s="2">
        <f>IF(B208=K189,"",1)</f>
        <v>1</v>
      </c>
      <c r="L208" s="2">
        <f>IF(B208=L189,"",1)</f>
        <v>1</v>
      </c>
      <c r="M208" s="2">
        <f>IF(B208=M189,"",1)</f>
        <v>1</v>
      </c>
      <c r="N208" s="2">
        <f>IF(B208=N189,"",1)</f>
        <v>1</v>
      </c>
      <c r="O208" s="2">
        <f>IF(B208=O189,"",1)</f>
        <v>1</v>
      </c>
      <c r="P208" s="2">
        <f>IF(B208=P189,"",1)</f>
        <v>1</v>
      </c>
      <c r="Q208" s="2">
        <f>IF(B208=Q189,"",1)</f>
        <v>1</v>
      </c>
      <c r="R208" s="2">
        <f>IF(B208=R189,"",1)</f>
        <v>1</v>
      </c>
      <c r="S208" s="2">
        <f>IF(B208=S189,"",1)</f>
        <v>1</v>
      </c>
      <c r="T208" s="2">
        <f>IF(B208=T189,"",1)</f>
        <v>1</v>
      </c>
      <c r="U208" s="71" t="str">
        <f>IF(B208=U189,"",1)</f>
        <v/>
      </c>
      <c r="V208" s="2">
        <f>IF(B208=V189,"",1)</f>
        <v>1</v>
      </c>
      <c r="W208" s="2">
        <f>IF(B208=W189,"",1)</f>
        <v>1</v>
      </c>
      <c r="X208" s="2">
        <f>IF(B208=X189,"",1)</f>
        <v>1</v>
      </c>
      <c r="Y208" s="2">
        <f>IF(B208=Y189,"",1)</f>
        <v>1</v>
      </c>
      <c r="Z208" s="2">
        <f>IF(B208=Z189,"",1)</f>
        <v>1</v>
      </c>
      <c r="AA208" s="2">
        <f>IF(B208=AA189,"",1)</f>
        <v>1</v>
      </c>
      <c r="AB208" s="2">
        <f>IF(B208=AB189,"",1)</f>
        <v>1</v>
      </c>
      <c r="AC208" s="2">
        <f>IF(B208=AC189,"",1)</f>
        <v>1</v>
      </c>
      <c r="AD208" s="2">
        <f>IF(B208=AD189,"",1)</f>
        <v>1</v>
      </c>
    </row>
    <row r="209" spans="2:30" ht="15.75" thickBot="1">
      <c r="B209" s="46" t="s">
        <v>98</v>
      </c>
      <c r="C209" s="2">
        <f>IF(B209=C189,"",1)</f>
        <v>1</v>
      </c>
      <c r="D209" s="2">
        <f>IF(B209=D189,"",1)</f>
        <v>1</v>
      </c>
      <c r="E209" s="2">
        <f>IF(B209=E189,"",1)</f>
        <v>1</v>
      </c>
      <c r="F209" s="2">
        <f>IF(B209=F189,"",1)</f>
        <v>1</v>
      </c>
      <c r="G209" s="2">
        <f>IF(B209=G189,"",1)</f>
        <v>1</v>
      </c>
      <c r="H209" s="2">
        <f>IF(B209=H189,"",1)</f>
        <v>1</v>
      </c>
      <c r="I209" s="2">
        <f>IF(B209=I189,"",1)</f>
        <v>1</v>
      </c>
      <c r="J209" s="2">
        <f>IF(B209=J189,"",1)</f>
        <v>1</v>
      </c>
      <c r="K209" s="2">
        <f>IF(B209=K189,"",1)</f>
        <v>1</v>
      </c>
      <c r="L209" s="2">
        <f>IF(B209=L189,"",1)</f>
        <v>1</v>
      </c>
      <c r="M209" s="2">
        <f>IF(B209=M189,"",1)</f>
        <v>1</v>
      </c>
      <c r="N209" s="2">
        <f>IF(B209=N189,"",1)</f>
        <v>1</v>
      </c>
      <c r="O209" s="2">
        <f>IF(B209=O189,"",1)</f>
        <v>1</v>
      </c>
      <c r="P209" s="2">
        <f>IF(B209=P189,"",1)</f>
        <v>1</v>
      </c>
      <c r="Q209" s="2">
        <f>IF(B209=Q189,"",1)</f>
        <v>1</v>
      </c>
      <c r="R209" s="2">
        <f>IF(B209=R189,"",1)</f>
        <v>1</v>
      </c>
      <c r="S209" s="2">
        <f>IF(B209=S189,"",1)</f>
        <v>1</v>
      </c>
      <c r="T209" s="2">
        <f>IF(B209=T189,"",1)</f>
        <v>1</v>
      </c>
      <c r="U209" s="2">
        <f>IF(B209=U189,"",1)</f>
        <v>1</v>
      </c>
      <c r="V209" s="71" t="str">
        <f>IF(B209=V189,"",1)</f>
        <v/>
      </c>
      <c r="W209" s="2">
        <f>IF(B209=W189,"",1)</f>
        <v>1</v>
      </c>
      <c r="X209" s="2">
        <f>IF(B209=X189,"",1)</f>
        <v>1</v>
      </c>
      <c r="Y209" s="2">
        <f>IF(B209=Y189,"",1)</f>
        <v>1</v>
      </c>
      <c r="Z209" s="2">
        <f>IF(B209=Z189,"",1)</f>
        <v>1</v>
      </c>
      <c r="AA209" s="2">
        <f>IF(B209=AA189,"",1)</f>
        <v>1</v>
      </c>
      <c r="AB209" s="2">
        <f>IF(B209=AB189,"",1)</f>
        <v>1</v>
      </c>
      <c r="AC209" s="2">
        <f>IF(B209=AC189,"",1)</f>
        <v>1</v>
      </c>
      <c r="AD209" s="2">
        <f>IF(B209=AD189,"",1)</f>
        <v>1</v>
      </c>
    </row>
    <row r="210" spans="2:30" ht="15.75" thickBot="1">
      <c r="B210" s="46" t="s">
        <v>100</v>
      </c>
      <c r="C210" s="2">
        <f>IF(B210=C189,"",1)</f>
        <v>1</v>
      </c>
      <c r="D210" s="2">
        <f>IF(B210=D189,"",1)</f>
        <v>1</v>
      </c>
      <c r="E210" s="2">
        <f>IF(B210=E189,"",1)</f>
        <v>1</v>
      </c>
      <c r="F210" s="2">
        <f>IF(B210=F189,"",1)</f>
        <v>1</v>
      </c>
      <c r="G210" s="2">
        <f>IF(B210=G189,"",1)</f>
        <v>1</v>
      </c>
      <c r="H210" s="2">
        <f>IF(B210=H189,"",1)</f>
        <v>1</v>
      </c>
      <c r="I210" s="2">
        <f>IF(B210=I189,"",1)</f>
        <v>1</v>
      </c>
      <c r="J210" s="2">
        <f>IF(B210=J189,"",1)</f>
        <v>1</v>
      </c>
      <c r="K210" s="2">
        <f>IF(B210=K189,"",1)</f>
        <v>1</v>
      </c>
      <c r="L210" s="2">
        <f>IF(B210=L189,"",1)</f>
        <v>1</v>
      </c>
      <c r="M210" s="2">
        <f>IF(B210=M189,"",1)</f>
        <v>1</v>
      </c>
      <c r="N210" s="2">
        <f>IF(B210=N189,"",1)</f>
        <v>1</v>
      </c>
      <c r="O210" s="2">
        <f>IF(B210=O189,"",1)</f>
        <v>1</v>
      </c>
      <c r="P210" s="2">
        <f>IF(B210=P189,"",1)</f>
        <v>1</v>
      </c>
      <c r="Q210" s="2">
        <f>IF(B210=Q189,"",1)</f>
        <v>1</v>
      </c>
      <c r="R210" s="2">
        <f>IF(B210=R189,"",1)</f>
        <v>1</v>
      </c>
      <c r="S210" s="2">
        <f>IF(B210=S189,"",1)</f>
        <v>1</v>
      </c>
      <c r="T210" s="2">
        <f>IF(B210=T189,"",1)</f>
        <v>1</v>
      </c>
      <c r="U210" s="2">
        <f>IF(B210=U189,"",1)</f>
        <v>1</v>
      </c>
      <c r="V210" s="2">
        <f>IF(B210=V189,"",1)</f>
        <v>1</v>
      </c>
      <c r="W210" s="71" t="str">
        <f>IF(B210=W189,"",1)</f>
        <v/>
      </c>
      <c r="X210" s="2">
        <f>IF(B210=X189,"",1)</f>
        <v>1</v>
      </c>
      <c r="Y210" s="2">
        <f>IF(B210=Y189,"",1)</f>
        <v>1</v>
      </c>
      <c r="Z210" s="2">
        <f>IF(B210=Z189,"",1)</f>
        <v>1</v>
      </c>
      <c r="AA210" s="2">
        <f>IF(B210=AA189,"",1)</f>
        <v>1</v>
      </c>
      <c r="AB210" s="2">
        <f>IF(B210=AB189,"",1)</f>
        <v>1</v>
      </c>
      <c r="AC210" s="2">
        <f>IF(B210=AC189,"",1)</f>
        <v>1</v>
      </c>
      <c r="AD210" s="2">
        <f>IF(B210=AD189,"",1)</f>
        <v>1</v>
      </c>
    </row>
    <row r="211" spans="2:30" ht="15.75" thickBot="1">
      <c r="B211" s="46" t="s">
        <v>103</v>
      </c>
      <c r="C211" s="2">
        <f>IF(B211=C189,"",1)</f>
        <v>1</v>
      </c>
      <c r="D211" s="2">
        <f>IF(B211=D189,"",1)</f>
        <v>1</v>
      </c>
      <c r="E211" s="2">
        <f>IF(B211=E189,"",1)</f>
        <v>1</v>
      </c>
      <c r="F211" s="2">
        <f>IF(B211=F189,"",1)</f>
        <v>1</v>
      </c>
      <c r="G211" s="2">
        <f>IF(B211=G189,"",1)</f>
        <v>1</v>
      </c>
      <c r="H211" s="2">
        <f>IF(B211=H189,"",1)</f>
        <v>1</v>
      </c>
      <c r="I211" s="2">
        <f>IF(B211=I189,"",1)</f>
        <v>1</v>
      </c>
      <c r="J211" s="2">
        <f>IF(B211=J189,"",1)</f>
        <v>1</v>
      </c>
      <c r="K211" s="2">
        <f>IF(B211=K189,"",1)</f>
        <v>1</v>
      </c>
      <c r="L211" s="2">
        <f>IF(B211=L189,"",1)</f>
        <v>1</v>
      </c>
      <c r="M211" s="2">
        <f>IF(B211=M189,"",1)</f>
        <v>1</v>
      </c>
      <c r="N211" s="2">
        <f>IF(B211=N189,"",1)</f>
        <v>1</v>
      </c>
      <c r="O211" s="2">
        <f>IF(B211=O189,"",1)</f>
        <v>1</v>
      </c>
      <c r="P211" s="2">
        <f>IF(B211=P189,"",1)</f>
        <v>1</v>
      </c>
      <c r="Q211" s="2">
        <f>IF(B211=Q189,"",1)</f>
        <v>1</v>
      </c>
      <c r="R211" s="2">
        <f>IF(B211=R189,"",1)</f>
        <v>1</v>
      </c>
      <c r="S211" s="2">
        <f>IF(B211=S189,"",1)</f>
        <v>1</v>
      </c>
      <c r="T211" s="2">
        <f>IF(B211=T189,"",1)</f>
        <v>1</v>
      </c>
      <c r="U211" s="2">
        <f>IF(B211=U189,"",1)</f>
        <v>1</v>
      </c>
      <c r="V211" s="2">
        <f>IF(B211=V189,"",1)</f>
        <v>1</v>
      </c>
      <c r="W211" s="2">
        <f>IF(B211=W189,"",1)</f>
        <v>1</v>
      </c>
      <c r="X211" s="71" t="str">
        <f>IF(B211=X189,"",1)</f>
        <v/>
      </c>
      <c r="Y211" s="2">
        <f>IF(B211=Y189,"",1)</f>
        <v>1</v>
      </c>
      <c r="Z211" s="2">
        <f>IF(B211=Z189,"",1)</f>
        <v>1</v>
      </c>
      <c r="AA211" s="2">
        <f>IF(B211=AA189,"",1)</f>
        <v>1</v>
      </c>
      <c r="AB211" s="2">
        <f>IF(B211=AB189,"",1)</f>
        <v>1</v>
      </c>
      <c r="AC211" s="2">
        <f>IF(B211=AC189,"",1)</f>
        <v>1</v>
      </c>
      <c r="AD211" s="2">
        <f>IF(B211=AD189,"",1)</f>
        <v>1</v>
      </c>
    </row>
    <row r="212" spans="2:30" ht="15.75" thickBot="1">
      <c r="B212" s="46" t="s">
        <v>106</v>
      </c>
      <c r="C212" s="2">
        <f>IF(B212=C189,"",1)</f>
        <v>1</v>
      </c>
      <c r="D212" s="2">
        <f>IF(B212=D189,"",1)</f>
        <v>1</v>
      </c>
      <c r="E212" s="2">
        <f>IF(B212=E189,"",1)</f>
        <v>1</v>
      </c>
      <c r="F212" s="2">
        <f>IF(B212=F189,"",1)</f>
        <v>1</v>
      </c>
      <c r="G212" s="2">
        <f>IF(B212=G189,"",1)</f>
        <v>1</v>
      </c>
      <c r="H212" s="2">
        <f>IF(B212=H189,"",1)</f>
        <v>1</v>
      </c>
      <c r="I212" s="2">
        <f>IF(B212=I189,"",1)</f>
        <v>1</v>
      </c>
      <c r="J212" s="2">
        <f>IF(B212=J189,"",1)</f>
        <v>1</v>
      </c>
      <c r="K212" s="2">
        <f>IF(B212=K189,"",1)</f>
        <v>1</v>
      </c>
      <c r="L212" s="2">
        <f>IF(B212=L189,"",1)</f>
        <v>1</v>
      </c>
      <c r="M212" s="2">
        <f>IF(B212=M189,"",1)</f>
        <v>1</v>
      </c>
      <c r="N212" s="2">
        <f>IF(B212=N189,"",1)</f>
        <v>1</v>
      </c>
      <c r="O212" s="2">
        <f>IF(B212=O189,"",1)</f>
        <v>1</v>
      </c>
      <c r="P212" s="2">
        <f>IF(B212=P189,"",1)</f>
        <v>1</v>
      </c>
      <c r="Q212" s="2">
        <f>IF(B212=Q189,"",1)</f>
        <v>1</v>
      </c>
      <c r="R212" s="2">
        <f>IF(B212=R189,"",1)</f>
        <v>1</v>
      </c>
      <c r="S212" s="2">
        <f>IF(B212=S189,"",1)</f>
        <v>1</v>
      </c>
      <c r="T212" s="2">
        <f>IF(B212=T189,"",1)</f>
        <v>1</v>
      </c>
      <c r="U212" s="2">
        <f>IF(B212=U189,"",1)</f>
        <v>1</v>
      </c>
      <c r="V212" s="2">
        <f>IF(B212=V189,"",1)</f>
        <v>1</v>
      </c>
      <c r="W212" s="2">
        <f>IF(B212=W189,"",1)</f>
        <v>1</v>
      </c>
      <c r="X212" s="2">
        <f>IF(B212=X189,"",1)</f>
        <v>1</v>
      </c>
      <c r="Y212" s="71" t="str">
        <f>IF(B212=Y189,"",1)</f>
        <v/>
      </c>
      <c r="Z212" s="2">
        <f>IF(B212=Z189,"",1)</f>
        <v>1</v>
      </c>
      <c r="AA212" s="2">
        <f>IF(B212=AA189,"",1)</f>
        <v>1</v>
      </c>
      <c r="AB212" s="2">
        <f>IF(B212=AB189,"",1)</f>
        <v>1</v>
      </c>
      <c r="AC212" s="2">
        <f>IF(B212=AC189,"",1)</f>
        <v>1</v>
      </c>
      <c r="AD212" s="2">
        <f>IF(B212=AD189,"",1)</f>
        <v>1</v>
      </c>
    </row>
    <row r="213" spans="2:30" ht="15.75" thickBot="1">
      <c r="B213" s="46" t="s">
        <v>109</v>
      </c>
      <c r="C213" s="2">
        <f>IF(B213=C189,"",1)</f>
        <v>1</v>
      </c>
      <c r="D213" s="2">
        <f>IF(B213=D189,"",1)</f>
        <v>1</v>
      </c>
      <c r="E213" s="2">
        <f>IF(B213=E189,"",1)</f>
        <v>1</v>
      </c>
      <c r="F213" s="2">
        <f>IF(B213=F189,"",1)</f>
        <v>1</v>
      </c>
      <c r="G213" s="2">
        <f>IF(B213=G189,"",1)</f>
        <v>1</v>
      </c>
      <c r="H213" s="2">
        <f>IF(B213=H189,"",1)</f>
        <v>1</v>
      </c>
      <c r="I213" s="2">
        <f>IF(B213=I189,"",1)</f>
        <v>1</v>
      </c>
      <c r="J213" s="2">
        <f>IF(B213=J189,"",1)</f>
        <v>1</v>
      </c>
      <c r="K213" s="2">
        <f>IF(B213=K189,"",1)</f>
        <v>1</v>
      </c>
      <c r="L213" s="2">
        <f>IF(B213=L189,"",1)</f>
        <v>1</v>
      </c>
      <c r="M213" s="2">
        <f>IF(B213=M189,"",1)</f>
        <v>1</v>
      </c>
      <c r="N213" s="2">
        <f>IF(B213=N189,"",1)</f>
        <v>1</v>
      </c>
      <c r="O213" s="2">
        <f>IF(B213=O189,"",1)</f>
        <v>1</v>
      </c>
      <c r="P213" s="2">
        <f>IF(B213=P189,"",1)</f>
        <v>1</v>
      </c>
      <c r="Q213" s="2">
        <f>IF(B213=Q189,"",1)</f>
        <v>1</v>
      </c>
      <c r="R213" s="2">
        <f>IF(B213=R189,"",1)</f>
        <v>1</v>
      </c>
      <c r="S213" s="2">
        <f>IF(B213=S189,"",1)</f>
        <v>1</v>
      </c>
      <c r="T213" s="2">
        <f>IF(B213=T189,"",1)</f>
        <v>1</v>
      </c>
      <c r="U213" s="2">
        <f>IF(B213=U189,"",1)</f>
        <v>1</v>
      </c>
      <c r="V213" s="2">
        <f>IF(B213=V189,"",1)</f>
        <v>1</v>
      </c>
      <c r="W213" s="2">
        <f>IF(B213=W189,"",1)</f>
        <v>1</v>
      </c>
      <c r="X213" s="2">
        <f>IF(B213=X189,"",1)</f>
        <v>1</v>
      </c>
      <c r="Y213" s="2">
        <f>IF(B213=Y189,"",1)</f>
        <v>1</v>
      </c>
      <c r="Z213" s="71" t="str">
        <f>IF(B213=Z189,"",1)</f>
        <v/>
      </c>
      <c r="AA213" s="2">
        <f>IF(B213=AA189,"",1)</f>
        <v>1</v>
      </c>
      <c r="AB213" s="2">
        <f>IF(B213=AB189,"",1)</f>
        <v>1</v>
      </c>
      <c r="AC213" s="2">
        <f>IF(B213=AC189,"",1)</f>
        <v>1</v>
      </c>
      <c r="AD213" s="2">
        <f>IF(B213=AD189,"",1)</f>
        <v>1</v>
      </c>
    </row>
    <row r="214" spans="2:30" ht="15.75" thickBot="1">
      <c r="B214" s="46" t="s">
        <v>111</v>
      </c>
      <c r="C214" s="2">
        <f>IF(B214=C189,"",1)</f>
        <v>1</v>
      </c>
      <c r="D214" s="2">
        <f>IF(B214=D189,"",1)</f>
        <v>1</v>
      </c>
      <c r="E214" s="2">
        <f>IF(B214=E189,"",1)</f>
        <v>1</v>
      </c>
      <c r="F214" s="2">
        <f>IF(B214=F189,"",1)</f>
        <v>1</v>
      </c>
      <c r="G214" s="2">
        <f>IF(B214=G189,"",1)</f>
        <v>1</v>
      </c>
      <c r="H214" s="2">
        <f>IF(B214=H189,"",1)</f>
        <v>1</v>
      </c>
      <c r="I214" s="2">
        <f>IF(B214=I189,"",1)</f>
        <v>1</v>
      </c>
      <c r="J214" s="2">
        <f>IF(B214=J189,"",1)</f>
        <v>1</v>
      </c>
      <c r="K214" s="2">
        <f>IF(B214=K189,"",1)</f>
        <v>1</v>
      </c>
      <c r="L214" s="2">
        <f>IF(B214=L189,"",1)</f>
        <v>1</v>
      </c>
      <c r="M214" s="2">
        <f>IF(B214=M189,"",1)</f>
        <v>1</v>
      </c>
      <c r="N214" s="2">
        <f>IF(B214=N189,"",1)</f>
        <v>1</v>
      </c>
      <c r="O214" s="2">
        <f>IF(B214=O189,"",1)</f>
        <v>1</v>
      </c>
      <c r="P214" s="2">
        <f>IF(B214=P189,"",1)</f>
        <v>1</v>
      </c>
      <c r="Q214" s="2">
        <f>IF(B214=Q189,"",1)</f>
        <v>1</v>
      </c>
      <c r="R214" s="2">
        <f>IF(B214=R189,"",1)</f>
        <v>1</v>
      </c>
      <c r="S214" s="2">
        <f>IF(B214=S189,"",1)</f>
        <v>1</v>
      </c>
      <c r="T214" s="2">
        <f>IF(B214=T189,"",1)</f>
        <v>1</v>
      </c>
      <c r="U214" s="2">
        <f>IF(B214=U189,"",1)</f>
        <v>1</v>
      </c>
      <c r="V214" s="2">
        <f>IF(B214=V189,"",1)</f>
        <v>1</v>
      </c>
      <c r="W214" s="2">
        <f>IF(B214=W189,"",1)</f>
        <v>1</v>
      </c>
      <c r="X214" s="2">
        <f>IF(B214=X189,"",1)</f>
        <v>1</v>
      </c>
      <c r="Y214" s="2">
        <f>IF(B214=Y189,"",1)</f>
        <v>1</v>
      </c>
      <c r="Z214" s="2">
        <f>IF(B214=Z189,"",1)</f>
        <v>1</v>
      </c>
      <c r="AA214" s="71" t="str">
        <f>IF(B214=AA189,"",1)</f>
        <v/>
      </c>
      <c r="AB214" s="2">
        <f>IF(B214=AB189,"",1)</f>
        <v>1</v>
      </c>
      <c r="AC214" s="2">
        <f>IF(B214=AC189,"",1)</f>
        <v>1</v>
      </c>
      <c r="AD214" s="2">
        <f>IF(B214=AD189,"",1)</f>
        <v>1</v>
      </c>
    </row>
    <row r="215" spans="2:30" ht="15.75" thickBot="1">
      <c r="B215" s="46" t="s">
        <v>113</v>
      </c>
      <c r="C215" s="2">
        <f>IF(B215=C189,"",1)</f>
        <v>1</v>
      </c>
      <c r="D215" s="2">
        <f>IF(B215=D189,"",1)</f>
        <v>1</v>
      </c>
      <c r="E215" s="2">
        <f>IF(B215=E189,"",1)</f>
        <v>1</v>
      </c>
      <c r="F215" s="2">
        <f>IF(B215=F189,"",1)</f>
        <v>1</v>
      </c>
      <c r="G215" s="2">
        <f>IF(B215=G189,"",1)</f>
        <v>1</v>
      </c>
      <c r="H215" s="2">
        <f>IF(B215=H189,"",1)</f>
        <v>1</v>
      </c>
      <c r="I215" s="2">
        <f>IF(B215=I189,"",1)</f>
        <v>1</v>
      </c>
      <c r="J215" s="2">
        <f>IF(B215=J189,"",1)</f>
        <v>1</v>
      </c>
      <c r="K215" s="2">
        <f>IF(B215=K189,"",1)</f>
        <v>1</v>
      </c>
      <c r="L215" s="2">
        <f>IF(B215=L189,"",1)</f>
        <v>1</v>
      </c>
      <c r="M215" s="2">
        <f>IF(B215=M189,"",1)</f>
        <v>1</v>
      </c>
      <c r="N215" s="2">
        <f>IF(B215=N189,"",1)</f>
        <v>1</v>
      </c>
      <c r="O215" s="2">
        <f>IF(B215=O189,"",1)</f>
        <v>1</v>
      </c>
      <c r="P215" s="2">
        <f>IF(B215=P189,"",1)</f>
        <v>1</v>
      </c>
      <c r="Q215" s="2">
        <f>IF(B215=Q189,"",1)</f>
        <v>1</v>
      </c>
      <c r="R215" s="2">
        <f>IF(B215=R189,"",1)</f>
        <v>1</v>
      </c>
      <c r="S215" s="2">
        <f>IF(B215=S189,"",1)</f>
        <v>1</v>
      </c>
      <c r="T215" s="2">
        <f>IF(B215=T189,"",1)</f>
        <v>1</v>
      </c>
      <c r="U215" s="2">
        <f>IF(B215=U189,"",1)</f>
        <v>1</v>
      </c>
      <c r="V215" s="2">
        <f>IF(B215=V189,"",1)</f>
        <v>1</v>
      </c>
      <c r="W215" s="2">
        <f>IF(B215=W189,"",1)</f>
        <v>1</v>
      </c>
      <c r="X215" s="2">
        <f>IF(B215=X189,"",1)</f>
        <v>1</v>
      </c>
      <c r="Y215" s="2">
        <f>IF(B215=Y189,"",1)</f>
        <v>1</v>
      </c>
      <c r="Z215" s="2">
        <f>IF(B215=Z189,"",1)</f>
        <v>1</v>
      </c>
      <c r="AA215" s="2">
        <f>IF(B215=AA189,"",1)</f>
        <v>1</v>
      </c>
      <c r="AB215" s="71" t="str">
        <f>IF(B215=AB189,"",1)</f>
        <v/>
      </c>
      <c r="AC215" s="2">
        <f>IF(B215=AC189,"",1)</f>
        <v>1</v>
      </c>
      <c r="AD215" s="2">
        <f>IF(B215=AD189,"",1)</f>
        <v>1</v>
      </c>
    </row>
    <row r="216" spans="2:30" ht="15.75" thickBot="1">
      <c r="B216" s="46" t="s">
        <v>116</v>
      </c>
      <c r="C216" s="2">
        <f>IF(B216=C189,"",1)</f>
        <v>1</v>
      </c>
      <c r="D216" s="2">
        <f>IF(B216=D189,"",1)</f>
        <v>1</v>
      </c>
      <c r="E216" s="2">
        <f>IF(B216=E189,"",1)</f>
        <v>1</v>
      </c>
      <c r="F216" s="2">
        <f>IF(B216=F189,"",1)</f>
        <v>1</v>
      </c>
      <c r="G216" s="2">
        <f>IF(B216=G189,"",1)</f>
        <v>1</v>
      </c>
      <c r="H216" s="2">
        <f>IF(B216=H189,"",1)</f>
        <v>1</v>
      </c>
      <c r="I216" s="2">
        <f>IF(B216=I189,"",1)</f>
        <v>1</v>
      </c>
      <c r="J216" s="2">
        <f>IF(B216=J189,"",1)</f>
        <v>1</v>
      </c>
      <c r="K216" s="2">
        <f>IF(B216=K189,"",1)</f>
        <v>1</v>
      </c>
      <c r="L216" s="2">
        <f>IF(B216=L189,"",1)</f>
        <v>1</v>
      </c>
      <c r="M216" s="2">
        <f>IF(B216=M189,"",1)</f>
        <v>1</v>
      </c>
      <c r="N216" s="2">
        <f>IF(B216=N189,"",1)</f>
        <v>1</v>
      </c>
      <c r="O216" s="2">
        <f>IF(B216=O189,"",1)</f>
        <v>1</v>
      </c>
      <c r="P216" s="2">
        <f>IF(B216=P189,"",1)</f>
        <v>1</v>
      </c>
      <c r="Q216" s="2">
        <f>IF(B216=Q189,"",1)</f>
        <v>1</v>
      </c>
      <c r="R216" s="2">
        <f>IF(B216=R189,"",1)</f>
        <v>1</v>
      </c>
      <c r="S216" s="2">
        <f>IF(B216=S189,"",1)</f>
        <v>1</v>
      </c>
      <c r="T216" s="2">
        <f>IF(B216=T189,"",1)</f>
        <v>1</v>
      </c>
      <c r="U216" s="2">
        <f>IF(B216=U189,"",1)</f>
        <v>1</v>
      </c>
      <c r="V216" s="2">
        <f>IF(B216=V189,"",1)</f>
        <v>1</v>
      </c>
      <c r="W216" s="2">
        <f>IF(B216=W189,"",1)</f>
        <v>1</v>
      </c>
      <c r="X216" s="2">
        <f>IF(B216=X189,"",1)</f>
        <v>1</v>
      </c>
      <c r="Y216" s="2">
        <f>IF(B216=Y189,"",1)</f>
        <v>1</v>
      </c>
      <c r="Z216" s="2">
        <f>IF(B216=Z189,"",1)</f>
        <v>1</v>
      </c>
      <c r="AA216" s="2">
        <f>IF(B216=AA189,"",1)</f>
        <v>1</v>
      </c>
      <c r="AB216" s="2">
        <f>IF(B216=AB189,"",1)</f>
        <v>1</v>
      </c>
      <c r="AC216" s="71" t="str">
        <f>IF(B216=AC189,"",1)</f>
        <v/>
      </c>
      <c r="AD216" s="2">
        <f>IF(B216=AD189,"",1)</f>
        <v>1</v>
      </c>
    </row>
    <row r="217" spans="2:30" ht="15.75" thickBot="1">
      <c r="B217" s="46" t="s">
        <v>119</v>
      </c>
      <c r="C217" s="2">
        <f>IF(B217=C189,"",1)</f>
        <v>1</v>
      </c>
      <c r="D217" s="2">
        <f>IF(B217=D189,"",1)</f>
        <v>1</v>
      </c>
      <c r="E217" s="2">
        <f>IF(B217=E189,"",1)</f>
        <v>1</v>
      </c>
      <c r="F217" s="2">
        <f>IF(B217=F189,"",1)</f>
        <v>1</v>
      </c>
      <c r="G217" s="2">
        <f>IF(B217=G189,"",1)</f>
        <v>1</v>
      </c>
      <c r="H217" s="2">
        <f>IF(B217=H189,"",1)</f>
        <v>1</v>
      </c>
      <c r="I217" s="2">
        <f>IF(B217=I189,"",1)</f>
        <v>1</v>
      </c>
      <c r="J217" s="2">
        <f>IF(B217=J189,"",1)</f>
        <v>1</v>
      </c>
      <c r="K217" s="2">
        <f>IF(B217=K189,"",1)</f>
        <v>1</v>
      </c>
      <c r="L217" s="2">
        <f>IF(B217=L189,"",1)</f>
        <v>1</v>
      </c>
      <c r="M217" s="2">
        <f>IF(B217=M189,"",1)</f>
        <v>1</v>
      </c>
      <c r="N217" s="2">
        <f>IF(B217=N189,"",1)</f>
        <v>1</v>
      </c>
      <c r="O217" s="2">
        <f>IF(B217=O189,"",1)</f>
        <v>1</v>
      </c>
      <c r="P217" s="2">
        <f>IF(B217=P189,"",1)</f>
        <v>1</v>
      </c>
      <c r="Q217" s="2">
        <f>IF(B217=Q189,"",1)</f>
        <v>1</v>
      </c>
      <c r="R217" s="2">
        <f>IF(B217=R189,"",1)</f>
        <v>1</v>
      </c>
      <c r="S217" s="2">
        <f>IF(B217=S189,"",1)</f>
        <v>1</v>
      </c>
      <c r="T217" s="2">
        <f>IF(B217=T189,"",1)</f>
        <v>1</v>
      </c>
      <c r="U217" s="2">
        <f>IF(B217=U189,"",1)</f>
        <v>1</v>
      </c>
      <c r="V217" s="2">
        <f>IF(B217=V189,"",1)</f>
        <v>1</v>
      </c>
      <c r="W217" s="2">
        <f>IF(B217=W189,"",1)</f>
        <v>1</v>
      </c>
      <c r="X217" s="2">
        <f>IF(B217=X189,"",1)</f>
        <v>1</v>
      </c>
      <c r="Y217" s="2">
        <f>IF(B217=Y189,"",1)</f>
        <v>1</v>
      </c>
      <c r="Z217" s="2">
        <f>IF(B217=Z189,"",1)</f>
        <v>1</v>
      </c>
      <c r="AA217" s="2">
        <f>IF(B217=AA189,"",1)</f>
        <v>1</v>
      </c>
      <c r="AB217" s="2">
        <f>IF(B217=AB189,"",1)</f>
        <v>1</v>
      </c>
      <c r="AC217" s="2">
        <f>IF(B217=AC189,"",1)</f>
        <v>1</v>
      </c>
      <c r="AD217" s="71" t="str">
        <f>IF(B217=AD189,"",1)</f>
        <v/>
      </c>
    </row>
    <row r="219" spans="2:30">
      <c r="B219" s="1" t="s">
        <v>136</v>
      </c>
      <c r="C219" s="1"/>
      <c r="D219" s="1"/>
      <c r="E219" s="1"/>
      <c r="F219" s="1"/>
      <c r="G219" s="1"/>
      <c r="H219" s="1"/>
      <c r="I219" s="1"/>
      <c r="J219" s="1"/>
      <c r="K219" s="1"/>
      <c r="L219" s="1"/>
      <c r="M219" s="1"/>
      <c r="N219" s="1"/>
      <c r="O219" s="1"/>
    </row>
    <row r="220" spans="2:30" ht="15.75" thickBot="1">
      <c r="B220" s="46" t="s">
        <v>157</v>
      </c>
      <c r="C220" s="46" t="s">
        <v>45</v>
      </c>
      <c r="D220" s="46" t="s">
        <v>48</v>
      </c>
      <c r="E220" s="46" t="s">
        <v>51</v>
      </c>
      <c r="F220" s="46" t="s">
        <v>54</v>
      </c>
      <c r="G220" s="46" t="s">
        <v>57</v>
      </c>
      <c r="H220" s="46" t="s">
        <v>60</v>
      </c>
      <c r="I220" s="46" t="s">
        <v>63</v>
      </c>
      <c r="J220" s="46" t="s">
        <v>66</v>
      </c>
      <c r="K220" s="46" t="s">
        <v>69</v>
      </c>
      <c r="L220" s="46" t="s">
        <v>71</v>
      </c>
      <c r="M220" s="46" t="s">
        <v>73</v>
      </c>
      <c r="N220" s="46" t="s">
        <v>75</v>
      </c>
      <c r="O220" s="46" t="s">
        <v>78</v>
      </c>
      <c r="P220" s="46" t="s">
        <v>81</v>
      </c>
      <c r="Q220" s="46" t="s">
        <v>84</v>
      </c>
      <c r="R220" s="46" t="s">
        <v>87</v>
      </c>
      <c r="S220" s="46" t="s">
        <v>90</v>
      </c>
      <c r="T220" s="46" t="s">
        <v>93</v>
      </c>
      <c r="U220" s="46" t="s">
        <v>96</v>
      </c>
      <c r="V220" s="46" t="s">
        <v>98</v>
      </c>
      <c r="W220" s="46" t="s">
        <v>100</v>
      </c>
      <c r="X220" s="46" t="s">
        <v>103</v>
      </c>
      <c r="Y220" s="46" t="s">
        <v>106</v>
      </c>
      <c r="Z220" s="46" t="s">
        <v>109</v>
      </c>
      <c r="AA220" s="46" t="s">
        <v>111</v>
      </c>
      <c r="AB220" s="46" t="s">
        <v>113</v>
      </c>
      <c r="AC220" s="46" t="s">
        <v>116</v>
      </c>
      <c r="AD220" s="46" t="s">
        <v>119</v>
      </c>
    </row>
    <row r="221" spans="2:30" ht="15.75" thickBot="1">
      <c r="B221" s="46" t="s">
        <v>45</v>
      </c>
      <c r="C221" s="71" t="str">
        <f>IF(B221=C220,"",1)</f>
        <v/>
      </c>
      <c r="D221" s="2">
        <f>IF(B221=D220,"",1)</f>
        <v>1</v>
      </c>
      <c r="E221" s="2">
        <f>IF(B221=E220,"",1)</f>
        <v>1</v>
      </c>
      <c r="F221" s="2">
        <f>IF(B221=F220,"",1)</f>
        <v>1</v>
      </c>
      <c r="G221" s="2">
        <f>IF(B221=G220,"",1)</f>
        <v>1</v>
      </c>
      <c r="H221" s="2">
        <f>IF(B221=H220,"",1)</f>
        <v>1</v>
      </c>
      <c r="I221" s="2">
        <f>IF(B221=I220,"",1)</f>
        <v>1</v>
      </c>
      <c r="J221" s="2">
        <f>IF(B221=J220,"",1)</f>
        <v>1</v>
      </c>
      <c r="K221" s="2">
        <f>IF(B221=K220,"",1)</f>
        <v>1</v>
      </c>
      <c r="L221" s="2">
        <f>IF(B221=L220,"",1)</f>
        <v>1</v>
      </c>
      <c r="M221" s="2">
        <f>IF(B221=M220,"",1)</f>
        <v>1</v>
      </c>
      <c r="N221" s="2">
        <f>IF(B221=N220,"",1)</f>
        <v>1</v>
      </c>
      <c r="O221" s="2">
        <f>IF(B221=O220,"",1)</f>
        <v>1</v>
      </c>
      <c r="P221" s="2">
        <f>IF(B221=P220,"",1)</f>
        <v>1</v>
      </c>
      <c r="Q221" s="2">
        <f>IF(B221=Q220,"",1)</f>
        <v>1</v>
      </c>
      <c r="R221" s="2">
        <f>IF(B221=R220,"",1)</f>
        <v>1</v>
      </c>
      <c r="S221" s="2">
        <f>IF(B221=S220,"",1)</f>
        <v>1</v>
      </c>
      <c r="T221" s="2">
        <f>IF(B221=T220,"",1)</f>
        <v>1</v>
      </c>
      <c r="U221" s="2">
        <f>IF(B221=U220,"",1)</f>
        <v>1</v>
      </c>
      <c r="V221" s="2">
        <f>IF(B221=V220,"",1)</f>
        <v>1</v>
      </c>
      <c r="W221" s="2">
        <f>IF(B221=W220,"",1)</f>
        <v>1</v>
      </c>
      <c r="X221" s="2">
        <f>IF(B221=X220,"",1)</f>
        <v>1</v>
      </c>
      <c r="Y221" s="2">
        <f>IF(B221=Y220,"",1)</f>
        <v>1</v>
      </c>
      <c r="Z221" s="2">
        <f>IF(B221=Z220,"",1)</f>
        <v>1</v>
      </c>
      <c r="AA221" s="2">
        <f>IF(B221=AA220,"",1)</f>
        <v>1</v>
      </c>
      <c r="AB221" s="2">
        <f>IF(B221=AB220,"",1)</f>
        <v>1</v>
      </c>
      <c r="AC221" s="2">
        <f>IF(B221=AC220,"",1)</f>
        <v>1</v>
      </c>
      <c r="AD221" s="2">
        <f>IF(B221=AD220,"",1)</f>
        <v>1</v>
      </c>
    </row>
    <row r="222" spans="2:30" ht="15.75" thickBot="1">
      <c r="B222" s="46" t="s">
        <v>48</v>
      </c>
      <c r="C222" s="2">
        <f>IF(B222=C220,"",1)</f>
        <v>1</v>
      </c>
      <c r="D222" s="71" t="str">
        <f>IF(B222=D220,"",1)</f>
        <v/>
      </c>
      <c r="E222" s="2">
        <f>IF(B222=E220,"",1)</f>
        <v>1</v>
      </c>
      <c r="F222" s="2">
        <f>IF(B222=F220,"",1)</f>
        <v>1</v>
      </c>
      <c r="G222" s="2">
        <f>IF(B222=G220,"",1)</f>
        <v>1</v>
      </c>
      <c r="H222" s="2">
        <f>IF(B222=H220,"",1)</f>
        <v>1</v>
      </c>
      <c r="I222" s="2">
        <f>IF(B222=I220,"",1)</f>
        <v>1</v>
      </c>
      <c r="J222" s="2">
        <f>IF(B222=J220,"",1)</f>
        <v>1</v>
      </c>
      <c r="K222" s="2">
        <f>IF(B222=K220,"",1)</f>
        <v>1</v>
      </c>
      <c r="L222" s="2">
        <f>IF(B222=L220,"",1)</f>
        <v>1</v>
      </c>
      <c r="M222" s="2">
        <f>IF(B222=M220,"",1)</f>
        <v>1</v>
      </c>
      <c r="N222" s="2">
        <f>IF(B222=N220,"",1)</f>
        <v>1</v>
      </c>
      <c r="O222" s="2">
        <f>IF(B222=O220,"",1)</f>
        <v>1</v>
      </c>
      <c r="P222" s="2">
        <f>IF(B222=P220,"",1)</f>
        <v>1</v>
      </c>
      <c r="Q222" s="2">
        <f>IF(B222=Q220,"",1)</f>
        <v>1</v>
      </c>
      <c r="R222" s="2">
        <f>IF(B222=R220,"",1)</f>
        <v>1</v>
      </c>
      <c r="S222" s="2">
        <f>IF(B222=S220,"",1)</f>
        <v>1</v>
      </c>
      <c r="T222" s="2">
        <f>IF(B222=T220,"",1)</f>
        <v>1</v>
      </c>
      <c r="U222" s="2">
        <f>IF(B222=U220,"",1)</f>
        <v>1</v>
      </c>
      <c r="V222" s="2">
        <f>IF(B222=V220,"",1)</f>
        <v>1</v>
      </c>
      <c r="W222" s="2">
        <f>IF(B222=W220,"",1)</f>
        <v>1</v>
      </c>
      <c r="X222" s="2">
        <f>IF(B222=X220,"",1)</f>
        <v>1</v>
      </c>
      <c r="Y222" s="2">
        <f>IF(B222=Y220,"",1)</f>
        <v>1</v>
      </c>
      <c r="Z222" s="2">
        <f>IF(B222=Z220,"",1)</f>
        <v>1</v>
      </c>
      <c r="AA222" s="2">
        <f>IF(B222=AA220,"",1)</f>
        <v>1</v>
      </c>
      <c r="AB222" s="2">
        <f>IF(B222=AB220,"",1)</f>
        <v>1</v>
      </c>
      <c r="AC222" s="2">
        <f>IF(B222=AC220,"",1)</f>
        <v>1</v>
      </c>
      <c r="AD222" s="2">
        <f>IF(B222=AD220,"",1)</f>
        <v>1</v>
      </c>
    </row>
    <row r="223" spans="2:30" ht="15.75" thickBot="1">
      <c r="B223" s="46" t="s">
        <v>51</v>
      </c>
      <c r="C223" s="2">
        <f>IF(B223=C220,"",1)</f>
        <v>1</v>
      </c>
      <c r="D223" s="2">
        <f>IF(B223=D220,"",1)</f>
        <v>1</v>
      </c>
      <c r="E223" s="71" t="str">
        <f>IF(B223=E220,"",1)</f>
        <v/>
      </c>
      <c r="F223" s="2">
        <f>IF(B223=F220,"",1)</f>
        <v>1</v>
      </c>
      <c r="G223" s="2">
        <f>IF(B223=G220,"",1)</f>
        <v>1</v>
      </c>
      <c r="H223" s="2">
        <f>IF(B223=H220,"",1)</f>
        <v>1</v>
      </c>
      <c r="I223" s="2">
        <f>IF(B223=I220,"",1)</f>
        <v>1</v>
      </c>
      <c r="J223" s="2">
        <f>IF(B223=J220,"",1)</f>
        <v>1</v>
      </c>
      <c r="K223" s="2">
        <f>IF(B223=K220,"",1)</f>
        <v>1</v>
      </c>
      <c r="L223" s="2">
        <f>IF(B223=L220,"",1)</f>
        <v>1</v>
      </c>
      <c r="M223" s="2">
        <f>IF(B223=M220,"",1)</f>
        <v>1</v>
      </c>
      <c r="N223" s="2">
        <f>IF(B223=N220,"",1)</f>
        <v>1</v>
      </c>
      <c r="O223" s="2">
        <f>IF(B223=O220,"",1)</f>
        <v>1</v>
      </c>
      <c r="P223" s="2">
        <f>IF(B223=P220,"",1)</f>
        <v>1</v>
      </c>
      <c r="Q223" s="2">
        <f>IF(B223=Q220,"",1)</f>
        <v>1</v>
      </c>
      <c r="R223" s="2">
        <f>IF(B223=R220,"",1)</f>
        <v>1</v>
      </c>
      <c r="S223" s="2">
        <f>IF(B223=S220,"",1)</f>
        <v>1</v>
      </c>
      <c r="T223" s="2">
        <f>IF(B223=T220,"",1)</f>
        <v>1</v>
      </c>
      <c r="U223" s="2">
        <f>IF(B223=U220,"",1)</f>
        <v>1</v>
      </c>
      <c r="V223" s="2">
        <f>IF(B223=V220,"",1)</f>
        <v>1</v>
      </c>
      <c r="W223" s="2">
        <f>IF(B223=W220,"",1)</f>
        <v>1</v>
      </c>
      <c r="X223" s="2">
        <f>IF(B223=X220,"",1)</f>
        <v>1</v>
      </c>
      <c r="Y223" s="2">
        <f>IF(B223=Y220,"",1)</f>
        <v>1</v>
      </c>
      <c r="Z223" s="2">
        <f>IF(B223=Z220,"",1)</f>
        <v>1</v>
      </c>
      <c r="AA223" s="2">
        <f>IF(B223=AA220,"",1)</f>
        <v>1</v>
      </c>
      <c r="AB223" s="2">
        <f>IF(B223=AB220,"",1)</f>
        <v>1</v>
      </c>
      <c r="AC223" s="2">
        <f>IF(B223=AC220,"",1)</f>
        <v>1</v>
      </c>
      <c r="AD223" s="2">
        <f>IF(B223=AD220,"",1)</f>
        <v>1</v>
      </c>
    </row>
    <row r="224" spans="2:30" ht="15.75" thickBot="1">
      <c r="B224" s="46" t="s">
        <v>54</v>
      </c>
      <c r="C224" s="2">
        <f>IF(B224=C220,"",1)</f>
        <v>1</v>
      </c>
      <c r="D224" s="2">
        <f>IF(B224=D220,"",1)</f>
        <v>1</v>
      </c>
      <c r="E224" s="2">
        <f>IF(B224=E220,"",1)</f>
        <v>1</v>
      </c>
      <c r="F224" s="71" t="str">
        <f>IF(B224=F220,"",1)</f>
        <v/>
      </c>
      <c r="G224" s="2">
        <f>IF(B224=G220,"",1)</f>
        <v>1</v>
      </c>
      <c r="H224" s="2">
        <f>IF(B224=H220,"",1)</f>
        <v>1</v>
      </c>
      <c r="I224" s="2">
        <f>IF(B224=I220,"",1)</f>
        <v>1</v>
      </c>
      <c r="J224" s="2">
        <f>IF(B224=J220,"",1)</f>
        <v>1</v>
      </c>
      <c r="K224" s="2">
        <f>IF(B224=K220,"",1)</f>
        <v>1</v>
      </c>
      <c r="L224" s="2">
        <f>IF(B224=L220,"",1)</f>
        <v>1</v>
      </c>
      <c r="M224" s="2">
        <f>IF(B224=M220,"",1)</f>
        <v>1</v>
      </c>
      <c r="N224" s="2">
        <f>IF(B224=N220,"",1)</f>
        <v>1</v>
      </c>
      <c r="O224" s="2">
        <f>IF(B224=O220,"",1)</f>
        <v>1</v>
      </c>
      <c r="P224" s="2">
        <f>IF(B224=P220,"",1)</f>
        <v>1</v>
      </c>
      <c r="Q224" s="2">
        <f>IF(B224=Q220,"",1)</f>
        <v>1</v>
      </c>
      <c r="R224" s="2">
        <f>IF(B224=R220,"",1)</f>
        <v>1</v>
      </c>
      <c r="S224" s="2">
        <f>IF(B224=S220,"",1)</f>
        <v>1</v>
      </c>
      <c r="T224" s="2">
        <f>IF(B224=T220,"",1)</f>
        <v>1</v>
      </c>
      <c r="U224" s="2">
        <f>IF(B224=U220,"",1)</f>
        <v>1</v>
      </c>
      <c r="V224" s="2">
        <f>IF(B224=V220,"",1)</f>
        <v>1</v>
      </c>
      <c r="W224" s="2">
        <f>IF(B224=W220,"",1)</f>
        <v>1</v>
      </c>
      <c r="X224" s="2">
        <f>IF(B224=X220,"",1)</f>
        <v>1</v>
      </c>
      <c r="Y224" s="2">
        <f>IF(B224=Y220,"",1)</f>
        <v>1</v>
      </c>
      <c r="Z224" s="2">
        <f>IF(B224=Z220,"",1)</f>
        <v>1</v>
      </c>
      <c r="AA224" s="2">
        <f>IF(B224=AA220,"",1)</f>
        <v>1</v>
      </c>
      <c r="AB224" s="2">
        <f>IF(B224=AB220,"",1)</f>
        <v>1</v>
      </c>
      <c r="AC224" s="2">
        <f>IF(B224=AC220,"",1)</f>
        <v>1</v>
      </c>
      <c r="AD224" s="2">
        <f>IF(B224=AD220,"",1)</f>
        <v>1</v>
      </c>
    </row>
    <row r="225" spans="2:30" ht="15.75" thickBot="1">
      <c r="B225" s="46" t="s">
        <v>57</v>
      </c>
      <c r="C225" s="2">
        <f>IF(B225=C220,"",1)</f>
        <v>1</v>
      </c>
      <c r="D225" s="2">
        <f>IF(B225=D220,"",1)</f>
        <v>1</v>
      </c>
      <c r="E225" s="2">
        <f>IF(B225=E220,"",1)</f>
        <v>1</v>
      </c>
      <c r="F225" s="2">
        <f>IF(B225=F220,"",1)</f>
        <v>1</v>
      </c>
      <c r="G225" s="71" t="str">
        <f>IF(B225=G220,"",1)</f>
        <v/>
      </c>
      <c r="H225" s="2">
        <f>IF(B225=H220,"",1)</f>
        <v>1</v>
      </c>
      <c r="I225" s="2">
        <f>IF(B225=I220,"",1)</f>
        <v>1</v>
      </c>
      <c r="J225" s="2">
        <f>IF(B225=J220,"",1)</f>
        <v>1</v>
      </c>
      <c r="K225" s="2">
        <f>IF(B225=K220,"",1)</f>
        <v>1</v>
      </c>
      <c r="L225" s="2">
        <f>IF(B225=L220,"",1)</f>
        <v>1</v>
      </c>
      <c r="M225" s="2">
        <f>IF(B225=M220,"",1)</f>
        <v>1</v>
      </c>
      <c r="N225" s="2">
        <f>IF(B225=N220,"",1)</f>
        <v>1</v>
      </c>
      <c r="O225" s="2">
        <f>IF(B225=O220,"",1)</f>
        <v>1</v>
      </c>
      <c r="P225" s="2">
        <f>IF(B225=P220,"",1)</f>
        <v>1</v>
      </c>
      <c r="Q225" s="2">
        <f>IF(B225=Q220,"",1)</f>
        <v>1</v>
      </c>
      <c r="R225" s="2">
        <f>IF(B225=R220,"",1)</f>
        <v>1</v>
      </c>
      <c r="S225" s="2">
        <f>IF(B225=S220,"",1)</f>
        <v>1</v>
      </c>
      <c r="T225" s="2">
        <f>IF(B225=T220,"",1)</f>
        <v>1</v>
      </c>
      <c r="U225" s="2">
        <f>IF(B225=U220,"",1)</f>
        <v>1</v>
      </c>
      <c r="V225" s="2">
        <f>IF(B225=V220,"",1)</f>
        <v>1</v>
      </c>
      <c r="W225" s="2">
        <f>IF(B225=W220,"",1)</f>
        <v>1</v>
      </c>
      <c r="X225" s="2">
        <f>IF(B225=X220,"",1)</f>
        <v>1</v>
      </c>
      <c r="Y225" s="2">
        <f>IF(B225=Y220,"",1)</f>
        <v>1</v>
      </c>
      <c r="Z225" s="2">
        <f>IF(B225=Z220,"",1)</f>
        <v>1</v>
      </c>
      <c r="AA225" s="2">
        <f>IF(B225=AA220,"",1)</f>
        <v>1</v>
      </c>
      <c r="AB225" s="2">
        <f>IF(B225=AB220,"",1)</f>
        <v>1</v>
      </c>
      <c r="AC225" s="2">
        <f>IF(B225=AC220,"",1)</f>
        <v>1</v>
      </c>
      <c r="AD225" s="2">
        <f>IF(B225=AD220,"",1)</f>
        <v>1</v>
      </c>
    </row>
    <row r="226" spans="2:30" ht="15.75" thickBot="1">
      <c r="B226" s="46" t="s">
        <v>60</v>
      </c>
      <c r="C226" s="2">
        <f>IF(B226=C220,"",1)</f>
        <v>1</v>
      </c>
      <c r="D226" s="2">
        <f>IF(B226=D220,"",1)</f>
        <v>1</v>
      </c>
      <c r="E226" s="2">
        <f>IF(B226=E220,"",1)</f>
        <v>1</v>
      </c>
      <c r="F226" s="2">
        <f>IF(B226=F220,"",1)</f>
        <v>1</v>
      </c>
      <c r="G226" s="2">
        <f>IF(B226=G220,"",1)</f>
        <v>1</v>
      </c>
      <c r="H226" s="71" t="str">
        <f>IF(B226=H220,"",1)</f>
        <v/>
      </c>
      <c r="I226" s="2">
        <f>IF(B226=I220,"",1)</f>
        <v>1</v>
      </c>
      <c r="J226" s="2">
        <f>IF(B226=J220,"",1)</f>
        <v>1</v>
      </c>
      <c r="K226" s="2">
        <f>IF(B226=K220,"",1)</f>
        <v>1</v>
      </c>
      <c r="L226" s="2">
        <f>IF(B226=L220,"",1)</f>
        <v>1</v>
      </c>
      <c r="M226" s="2">
        <f>IF(B226=M220,"",1)</f>
        <v>1</v>
      </c>
      <c r="N226" s="2">
        <f>IF(B226=N220,"",1)</f>
        <v>1</v>
      </c>
      <c r="O226" s="2">
        <f>IF(B226=O220,"",1)</f>
        <v>1</v>
      </c>
      <c r="P226" s="2">
        <f>IF(B226=P220,"",1)</f>
        <v>1</v>
      </c>
      <c r="Q226" s="2">
        <f>IF(B226=Q220,"",1)</f>
        <v>1</v>
      </c>
      <c r="R226" s="2">
        <f>IF(B226=R220,"",1)</f>
        <v>1</v>
      </c>
      <c r="S226" s="2">
        <f>IF(B226=S220,"",1)</f>
        <v>1</v>
      </c>
      <c r="T226" s="2">
        <f>IF(B226=T220,"",1)</f>
        <v>1</v>
      </c>
      <c r="U226" s="2">
        <f>IF(B226=U220,"",1)</f>
        <v>1</v>
      </c>
      <c r="V226" s="2">
        <f>IF(B226=V220,"",1)</f>
        <v>1</v>
      </c>
      <c r="W226" s="2">
        <f>IF(B226=W220,"",1)</f>
        <v>1</v>
      </c>
      <c r="X226" s="2">
        <f>IF(B226=X220,"",1)</f>
        <v>1</v>
      </c>
      <c r="Y226" s="2">
        <f>IF(B226=Y220,"",1)</f>
        <v>1</v>
      </c>
      <c r="Z226" s="2">
        <f>IF(B226=Z220,"",1)</f>
        <v>1</v>
      </c>
      <c r="AA226" s="2">
        <f>IF(B226=AA220,"",1)</f>
        <v>1</v>
      </c>
      <c r="AB226" s="2">
        <f>IF(B226=AB220,"",1)</f>
        <v>1</v>
      </c>
      <c r="AC226" s="2">
        <f>IF(B226=AC220,"",1)</f>
        <v>1</v>
      </c>
      <c r="AD226" s="2">
        <f>IF(B226=AD220,"",1)</f>
        <v>1</v>
      </c>
    </row>
    <row r="227" spans="2:30" ht="15.75" thickBot="1">
      <c r="B227" s="46" t="s">
        <v>63</v>
      </c>
      <c r="C227" s="2">
        <f>IF(B227=C220,"",1)</f>
        <v>1</v>
      </c>
      <c r="D227" s="2">
        <f>IF(B227=D220,"",1)</f>
        <v>1</v>
      </c>
      <c r="E227" s="2">
        <f>IF(B227=E220,"",1)</f>
        <v>1</v>
      </c>
      <c r="F227" s="2">
        <f>IF(B227=F220,"",1)</f>
        <v>1</v>
      </c>
      <c r="G227" s="2">
        <f>IF(B227=G220,"",1)</f>
        <v>1</v>
      </c>
      <c r="H227" s="2">
        <f>IF(B227=H220,"",1)</f>
        <v>1</v>
      </c>
      <c r="I227" s="71" t="str">
        <f>IF(B227=I220,"",1)</f>
        <v/>
      </c>
      <c r="J227" s="2">
        <f>IF(B227=J220,"",1)</f>
        <v>1</v>
      </c>
      <c r="K227" s="2">
        <f>IF(B227=K220,"",1)</f>
        <v>1</v>
      </c>
      <c r="L227" s="2">
        <f>IF(B227=L220,"",1)</f>
        <v>1</v>
      </c>
      <c r="M227" s="2">
        <f>IF(B227=M220,"",1)</f>
        <v>1</v>
      </c>
      <c r="N227" s="2">
        <f>IF(B227=N220,"",1)</f>
        <v>1</v>
      </c>
      <c r="O227" s="2">
        <f>IF(B227=O220,"",1)</f>
        <v>1</v>
      </c>
      <c r="P227" s="2">
        <f>IF(B227=P220,"",1)</f>
        <v>1</v>
      </c>
      <c r="Q227" s="2">
        <f>IF(B227=Q220,"",1)</f>
        <v>1</v>
      </c>
      <c r="R227" s="2">
        <f>IF(B227=R220,"",1)</f>
        <v>1</v>
      </c>
      <c r="S227" s="2">
        <f>IF(B227=S220,"",1)</f>
        <v>1</v>
      </c>
      <c r="T227" s="2">
        <f>IF(B227=T220,"",1)</f>
        <v>1</v>
      </c>
      <c r="U227" s="2">
        <f>IF(B227=U220,"",1)</f>
        <v>1</v>
      </c>
      <c r="V227" s="2">
        <f>IF(B227=V220,"",1)</f>
        <v>1</v>
      </c>
      <c r="W227" s="2">
        <f>IF(B227=W220,"",1)</f>
        <v>1</v>
      </c>
      <c r="X227" s="2">
        <f>IF(B227=X220,"",1)</f>
        <v>1</v>
      </c>
      <c r="Y227" s="2">
        <f>IF(B227=Y220,"",1)</f>
        <v>1</v>
      </c>
      <c r="Z227" s="2">
        <f>IF(B227=Z220,"",1)</f>
        <v>1</v>
      </c>
      <c r="AA227" s="2">
        <f>IF(B227=AA220,"",1)</f>
        <v>1</v>
      </c>
      <c r="AB227" s="2">
        <f>IF(B227=AB220,"",1)</f>
        <v>1</v>
      </c>
      <c r="AC227" s="2">
        <f>IF(B227=AC220,"",1)</f>
        <v>1</v>
      </c>
      <c r="AD227" s="2">
        <f>IF(B227=AD220,"",1)</f>
        <v>1</v>
      </c>
    </row>
    <row r="228" spans="2:30" ht="15.75" thickBot="1">
      <c r="B228" s="46" t="s">
        <v>66</v>
      </c>
      <c r="C228" s="2">
        <f>IF(B228=C220,"",1)</f>
        <v>1</v>
      </c>
      <c r="D228" s="2">
        <f>IF(B228=D220,"",1)</f>
        <v>1</v>
      </c>
      <c r="E228" s="2">
        <f>IF(B228=E220,"",1)</f>
        <v>1</v>
      </c>
      <c r="F228" s="2">
        <f>IF(B228=F220,"",1)</f>
        <v>1</v>
      </c>
      <c r="G228" s="2">
        <f>IF(B228=G220,"",1)</f>
        <v>1</v>
      </c>
      <c r="H228" s="2">
        <f>IF(B228=H220,"",1)</f>
        <v>1</v>
      </c>
      <c r="I228" s="2">
        <f>IF(B228=I220,"",1)</f>
        <v>1</v>
      </c>
      <c r="J228" s="71" t="str">
        <f>IF(B228=J220,"",1)</f>
        <v/>
      </c>
      <c r="K228" s="2">
        <f>IF(B228=K220,"",1)</f>
        <v>1</v>
      </c>
      <c r="L228" s="2">
        <f>IF(B228=L220,"",1)</f>
        <v>1</v>
      </c>
      <c r="M228" s="2">
        <f>IF(B228=M220,"",1)</f>
        <v>1</v>
      </c>
      <c r="N228" s="2">
        <f>IF(B228=N220,"",1)</f>
        <v>1</v>
      </c>
      <c r="O228" s="2">
        <f>IF(B228=O220,"",1)</f>
        <v>1</v>
      </c>
      <c r="P228" s="2">
        <f>IF(B228=P220,"",1)</f>
        <v>1</v>
      </c>
      <c r="Q228" s="2">
        <f>IF(B228=Q220,"",1)</f>
        <v>1</v>
      </c>
      <c r="R228" s="2">
        <f>IF(B228=R220,"",1)</f>
        <v>1</v>
      </c>
      <c r="S228" s="2">
        <f>IF(B228=S220,"",1)</f>
        <v>1</v>
      </c>
      <c r="T228" s="2">
        <f>IF(B228=T220,"",1)</f>
        <v>1</v>
      </c>
      <c r="U228" s="2">
        <f>IF(B228=U220,"",1)</f>
        <v>1</v>
      </c>
      <c r="V228" s="2">
        <f>IF(B228=V220,"",1)</f>
        <v>1</v>
      </c>
      <c r="W228" s="2">
        <f>IF(B228=W220,"",1)</f>
        <v>1</v>
      </c>
      <c r="X228" s="2">
        <f>IF(B228=X220,"",1)</f>
        <v>1</v>
      </c>
      <c r="Y228" s="2">
        <f>IF(B228=Y220,"",1)</f>
        <v>1</v>
      </c>
      <c r="Z228" s="2">
        <f>IF(B228=Z220,"",1)</f>
        <v>1</v>
      </c>
      <c r="AA228" s="2">
        <f>IF(B228=AA220,"",1)</f>
        <v>1</v>
      </c>
      <c r="AB228" s="2">
        <f>IF(B228=AB220,"",1)</f>
        <v>1</v>
      </c>
      <c r="AC228" s="2">
        <f>IF(B228=AC220,"",1)</f>
        <v>1</v>
      </c>
      <c r="AD228" s="2">
        <f>IF(B228=AD220,"",1)</f>
        <v>1</v>
      </c>
    </row>
    <row r="229" spans="2:30" ht="15.75" thickBot="1">
      <c r="B229" s="46" t="s">
        <v>69</v>
      </c>
      <c r="C229" s="2">
        <f>IF(B229=C220,"",1)</f>
        <v>1</v>
      </c>
      <c r="D229" s="2">
        <f>IF(B229=D220,"",1)</f>
        <v>1</v>
      </c>
      <c r="E229" s="2">
        <f>IF(B229=E220,"",1)</f>
        <v>1</v>
      </c>
      <c r="F229" s="2">
        <f>IF(B229=F220,"",1)</f>
        <v>1</v>
      </c>
      <c r="G229" s="2">
        <f>IF(B229=G220,"",1)</f>
        <v>1</v>
      </c>
      <c r="H229" s="2">
        <f>IF(B229=H220,"",1)</f>
        <v>1</v>
      </c>
      <c r="I229" s="2">
        <f>IF(B229=I220,"",1)</f>
        <v>1</v>
      </c>
      <c r="J229" s="2">
        <f>IF(B229=J220,"",1)</f>
        <v>1</v>
      </c>
      <c r="K229" s="71" t="str">
        <f>IF(B229=K220,"",1)</f>
        <v/>
      </c>
      <c r="L229" s="2">
        <f>IF(B229=L220,"",1)</f>
        <v>1</v>
      </c>
      <c r="M229" s="2">
        <f>IF(B229=M220,"",1)</f>
        <v>1</v>
      </c>
      <c r="N229" s="2">
        <f>IF(B229=N220,"",1)</f>
        <v>1</v>
      </c>
      <c r="O229" s="2">
        <f>IF(B229=O220,"",1)</f>
        <v>1</v>
      </c>
      <c r="P229" s="2">
        <f>IF(B229=P220,"",1)</f>
        <v>1</v>
      </c>
      <c r="Q229" s="2">
        <f>IF(B229=Q220,"",1)</f>
        <v>1</v>
      </c>
      <c r="R229" s="2">
        <f>IF(B229=R220,"",1)</f>
        <v>1</v>
      </c>
      <c r="S229" s="2">
        <f>IF(B229=S220,"",1)</f>
        <v>1</v>
      </c>
      <c r="T229" s="2">
        <f>IF(B229=T220,"",1)</f>
        <v>1</v>
      </c>
      <c r="U229" s="2">
        <f>IF(B229=U220,"",1)</f>
        <v>1</v>
      </c>
      <c r="V229" s="2">
        <f>IF(B229=V220,"",1)</f>
        <v>1</v>
      </c>
      <c r="W229" s="2">
        <f>IF(B229=W220,"",1)</f>
        <v>1</v>
      </c>
      <c r="X229" s="2">
        <f>IF(B229=X220,"",1)</f>
        <v>1</v>
      </c>
      <c r="Y229" s="2">
        <f>IF(B229=Y220,"",1)</f>
        <v>1</v>
      </c>
      <c r="Z229" s="2">
        <f>IF(B229=Z220,"",1)</f>
        <v>1</v>
      </c>
      <c r="AA229" s="2">
        <f>IF(B229=AA220,"",1)</f>
        <v>1</v>
      </c>
      <c r="AB229" s="2">
        <f>IF(B229=AB220,"",1)</f>
        <v>1</v>
      </c>
      <c r="AC229" s="2">
        <f>IF(B229=AC220,"",1)</f>
        <v>1</v>
      </c>
      <c r="AD229" s="2">
        <f>IF(B229=AD220,"",1)</f>
        <v>1</v>
      </c>
    </row>
    <row r="230" spans="2:30" ht="15.75" thickBot="1">
      <c r="B230" s="46" t="s">
        <v>71</v>
      </c>
      <c r="C230" s="2">
        <f>IF(B230=C220,"",1)</f>
        <v>1</v>
      </c>
      <c r="D230" s="2">
        <f>IF(B230=D220,"",1)</f>
        <v>1</v>
      </c>
      <c r="E230" s="2">
        <f>IF(B230=E220,"",1)</f>
        <v>1</v>
      </c>
      <c r="F230" s="2">
        <f>IF(B230=F220,"",1)</f>
        <v>1</v>
      </c>
      <c r="G230" s="2">
        <f>IF(B230=G220,"",1)</f>
        <v>1</v>
      </c>
      <c r="H230" s="2">
        <f>IF(B230=H220,"",1)</f>
        <v>1</v>
      </c>
      <c r="I230" s="2">
        <f>IF(B230=I220,"",1)</f>
        <v>1</v>
      </c>
      <c r="J230" s="2">
        <f>IF(B230=J220,"",1)</f>
        <v>1</v>
      </c>
      <c r="K230" s="2">
        <f>IF(B230=K220,"",1)</f>
        <v>1</v>
      </c>
      <c r="L230" s="71" t="str">
        <f>IF(B230=L220,"",1)</f>
        <v/>
      </c>
      <c r="M230" s="2">
        <f>IF(B230=M220,"",1)</f>
        <v>1</v>
      </c>
      <c r="N230" s="2">
        <f>IF(B230=N220,"",1)</f>
        <v>1</v>
      </c>
      <c r="O230" s="2">
        <f>IF(B230=O220,"",1)</f>
        <v>1</v>
      </c>
      <c r="P230" s="2">
        <f>IF(B230=P220,"",1)</f>
        <v>1</v>
      </c>
      <c r="Q230" s="2">
        <f>IF(B230=Q220,"",1)</f>
        <v>1</v>
      </c>
      <c r="R230" s="2">
        <f>IF(B230=R220,"",1)</f>
        <v>1</v>
      </c>
      <c r="S230" s="2">
        <f>IF(B230=S220,"",1)</f>
        <v>1</v>
      </c>
      <c r="T230" s="2">
        <f>IF(B230=T220,"",1)</f>
        <v>1</v>
      </c>
      <c r="U230" s="2">
        <f>IF(B230=U220,"",1)</f>
        <v>1</v>
      </c>
      <c r="V230" s="2">
        <f>IF(B230=V220,"",1)</f>
        <v>1</v>
      </c>
      <c r="W230" s="2">
        <f>IF(B230=W220,"",1)</f>
        <v>1</v>
      </c>
      <c r="X230" s="2">
        <f>IF(B230=X220,"",1)</f>
        <v>1</v>
      </c>
      <c r="Y230" s="2">
        <f>IF(B230=Y220,"",1)</f>
        <v>1</v>
      </c>
      <c r="Z230" s="2">
        <f>IF(B230=Z220,"",1)</f>
        <v>1</v>
      </c>
      <c r="AA230" s="2">
        <f>IF(B230=AA220,"",1)</f>
        <v>1</v>
      </c>
      <c r="AB230" s="2">
        <f>IF(B230=AB220,"",1)</f>
        <v>1</v>
      </c>
      <c r="AC230" s="2">
        <f>IF(B230=AC220,"",1)</f>
        <v>1</v>
      </c>
      <c r="AD230" s="2">
        <f>IF(B230=AD220,"",1)</f>
        <v>1</v>
      </c>
    </row>
    <row r="231" spans="2:30" ht="15.75" thickBot="1">
      <c r="B231" s="46" t="s">
        <v>73</v>
      </c>
      <c r="C231" s="2">
        <f>IF(B231=C220,"",1)</f>
        <v>1</v>
      </c>
      <c r="D231" s="2">
        <f>IF(B231=D220,"",1)</f>
        <v>1</v>
      </c>
      <c r="E231" s="2">
        <f>IF(B231=E220,"",1)</f>
        <v>1</v>
      </c>
      <c r="F231" s="2">
        <f>IF(B231=F220,"",1)</f>
        <v>1</v>
      </c>
      <c r="G231" s="2">
        <f>IF(B231=G220,"",1)</f>
        <v>1</v>
      </c>
      <c r="H231" s="2">
        <f>IF(B231=H220,"",1)</f>
        <v>1</v>
      </c>
      <c r="I231" s="2">
        <f>IF(B231=I220,"",1)</f>
        <v>1</v>
      </c>
      <c r="J231" s="2">
        <f>IF(B231=J220,"",1)</f>
        <v>1</v>
      </c>
      <c r="K231" s="2">
        <f>IF(B231=K220,"",1)</f>
        <v>1</v>
      </c>
      <c r="L231" s="2">
        <f>IF(B231=L220,"",1)</f>
        <v>1</v>
      </c>
      <c r="M231" s="71" t="str">
        <f>IF(B231=M220,"",1)</f>
        <v/>
      </c>
      <c r="N231" s="2">
        <f>IF(B231=N220,"",1)</f>
        <v>1</v>
      </c>
      <c r="O231" s="2">
        <f>IF(B231=O220,"",1)</f>
        <v>1</v>
      </c>
      <c r="P231" s="2">
        <f>IF(B231=P220,"",1)</f>
        <v>1</v>
      </c>
      <c r="Q231" s="2">
        <f>IF(B231=Q220,"",1)</f>
        <v>1</v>
      </c>
      <c r="R231" s="2">
        <f>IF(B231=R220,"",1)</f>
        <v>1</v>
      </c>
      <c r="S231" s="2">
        <f>IF(B231=S220,"",1)</f>
        <v>1</v>
      </c>
      <c r="T231" s="2">
        <f>IF(B231=T220,"",1)</f>
        <v>1</v>
      </c>
      <c r="U231" s="2">
        <f>IF(B231=U220,"",1)</f>
        <v>1</v>
      </c>
      <c r="V231" s="2">
        <f>IF(B231=V220,"",1)</f>
        <v>1</v>
      </c>
      <c r="W231" s="2">
        <f>IF(B231=W220,"",1)</f>
        <v>1</v>
      </c>
      <c r="X231" s="2">
        <f>IF(B231=X220,"",1)</f>
        <v>1</v>
      </c>
      <c r="Y231" s="2">
        <f>IF(B231=Y220,"",1)</f>
        <v>1</v>
      </c>
      <c r="Z231" s="2">
        <f>IF(B231=Z220,"",1)</f>
        <v>1</v>
      </c>
      <c r="AA231" s="2">
        <f>IF(B231=AA220,"",1)</f>
        <v>1</v>
      </c>
      <c r="AB231" s="2">
        <f>IF(B231=AB220,"",1)</f>
        <v>1</v>
      </c>
      <c r="AC231" s="2">
        <f>IF(B231=AC220,"",1)</f>
        <v>1</v>
      </c>
      <c r="AD231" s="2">
        <f>IF(B231=AD220,"",1)</f>
        <v>1</v>
      </c>
    </row>
    <row r="232" spans="2:30" ht="15.75" thickBot="1">
      <c r="B232" s="46" t="s">
        <v>75</v>
      </c>
      <c r="C232" s="2">
        <f>IF(B232=C220,"",1)</f>
        <v>1</v>
      </c>
      <c r="D232" s="2">
        <f>IF(B232=D220,"",1)</f>
        <v>1</v>
      </c>
      <c r="E232" s="2">
        <f>IF(B232=E220,"",1)</f>
        <v>1</v>
      </c>
      <c r="F232" s="2">
        <f>IF(B232=F220,"",1)</f>
        <v>1</v>
      </c>
      <c r="G232" s="2">
        <f>IF(B232=G220,"",1)</f>
        <v>1</v>
      </c>
      <c r="H232" s="2">
        <f>IF(B232=H220,"",1)</f>
        <v>1</v>
      </c>
      <c r="I232" s="2">
        <f>IF(B232=I220,"",1)</f>
        <v>1</v>
      </c>
      <c r="J232" s="2">
        <f>IF(B232=J220,"",1)</f>
        <v>1</v>
      </c>
      <c r="K232" s="2">
        <f>IF(B232=K220,"",1)</f>
        <v>1</v>
      </c>
      <c r="L232" s="2">
        <f>IF(B232=L220,"",1)</f>
        <v>1</v>
      </c>
      <c r="M232" s="2">
        <f>IF(B232=M220,"",1)</f>
        <v>1</v>
      </c>
      <c r="N232" s="71" t="str">
        <f>IF(B232=N220,"",1)</f>
        <v/>
      </c>
      <c r="O232" s="2">
        <f>IF(B232=O220,"",1)</f>
        <v>1</v>
      </c>
      <c r="P232" s="2">
        <f>IF(B232=P220,"",1)</f>
        <v>1</v>
      </c>
      <c r="Q232" s="2">
        <f>IF(B232=Q220,"",1)</f>
        <v>1</v>
      </c>
      <c r="R232" s="2">
        <f>IF(B232=R220,"",1)</f>
        <v>1</v>
      </c>
      <c r="S232" s="2">
        <f>IF(B232=S220,"",1)</f>
        <v>1</v>
      </c>
      <c r="T232" s="2">
        <f>IF(B232=T220,"",1)</f>
        <v>1</v>
      </c>
      <c r="U232" s="2">
        <f>IF(B232=U220,"",1)</f>
        <v>1</v>
      </c>
      <c r="V232" s="2">
        <f>IF(B232=V220,"",1)</f>
        <v>1</v>
      </c>
      <c r="W232" s="2">
        <f>IF(B232=W220,"",1)</f>
        <v>1</v>
      </c>
      <c r="X232" s="2">
        <f>IF(B232=X220,"",1)</f>
        <v>1</v>
      </c>
      <c r="Y232" s="2">
        <f>IF(B232=Y220,"",1)</f>
        <v>1</v>
      </c>
      <c r="Z232" s="2">
        <f>IF(B232=Z220,"",1)</f>
        <v>1</v>
      </c>
      <c r="AA232" s="2">
        <f>IF(B232=AA220,"",1)</f>
        <v>1</v>
      </c>
      <c r="AB232" s="2">
        <f>IF(B232=AB220,"",1)</f>
        <v>1</v>
      </c>
      <c r="AC232" s="2">
        <f>IF(B232=AC220,"",1)</f>
        <v>1</v>
      </c>
      <c r="AD232" s="2">
        <f>IF(B232=AD220,"",1)</f>
        <v>1</v>
      </c>
    </row>
    <row r="233" spans="2:30" ht="15.75" thickBot="1">
      <c r="B233" s="46" t="s">
        <v>78</v>
      </c>
      <c r="C233" s="2">
        <f>IF(B233=C220,"",1)</f>
        <v>1</v>
      </c>
      <c r="D233" s="2">
        <f>IF(B233=D220,"",1)</f>
        <v>1</v>
      </c>
      <c r="E233" s="2">
        <f>IF(B233=E220,"",1)</f>
        <v>1</v>
      </c>
      <c r="F233" s="2">
        <f>IF(B233=F220,"",1)</f>
        <v>1</v>
      </c>
      <c r="G233" s="2">
        <f>IF(B233=G220,"",1)</f>
        <v>1</v>
      </c>
      <c r="H233" s="2">
        <f>IF(B233=H220,"",1)</f>
        <v>1</v>
      </c>
      <c r="I233" s="2">
        <f>IF(B233=I220,"",1)</f>
        <v>1</v>
      </c>
      <c r="J233" s="2">
        <f>IF(B233=J220,"",1)</f>
        <v>1</v>
      </c>
      <c r="K233" s="2">
        <f>IF(B233=K220,"",1)</f>
        <v>1</v>
      </c>
      <c r="L233" s="2">
        <f>IF(B233=L220,"",1)</f>
        <v>1</v>
      </c>
      <c r="M233" s="2">
        <f>IF(B233=M220,"",1)</f>
        <v>1</v>
      </c>
      <c r="N233" s="2">
        <f>IF(B233=N220,"",1)</f>
        <v>1</v>
      </c>
      <c r="O233" s="71" t="str">
        <f>IF(B233=O220,"",1)</f>
        <v/>
      </c>
      <c r="P233" s="2">
        <f>IF(B233=P220,"",1)</f>
        <v>1</v>
      </c>
      <c r="Q233" s="2">
        <f>IF(B233=Q220,"",1)</f>
        <v>1</v>
      </c>
      <c r="R233" s="2">
        <f>IF(B233=R220,"",1)</f>
        <v>1</v>
      </c>
      <c r="S233" s="2">
        <f>IF(B233=S220,"",1)</f>
        <v>1</v>
      </c>
      <c r="T233" s="2">
        <f>IF(B233=T220,"",1)</f>
        <v>1</v>
      </c>
      <c r="U233" s="2">
        <f>IF(B233=U220,"",1)</f>
        <v>1</v>
      </c>
      <c r="V233" s="2">
        <f>IF(B233=V220,"",1)</f>
        <v>1</v>
      </c>
      <c r="W233" s="2">
        <f>IF(B233=W220,"",1)</f>
        <v>1</v>
      </c>
      <c r="X233" s="2">
        <f>IF(B233=X220,"",1)</f>
        <v>1</v>
      </c>
      <c r="Y233" s="2">
        <f>IF(B233=Y220,"",1)</f>
        <v>1</v>
      </c>
      <c r="Z233" s="2">
        <f>IF(B233=Z220,"",1)</f>
        <v>1</v>
      </c>
      <c r="AA233" s="2">
        <f>IF(B233=AA220,"",1)</f>
        <v>1</v>
      </c>
      <c r="AB233" s="2">
        <f>IF(B233=AB220,"",1)</f>
        <v>1</v>
      </c>
      <c r="AC233" s="2">
        <f>IF(B233=AC220,"",1)</f>
        <v>1</v>
      </c>
      <c r="AD233" s="2">
        <f>IF(B233=AD220,"",1)</f>
        <v>1</v>
      </c>
    </row>
    <row r="234" spans="2:30" ht="15.75" thickBot="1">
      <c r="B234" s="46" t="s">
        <v>81</v>
      </c>
      <c r="C234" s="2">
        <f>IF(B234=C220,"",1)</f>
        <v>1</v>
      </c>
      <c r="D234" s="2">
        <f>IF(B234=D220,"",1)</f>
        <v>1</v>
      </c>
      <c r="E234" s="2">
        <f>IF(B234=E220,"",1)</f>
        <v>1</v>
      </c>
      <c r="F234" s="2">
        <f>IF(B234=F220,"",1)</f>
        <v>1</v>
      </c>
      <c r="G234" s="2">
        <f>IF(B234=G220,"",1)</f>
        <v>1</v>
      </c>
      <c r="H234" s="2">
        <f>IF(B234=H220,"",1)</f>
        <v>1</v>
      </c>
      <c r="I234" s="2">
        <f>IF(B234=I220,"",1)</f>
        <v>1</v>
      </c>
      <c r="J234" s="2">
        <f>IF(B234=J220,"",1)</f>
        <v>1</v>
      </c>
      <c r="K234" s="2">
        <f>IF(B234=K220,"",1)</f>
        <v>1</v>
      </c>
      <c r="L234" s="2">
        <f>IF(B234=L220,"",1)</f>
        <v>1</v>
      </c>
      <c r="M234" s="2">
        <f>IF(B234=M220,"",1)</f>
        <v>1</v>
      </c>
      <c r="N234" s="2">
        <f>IF(B234=N220,"",1)</f>
        <v>1</v>
      </c>
      <c r="O234" s="2">
        <f>IF(B234=O220,"",1)</f>
        <v>1</v>
      </c>
      <c r="P234" s="71" t="str">
        <f>IF(B234=P220,"",1)</f>
        <v/>
      </c>
      <c r="Q234" s="2">
        <f>IF(B234=Q220,"",1)</f>
        <v>1</v>
      </c>
      <c r="R234" s="2">
        <f>IF(B234=R220,"",1)</f>
        <v>1</v>
      </c>
      <c r="S234" s="2">
        <f>IF(B234=S220,"",1)</f>
        <v>1</v>
      </c>
      <c r="T234" s="2">
        <f>IF(B234=T220,"",1)</f>
        <v>1</v>
      </c>
      <c r="U234" s="2">
        <f>IF(B234=U220,"",1)</f>
        <v>1</v>
      </c>
      <c r="V234" s="2">
        <f>IF(B234=V220,"",1)</f>
        <v>1</v>
      </c>
      <c r="W234" s="2">
        <f>IF(B234=W220,"",1)</f>
        <v>1</v>
      </c>
      <c r="X234" s="2">
        <f>IF(B234=X220,"",1)</f>
        <v>1</v>
      </c>
      <c r="Y234" s="2">
        <f>IF(B234=Y220,"",1)</f>
        <v>1</v>
      </c>
      <c r="Z234" s="2">
        <f>IF(B234=Z220,"",1)</f>
        <v>1</v>
      </c>
      <c r="AA234" s="2">
        <f>IF(B234=AA220,"",1)</f>
        <v>1</v>
      </c>
      <c r="AB234" s="2">
        <f>IF(B234=AB220,"",1)</f>
        <v>1</v>
      </c>
      <c r="AC234" s="2">
        <f>IF(B234=AC220,"",1)</f>
        <v>1</v>
      </c>
      <c r="AD234" s="2">
        <f>IF(B234=AD220,"",1)</f>
        <v>1</v>
      </c>
    </row>
    <row r="235" spans="2:30" ht="15.75" thickBot="1">
      <c r="B235" s="46" t="s">
        <v>84</v>
      </c>
      <c r="C235" s="2">
        <f>IF(B235=C220,"",1)</f>
        <v>1</v>
      </c>
      <c r="D235" s="2">
        <f>IF(B235=D220,"",1)</f>
        <v>1</v>
      </c>
      <c r="E235" s="2">
        <f>IF(B235=E220,"",1)</f>
        <v>1</v>
      </c>
      <c r="F235" s="2">
        <f>IF(B235=F220,"",1)</f>
        <v>1</v>
      </c>
      <c r="G235" s="2">
        <f>IF(B235=G220,"",1)</f>
        <v>1</v>
      </c>
      <c r="H235" s="2">
        <f>IF(B235=H220,"",1)</f>
        <v>1</v>
      </c>
      <c r="I235" s="2">
        <f>IF(B235=I220,"",1)</f>
        <v>1</v>
      </c>
      <c r="J235" s="2">
        <f>IF(B235=J220,"",1)</f>
        <v>1</v>
      </c>
      <c r="K235" s="2">
        <f>IF(B235=K220,"",1)</f>
        <v>1</v>
      </c>
      <c r="L235" s="2">
        <f>IF(B235=L220,"",1)</f>
        <v>1</v>
      </c>
      <c r="M235" s="2">
        <f>IF(B235=M220,"",1)</f>
        <v>1</v>
      </c>
      <c r="N235" s="2">
        <f>IF(B235=N220,"",1)</f>
        <v>1</v>
      </c>
      <c r="O235" s="2">
        <f>IF(B235=O220,"",1)</f>
        <v>1</v>
      </c>
      <c r="P235" s="2">
        <f>IF(B235=P220,"",1)</f>
        <v>1</v>
      </c>
      <c r="Q235" s="71" t="str">
        <f>IF(B235=Q220,"",1)</f>
        <v/>
      </c>
      <c r="R235" s="2">
        <f>IF(B235=R220,"",1)</f>
        <v>1</v>
      </c>
      <c r="S235" s="2">
        <f>IF(B235=S220,"",1)</f>
        <v>1</v>
      </c>
      <c r="T235" s="2">
        <f>IF(B235=T220,"",1)</f>
        <v>1</v>
      </c>
      <c r="U235" s="2">
        <f>IF(B235=U220,"",1)</f>
        <v>1</v>
      </c>
      <c r="V235" s="2">
        <f>IF(B235=V220,"",1)</f>
        <v>1</v>
      </c>
      <c r="W235" s="2">
        <f>IF(B235=W220,"",1)</f>
        <v>1</v>
      </c>
      <c r="X235" s="2">
        <f>IF(B235=X220,"",1)</f>
        <v>1</v>
      </c>
      <c r="Y235" s="2">
        <f>IF(B235=Y220,"",1)</f>
        <v>1</v>
      </c>
      <c r="Z235" s="2">
        <f>IF(B235=Z220,"",1)</f>
        <v>1</v>
      </c>
      <c r="AA235" s="2">
        <f>IF(B235=AA220,"",1)</f>
        <v>1</v>
      </c>
      <c r="AB235" s="2">
        <f>IF(B235=AB220,"",1)</f>
        <v>1</v>
      </c>
      <c r="AC235" s="2">
        <f>IF(B235=AC220,"",1)</f>
        <v>1</v>
      </c>
      <c r="AD235" s="2">
        <f>IF(B235=AD220,"",1)</f>
        <v>1</v>
      </c>
    </row>
    <row r="236" spans="2:30" ht="15.75" thickBot="1">
      <c r="B236" s="46" t="s">
        <v>87</v>
      </c>
      <c r="C236" s="2">
        <f>IF(B236=C220,"",1)</f>
        <v>1</v>
      </c>
      <c r="D236" s="2">
        <f>IF(B236=D220,"",1)</f>
        <v>1</v>
      </c>
      <c r="E236" s="2">
        <f>IF(B236=E220,"",1)</f>
        <v>1</v>
      </c>
      <c r="F236" s="2">
        <f>IF(B236=F220,"",1)</f>
        <v>1</v>
      </c>
      <c r="G236" s="2">
        <f>IF(B236=G220,"",1)</f>
        <v>1</v>
      </c>
      <c r="H236" s="2">
        <f>IF(B236=H220,"",1)</f>
        <v>1</v>
      </c>
      <c r="I236" s="2">
        <f>IF(B236=I220,"",1)</f>
        <v>1</v>
      </c>
      <c r="J236" s="2">
        <f>IF(B236=J220,"",1)</f>
        <v>1</v>
      </c>
      <c r="K236" s="2">
        <f>IF(B236=K220,"",1)</f>
        <v>1</v>
      </c>
      <c r="L236" s="2">
        <f>IF(B236=L220,"",1)</f>
        <v>1</v>
      </c>
      <c r="M236" s="2">
        <f>IF(B236=M220,"",1)</f>
        <v>1</v>
      </c>
      <c r="N236" s="2">
        <f>IF(B236=N220,"",1)</f>
        <v>1</v>
      </c>
      <c r="O236" s="2">
        <f>IF(B236=O220,"",1)</f>
        <v>1</v>
      </c>
      <c r="P236" s="2">
        <f>IF(B236=P220,"",1)</f>
        <v>1</v>
      </c>
      <c r="Q236" s="2">
        <f>IF(B236=Q220,"",1)</f>
        <v>1</v>
      </c>
      <c r="R236" s="71" t="str">
        <f>IF(B236=R220,"",1)</f>
        <v/>
      </c>
      <c r="S236" s="2">
        <f>IF(B236=S220,"",1)</f>
        <v>1</v>
      </c>
      <c r="T236" s="2">
        <f>IF(B236=T220,"",1)</f>
        <v>1</v>
      </c>
      <c r="U236" s="2">
        <f>IF(B236=U220,"",1)</f>
        <v>1</v>
      </c>
      <c r="V236" s="2">
        <f>IF(B236=V220,"",1)</f>
        <v>1</v>
      </c>
      <c r="W236" s="2">
        <f>IF(B236=W220,"",1)</f>
        <v>1</v>
      </c>
      <c r="X236" s="2">
        <f>IF(B236=X220,"",1)</f>
        <v>1</v>
      </c>
      <c r="Y236" s="2">
        <f>IF(B236=Y220,"",1)</f>
        <v>1</v>
      </c>
      <c r="Z236" s="2">
        <f>IF(B236=Z220,"",1)</f>
        <v>1</v>
      </c>
      <c r="AA236" s="2">
        <f>IF(B236=AA220,"",1)</f>
        <v>1</v>
      </c>
      <c r="AB236" s="2">
        <f>IF(B236=AB220,"",1)</f>
        <v>1</v>
      </c>
      <c r="AC236" s="2">
        <f>IF(B236=AC220,"",1)</f>
        <v>1</v>
      </c>
      <c r="AD236" s="2">
        <f>IF(B236=AD220,"",1)</f>
        <v>1</v>
      </c>
    </row>
    <row r="237" spans="2:30" ht="15.75" thickBot="1">
      <c r="B237" s="46" t="s">
        <v>90</v>
      </c>
      <c r="C237" s="2">
        <f>IF(B237=C220,"",1)</f>
        <v>1</v>
      </c>
      <c r="D237" s="2">
        <f>IF(B237=D220,"",1)</f>
        <v>1</v>
      </c>
      <c r="E237" s="2">
        <f>IF(B237=E220,"",1)</f>
        <v>1</v>
      </c>
      <c r="F237" s="2">
        <f>IF(B237=F220,"",1)</f>
        <v>1</v>
      </c>
      <c r="G237" s="2">
        <f>IF(B237=G220,"",1)</f>
        <v>1</v>
      </c>
      <c r="H237" s="2">
        <f>IF(B237=H220,"",1)</f>
        <v>1</v>
      </c>
      <c r="I237" s="2">
        <f>IF(B237=I220,"",1)</f>
        <v>1</v>
      </c>
      <c r="J237" s="2">
        <f>IF(B237=J220,"",1)</f>
        <v>1</v>
      </c>
      <c r="K237" s="2">
        <f>IF(B237=K220,"",1)</f>
        <v>1</v>
      </c>
      <c r="L237" s="2">
        <f>IF(B237=L220,"",1)</f>
        <v>1</v>
      </c>
      <c r="M237" s="2">
        <f>IF(B237=M220,"",1)</f>
        <v>1</v>
      </c>
      <c r="N237" s="2">
        <f>IF(B237=N220,"",1)</f>
        <v>1</v>
      </c>
      <c r="O237" s="2">
        <f>IF(B237=O220,"",1)</f>
        <v>1</v>
      </c>
      <c r="P237" s="2">
        <f>IF(B237=P220,"",1)</f>
        <v>1</v>
      </c>
      <c r="Q237" s="2">
        <f>IF(B237=Q220,"",1)</f>
        <v>1</v>
      </c>
      <c r="R237" s="2">
        <f>IF(B237=R220,"",1)</f>
        <v>1</v>
      </c>
      <c r="S237" s="71" t="str">
        <f>IF(B237=S220,"",1)</f>
        <v/>
      </c>
      <c r="T237" s="2">
        <f>IF(B237=T220,"",1)</f>
        <v>1</v>
      </c>
      <c r="U237" s="2">
        <f>IF(B237=U220,"",1)</f>
        <v>1</v>
      </c>
      <c r="V237" s="2">
        <f>IF(B237=V220,"",1)</f>
        <v>1</v>
      </c>
      <c r="W237" s="2">
        <f>IF(B237=W220,"",1)</f>
        <v>1</v>
      </c>
      <c r="X237" s="2">
        <f>IF(B237=X220,"",1)</f>
        <v>1</v>
      </c>
      <c r="Y237" s="2">
        <f>IF(B237=Y220,"",1)</f>
        <v>1</v>
      </c>
      <c r="Z237" s="2">
        <f>IF(B237=Z220,"",1)</f>
        <v>1</v>
      </c>
      <c r="AA237" s="2">
        <f>IF(B237=AA220,"",1)</f>
        <v>1</v>
      </c>
      <c r="AB237" s="2">
        <f>IF(B237=AB220,"",1)</f>
        <v>1</v>
      </c>
      <c r="AC237" s="2">
        <f>IF(B237=AC220,"",1)</f>
        <v>1</v>
      </c>
      <c r="AD237" s="2">
        <f>IF(B237=AD220,"",1)</f>
        <v>1</v>
      </c>
    </row>
    <row r="238" spans="2:30" ht="15.75" thickBot="1">
      <c r="B238" s="46" t="s">
        <v>93</v>
      </c>
      <c r="C238" s="2">
        <f>IF(B238=C220,"",1)</f>
        <v>1</v>
      </c>
      <c r="D238" s="2">
        <f>IF(B238=D220,"",1)</f>
        <v>1</v>
      </c>
      <c r="E238" s="2">
        <f>IF(B238=E220,"",1)</f>
        <v>1</v>
      </c>
      <c r="F238" s="2">
        <f>IF(B238=F220,"",1)</f>
        <v>1</v>
      </c>
      <c r="G238" s="2">
        <f>IF(B238=G220,"",1)</f>
        <v>1</v>
      </c>
      <c r="H238" s="2">
        <f>IF(B238=H220,"",1)</f>
        <v>1</v>
      </c>
      <c r="I238" s="2">
        <f>IF(B238=I220,"",1)</f>
        <v>1</v>
      </c>
      <c r="J238" s="2">
        <f>IF(B238=J220,"",1)</f>
        <v>1</v>
      </c>
      <c r="K238" s="2">
        <f>IF(B238=K220,"",1)</f>
        <v>1</v>
      </c>
      <c r="L238" s="2">
        <f>IF(B238=L220,"",1)</f>
        <v>1</v>
      </c>
      <c r="M238" s="2">
        <f>IF(B238=M220,"",1)</f>
        <v>1</v>
      </c>
      <c r="N238" s="2">
        <f>IF(B238=N220,"",1)</f>
        <v>1</v>
      </c>
      <c r="O238" s="2">
        <f>IF(B238=O220,"",1)</f>
        <v>1</v>
      </c>
      <c r="P238" s="2">
        <f>IF(B238=P220,"",1)</f>
        <v>1</v>
      </c>
      <c r="Q238" s="2">
        <f>IF(B238=Q220,"",1)</f>
        <v>1</v>
      </c>
      <c r="R238" s="2">
        <f>IF(B238=R220,"",1)</f>
        <v>1</v>
      </c>
      <c r="S238" s="2">
        <f>IF(B238=S220,"",1)</f>
        <v>1</v>
      </c>
      <c r="T238" s="71" t="str">
        <f>IF(B238=T220,"",1)</f>
        <v/>
      </c>
      <c r="U238" s="2">
        <f>IF(B238=U220,"",1)</f>
        <v>1</v>
      </c>
      <c r="V238" s="2">
        <f>IF(B238=V220,"",1)</f>
        <v>1</v>
      </c>
      <c r="W238" s="2">
        <f>IF(B238=W220,"",1)</f>
        <v>1</v>
      </c>
      <c r="X238" s="2">
        <f>IF(B238=X220,"",1)</f>
        <v>1</v>
      </c>
      <c r="Y238" s="2">
        <f>IF(B238=Y220,"",1)</f>
        <v>1</v>
      </c>
      <c r="Z238" s="2">
        <f>IF(B238=Z220,"",1)</f>
        <v>1</v>
      </c>
      <c r="AA238" s="2">
        <f>IF(B238=AA220,"",1)</f>
        <v>1</v>
      </c>
      <c r="AB238" s="2">
        <f>IF(B238=AB220,"",1)</f>
        <v>1</v>
      </c>
      <c r="AC238" s="2">
        <f>IF(B238=AC220,"",1)</f>
        <v>1</v>
      </c>
      <c r="AD238" s="2">
        <f>IF(B238=AD220,"",1)</f>
        <v>1</v>
      </c>
    </row>
    <row r="239" spans="2:30" ht="15.75" thickBot="1">
      <c r="B239" s="46" t="s">
        <v>96</v>
      </c>
      <c r="C239" s="2">
        <f>IF(B239=C220,"",1)</f>
        <v>1</v>
      </c>
      <c r="D239" s="2">
        <f>IF(B239=D220,"",1)</f>
        <v>1</v>
      </c>
      <c r="E239" s="2">
        <f>IF(B239=E220,"",1)</f>
        <v>1</v>
      </c>
      <c r="F239" s="2">
        <f>IF(B239=F220,"",1)</f>
        <v>1</v>
      </c>
      <c r="G239" s="2">
        <f>IF(B239=G220,"",1)</f>
        <v>1</v>
      </c>
      <c r="H239" s="2">
        <f>IF(B239=H220,"",1)</f>
        <v>1</v>
      </c>
      <c r="I239" s="2">
        <f>IF(B239=I220,"",1)</f>
        <v>1</v>
      </c>
      <c r="J239" s="2">
        <f>IF(B239=J220,"",1)</f>
        <v>1</v>
      </c>
      <c r="K239" s="2">
        <f>IF(B239=K220,"",1)</f>
        <v>1</v>
      </c>
      <c r="L239" s="2">
        <f>IF(B239=L220,"",1)</f>
        <v>1</v>
      </c>
      <c r="M239" s="2">
        <f>IF(B239=M220,"",1)</f>
        <v>1</v>
      </c>
      <c r="N239" s="2">
        <f>IF(B239=N220,"",1)</f>
        <v>1</v>
      </c>
      <c r="O239" s="2">
        <f>IF(B239=O220,"",1)</f>
        <v>1</v>
      </c>
      <c r="P239" s="2">
        <f>IF(B239=P220,"",1)</f>
        <v>1</v>
      </c>
      <c r="Q239" s="2">
        <f>IF(B239=Q220,"",1)</f>
        <v>1</v>
      </c>
      <c r="R239" s="2">
        <f>IF(B239=R220,"",1)</f>
        <v>1</v>
      </c>
      <c r="S239" s="2">
        <f>IF(B239=S220,"",1)</f>
        <v>1</v>
      </c>
      <c r="T239" s="2">
        <f>IF(B239=T220,"",1)</f>
        <v>1</v>
      </c>
      <c r="U239" s="71" t="str">
        <f>IF(B239=U220,"",1)</f>
        <v/>
      </c>
      <c r="V239" s="2">
        <f>IF(B239=V220,"",1)</f>
        <v>1</v>
      </c>
      <c r="W239" s="2">
        <f>IF(B239=W220,"",1)</f>
        <v>1</v>
      </c>
      <c r="X239" s="2">
        <f>IF(B239=X220,"",1)</f>
        <v>1</v>
      </c>
      <c r="Y239" s="2">
        <f>IF(B239=Y220,"",1)</f>
        <v>1</v>
      </c>
      <c r="Z239" s="2">
        <f>IF(B239=Z220,"",1)</f>
        <v>1</v>
      </c>
      <c r="AA239" s="2">
        <f>IF(B239=AA220,"",1)</f>
        <v>1</v>
      </c>
      <c r="AB239" s="2">
        <f>IF(B239=AB220,"",1)</f>
        <v>1</v>
      </c>
      <c r="AC239" s="2">
        <f>IF(B239=AC220,"",1)</f>
        <v>1</v>
      </c>
      <c r="AD239" s="2">
        <f>IF(B239=AD220,"",1)</f>
        <v>1</v>
      </c>
    </row>
    <row r="240" spans="2:30" ht="15.75" thickBot="1">
      <c r="B240" s="46" t="s">
        <v>98</v>
      </c>
      <c r="C240" s="2">
        <f>IF(B240=C220,"",1)</f>
        <v>1</v>
      </c>
      <c r="D240" s="2">
        <f>IF(B240=D220,"",1)</f>
        <v>1</v>
      </c>
      <c r="E240" s="2">
        <f>IF(B240=E220,"",1)</f>
        <v>1</v>
      </c>
      <c r="F240" s="2">
        <f>IF(B240=F220,"",1)</f>
        <v>1</v>
      </c>
      <c r="G240" s="2">
        <f>IF(B240=G220,"",1)</f>
        <v>1</v>
      </c>
      <c r="H240" s="2">
        <f>IF(B240=H220,"",1)</f>
        <v>1</v>
      </c>
      <c r="I240" s="2">
        <f>IF(B240=I220,"",1)</f>
        <v>1</v>
      </c>
      <c r="J240" s="2">
        <f>IF(B240=J220,"",1)</f>
        <v>1</v>
      </c>
      <c r="K240" s="2">
        <f>IF(B240=K220,"",1)</f>
        <v>1</v>
      </c>
      <c r="L240" s="2">
        <f>IF(B240=L220,"",1)</f>
        <v>1</v>
      </c>
      <c r="M240" s="2">
        <f>IF(B240=M220,"",1)</f>
        <v>1</v>
      </c>
      <c r="N240" s="2">
        <f>IF(B240=N220,"",1)</f>
        <v>1</v>
      </c>
      <c r="O240" s="2">
        <f>IF(B240=O220,"",1)</f>
        <v>1</v>
      </c>
      <c r="P240" s="2">
        <f>IF(B240=P220,"",1)</f>
        <v>1</v>
      </c>
      <c r="Q240" s="2">
        <f>IF(B240=Q220,"",1)</f>
        <v>1</v>
      </c>
      <c r="R240" s="2">
        <f>IF(B240=R220,"",1)</f>
        <v>1</v>
      </c>
      <c r="S240" s="2">
        <f>IF(B240=S220,"",1)</f>
        <v>1</v>
      </c>
      <c r="T240" s="2">
        <f>IF(B240=T220,"",1)</f>
        <v>1</v>
      </c>
      <c r="U240" s="2">
        <f>IF(B240=U220,"",1)</f>
        <v>1</v>
      </c>
      <c r="V240" s="71" t="str">
        <f>IF(B240=V220,"",1)</f>
        <v/>
      </c>
      <c r="W240" s="2">
        <f>IF(B240=W220,"",1)</f>
        <v>1</v>
      </c>
      <c r="X240" s="2">
        <f>IF(B240=X220,"",1)</f>
        <v>1</v>
      </c>
      <c r="Y240" s="2">
        <f>IF(B240=Y220,"",1)</f>
        <v>1</v>
      </c>
      <c r="Z240" s="2">
        <f>IF(B240=Z220,"",1)</f>
        <v>1</v>
      </c>
      <c r="AA240" s="2">
        <f>IF(B240=AA220,"",1)</f>
        <v>1</v>
      </c>
      <c r="AB240" s="2">
        <f>IF(B240=AB220,"",1)</f>
        <v>1</v>
      </c>
      <c r="AC240" s="2">
        <f>IF(B240=AC220,"",1)</f>
        <v>1</v>
      </c>
      <c r="AD240" s="2">
        <f>IF(B240=AD220,"",1)</f>
        <v>1</v>
      </c>
    </row>
    <row r="241" spans="2:30" ht="15.75" thickBot="1">
      <c r="B241" s="46" t="s">
        <v>100</v>
      </c>
      <c r="C241" s="2">
        <f>IF(B241=C220,"",1)</f>
        <v>1</v>
      </c>
      <c r="D241" s="2">
        <f>IF(B241=D220,"",1)</f>
        <v>1</v>
      </c>
      <c r="E241" s="2">
        <f>IF(B241=E220,"",1)</f>
        <v>1</v>
      </c>
      <c r="F241" s="2">
        <f>IF(B241=F220,"",1)</f>
        <v>1</v>
      </c>
      <c r="G241" s="2">
        <f>IF(B241=G220,"",1)</f>
        <v>1</v>
      </c>
      <c r="H241" s="2">
        <f>IF(B241=H220,"",1)</f>
        <v>1</v>
      </c>
      <c r="I241" s="2">
        <f>IF(B241=I220,"",1)</f>
        <v>1</v>
      </c>
      <c r="J241" s="2">
        <f>IF(B241=J220,"",1)</f>
        <v>1</v>
      </c>
      <c r="K241" s="2">
        <f>IF(B241=K220,"",1)</f>
        <v>1</v>
      </c>
      <c r="L241" s="2">
        <f>IF(B241=L220,"",1)</f>
        <v>1</v>
      </c>
      <c r="M241" s="2">
        <f>IF(B241=M220,"",1)</f>
        <v>1</v>
      </c>
      <c r="N241" s="2">
        <f>IF(B241=N220,"",1)</f>
        <v>1</v>
      </c>
      <c r="O241" s="2">
        <f>IF(B241=O220,"",1)</f>
        <v>1</v>
      </c>
      <c r="P241" s="2">
        <f>IF(B241=P220,"",1)</f>
        <v>1</v>
      </c>
      <c r="Q241" s="2">
        <f>IF(B241=Q220,"",1)</f>
        <v>1</v>
      </c>
      <c r="R241" s="2">
        <f>IF(B241=R220,"",1)</f>
        <v>1</v>
      </c>
      <c r="S241" s="2">
        <f>IF(B241=S220,"",1)</f>
        <v>1</v>
      </c>
      <c r="T241" s="2">
        <f>IF(B241=T220,"",1)</f>
        <v>1</v>
      </c>
      <c r="U241" s="2">
        <f>IF(B241=U220,"",1)</f>
        <v>1</v>
      </c>
      <c r="V241" s="2">
        <f>IF(B241=V220,"",1)</f>
        <v>1</v>
      </c>
      <c r="W241" s="71" t="str">
        <f>IF(B241=W220,"",1)</f>
        <v/>
      </c>
      <c r="X241" s="2">
        <f>IF(B241=X220,"",1)</f>
        <v>1</v>
      </c>
      <c r="Y241" s="2">
        <f>IF(B241=Y220,"",1)</f>
        <v>1</v>
      </c>
      <c r="Z241" s="2">
        <f>IF(B241=Z220,"",1)</f>
        <v>1</v>
      </c>
      <c r="AA241" s="2">
        <f>IF(B241=AA220,"",1)</f>
        <v>1</v>
      </c>
      <c r="AB241" s="2">
        <f>IF(B241=AB220,"",1)</f>
        <v>1</v>
      </c>
      <c r="AC241" s="2">
        <f>IF(B241=AC220,"",1)</f>
        <v>1</v>
      </c>
      <c r="AD241" s="2">
        <f>IF(B241=AD220,"",1)</f>
        <v>1</v>
      </c>
    </row>
    <row r="242" spans="2:30" ht="15.75" thickBot="1">
      <c r="B242" s="46" t="s">
        <v>103</v>
      </c>
      <c r="C242" s="2">
        <f>IF(B242=C220,"",1)</f>
        <v>1</v>
      </c>
      <c r="D242" s="2">
        <f>IF(B242=D220,"",1)</f>
        <v>1</v>
      </c>
      <c r="E242" s="2">
        <f>IF(B242=E220,"",1)</f>
        <v>1</v>
      </c>
      <c r="F242" s="2">
        <f>IF(B242=F220,"",1)</f>
        <v>1</v>
      </c>
      <c r="G242" s="2">
        <f>IF(B242=G220,"",1)</f>
        <v>1</v>
      </c>
      <c r="H242" s="2">
        <f>IF(B242=H220,"",1)</f>
        <v>1</v>
      </c>
      <c r="I242" s="2">
        <f>IF(B242=I220,"",1)</f>
        <v>1</v>
      </c>
      <c r="J242" s="2">
        <f>IF(B242=J220,"",1)</f>
        <v>1</v>
      </c>
      <c r="K242" s="2">
        <f>IF(B242=K220,"",1)</f>
        <v>1</v>
      </c>
      <c r="L242" s="2">
        <f>IF(B242=L220,"",1)</f>
        <v>1</v>
      </c>
      <c r="M242" s="2">
        <f>IF(B242=M220,"",1)</f>
        <v>1</v>
      </c>
      <c r="N242" s="2">
        <f>IF(B242=N220,"",1)</f>
        <v>1</v>
      </c>
      <c r="O242" s="2">
        <f>IF(B242=O220,"",1)</f>
        <v>1</v>
      </c>
      <c r="P242" s="2">
        <f>IF(B242=P220,"",1)</f>
        <v>1</v>
      </c>
      <c r="Q242" s="2">
        <f>IF(B242=Q220,"",1)</f>
        <v>1</v>
      </c>
      <c r="R242" s="2">
        <f>IF(B242=R220,"",1)</f>
        <v>1</v>
      </c>
      <c r="S242" s="2">
        <f>IF(B242=S220,"",1)</f>
        <v>1</v>
      </c>
      <c r="T242" s="2">
        <f>IF(B242=T220,"",1)</f>
        <v>1</v>
      </c>
      <c r="U242" s="2">
        <f>IF(B242=U220,"",1)</f>
        <v>1</v>
      </c>
      <c r="V242" s="2">
        <f>IF(B242=V220,"",1)</f>
        <v>1</v>
      </c>
      <c r="W242" s="2">
        <f>IF(B242=W220,"",1)</f>
        <v>1</v>
      </c>
      <c r="X242" s="71" t="str">
        <f>IF(B242=X220,"",1)</f>
        <v/>
      </c>
      <c r="Y242" s="2">
        <f>IF(B242=Y220,"",1)</f>
        <v>1</v>
      </c>
      <c r="Z242" s="2">
        <f>IF(B242=Z220,"",1)</f>
        <v>1</v>
      </c>
      <c r="AA242" s="2">
        <f>IF(B242=AA220,"",1)</f>
        <v>1</v>
      </c>
      <c r="AB242" s="2">
        <f>IF(B242=AB220,"",1)</f>
        <v>1</v>
      </c>
      <c r="AC242" s="2">
        <f>IF(B242=AC220,"",1)</f>
        <v>1</v>
      </c>
      <c r="AD242" s="2">
        <f>IF(B242=AD220,"",1)</f>
        <v>1</v>
      </c>
    </row>
    <row r="243" spans="2:30" ht="15.75" thickBot="1">
      <c r="B243" s="46" t="s">
        <v>106</v>
      </c>
      <c r="C243" s="2">
        <f>IF(B243=C220,"",1)</f>
        <v>1</v>
      </c>
      <c r="D243" s="2">
        <f>IF(B243=D220,"",1)</f>
        <v>1</v>
      </c>
      <c r="E243" s="2">
        <f>IF(B243=E220,"",1)</f>
        <v>1</v>
      </c>
      <c r="F243" s="2">
        <f>IF(B243=F220,"",1)</f>
        <v>1</v>
      </c>
      <c r="G243" s="2">
        <f>IF(B243=G220,"",1)</f>
        <v>1</v>
      </c>
      <c r="H243" s="2">
        <f>IF(B243=H220,"",1)</f>
        <v>1</v>
      </c>
      <c r="I243" s="2">
        <f>IF(B243=I220,"",1)</f>
        <v>1</v>
      </c>
      <c r="J243" s="2">
        <f>IF(B243=J220,"",1)</f>
        <v>1</v>
      </c>
      <c r="K243" s="2">
        <f>IF(B243=K220,"",1)</f>
        <v>1</v>
      </c>
      <c r="L243" s="2">
        <f>IF(B243=L220,"",1)</f>
        <v>1</v>
      </c>
      <c r="M243" s="2">
        <f>IF(B243=M220,"",1)</f>
        <v>1</v>
      </c>
      <c r="N243" s="2">
        <f>IF(B243=N220,"",1)</f>
        <v>1</v>
      </c>
      <c r="O243" s="2">
        <f>IF(B243=O220,"",1)</f>
        <v>1</v>
      </c>
      <c r="P243" s="2">
        <f>IF(B243=P220,"",1)</f>
        <v>1</v>
      </c>
      <c r="Q243" s="2">
        <f>IF(B243=Q220,"",1)</f>
        <v>1</v>
      </c>
      <c r="R243" s="2">
        <f>IF(B243=R220,"",1)</f>
        <v>1</v>
      </c>
      <c r="S243" s="2">
        <f>IF(B243=S220,"",1)</f>
        <v>1</v>
      </c>
      <c r="T243" s="2">
        <f>IF(B243=T220,"",1)</f>
        <v>1</v>
      </c>
      <c r="U243" s="2">
        <f>IF(B243=U220,"",1)</f>
        <v>1</v>
      </c>
      <c r="V243" s="2">
        <f>IF(B243=V220,"",1)</f>
        <v>1</v>
      </c>
      <c r="W243" s="2">
        <f>IF(B243=W220,"",1)</f>
        <v>1</v>
      </c>
      <c r="X243" s="2">
        <f>IF(B243=X220,"",1)</f>
        <v>1</v>
      </c>
      <c r="Y243" s="71" t="str">
        <f>IF(B243=Y220,"",1)</f>
        <v/>
      </c>
      <c r="Z243" s="2">
        <f>IF(B243=Z220,"",1)</f>
        <v>1</v>
      </c>
      <c r="AA243" s="2">
        <f>IF(B243=AA220,"",1)</f>
        <v>1</v>
      </c>
      <c r="AB243" s="2">
        <f>IF(B243=AB220,"",1)</f>
        <v>1</v>
      </c>
      <c r="AC243" s="2">
        <f>IF(B243=AC220,"",1)</f>
        <v>1</v>
      </c>
      <c r="AD243" s="2">
        <f>IF(B243=AD220,"",1)</f>
        <v>1</v>
      </c>
    </row>
    <row r="244" spans="2:30" ht="15.75" thickBot="1">
      <c r="B244" s="46" t="s">
        <v>109</v>
      </c>
      <c r="C244" s="2">
        <f>IF(B244=C220,"",1)</f>
        <v>1</v>
      </c>
      <c r="D244" s="2">
        <f>IF(B244=D220,"",1)</f>
        <v>1</v>
      </c>
      <c r="E244" s="2">
        <f>IF(B244=E220,"",1)</f>
        <v>1</v>
      </c>
      <c r="F244" s="2">
        <f>IF(B244=F220,"",1)</f>
        <v>1</v>
      </c>
      <c r="G244" s="2">
        <f>IF(B244=G220,"",1)</f>
        <v>1</v>
      </c>
      <c r="H244" s="2">
        <f>IF(B244=H220,"",1)</f>
        <v>1</v>
      </c>
      <c r="I244" s="2">
        <f>IF(B244=I220,"",1)</f>
        <v>1</v>
      </c>
      <c r="J244" s="2">
        <f>IF(B244=J220,"",1)</f>
        <v>1</v>
      </c>
      <c r="K244" s="2">
        <f>IF(B244=K220,"",1)</f>
        <v>1</v>
      </c>
      <c r="L244" s="2">
        <f>IF(B244=L220,"",1)</f>
        <v>1</v>
      </c>
      <c r="M244" s="2">
        <f>IF(B244=M220,"",1)</f>
        <v>1</v>
      </c>
      <c r="N244" s="2">
        <f>IF(B244=N220,"",1)</f>
        <v>1</v>
      </c>
      <c r="O244" s="2">
        <f>IF(B244=O220,"",1)</f>
        <v>1</v>
      </c>
      <c r="P244" s="2">
        <f>IF(B244=P220,"",1)</f>
        <v>1</v>
      </c>
      <c r="Q244" s="2">
        <f>IF(B244=Q220,"",1)</f>
        <v>1</v>
      </c>
      <c r="R244" s="2">
        <f>IF(B244=R220,"",1)</f>
        <v>1</v>
      </c>
      <c r="S244" s="2">
        <f>IF(B244=S220,"",1)</f>
        <v>1</v>
      </c>
      <c r="T244" s="2">
        <f>IF(B244=T220,"",1)</f>
        <v>1</v>
      </c>
      <c r="U244" s="2">
        <f>IF(B244=U220,"",1)</f>
        <v>1</v>
      </c>
      <c r="V244" s="2">
        <f>IF(B244=V220,"",1)</f>
        <v>1</v>
      </c>
      <c r="W244" s="2">
        <f>IF(B244=W220,"",1)</f>
        <v>1</v>
      </c>
      <c r="X244" s="2">
        <f>IF(B244=X220,"",1)</f>
        <v>1</v>
      </c>
      <c r="Y244" s="2">
        <f>IF(B244=Y220,"",1)</f>
        <v>1</v>
      </c>
      <c r="Z244" s="71" t="str">
        <f>IF(B244=Z220,"",1)</f>
        <v/>
      </c>
      <c r="AA244" s="2">
        <f>IF(B244=AA220,"",1)</f>
        <v>1</v>
      </c>
      <c r="AB244" s="2">
        <f>IF(B244=AB220,"",1)</f>
        <v>1</v>
      </c>
      <c r="AC244" s="2">
        <f>IF(B244=AC220,"",1)</f>
        <v>1</v>
      </c>
      <c r="AD244" s="2">
        <f>IF(B244=AD220,"",1)</f>
        <v>1</v>
      </c>
    </row>
    <row r="245" spans="2:30" ht="15.75" thickBot="1">
      <c r="B245" s="46" t="s">
        <v>111</v>
      </c>
      <c r="C245" s="2">
        <f>IF(B245=C220,"",1)</f>
        <v>1</v>
      </c>
      <c r="D245" s="2">
        <f>IF(B245=D220,"",1)</f>
        <v>1</v>
      </c>
      <c r="E245" s="2">
        <f>IF(B245=E220,"",1)</f>
        <v>1</v>
      </c>
      <c r="F245" s="2">
        <f>IF(B245=F220,"",1)</f>
        <v>1</v>
      </c>
      <c r="G245" s="2">
        <f>IF(B245=G220,"",1)</f>
        <v>1</v>
      </c>
      <c r="H245" s="2">
        <f>IF(B245=H220,"",1)</f>
        <v>1</v>
      </c>
      <c r="I245" s="2">
        <f>IF(B245=I220,"",1)</f>
        <v>1</v>
      </c>
      <c r="J245" s="2">
        <f>IF(B245=J220,"",1)</f>
        <v>1</v>
      </c>
      <c r="K245" s="2">
        <f>IF(B245=K220,"",1)</f>
        <v>1</v>
      </c>
      <c r="L245" s="2">
        <f>IF(B245=L220,"",1)</f>
        <v>1</v>
      </c>
      <c r="M245" s="2">
        <f>IF(B245=M220,"",1)</f>
        <v>1</v>
      </c>
      <c r="N245" s="2">
        <f>IF(B245=N220,"",1)</f>
        <v>1</v>
      </c>
      <c r="O245" s="2">
        <f>IF(B245=O220,"",1)</f>
        <v>1</v>
      </c>
      <c r="P245" s="2">
        <f>IF(B245=P220,"",1)</f>
        <v>1</v>
      </c>
      <c r="Q245" s="2">
        <f>IF(B245=Q220,"",1)</f>
        <v>1</v>
      </c>
      <c r="R245" s="2">
        <f>IF(B245=R220,"",1)</f>
        <v>1</v>
      </c>
      <c r="S245" s="2">
        <f>IF(B245=S220,"",1)</f>
        <v>1</v>
      </c>
      <c r="T245" s="2">
        <f>IF(B245=T220,"",1)</f>
        <v>1</v>
      </c>
      <c r="U245" s="2">
        <f>IF(B245=U220,"",1)</f>
        <v>1</v>
      </c>
      <c r="V245" s="2">
        <f>IF(B245=V220,"",1)</f>
        <v>1</v>
      </c>
      <c r="W245" s="2">
        <f>IF(B245=W220,"",1)</f>
        <v>1</v>
      </c>
      <c r="X245" s="2">
        <f>IF(B245=X220,"",1)</f>
        <v>1</v>
      </c>
      <c r="Y245" s="2">
        <f>IF(B245=Y220,"",1)</f>
        <v>1</v>
      </c>
      <c r="Z245" s="2">
        <f>IF(B245=Z220,"",1)</f>
        <v>1</v>
      </c>
      <c r="AA245" s="71" t="str">
        <f>IF(B245=AA220,"",1)</f>
        <v/>
      </c>
      <c r="AB245" s="2">
        <f>IF(B245=AB220,"",1)</f>
        <v>1</v>
      </c>
      <c r="AC245" s="2">
        <f>IF(B245=AC220,"",1)</f>
        <v>1</v>
      </c>
      <c r="AD245" s="2">
        <f>IF(B245=AD220,"",1)</f>
        <v>1</v>
      </c>
    </row>
    <row r="246" spans="2:30" ht="15.75" thickBot="1">
      <c r="B246" s="46" t="s">
        <v>113</v>
      </c>
      <c r="C246" s="2">
        <f>IF(B246=C220,"",1)</f>
        <v>1</v>
      </c>
      <c r="D246" s="2">
        <f>IF(B246=D220,"",1)</f>
        <v>1</v>
      </c>
      <c r="E246" s="2">
        <f>IF(B246=E220,"",1)</f>
        <v>1</v>
      </c>
      <c r="F246" s="2">
        <f>IF(B246=F220,"",1)</f>
        <v>1</v>
      </c>
      <c r="G246" s="2">
        <f>IF(B246=G220,"",1)</f>
        <v>1</v>
      </c>
      <c r="H246" s="2">
        <f>IF(B246=H220,"",1)</f>
        <v>1</v>
      </c>
      <c r="I246" s="2">
        <f>IF(B246=I220,"",1)</f>
        <v>1</v>
      </c>
      <c r="J246" s="2">
        <f>IF(B246=J220,"",1)</f>
        <v>1</v>
      </c>
      <c r="K246" s="2">
        <f>IF(B246=K220,"",1)</f>
        <v>1</v>
      </c>
      <c r="L246" s="2">
        <f>IF(B246=L220,"",1)</f>
        <v>1</v>
      </c>
      <c r="M246" s="2">
        <f>IF(B246=M220,"",1)</f>
        <v>1</v>
      </c>
      <c r="N246" s="2">
        <f>IF(B246=N220,"",1)</f>
        <v>1</v>
      </c>
      <c r="O246" s="2">
        <f>IF(B246=O220,"",1)</f>
        <v>1</v>
      </c>
      <c r="P246" s="2">
        <f>IF(B246=P220,"",1)</f>
        <v>1</v>
      </c>
      <c r="Q246" s="2">
        <f>IF(B246=Q220,"",1)</f>
        <v>1</v>
      </c>
      <c r="R246" s="2">
        <f>IF(B246=R220,"",1)</f>
        <v>1</v>
      </c>
      <c r="S246" s="2">
        <f>IF(B246=S220,"",1)</f>
        <v>1</v>
      </c>
      <c r="T246" s="2">
        <f>IF(B246=T220,"",1)</f>
        <v>1</v>
      </c>
      <c r="U246" s="2">
        <f>IF(B246=U220,"",1)</f>
        <v>1</v>
      </c>
      <c r="V246" s="2">
        <f>IF(B246=V220,"",1)</f>
        <v>1</v>
      </c>
      <c r="W246" s="2">
        <f>IF(B246=W220,"",1)</f>
        <v>1</v>
      </c>
      <c r="X246" s="2">
        <f>IF(B246=X220,"",1)</f>
        <v>1</v>
      </c>
      <c r="Y246" s="2">
        <f>IF(B246=Y220,"",1)</f>
        <v>1</v>
      </c>
      <c r="Z246" s="2">
        <f>IF(B246=Z220,"",1)</f>
        <v>1</v>
      </c>
      <c r="AA246" s="2">
        <f>IF(B246=AA220,"",1)</f>
        <v>1</v>
      </c>
      <c r="AB246" s="71" t="str">
        <f>IF(B246=AB220,"",1)</f>
        <v/>
      </c>
      <c r="AC246" s="2">
        <f>IF(B246=AC220,"",1)</f>
        <v>1</v>
      </c>
      <c r="AD246" s="2">
        <f>IF(B246=AD220,"",1)</f>
        <v>1</v>
      </c>
    </row>
    <row r="247" spans="2:30" ht="15.75" thickBot="1">
      <c r="B247" s="46" t="s">
        <v>116</v>
      </c>
      <c r="C247" s="2">
        <f>IF(B247=C220,"",1)</f>
        <v>1</v>
      </c>
      <c r="D247" s="2">
        <f>IF(B247=D220,"",1)</f>
        <v>1</v>
      </c>
      <c r="E247" s="2">
        <f>IF(B247=E220,"",1)</f>
        <v>1</v>
      </c>
      <c r="F247" s="2">
        <f>IF(B247=F220,"",1)</f>
        <v>1</v>
      </c>
      <c r="G247" s="2">
        <f>IF(B247=G220,"",1)</f>
        <v>1</v>
      </c>
      <c r="H247" s="2">
        <f>IF(B247=H220,"",1)</f>
        <v>1</v>
      </c>
      <c r="I247" s="2">
        <f>IF(B247=I220,"",1)</f>
        <v>1</v>
      </c>
      <c r="J247" s="2">
        <f>IF(B247=J220,"",1)</f>
        <v>1</v>
      </c>
      <c r="K247" s="2">
        <f>IF(B247=K220,"",1)</f>
        <v>1</v>
      </c>
      <c r="L247" s="2">
        <f>IF(B247=L220,"",1)</f>
        <v>1</v>
      </c>
      <c r="M247" s="2">
        <f>IF(B247=M220,"",1)</f>
        <v>1</v>
      </c>
      <c r="N247" s="2">
        <f>IF(B247=N220,"",1)</f>
        <v>1</v>
      </c>
      <c r="O247" s="2">
        <f>IF(B247=O220,"",1)</f>
        <v>1</v>
      </c>
      <c r="P247" s="2">
        <f>IF(B247=P220,"",1)</f>
        <v>1</v>
      </c>
      <c r="Q247" s="2">
        <f>IF(B247=Q220,"",1)</f>
        <v>1</v>
      </c>
      <c r="R247" s="2">
        <f>IF(B247=R220,"",1)</f>
        <v>1</v>
      </c>
      <c r="S247" s="2">
        <f>IF(B247=S220,"",1)</f>
        <v>1</v>
      </c>
      <c r="T247" s="2">
        <f>IF(B247=T220,"",1)</f>
        <v>1</v>
      </c>
      <c r="U247" s="2">
        <f>IF(B247=U220,"",1)</f>
        <v>1</v>
      </c>
      <c r="V247" s="2">
        <f>IF(B247=V220,"",1)</f>
        <v>1</v>
      </c>
      <c r="W247" s="2">
        <f>IF(B247=W220,"",1)</f>
        <v>1</v>
      </c>
      <c r="X247" s="2">
        <f>IF(B247=X220,"",1)</f>
        <v>1</v>
      </c>
      <c r="Y247" s="2">
        <f>IF(B247=Y220,"",1)</f>
        <v>1</v>
      </c>
      <c r="Z247" s="2">
        <f>IF(B247=Z220,"",1)</f>
        <v>1</v>
      </c>
      <c r="AA247" s="2">
        <f>IF(B247=AA220,"",1)</f>
        <v>1</v>
      </c>
      <c r="AB247" s="2">
        <f>IF(B247=AB220,"",1)</f>
        <v>1</v>
      </c>
      <c r="AC247" s="71" t="str">
        <f>IF(B247=AC220,"",1)</f>
        <v/>
      </c>
      <c r="AD247" s="2">
        <f>IF(B247=AD220,"",1)</f>
        <v>1</v>
      </c>
    </row>
    <row r="248" spans="2:30" ht="15.75" thickBot="1">
      <c r="B248" s="46" t="s">
        <v>119</v>
      </c>
      <c r="C248" s="2">
        <f>IF(B248=C220,"",1)</f>
        <v>1</v>
      </c>
      <c r="D248" s="2">
        <f>IF(B248=D220,"",1)</f>
        <v>1</v>
      </c>
      <c r="E248" s="2">
        <f>IF(B248=E220,"",1)</f>
        <v>1</v>
      </c>
      <c r="F248" s="2">
        <f>IF(B248=F220,"",1)</f>
        <v>1</v>
      </c>
      <c r="G248" s="2">
        <f>IF(B248=G220,"",1)</f>
        <v>1</v>
      </c>
      <c r="H248" s="2">
        <f>IF(B248=H220,"",1)</f>
        <v>1</v>
      </c>
      <c r="I248" s="2">
        <f>IF(B248=I220,"",1)</f>
        <v>1</v>
      </c>
      <c r="J248" s="2">
        <f>IF(B248=J220,"",1)</f>
        <v>1</v>
      </c>
      <c r="K248" s="2">
        <f>IF(B248=K220,"",1)</f>
        <v>1</v>
      </c>
      <c r="L248" s="2">
        <f>IF(B248=L220,"",1)</f>
        <v>1</v>
      </c>
      <c r="M248" s="2">
        <f>IF(B248=M220,"",1)</f>
        <v>1</v>
      </c>
      <c r="N248" s="2">
        <f>IF(B248=N220,"",1)</f>
        <v>1</v>
      </c>
      <c r="O248" s="2">
        <f>IF(B248=O220,"",1)</f>
        <v>1</v>
      </c>
      <c r="P248" s="2">
        <f>IF(B248=P220,"",1)</f>
        <v>1</v>
      </c>
      <c r="Q248" s="2">
        <f>IF(B248=Q220,"",1)</f>
        <v>1</v>
      </c>
      <c r="R248" s="2">
        <f>IF(B248=R220,"",1)</f>
        <v>1</v>
      </c>
      <c r="S248" s="2">
        <f>IF(B248=S220,"",1)</f>
        <v>1</v>
      </c>
      <c r="T248" s="2">
        <f>IF(B248=T220,"",1)</f>
        <v>1</v>
      </c>
      <c r="U248" s="2">
        <f>IF(B248=U220,"",1)</f>
        <v>1</v>
      </c>
      <c r="V248" s="2">
        <f>IF(B248=V220,"",1)</f>
        <v>1</v>
      </c>
      <c r="W248" s="2">
        <f>IF(B248=W220,"",1)</f>
        <v>1</v>
      </c>
      <c r="X248" s="2">
        <f>IF(B248=X220,"",1)</f>
        <v>1</v>
      </c>
      <c r="Y248" s="2">
        <f>IF(B248=Y220,"",1)</f>
        <v>1</v>
      </c>
      <c r="Z248" s="2">
        <f>IF(B248=Z220,"",1)</f>
        <v>1</v>
      </c>
      <c r="AA248" s="2">
        <f>IF(B248=AA220,"",1)</f>
        <v>1</v>
      </c>
      <c r="AB248" s="2">
        <f>IF(B248=AB220,"",1)</f>
        <v>1</v>
      </c>
      <c r="AC248" s="2">
        <f>IF(B248=AC220,"",1)</f>
        <v>1</v>
      </c>
      <c r="AD248" s="71" t="str">
        <f>IF(B248=AD220,"",1)</f>
        <v/>
      </c>
    </row>
    <row r="250" spans="2:30">
      <c r="B250" s="1" t="s">
        <v>136</v>
      </c>
      <c r="C250" s="1"/>
      <c r="D250" s="1"/>
      <c r="E250" s="1"/>
      <c r="F250" s="1"/>
      <c r="G250" s="1"/>
      <c r="H250" s="1"/>
      <c r="I250" s="1"/>
      <c r="J250" s="1"/>
      <c r="K250" s="1"/>
      <c r="L250" s="1"/>
      <c r="M250" s="1"/>
      <c r="N250" s="1"/>
      <c r="O250" s="1"/>
    </row>
    <row r="251" spans="2:30" ht="15.75" thickBot="1">
      <c r="B251" s="46" t="s">
        <v>158</v>
      </c>
      <c r="C251" s="46" t="s">
        <v>45</v>
      </c>
      <c r="D251" s="46" t="s">
        <v>48</v>
      </c>
      <c r="E251" s="46" t="s">
        <v>51</v>
      </c>
      <c r="F251" s="46" t="s">
        <v>54</v>
      </c>
      <c r="G251" s="46" t="s">
        <v>57</v>
      </c>
      <c r="H251" s="46" t="s">
        <v>60</v>
      </c>
      <c r="I251" s="46" t="s">
        <v>63</v>
      </c>
      <c r="J251" s="46" t="s">
        <v>66</v>
      </c>
      <c r="K251" s="46" t="s">
        <v>69</v>
      </c>
      <c r="L251" s="46" t="s">
        <v>71</v>
      </c>
      <c r="M251" s="46" t="s">
        <v>73</v>
      </c>
      <c r="N251" s="46" t="s">
        <v>75</v>
      </c>
      <c r="O251" s="46" t="s">
        <v>78</v>
      </c>
      <c r="P251" s="46" t="s">
        <v>81</v>
      </c>
      <c r="Q251" s="46" t="s">
        <v>84</v>
      </c>
      <c r="R251" s="46" t="s">
        <v>87</v>
      </c>
      <c r="S251" s="46" t="s">
        <v>90</v>
      </c>
      <c r="T251" s="46" t="s">
        <v>93</v>
      </c>
      <c r="U251" s="46" t="s">
        <v>96</v>
      </c>
      <c r="V251" s="46" t="s">
        <v>98</v>
      </c>
      <c r="W251" s="46" t="s">
        <v>100</v>
      </c>
      <c r="X251" s="46" t="s">
        <v>103</v>
      </c>
      <c r="Y251" s="46" t="s">
        <v>106</v>
      </c>
      <c r="Z251" s="46" t="s">
        <v>109</v>
      </c>
      <c r="AA251" s="46" t="s">
        <v>111</v>
      </c>
      <c r="AB251" s="46" t="s">
        <v>113</v>
      </c>
      <c r="AC251" s="46" t="s">
        <v>116</v>
      </c>
      <c r="AD251" s="46" t="s">
        <v>119</v>
      </c>
    </row>
    <row r="252" spans="2:30" ht="15.75" thickBot="1">
      <c r="B252" s="46" t="s">
        <v>45</v>
      </c>
      <c r="C252" s="71" t="str">
        <f>IF(B252=C251,"",1)</f>
        <v/>
      </c>
      <c r="D252" s="2">
        <f>IF(B252=D251,"",1)</f>
        <v>1</v>
      </c>
      <c r="E252" s="2">
        <f>IF(B252=E251,"",1)</f>
        <v>1</v>
      </c>
      <c r="F252" s="2">
        <f>IF(B252=F251,"",1)</f>
        <v>1</v>
      </c>
      <c r="G252" s="2">
        <f>IF(B252=G251,"",1)</f>
        <v>1</v>
      </c>
      <c r="H252" s="2">
        <f>IF(B252=H251,"",1)</f>
        <v>1</v>
      </c>
      <c r="I252" s="2">
        <f>IF(B252=I251,"",1)</f>
        <v>1</v>
      </c>
      <c r="J252" s="2">
        <f>IF(B252=J251,"",1)</f>
        <v>1</v>
      </c>
      <c r="K252" s="2">
        <f>IF(B252=K251,"",1)</f>
        <v>1</v>
      </c>
      <c r="L252" s="2">
        <f>IF(B252=L251,"",1)</f>
        <v>1</v>
      </c>
      <c r="M252" s="2">
        <f>IF(B252=M251,"",1)</f>
        <v>1</v>
      </c>
      <c r="N252" s="2">
        <f>IF(B252=N251,"",1)</f>
        <v>1</v>
      </c>
      <c r="O252" s="2">
        <f>IF(B252=O251,"",1)</f>
        <v>1</v>
      </c>
      <c r="P252" s="2">
        <f>IF(B252=P251,"",1)</f>
        <v>1</v>
      </c>
      <c r="Q252" s="2">
        <f>IF(B252=Q251,"",1)</f>
        <v>1</v>
      </c>
      <c r="R252" s="2">
        <f>IF(B252=R251,"",1)</f>
        <v>1</v>
      </c>
      <c r="S252" s="2">
        <f>IF(B252=S251,"",1)</f>
        <v>1</v>
      </c>
      <c r="T252" s="2">
        <f>IF(B252=T251,"",1)</f>
        <v>1</v>
      </c>
      <c r="U252" s="2">
        <f>IF(B252=U251,"",1)</f>
        <v>1</v>
      </c>
      <c r="V252" s="2">
        <f>IF(B252=V251,"",1)</f>
        <v>1</v>
      </c>
      <c r="W252" s="2">
        <f>IF(B252=W251,"",1)</f>
        <v>1</v>
      </c>
      <c r="X252" s="2">
        <f>IF(B252=X251,"",1)</f>
        <v>1</v>
      </c>
      <c r="Y252" s="2">
        <f>IF(B252=Y251,"",1)</f>
        <v>1</v>
      </c>
      <c r="Z252" s="2">
        <f>IF(B252=Z251,"",1)</f>
        <v>1</v>
      </c>
      <c r="AA252" s="2">
        <f>IF(B252=AA251,"",1)</f>
        <v>1</v>
      </c>
      <c r="AB252" s="2">
        <f>IF(B252=AB251,"",1)</f>
        <v>1</v>
      </c>
      <c r="AC252" s="2">
        <f>IF(B252=AC251,"",1)</f>
        <v>1</v>
      </c>
      <c r="AD252" s="2">
        <f>IF(B252=AD251,"",1)</f>
        <v>1</v>
      </c>
    </row>
    <row r="253" spans="2:30" ht="15.75" thickBot="1">
      <c r="B253" s="46" t="s">
        <v>48</v>
      </c>
      <c r="C253" s="2">
        <f>IF(B253=C251,"",1)</f>
        <v>1</v>
      </c>
      <c r="D253" s="71" t="str">
        <f>IF(B253=D251,"",1)</f>
        <v/>
      </c>
      <c r="E253" s="2">
        <f>IF(B253=E251,"",1)</f>
        <v>1</v>
      </c>
      <c r="F253" s="2">
        <f>IF(B253=F251,"",1)</f>
        <v>1</v>
      </c>
      <c r="G253" s="2">
        <f>IF(B253=G251,"",1)</f>
        <v>1</v>
      </c>
      <c r="H253" s="2">
        <f>IF(B253=H251,"",1)</f>
        <v>1</v>
      </c>
      <c r="I253" s="2">
        <f>IF(B253=I251,"",1)</f>
        <v>1</v>
      </c>
      <c r="J253" s="2">
        <f>IF(B253=J251,"",1)</f>
        <v>1</v>
      </c>
      <c r="K253" s="2">
        <f>IF(B253=K251,"",1)</f>
        <v>1</v>
      </c>
      <c r="L253" s="2">
        <f>IF(B253=L251,"",1)</f>
        <v>1</v>
      </c>
      <c r="M253" s="2">
        <f>IF(B253=M251,"",1)</f>
        <v>1</v>
      </c>
      <c r="N253" s="2">
        <f>IF(B253=N251,"",1)</f>
        <v>1</v>
      </c>
      <c r="O253" s="2">
        <f>IF(B253=O251,"",1)</f>
        <v>1</v>
      </c>
      <c r="P253" s="2">
        <f>IF(B253=P251,"",1)</f>
        <v>1</v>
      </c>
      <c r="Q253" s="2">
        <f>IF(B253=Q251,"",1)</f>
        <v>1</v>
      </c>
      <c r="R253" s="2">
        <f>IF(B253=R251,"",1)</f>
        <v>1</v>
      </c>
      <c r="S253" s="2">
        <f>IF(B253=S251,"",1)</f>
        <v>1</v>
      </c>
      <c r="T253" s="2">
        <f>IF(B253=T251,"",1)</f>
        <v>1</v>
      </c>
      <c r="U253" s="2">
        <f>IF(B253=U251,"",1)</f>
        <v>1</v>
      </c>
      <c r="V253" s="2">
        <f>IF(B253=V251,"",1)</f>
        <v>1</v>
      </c>
      <c r="W253" s="2">
        <f>IF(B253=W251,"",1)</f>
        <v>1</v>
      </c>
      <c r="X253" s="2">
        <f>IF(B253=X251,"",1)</f>
        <v>1</v>
      </c>
      <c r="Y253" s="2">
        <f>IF(B253=Y251,"",1)</f>
        <v>1</v>
      </c>
      <c r="Z253" s="2">
        <f>IF(B253=Z251,"",1)</f>
        <v>1</v>
      </c>
      <c r="AA253" s="2">
        <f>IF(B253=AA251,"",1)</f>
        <v>1</v>
      </c>
      <c r="AB253" s="2">
        <f>IF(B253=AB251,"",1)</f>
        <v>1</v>
      </c>
      <c r="AC253" s="2">
        <f>IF(B253=AC251,"",1)</f>
        <v>1</v>
      </c>
      <c r="AD253" s="2">
        <f>IF(B253=AD251,"",1)</f>
        <v>1</v>
      </c>
    </row>
    <row r="254" spans="2:30" ht="15.75" thickBot="1">
      <c r="B254" s="46" t="s">
        <v>51</v>
      </c>
      <c r="C254" s="2">
        <f>IF(B254=C251,"",1)</f>
        <v>1</v>
      </c>
      <c r="D254" s="2">
        <f>IF(B254=D251,"",1)</f>
        <v>1</v>
      </c>
      <c r="E254" s="71" t="str">
        <f>IF(B254=E251,"",1)</f>
        <v/>
      </c>
      <c r="F254" s="2">
        <f>IF(B254=F251,"",1)</f>
        <v>1</v>
      </c>
      <c r="G254" s="2">
        <f>IF(B254=G251,"",1)</f>
        <v>1</v>
      </c>
      <c r="H254" s="2">
        <f>IF(B254=H251,"",1)</f>
        <v>1</v>
      </c>
      <c r="I254" s="2">
        <f>IF(B254=I251,"",1)</f>
        <v>1</v>
      </c>
      <c r="J254" s="2">
        <f>IF(B254=J251,"",1)</f>
        <v>1</v>
      </c>
      <c r="K254" s="2">
        <f>IF(B254=K251,"",1)</f>
        <v>1</v>
      </c>
      <c r="L254" s="2">
        <f>IF(B254=L251,"",1)</f>
        <v>1</v>
      </c>
      <c r="M254" s="2">
        <f>IF(B254=M251,"",1)</f>
        <v>1</v>
      </c>
      <c r="N254" s="2">
        <f>IF(B254=N251,"",1)</f>
        <v>1</v>
      </c>
      <c r="O254" s="2">
        <f>IF(B254=O251,"",1)</f>
        <v>1</v>
      </c>
      <c r="P254" s="2">
        <f>IF(B254=P251,"",1)</f>
        <v>1</v>
      </c>
      <c r="Q254" s="2">
        <f>IF(B254=Q251,"",1)</f>
        <v>1</v>
      </c>
      <c r="R254" s="2">
        <f>IF(B254=R251,"",1)</f>
        <v>1</v>
      </c>
      <c r="S254" s="2">
        <f>IF(B254=S251,"",1)</f>
        <v>1</v>
      </c>
      <c r="T254" s="2">
        <f>IF(B254=T251,"",1)</f>
        <v>1</v>
      </c>
      <c r="U254" s="2">
        <f>IF(B254=U251,"",1)</f>
        <v>1</v>
      </c>
      <c r="V254" s="2">
        <f>IF(B254=V251,"",1)</f>
        <v>1</v>
      </c>
      <c r="W254" s="2">
        <f>IF(B254=W251,"",1)</f>
        <v>1</v>
      </c>
      <c r="X254" s="2">
        <f>IF(B254=X251,"",1)</f>
        <v>1</v>
      </c>
      <c r="Y254" s="2">
        <f>IF(B254=Y251,"",1)</f>
        <v>1</v>
      </c>
      <c r="Z254" s="2">
        <f>IF(B254=Z251,"",1)</f>
        <v>1</v>
      </c>
      <c r="AA254" s="2">
        <f>IF(B254=AA251,"",1)</f>
        <v>1</v>
      </c>
      <c r="AB254" s="2">
        <f>IF(B254=AB251,"",1)</f>
        <v>1</v>
      </c>
      <c r="AC254" s="2">
        <f>IF(B254=AC251,"",1)</f>
        <v>1</v>
      </c>
      <c r="AD254" s="2">
        <f>IF(B254=AD251,"",1)</f>
        <v>1</v>
      </c>
    </row>
    <row r="255" spans="2:30" ht="15.75" thickBot="1">
      <c r="B255" s="46" t="s">
        <v>54</v>
      </c>
      <c r="C255" s="2">
        <f>IF(B255=C251,"",1)</f>
        <v>1</v>
      </c>
      <c r="D255" s="2">
        <f>IF(B255=D251,"",1)</f>
        <v>1</v>
      </c>
      <c r="E255" s="2">
        <f>IF(B255=E251,"",1)</f>
        <v>1</v>
      </c>
      <c r="F255" s="71" t="str">
        <f>IF(B255=F251,"",1)</f>
        <v/>
      </c>
      <c r="G255" s="2">
        <f>IF(B255=G251,"",1)</f>
        <v>1</v>
      </c>
      <c r="H255" s="2">
        <f>IF(B255=H251,"",1)</f>
        <v>1</v>
      </c>
      <c r="I255" s="2">
        <f>IF(B255=I251,"",1)</f>
        <v>1</v>
      </c>
      <c r="J255" s="2">
        <f>IF(B255=J251,"",1)</f>
        <v>1</v>
      </c>
      <c r="K255" s="2">
        <f>IF(B255=K251,"",1)</f>
        <v>1</v>
      </c>
      <c r="L255" s="2">
        <f>IF(B255=L251,"",1)</f>
        <v>1</v>
      </c>
      <c r="M255" s="2">
        <f>IF(B255=M251,"",1)</f>
        <v>1</v>
      </c>
      <c r="N255" s="2">
        <f>IF(B255=N251,"",1)</f>
        <v>1</v>
      </c>
      <c r="O255" s="2">
        <f>IF(B255=O251,"",1)</f>
        <v>1</v>
      </c>
      <c r="P255" s="2">
        <f>IF(B255=P251,"",1)</f>
        <v>1</v>
      </c>
      <c r="Q255" s="2">
        <f>IF(B255=Q251,"",1)</f>
        <v>1</v>
      </c>
      <c r="R255" s="2">
        <f>IF(B255=R251,"",1)</f>
        <v>1</v>
      </c>
      <c r="S255" s="2">
        <f>IF(B255=S251,"",1)</f>
        <v>1</v>
      </c>
      <c r="T255" s="2">
        <f>IF(B255=T251,"",1)</f>
        <v>1</v>
      </c>
      <c r="U255" s="2">
        <f>IF(B255=U251,"",1)</f>
        <v>1</v>
      </c>
      <c r="V255" s="2">
        <f>IF(B255=V251,"",1)</f>
        <v>1</v>
      </c>
      <c r="W255" s="2">
        <f>IF(B255=W251,"",1)</f>
        <v>1</v>
      </c>
      <c r="X255" s="2">
        <f>IF(B255=X251,"",1)</f>
        <v>1</v>
      </c>
      <c r="Y255" s="2">
        <f>IF(B255=Y251,"",1)</f>
        <v>1</v>
      </c>
      <c r="Z255" s="2">
        <f>IF(B255=Z251,"",1)</f>
        <v>1</v>
      </c>
      <c r="AA255" s="2">
        <f>IF(B255=AA251,"",1)</f>
        <v>1</v>
      </c>
      <c r="AB255" s="2">
        <f>IF(B255=AB251,"",1)</f>
        <v>1</v>
      </c>
      <c r="AC255" s="2">
        <f>IF(B255=AC251,"",1)</f>
        <v>1</v>
      </c>
      <c r="AD255" s="2">
        <f>IF(B255=AD251,"",1)</f>
        <v>1</v>
      </c>
    </row>
    <row r="256" spans="2:30" ht="15.75" thickBot="1">
      <c r="B256" s="46" t="s">
        <v>57</v>
      </c>
      <c r="C256" s="2">
        <f>IF(B256=C251,"",1)</f>
        <v>1</v>
      </c>
      <c r="D256" s="2">
        <f>IF(B256=D251,"",1)</f>
        <v>1</v>
      </c>
      <c r="E256" s="2">
        <f>IF(B256=E251,"",1)</f>
        <v>1</v>
      </c>
      <c r="F256" s="2">
        <f>IF(B256=F251,"",1)</f>
        <v>1</v>
      </c>
      <c r="G256" s="71" t="str">
        <f>IF(B256=G251,"",1)</f>
        <v/>
      </c>
      <c r="H256" s="2">
        <f>IF(B256=H251,"",1)</f>
        <v>1</v>
      </c>
      <c r="I256" s="2">
        <f>IF(B256=I251,"",1)</f>
        <v>1</v>
      </c>
      <c r="J256" s="2">
        <f>IF(B256=J251,"",1)</f>
        <v>1</v>
      </c>
      <c r="K256" s="2">
        <f>IF(B256=K251,"",1)</f>
        <v>1</v>
      </c>
      <c r="L256" s="2">
        <f>IF(B256=L251,"",1)</f>
        <v>1</v>
      </c>
      <c r="M256" s="2">
        <f>IF(B256=M251,"",1)</f>
        <v>1</v>
      </c>
      <c r="N256" s="2">
        <f>IF(B256=N251,"",1)</f>
        <v>1</v>
      </c>
      <c r="O256" s="2">
        <f>IF(B256=O251,"",1)</f>
        <v>1</v>
      </c>
      <c r="P256" s="2">
        <f>IF(B256=P251,"",1)</f>
        <v>1</v>
      </c>
      <c r="Q256" s="2">
        <f>IF(B256=Q251,"",1)</f>
        <v>1</v>
      </c>
      <c r="R256" s="2">
        <f>IF(B256=R251,"",1)</f>
        <v>1</v>
      </c>
      <c r="S256" s="2">
        <f>IF(B256=S251,"",1)</f>
        <v>1</v>
      </c>
      <c r="T256" s="2">
        <f>IF(B256=T251,"",1)</f>
        <v>1</v>
      </c>
      <c r="U256" s="2">
        <f>IF(B256=U251,"",1)</f>
        <v>1</v>
      </c>
      <c r="V256" s="2">
        <f>IF(B256=V251,"",1)</f>
        <v>1</v>
      </c>
      <c r="W256" s="2">
        <f>IF(B256=W251,"",1)</f>
        <v>1</v>
      </c>
      <c r="X256" s="2">
        <f>IF(B256=X251,"",1)</f>
        <v>1</v>
      </c>
      <c r="Y256" s="2">
        <f>IF(B256=Y251,"",1)</f>
        <v>1</v>
      </c>
      <c r="Z256" s="2">
        <f>IF(B256=Z251,"",1)</f>
        <v>1</v>
      </c>
      <c r="AA256" s="2">
        <f>IF(B256=AA251,"",1)</f>
        <v>1</v>
      </c>
      <c r="AB256" s="2">
        <f>IF(B256=AB251,"",1)</f>
        <v>1</v>
      </c>
      <c r="AC256" s="2">
        <f>IF(B256=AC251,"",1)</f>
        <v>1</v>
      </c>
      <c r="AD256" s="2">
        <f>IF(B256=AD251,"",1)</f>
        <v>1</v>
      </c>
    </row>
    <row r="257" spans="2:30" ht="15.75" thickBot="1">
      <c r="B257" s="46" t="s">
        <v>60</v>
      </c>
      <c r="C257" s="2">
        <f>IF(B257=C251,"",1)</f>
        <v>1</v>
      </c>
      <c r="D257" s="2">
        <f>IF(B257=D251,"",1)</f>
        <v>1</v>
      </c>
      <c r="E257" s="2">
        <f>IF(B257=E251,"",1)</f>
        <v>1</v>
      </c>
      <c r="F257" s="2">
        <f>IF(B257=F251,"",1)</f>
        <v>1</v>
      </c>
      <c r="G257" s="2">
        <f>IF(B257=G251,"",1)</f>
        <v>1</v>
      </c>
      <c r="H257" s="71" t="str">
        <f>IF(B257=H251,"",1)</f>
        <v/>
      </c>
      <c r="I257" s="2">
        <f>IF(B257=I251,"",1)</f>
        <v>1</v>
      </c>
      <c r="J257" s="2">
        <f>IF(B257=J251,"",1)</f>
        <v>1</v>
      </c>
      <c r="K257" s="2">
        <f>IF(B257=K251,"",1)</f>
        <v>1</v>
      </c>
      <c r="L257" s="2">
        <f>IF(B257=L251,"",1)</f>
        <v>1</v>
      </c>
      <c r="M257" s="2">
        <f>IF(B257=M251,"",1)</f>
        <v>1</v>
      </c>
      <c r="N257" s="2">
        <f>IF(B257=N251,"",1)</f>
        <v>1</v>
      </c>
      <c r="O257" s="2">
        <f>IF(B257=O251,"",1)</f>
        <v>1</v>
      </c>
      <c r="P257" s="2">
        <f>IF(B257=P251,"",1)</f>
        <v>1</v>
      </c>
      <c r="Q257" s="2">
        <f>IF(B257=Q251,"",1)</f>
        <v>1</v>
      </c>
      <c r="R257" s="2">
        <f>IF(B257=R251,"",1)</f>
        <v>1</v>
      </c>
      <c r="S257" s="2">
        <f>IF(B257=S251,"",1)</f>
        <v>1</v>
      </c>
      <c r="T257" s="2">
        <f>IF(B257=T251,"",1)</f>
        <v>1</v>
      </c>
      <c r="U257" s="2">
        <f>IF(B257=U251,"",1)</f>
        <v>1</v>
      </c>
      <c r="V257" s="2">
        <f>IF(B257=V251,"",1)</f>
        <v>1</v>
      </c>
      <c r="W257" s="2">
        <f>IF(B257=W251,"",1)</f>
        <v>1</v>
      </c>
      <c r="X257" s="2">
        <f>IF(B257=X251,"",1)</f>
        <v>1</v>
      </c>
      <c r="Y257" s="2">
        <f>IF(B257=Y251,"",1)</f>
        <v>1</v>
      </c>
      <c r="Z257" s="2">
        <f>IF(B257=Z251,"",1)</f>
        <v>1</v>
      </c>
      <c r="AA257" s="2">
        <f>IF(B257=AA251,"",1)</f>
        <v>1</v>
      </c>
      <c r="AB257" s="2">
        <f>IF(B257=AB251,"",1)</f>
        <v>1</v>
      </c>
      <c r="AC257" s="2">
        <f>IF(B257=AC251,"",1)</f>
        <v>1</v>
      </c>
      <c r="AD257" s="2">
        <f>IF(B257=AD251,"",1)</f>
        <v>1</v>
      </c>
    </row>
    <row r="258" spans="2:30" ht="15.75" thickBot="1">
      <c r="B258" s="46" t="s">
        <v>63</v>
      </c>
      <c r="C258" s="2">
        <f>IF(B258=C251,"",1)</f>
        <v>1</v>
      </c>
      <c r="D258" s="2">
        <f>IF(B258=D251,"",1)</f>
        <v>1</v>
      </c>
      <c r="E258" s="2">
        <f>IF(B258=E251,"",1)</f>
        <v>1</v>
      </c>
      <c r="F258" s="2">
        <f>IF(B258=F251,"",1)</f>
        <v>1</v>
      </c>
      <c r="G258" s="2">
        <f>IF(B258=G251,"",1)</f>
        <v>1</v>
      </c>
      <c r="H258" s="2">
        <f>IF(B258=H251,"",1)</f>
        <v>1</v>
      </c>
      <c r="I258" s="71" t="str">
        <f>IF(B258=I251,"",1)</f>
        <v/>
      </c>
      <c r="J258" s="2">
        <f>IF(B258=J251,"",1)</f>
        <v>1</v>
      </c>
      <c r="K258" s="2">
        <f>IF(B258=K251,"",1)</f>
        <v>1</v>
      </c>
      <c r="L258" s="2">
        <f>IF(B258=L251,"",1)</f>
        <v>1</v>
      </c>
      <c r="M258" s="2">
        <f>IF(B258=M251,"",1)</f>
        <v>1</v>
      </c>
      <c r="N258" s="2">
        <f>IF(B258=N251,"",1)</f>
        <v>1</v>
      </c>
      <c r="O258" s="2">
        <f>IF(B258=O251,"",1)</f>
        <v>1</v>
      </c>
      <c r="P258" s="2">
        <f>IF(B258=P251,"",1)</f>
        <v>1</v>
      </c>
      <c r="Q258" s="2">
        <f>IF(B258=Q251,"",1)</f>
        <v>1</v>
      </c>
      <c r="R258" s="2">
        <f>IF(B258=R251,"",1)</f>
        <v>1</v>
      </c>
      <c r="S258" s="2">
        <f>IF(B258=S251,"",1)</f>
        <v>1</v>
      </c>
      <c r="T258" s="2">
        <f>IF(B258=T251,"",1)</f>
        <v>1</v>
      </c>
      <c r="U258" s="2">
        <f>IF(B258=U251,"",1)</f>
        <v>1</v>
      </c>
      <c r="V258" s="2">
        <f>IF(B258=V251,"",1)</f>
        <v>1</v>
      </c>
      <c r="W258" s="2">
        <f>IF(B258=W251,"",1)</f>
        <v>1</v>
      </c>
      <c r="X258" s="2">
        <f>IF(B258=X251,"",1)</f>
        <v>1</v>
      </c>
      <c r="Y258" s="2">
        <f>IF(B258=Y251,"",1)</f>
        <v>1</v>
      </c>
      <c r="Z258" s="2">
        <f>IF(B258=Z251,"",1)</f>
        <v>1</v>
      </c>
      <c r="AA258" s="2">
        <f>IF(B258=AA251,"",1)</f>
        <v>1</v>
      </c>
      <c r="AB258" s="2">
        <f>IF(B258=AB251,"",1)</f>
        <v>1</v>
      </c>
      <c r="AC258" s="2">
        <f>IF(B258=AC251,"",1)</f>
        <v>1</v>
      </c>
      <c r="AD258" s="2">
        <f>IF(B258=AD251,"",1)</f>
        <v>1</v>
      </c>
    </row>
    <row r="259" spans="2:30" ht="15.75" thickBot="1">
      <c r="B259" s="46" t="s">
        <v>66</v>
      </c>
      <c r="C259" s="2">
        <f>IF(B259=C251,"",1)</f>
        <v>1</v>
      </c>
      <c r="D259" s="2">
        <f>IF(B259=D251,"",1)</f>
        <v>1</v>
      </c>
      <c r="E259" s="2">
        <f>IF(B259=E251,"",1)</f>
        <v>1</v>
      </c>
      <c r="F259" s="2">
        <f>IF(B259=F251,"",1)</f>
        <v>1</v>
      </c>
      <c r="G259" s="2">
        <f>IF(B259=G251,"",1)</f>
        <v>1</v>
      </c>
      <c r="H259" s="2">
        <f>IF(B259=H251,"",1)</f>
        <v>1</v>
      </c>
      <c r="I259" s="2">
        <f>IF(B259=I251,"",1)</f>
        <v>1</v>
      </c>
      <c r="J259" s="71" t="str">
        <f>IF(B259=J251,"",1)</f>
        <v/>
      </c>
      <c r="K259" s="2">
        <f>IF(B259=K251,"",1)</f>
        <v>1</v>
      </c>
      <c r="L259" s="2">
        <f>IF(B259=L251,"",1)</f>
        <v>1</v>
      </c>
      <c r="M259" s="2">
        <f>IF(B259=M251,"",1)</f>
        <v>1</v>
      </c>
      <c r="N259" s="2">
        <f>IF(B259=N251,"",1)</f>
        <v>1</v>
      </c>
      <c r="O259" s="2">
        <f>IF(B259=O251,"",1)</f>
        <v>1</v>
      </c>
      <c r="P259" s="2">
        <f>IF(B259=P251,"",1)</f>
        <v>1</v>
      </c>
      <c r="Q259" s="2">
        <f>IF(B259=Q251,"",1)</f>
        <v>1</v>
      </c>
      <c r="R259" s="2">
        <f>IF(B259=R251,"",1)</f>
        <v>1</v>
      </c>
      <c r="S259" s="2">
        <f>IF(B259=S251,"",1)</f>
        <v>1</v>
      </c>
      <c r="T259" s="2">
        <f>IF(B259=T251,"",1)</f>
        <v>1</v>
      </c>
      <c r="U259" s="2">
        <f>IF(B259=U251,"",1)</f>
        <v>1</v>
      </c>
      <c r="V259" s="2">
        <f>IF(B259=V251,"",1)</f>
        <v>1</v>
      </c>
      <c r="W259" s="2">
        <f>IF(B259=W251,"",1)</f>
        <v>1</v>
      </c>
      <c r="X259" s="2">
        <f>IF(B259=X251,"",1)</f>
        <v>1</v>
      </c>
      <c r="Y259" s="2">
        <f>IF(B259=Y251,"",1)</f>
        <v>1</v>
      </c>
      <c r="Z259" s="2">
        <f>IF(B259=Z251,"",1)</f>
        <v>1</v>
      </c>
      <c r="AA259" s="2">
        <f>IF(B259=AA251,"",1)</f>
        <v>1</v>
      </c>
      <c r="AB259" s="2">
        <f>IF(B259=AB251,"",1)</f>
        <v>1</v>
      </c>
      <c r="AC259" s="2">
        <f>IF(B259=AC251,"",1)</f>
        <v>1</v>
      </c>
      <c r="AD259" s="2">
        <f>IF(B259=AD251,"",1)</f>
        <v>1</v>
      </c>
    </row>
    <row r="260" spans="2:30" ht="15.75" thickBot="1">
      <c r="B260" s="46" t="s">
        <v>69</v>
      </c>
      <c r="C260" s="2">
        <f>IF(B260=C251,"",1)</f>
        <v>1</v>
      </c>
      <c r="D260" s="2">
        <f>IF(B260=D251,"",1)</f>
        <v>1</v>
      </c>
      <c r="E260" s="2">
        <f>IF(B260=E251,"",1)</f>
        <v>1</v>
      </c>
      <c r="F260" s="2">
        <f>IF(B260=F251,"",1)</f>
        <v>1</v>
      </c>
      <c r="G260" s="2">
        <f>IF(B260=G251,"",1)</f>
        <v>1</v>
      </c>
      <c r="H260" s="2">
        <f>IF(B260=H251,"",1)</f>
        <v>1</v>
      </c>
      <c r="I260" s="2">
        <f>IF(B260=I251,"",1)</f>
        <v>1</v>
      </c>
      <c r="J260" s="2">
        <f>IF(B260=J251,"",1)</f>
        <v>1</v>
      </c>
      <c r="K260" s="71" t="str">
        <f>IF(B260=K251,"",1)</f>
        <v/>
      </c>
      <c r="L260" s="2">
        <f>IF(B260=L251,"",1)</f>
        <v>1</v>
      </c>
      <c r="M260" s="2">
        <f>IF(B260=M251,"",1)</f>
        <v>1</v>
      </c>
      <c r="N260" s="2">
        <f>IF(B260=N251,"",1)</f>
        <v>1</v>
      </c>
      <c r="O260" s="2">
        <f>IF(B260=O251,"",1)</f>
        <v>1</v>
      </c>
      <c r="P260" s="2">
        <f>IF(B260=P251,"",1)</f>
        <v>1</v>
      </c>
      <c r="Q260" s="2">
        <f>IF(B260=Q251,"",1)</f>
        <v>1</v>
      </c>
      <c r="R260" s="2">
        <f>IF(B260=R251,"",1)</f>
        <v>1</v>
      </c>
      <c r="S260" s="2">
        <f>IF(B260=S251,"",1)</f>
        <v>1</v>
      </c>
      <c r="T260" s="2">
        <f>IF(B260=T251,"",1)</f>
        <v>1</v>
      </c>
      <c r="U260" s="2">
        <f>IF(B260=U251,"",1)</f>
        <v>1</v>
      </c>
      <c r="V260" s="2">
        <f>IF(B260=V251,"",1)</f>
        <v>1</v>
      </c>
      <c r="W260" s="2">
        <f>IF(B260=W251,"",1)</f>
        <v>1</v>
      </c>
      <c r="X260" s="2">
        <f>IF(B260=X251,"",1)</f>
        <v>1</v>
      </c>
      <c r="Y260" s="2">
        <f>IF(B260=Y251,"",1)</f>
        <v>1</v>
      </c>
      <c r="Z260" s="2">
        <f>IF(B260=Z251,"",1)</f>
        <v>1</v>
      </c>
      <c r="AA260" s="2">
        <f>IF(B260=AA251,"",1)</f>
        <v>1</v>
      </c>
      <c r="AB260" s="2">
        <f>IF(B260=AB251,"",1)</f>
        <v>1</v>
      </c>
      <c r="AC260" s="2">
        <f>IF(B260=AC251,"",1)</f>
        <v>1</v>
      </c>
      <c r="AD260" s="2">
        <f>IF(B260=AD251,"",1)</f>
        <v>1</v>
      </c>
    </row>
    <row r="261" spans="2:30" ht="15.75" thickBot="1">
      <c r="B261" s="46" t="s">
        <v>71</v>
      </c>
      <c r="C261" s="2">
        <f>IF(B261=C251,"",1)</f>
        <v>1</v>
      </c>
      <c r="D261" s="2">
        <f>IF(B261=D251,"",1)</f>
        <v>1</v>
      </c>
      <c r="E261" s="2">
        <f>IF(B261=E251,"",1)</f>
        <v>1</v>
      </c>
      <c r="F261" s="2">
        <f>IF(B261=F251,"",1)</f>
        <v>1</v>
      </c>
      <c r="G261" s="2">
        <f>IF(B261=G251,"",1)</f>
        <v>1</v>
      </c>
      <c r="H261" s="2">
        <f>IF(B261=H251,"",1)</f>
        <v>1</v>
      </c>
      <c r="I261" s="2">
        <f>IF(B261=I251,"",1)</f>
        <v>1</v>
      </c>
      <c r="J261" s="2">
        <f>IF(B261=J251,"",1)</f>
        <v>1</v>
      </c>
      <c r="K261" s="2">
        <f>IF(B261=K251,"",1)</f>
        <v>1</v>
      </c>
      <c r="L261" s="71" t="str">
        <f>IF(B261=L251,"",1)</f>
        <v/>
      </c>
      <c r="M261" s="2">
        <f>IF(B261=M251,"",1)</f>
        <v>1</v>
      </c>
      <c r="N261" s="2">
        <f>IF(B261=N251,"",1)</f>
        <v>1</v>
      </c>
      <c r="O261" s="2">
        <f>IF(B261=O251,"",1)</f>
        <v>1</v>
      </c>
      <c r="P261" s="2">
        <f>IF(B261=P251,"",1)</f>
        <v>1</v>
      </c>
      <c r="Q261" s="2">
        <f>IF(B261=Q251,"",1)</f>
        <v>1</v>
      </c>
      <c r="R261" s="2">
        <f>IF(B261=R251,"",1)</f>
        <v>1</v>
      </c>
      <c r="S261" s="2">
        <f>IF(B261=S251,"",1)</f>
        <v>1</v>
      </c>
      <c r="T261" s="2">
        <f>IF(B261=T251,"",1)</f>
        <v>1</v>
      </c>
      <c r="U261" s="2">
        <f>IF(B261=U251,"",1)</f>
        <v>1</v>
      </c>
      <c r="V261" s="2">
        <f>IF(B261=V251,"",1)</f>
        <v>1</v>
      </c>
      <c r="W261" s="2">
        <f>IF(B261=W251,"",1)</f>
        <v>1</v>
      </c>
      <c r="X261" s="2">
        <f>IF(B261=X251,"",1)</f>
        <v>1</v>
      </c>
      <c r="Y261" s="2">
        <f>IF(B261=Y251,"",1)</f>
        <v>1</v>
      </c>
      <c r="Z261" s="2">
        <f>IF(B261=Z251,"",1)</f>
        <v>1</v>
      </c>
      <c r="AA261" s="2">
        <f>IF(B261=AA251,"",1)</f>
        <v>1</v>
      </c>
      <c r="AB261" s="2">
        <f>IF(B261=AB251,"",1)</f>
        <v>1</v>
      </c>
      <c r="AC261" s="2">
        <f>IF(B261=AC251,"",1)</f>
        <v>1</v>
      </c>
      <c r="AD261" s="2">
        <f>IF(B261=AD251,"",1)</f>
        <v>1</v>
      </c>
    </row>
    <row r="262" spans="2:30" ht="15.75" thickBot="1">
      <c r="B262" s="46" t="s">
        <v>73</v>
      </c>
      <c r="C262" s="2">
        <f>IF(B262=C251,"",1)</f>
        <v>1</v>
      </c>
      <c r="D262" s="2">
        <f>IF(B262=D251,"",1)</f>
        <v>1</v>
      </c>
      <c r="E262" s="2">
        <f>IF(B262=E251,"",1)</f>
        <v>1</v>
      </c>
      <c r="F262" s="2">
        <f>IF(B262=F251,"",1)</f>
        <v>1</v>
      </c>
      <c r="G262" s="2">
        <f>IF(B262=G251,"",1)</f>
        <v>1</v>
      </c>
      <c r="H262" s="2">
        <f>IF(B262=H251,"",1)</f>
        <v>1</v>
      </c>
      <c r="I262" s="2">
        <f>IF(B262=I251,"",1)</f>
        <v>1</v>
      </c>
      <c r="J262" s="2">
        <f>IF(B262=J251,"",1)</f>
        <v>1</v>
      </c>
      <c r="K262" s="2">
        <f>IF(B262=K251,"",1)</f>
        <v>1</v>
      </c>
      <c r="L262" s="2">
        <f>IF(B262=L251,"",1)</f>
        <v>1</v>
      </c>
      <c r="M262" s="71" t="str">
        <f>IF(B262=M251,"",1)</f>
        <v/>
      </c>
      <c r="N262" s="2">
        <f>IF(B262=N251,"",1)</f>
        <v>1</v>
      </c>
      <c r="O262" s="2">
        <f>IF(B262=O251,"",1)</f>
        <v>1</v>
      </c>
      <c r="P262" s="2">
        <f>IF(B262=P251,"",1)</f>
        <v>1</v>
      </c>
      <c r="Q262" s="2">
        <f>IF(B262=Q251,"",1)</f>
        <v>1</v>
      </c>
      <c r="R262" s="2">
        <f>IF(B262=R251,"",1)</f>
        <v>1</v>
      </c>
      <c r="S262" s="2">
        <f>IF(B262=S251,"",1)</f>
        <v>1</v>
      </c>
      <c r="T262" s="2">
        <f>IF(B262=T251,"",1)</f>
        <v>1</v>
      </c>
      <c r="U262" s="2">
        <f>IF(B262=U251,"",1)</f>
        <v>1</v>
      </c>
      <c r="V262" s="2">
        <f>IF(B262=V251,"",1)</f>
        <v>1</v>
      </c>
      <c r="W262" s="2">
        <f>IF(B262=W251,"",1)</f>
        <v>1</v>
      </c>
      <c r="X262" s="2">
        <f>IF(B262=X251,"",1)</f>
        <v>1</v>
      </c>
      <c r="Y262" s="2">
        <f>IF(B262=Y251,"",1)</f>
        <v>1</v>
      </c>
      <c r="Z262" s="2">
        <f>IF(B262=Z251,"",1)</f>
        <v>1</v>
      </c>
      <c r="AA262" s="2">
        <f>IF(B262=AA251,"",1)</f>
        <v>1</v>
      </c>
      <c r="AB262" s="2">
        <f>IF(B262=AB251,"",1)</f>
        <v>1</v>
      </c>
      <c r="AC262" s="2">
        <f>IF(B262=AC251,"",1)</f>
        <v>1</v>
      </c>
      <c r="AD262" s="2">
        <f>IF(B262=AD251,"",1)</f>
        <v>1</v>
      </c>
    </row>
    <row r="263" spans="2:30" ht="15.75" thickBot="1">
      <c r="B263" s="46" t="s">
        <v>75</v>
      </c>
      <c r="C263" s="2">
        <f>IF(B263=C251,"",1)</f>
        <v>1</v>
      </c>
      <c r="D263" s="2">
        <f>IF(B263=D251,"",1)</f>
        <v>1</v>
      </c>
      <c r="E263" s="2">
        <f>IF(B263=E251,"",1)</f>
        <v>1</v>
      </c>
      <c r="F263" s="2">
        <f>IF(B263=F251,"",1)</f>
        <v>1</v>
      </c>
      <c r="G263" s="2">
        <f>IF(B263=G251,"",1)</f>
        <v>1</v>
      </c>
      <c r="H263" s="2">
        <f>IF(B263=H251,"",1)</f>
        <v>1</v>
      </c>
      <c r="I263" s="2">
        <f>IF(B263=I251,"",1)</f>
        <v>1</v>
      </c>
      <c r="J263" s="2">
        <f>IF(B263=J251,"",1)</f>
        <v>1</v>
      </c>
      <c r="K263" s="2">
        <f>IF(B263=K251,"",1)</f>
        <v>1</v>
      </c>
      <c r="L263" s="2">
        <f>IF(B263=L251,"",1)</f>
        <v>1</v>
      </c>
      <c r="M263" s="2">
        <f>IF(B263=M251,"",1)</f>
        <v>1</v>
      </c>
      <c r="N263" s="71" t="str">
        <f>IF(B263=N251,"",1)</f>
        <v/>
      </c>
      <c r="O263" s="2">
        <f>IF(B263=O251,"",1)</f>
        <v>1</v>
      </c>
      <c r="P263" s="2">
        <f>IF(B263=P251,"",1)</f>
        <v>1</v>
      </c>
      <c r="Q263" s="2">
        <f>IF(B263=Q251,"",1)</f>
        <v>1</v>
      </c>
      <c r="R263" s="2">
        <f>IF(B263=R251,"",1)</f>
        <v>1</v>
      </c>
      <c r="S263" s="2">
        <f>IF(B263=S251,"",1)</f>
        <v>1</v>
      </c>
      <c r="T263" s="2">
        <f>IF(B263=T251,"",1)</f>
        <v>1</v>
      </c>
      <c r="U263" s="2">
        <f>IF(B263=U251,"",1)</f>
        <v>1</v>
      </c>
      <c r="V263" s="2">
        <f>IF(B263=V251,"",1)</f>
        <v>1</v>
      </c>
      <c r="W263" s="2">
        <f>IF(B263=W251,"",1)</f>
        <v>1</v>
      </c>
      <c r="X263" s="2">
        <f>IF(B263=X251,"",1)</f>
        <v>1</v>
      </c>
      <c r="Y263" s="2">
        <f>IF(B263=Y251,"",1)</f>
        <v>1</v>
      </c>
      <c r="Z263" s="2">
        <f>IF(B263=Z251,"",1)</f>
        <v>1</v>
      </c>
      <c r="AA263" s="2">
        <f>IF(B263=AA251,"",1)</f>
        <v>1</v>
      </c>
      <c r="AB263" s="2">
        <f>IF(B263=AB251,"",1)</f>
        <v>1</v>
      </c>
      <c r="AC263" s="2">
        <f>IF(B263=AC251,"",1)</f>
        <v>1</v>
      </c>
      <c r="AD263" s="2">
        <f>IF(B263=AD251,"",1)</f>
        <v>1</v>
      </c>
    </row>
    <row r="264" spans="2:30" ht="15.75" thickBot="1">
      <c r="B264" s="46" t="s">
        <v>78</v>
      </c>
      <c r="C264" s="2">
        <f>IF(B264=C251,"",1)</f>
        <v>1</v>
      </c>
      <c r="D264" s="2">
        <f>IF(B264=D251,"",1)</f>
        <v>1</v>
      </c>
      <c r="E264" s="2">
        <f>IF(B264=E251,"",1)</f>
        <v>1</v>
      </c>
      <c r="F264" s="2">
        <f>IF(B264=F251,"",1)</f>
        <v>1</v>
      </c>
      <c r="G264" s="2">
        <f>IF(B264=G251,"",1)</f>
        <v>1</v>
      </c>
      <c r="H264" s="2">
        <f>IF(B264=H251,"",1)</f>
        <v>1</v>
      </c>
      <c r="I264" s="2">
        <f>IF(B264=I251,"",1)</f>
        <v>1</v>
      </c>
      <c r="J264" s="2">
        <f>IF(B264=J251,"",1)</f>
        <v>1</v>
      </c>
      <c r="K264" s="2">
        <f>IF(B264=K251,"",1)</f>
        <v>1</v>
      </c>
      <c r="L264" s="2">
        <f>IF(B264=L251,"",1)</f>
        <v>1</v>
      </c>
      <c r="M264" s="2">
        <f>IF(B264=M251,"",1)</f>
        <v>1</v>
      </c>
      <c r="N264" s="2">
        <f>IF(B264=N251,"",1)</f>
        <v>1</v>
      </c>
      <c r="O264" s="71" t="str">
        <f>IF(B264=O251,"",1)</f>
        <v/>
      </c>
      <c r="P264" s="2">
        <f>IF(B264=P251,"",1)</f>
        <v>1</v>
      </c>
      <c r="Q264" s="2">
        <f>IF(B264=Q251,"",1)</f>
        <v>1</v>
      </c>
      <c r="R264" s="2">
        <f>IF(B264=R251,"",1)</f>
        <v>1</v>
      </c>
      <c r="S264" s="2">
        <f>IF(B264=S251,"",1)</f>
        <v>1</v>
      </c>
      <c r="T264" s="2">
        <f>IF(B264=T251,"",1)</f>
        <v>1</v>
      </c>
      <c r="U264" s="2">
        <f>IF(B264=U251,"",1)</f>
        <v>1</v>
      </c>
      <c r="V264" s="2">
        <f>IF(B264=V251,"",1)</f>
        <v>1</v>
      </c>
      <c r="W264" s="2">
        <f>IF(B264=W251,"",1)</f>
        <v>1</v>
      </c>
      <c r="X264" s="2">
        <f>IF(B264=X251,"",1)</f>
        <v>1</v>
      </c>
      <c r="Y264" s="2">
        <f>IF(B264=Y251,"",1)</f>
        <v>1</v>
      </c>
      <c r="Z264" s="2">
        <f>IF(B264=Z251,"",1)</f>
        <v>1</v>
      </c>
      <c r="AA264" s="2">
        <f>IF(B264=AA251,"",1)</f>
        <v>1</v>
      </c>
      <c r="AB264" s="2">
        <f>IF(B264=AB251,"",1)</f>
        <v>1</v>
      </c>
      <c r="AC264" s="2">
        <f>IF(B264=AC251,"",1)</f>
        <v>1</v>
      </c>
      <c r="AD264" s="2">
        <f>IF(B264=AD251,"",1)</f>
        <v>1</v>
      </c>
    </row>
    <row r="265" spans="2:30" ht="15.75" thickBot="1">
      <c r="B265" s="46" t="s">
        <v>81</v>
      </c>
      <c r="C265" s="2">
        <f>IF(B265=C251,"",1)</f>
        <v>1</v>
      </c>
      <c r="D265" s="2">
        <f>IF(B265=D251,"",1)</f>
        <v>1</v>
      </c>
      <c r="E265" s="2">
        <f>IF(B265=E251,"",1)</f>
        <v>1</v>
      </c>
      <c r="F265" s="2">
        <f>IF(B265=F251,"",1)</f>
        <v>1</v>
      </c>
      <c r="G265" s="2">
        <f>IF(B265=G251,"",1)</f>
        <v>1</v>
      </c>
      <c r="H265" s="2">
        <f>IF(B265=H251,"",1)</f>
        <v>1</v>
      </c>
      <c r="I265" s="2">
        <f>IF(B265=I251,"",1)</f>
        <v>1</v>
      </c>
      <c r="J265" s="2">
        <f>IF(B265=J251,"",1)</f>
        <v>1</v>
      </c>
      <c r="K265" s="2">
        <f>IF(B265=K251,"",1)</f>
        <v>1</v>
      </c>
      <c r="L265" s="2">
        <f>IF(B265=L251,"",1)</f>
        <v>1</v>
      </c>
      <c r="M265" s="2">
        <f>IF(B265=M251,"",1)</f>
        <v>1</v>
      </c>
      <c r="N265" s="2">
        <f>IF(B265=N251,"",1)</f>
        <v>1</v>
      </c>
      <c r="O265" s="2">
        <f>IF(B265=O251,"",1)</f>
        <v>1</v>
      </c>
      <c r="P265" s="71" t="str">
        <f>IF(B265=P251,"",1)</f>
        <v/>
      </c>
      <c r="Q265" s="2">
        <f>IF(B265=Q251,"",1)</f>
        <v>1</v>
      </c>
      <c r="R265" s="2">
        <f>IF(B265=R251,"",1)</f>
        <v>1</v>
      </c>
      <c r="S265" s="2">
        <f>IF(B265=S251,"",1)</f>
        <v>1</v>
      </c>
      <c r="T265" s="2">
        <f>IF(B265=T251,"",1)</f>
        <v>1</v>
      </c>
      <c r="U265" s="2">
        <f>IF(B265=U251,"",1)</f>
        <v>1</v>
      </c>
      <c r="V265" s="2">
        <f>IF(B265=V251,"",1)</f>
        <v>1</v>
      </c>
      <c r="W265" s="2">
        <f>IF(B265=W251,"",1)</f>
        <v>1</v>
      </c>
      <c r="X265" s="2">
        <f>IF(B265=X251,"",1)</f>
        <v>1</v>
      </c>
      <c r="Y265" s="2">
        <f>IF(B265=Y251,"",1)</f>
        <v>1</v>
      </c>
      <c r="Z265" s="2">
        <f>IF(B265=Z251,"",1)</f>
        <v>1</v>
      </c>
      <c r="AA265" s="2">
        <f>IF(B265=AA251,"",1)</f>
        <v>1</v>
      </c>
      <c r="AB265" s="2">
        <f>IF(B265=AB251,"",1)</f>
        <v>1</v>
      </c>
      <c r="AC265" s="2">
        <f>IF(B265=AC251,"",1)</f>
        <v>1</v>
      </c>
      <c r="AD265" s="2">
        <f>IF(B265=AD251,"",1)</f>
        <v>1</v>
      </c>
    </row>
    <row r="266" spans="2:30" ht="15.75" thickBot="1">
      <c r="B266" s="46" t="s">
        <v>84</v>
      </c>
      <c r="C266" s="2">
        <f>IF(B266=C251,"",1)</f>
        <v>1</v>
      </c>
      <c r="D266" s="2">
        <f>IF(B266=D251,"",1)</f>
        <v>1</v>
      </c>
      <c r="E266" s="2">
        <f>IF(B266=E251,"",1)</f>
        <v>1</v>
      </c>
      <c r="F266" s="2">
        <f>IF(B266=F251,"",1)</f>
        <v>1</v>
      </c>
      <c r="G266" s="2">
        <f>IF(B266=G251,"",1)</f>
        <v>1</v>
      </c>
      <c r="H266" s="2">
        <f>IF(B266=H251,"",1)</f>
        <v>1</v>
      </c>
      <c r="I266" s="2">
        <f>IF(B266=I251,"",1)</f>
        <v>1</v>
      </c>
      <c r="J266" s="2">
        <f>IF(B266=J251,"",1)</f>
        <v>1</v>
      </c>
      <c r="K266" s="2">
        <f>IF(B266=K251,"",1)</f>
        <v>1</v>
      </c>
      <c r="L266" s="2">
        <f>IF(B266=L251,"",1)</f>
        <v>1</v>
      </c>
      <c r="M266" s="2">
        <f>IF(B266=M251,"",1)</f>
        <v>1</v>
      </c>
      <c r="N266" s="2">
        <f>IF(B266=N251,"",1)</f>
        <v>1</v>
      </c>
      <c r="O266" s="2">
        <f>IF(B266=O251,"",1)</f>
        <v>1</v>
      </c>
      <c r="P266" s="2">
        <f>IF(B266=P251,"",1)</f>
        <v>1</v>
      </c>
      <c r="Q266" s="71" t="str">
        <f>IF(B266=Q251,"",1)</f>
        <v/>
      </c>
      <c r="R266" s="2">
        <f>IF(B266=R251,"",1)</f>
        <v>1</v>
      </c>
      <c r="S266" s="2">
        <f>IF(B266=S251,"",1)</f>
        <v>1</v>
      </c>
      <c r="T266" s="2">
        <f>IF(B266=T251,"",1)</f>
        <v>1</v>
      </c>
      <c r="U266" s="2">
        <f>IF(B266=U251,"",1)</f>
        <v>1</v>
      </c>
      <c r="V266" s="2">
        <f>IF(B266=V251,"",1)</f>
        <v>1</v>
      </c>
      <c r="W266" s="2">
        <f>IF(B266=W251,"",1)</f>
        <v>1</v>
      </c>
      <c r="X266" s="2">
        <f>IF(B266=X251,"",1)</f>
        <v>1</v>
      </c>
      <c r="Y266" s="2">
        <f>IF(B266=Y251,"",1)</f>
        <v>1</v>
      </c>
      <c r="Z266" s="2">
        <f>IF(B266=Z251,"",1)</f>
        <v>1</v>
      </c>
      <c r="AA266" s="2">
        <f>IF(B266=AA251,"",1)</f>
        <v>1</v>
      </c>
      <c r="AB266" s="2">
        <f>IF(B266=AB251,"",1)</f>
        <v>1</v>
      </c>
      <c r="AC266" s="2">
        <f>IF(B266=AC251,"",1)</f>
        <v>1</v>
      </c>
      <c r="AD266" s="2">
        <f>IF(B266=AD251,"",1)</f>
        <v>1</v>
      </c>
    </row>
    <row r="267" spans="2:30" ht="15.75" thickBot="1">
      <c r="B267" s="46" t="s">
        <v>87</v>
      </c>
      <c r="C267" s="2">
        <f>IF(B267=C251,"",1)</f>
        <v>1</v>
      </c>
      <c r="D267" s="2">
        <f>IF(B267=D251,"",1)</f>
        <v>1</v>
      </c>
      <c r="E267" s="2">
        <f>IF(B267=E251,"",1)</f>
        <v>1</v>
      </c>
      <c r="F267" s="2">
        <f>IF(B267=F251,"",1)</f>
        <v>1</v>
      </c>
      <c r="G267" s="2">
        <f>IF(B267=G251,"",1)</f>
        <v>1</v>
      </c>
      <c r="H267" s="2">
        <f>IF(B267=H251,"",1)</f>
        <v>1</v>
      </c>
      <c r="I267" s="2">
        <f>IF(B267=I251,"",1)</f>
        <v>1</v>
      </c>
      <c r="J267" s="2">
        <f>IF(B267=J251,"",1)</f>
        <v>1</v>
      </c>
      <c r="K267" s="2">
        <f>IF(B267=K251,"",1)</f>
        <v>1</v>
      </c>
      <c r="L267" s="2">
        <f>IF(B267=L251,"",1)</f>
        <v>1</v>
      </c>
      <c r="M267" s="2">
        <f>IF(B267=M251,"",1)</f>
        <v>1</v>
      </c>
      <c r="N267" s="2">
        <f>IF(B267=N251,"",1)</f>
        <v>1</v>
      </c>
      <c r="O267" s="2">
        <f>IF(B267=O251,"",1)</f>
        <v>1</v>
      </c>
      <c r="P267" s="2">
        <f>IF(B267=P251,"",1)</f>
        <v>1</v>
      </c>
      <c r="Q267" s="2">
        <f>IF(B267=Q251,"",1)</f>
        <v>1</v>
      </c>
      <c r="R267" s="71" t="str">
        <f>IF(B267=R251,"",1)</f>
        <v/>
      </c>
      <c r="S267" s="2">
        <f>IF(B267=S251,"",1)</f>
        <v>1</v>
      </c>
      <c r="T267" s="2">
        <f>IF(B267=T251,"",1)</f>
        <v>1</v>
      </c>
      <c r="U267" s="2">
        <f>IF(B267=U251,"",1)</f>
        <v>1</v>
      </c>
      <c r="V267" s="2">
        <f>IF(B267=V251,"",1)</f>
        <v>1</v>
      </c>
      <c r="W267" s="2">
        <f>IF(B267=W251,"",1)</f>
        <v>1</v>
      </c>
      <c r="X267" s="2">
        <f>IF(B267=X251,"",1)</f>
        <v>1</v>
      </c>
      <c r="Y267" s="2">
        <f>IF(B267=Y251,"",1)</f>
        <v>1</v>
      </c>
      <c r="Z267" s="2">
        <f>IF(B267=Z251,"",1)</f>
        <v>1</v>
      </c>
      <c r="AA267" s="2">
        <f>IF(B267=AA251,"",1)</f>
        <v>1</v>
      </c>
      <c r="AB267" s="2">
        <f>IF(B267=AB251,"",1)</f>
        <v>1</v>
      </c>
      <c r="AC267" s="2">
        <f>IF(B267=AC251,"",1)</f>
        <v>1</v>
      </c>
      <c r="AD267" s="2">
        <f>IF(B267=AD251,"",1)</f>
        <v>1</v>
      </c>
    </row>
    <row r="268" spans="2:30" ht="15.75" thickBot="1">
      <c r="B268" s="46" t="s">
        <v>90</v>
      </c>
      <c r="C268" s="2">
        <f>IF(B268=C251,"",1)</f>
        <v>1</v>
      </c>
      <c r="D268" s="2">
        <f>IF(B268=D251,"",1)</f>
        <v>1</v>
      </c>
      <c r="E268" s="2">
        <f>IF(B268=E251,"",1)</f>
        <v>1</v>
      </c>
      <c r="F268" s="2">
        <f>IF(B268=F251,"",1)</f>
        <v>1</v>
      </c>
      <c r="G268" s="2">
        <f>IF(B268=G251,"",1)</f>
        <v>1</v>
      </c>
      <c r="H268" s="2">
        <f>IF(B268=H251,"",1)</f>
        <v>1</v>
      </c>
      <c r="I268" s="2">
        <f>IF(B268=I251,"",1)</f>
        <v>1</v>
      </c>
      <c r="J268" s="2">
        <f>IF(B268=J251,"",1)</f>
        <v>1</v>
      </c>
      <c r="K268" s="2">
        <f>IF(B268=K251,"",1)</f>
        <v>1</v>
      </c>
      <c r="L268" s="2">
        <f>IF(B268=L251,"",1)</f>
        <v>1</v>
      </c>
      <c r="M268" s="2">
        <f>IF(B268=M251,"",1)</f>
        <v>1</v>
      </c>
      <c r="N268" s="2">
        <f>IF(B268=N251,"",1)</f>
        <v>1</v>
      </c>
      <c r="O268" s="2">
        <f>IF(B268=O251,"",1)</f>
        <v>1</v>
      </c>
      <c r="P268" s="2">
        <f>IF(B268=P251,"",1)</f>
        <v>1</v>
      </c>
      <c r="Q268" s="2">
        <f>IF(B268=Q251,"",1)</f>
        <v>1</v>
      </c>
      <c r="R268" s="2">
        <f>IF(B268=R251,"",1)</f>
        <v>1</v>
      </c>
      <c r="S268" s="71" t="str">
        <f>IF(B268=S251,"",1)</f>
        <v/>
      </c>
      <c r="T268" s="2">
        <f>IF(B268=T251,"",1)</f>
        <v>1</v>
      </c>
      <c r="U268" s="2">
        <f>IF(B268=U251,"",1)</f>
        <v>1</v>
      </c>
      <c r="V268" s="2">
        <f>IF(B268=V251,"",1)</f>
        <v>1</v>
      </c>
      <c r="W268" s="2">
        <f>IF(B268=W251,"",1)</f>
        <v>1</v>
      </c>
      <c r="X268" s="2">
        <f>IF(B268=X251,"",1)</f>
        <v>1</v>
      </c>
      <c r="Y268" s="2">
        <f>IF(B268=Y251,"",1)</f>
        <v>1</v>
      </c>
      <c r="Z268" s="2">
        <f>IF(B268=Z251,"",1)</f>
        <v>1</v>
      </c>
      <c r="AA268" s="2">
        <f>IF(B268=AA251,"",1)</f>
        <v>1</v>
      </c>
      <c r="AB268" s="2">
        <f>IF(B268=AB251,"",1)</f>
        <v>1</v>
      </c>
      <c r="AC268" s="2">
        <f>IF(B268=AC251,"",1)</f>
        <v>1</v>
      </c>
      <c r="AD268" s="2">
        <f>IF(B268=AD251,"",1)</f>
        <v>1</v>
      </c>
    </row>
    <row r="269" spans="2:30" ht="15.75" thickBot="1">
      <c r="B269" s="46" t="s">
        <v>93</v>
      </c>
      <c r="C269" s="2">
        <f>IF(B269=C251,"",1)</f>
        <v>1</v>
      </c>
      <c r="D269" s="2">
        <f>IF(B269=D251,"",1)</f>
        <v>1</v>
      </c>
      <c r="E269" s="2">
        <f>IF(B269=E251,"",1)</f>
        <v>1</v>
      </c>
      <c r="F269" s="2">
        <f>IF(B269=F251,"",1)</f>
        <v>1</v>
      </c>
      <c r="G269" s="2">
        <f>IF(B269=G251,"",1)</f>
        <v>1</v>
      </c>
      <c r="H269" s="2">
        <f>IF(B269=H251,"",1)</f>
        <v>1</v>
      </c>
      <c r="I269" s="2">
        <f>IF(B269=I251,"",1)</f>
        <v>1</v>
      </c>
      <c r="J269" s="2">
        <f>IF(B269=J251,"",1)</f>
        <v>1</v>
      </c>
      <c r="K269" s="2">
        <f>IF(B269=K251,"",1)</f>
        <v>1</v>
      </c>
      <c r="L269" s="2">
        <f>IF(B269=L251,"",1)</f>
        <v>1</v>
      </c>
      <c r="M269" s="2">
        <f>IF(B269=M251,"",1)</f>
        <v>1</v>
      </c>
      <c r="N269" s="2">
        <f>IF(B269=N251,"",1)</f>
        <v>1</v>
      </c>
      <c r="O269" s="2">
        <f>IF(B269=O251,"",1)</f>
        <v>1</v>
      </c>
      <c r="P269" s="2">
        <f>IF(B269=P251,"",1)</f>
        <v>1</v>
      </c>
      <c r="Q269" s="2">
        <f>IF(B269=Q251,"",1)</f>
        <v>1</v>
      </c>
      <c r="R269" s="2">
        <f>IF(B269=R251,"",1)</f>
        <v>1</v>
      </c>
      <c r="S269" s="2">
        <f>IF(B269=S251,"",1)</f>
        <v>1</v>
      </c>
      <c r="T269" s="71" t="str">
        <f>IF(B269=T251,"",1)</f>
        <v/>
      </c>
      <c r="U269" s="2">
        <f>IF(B269=U251,"",1)</f>
        <v>1</v>
      </c>
      <c r="V269" s="2">
        <f>IF(B269=V251,"",1)</f>
        <v>1</v>
      </c>
      <c r="W269" s="2">
        <f>IF(B269=W251,"",1)</f>
        <v>1</v>
      </c>
      <c r="X269" s="2">
        <f>IF(B269=X251,"",1)</f>
        <v>1</v>
      </c>
      <c r="Y269" s="2">
        <f>IF(B269=Y251,"",1)</f>
        <v>1</v>
      </c>
      <c r="Z269" s="2">
        <f>IF(B269=Z251,"",1)</f>
        <v>1</v>
      </c>
      <c r="AA269" s="2">
        <f>IF(B269=AA251,"",1)</f>
        <v>1</v>
      </c>
      <c r="AB269" s="2">
        <f>IF(B269=AB251,"",1)</f>
        <v>1</v>
      </c>
      <c r="AC269" s="2">
        <f>IF(B269=AC251,"",1)</f>
        <v>1</v>
      </c>
      <c r="AD269" s="2">
        <f>IF(B269=AD251,"",1)</f>
        <v>1</v>
      </c>
    </row>
    <row r="270" spans="2:30" ht="15.75" thickBot="1">
      <c r="B270" s="46" t="s">
        <v>96</v>
      </c>
      <c r="C270" s="2">
        <f>IF(B270=C251,"",1)</f>
        <v>1</v>
      </c>
      <c r="D270" s="2">
        <f>IF(B270=D251,"",1)</f>
        <v>1</v>
      </c>
      <c r="E270" s="2">
        <f>IF(B270=E251,"",1)</f>
        <v>1</v>
      </c>
      <c r="F270" s="2">
        <f>IF(B270=F251,"",1)</f>
        <v>1</v>
      </c>
      <c r="G270" s="2">
        <f>IF(B270=G251,"",1)</f>
        <v>1</v>
      </c>
      <c r="H270" s="2">
        <f>IF(B270=H251,"",1)</f>
        <v>1</v>
      </c>
      <c r="I270" s="2">
        <f>IF(B270=I251,"",1)</f>
        <v>1</v>
      </c>
      <c r="J270" s="2">
        <f>IF(B270=J251,"",1)</f>
        <v>1</v>
      </c>
      <c r="K270" s="2">
        <f>IF(B270=K251,"",1)</f>
        <v>1</v>
      </c>
      <c r="L270" s="2">
        <f>IF(B270=L251,"",1)</f>
        <v>1</v>
      </c>
      <c r="M270" s="2">
        <f>IF(B270=M251,"",1)</f>
        <v>1</v>
      </c>
      <c r="N270" s="2">
        <f>IF(B270=N251,"",1)</f>
        <v>1</v>
      </c>
      <c r="O270" s="2">
        <f>IF(B270=O251,"",1)</f>
        <v>1</v>
      </c>
      <c r="P270" s="2">
        <f>IF(B270=P251,"",1)</f>
        <v>1</v>
      </c>
      <c r="Q270" s="2">
        <f>IF(B270=Q251,"",1)</f>
        <v>1</v>
      </c>
      <c r="R270" s="2">
        <f>IF(B270=R251,"",1)</f>
        <v>1</v>
      </c>
      <c r="S270" s="2">
        <f>IF(B270=S251,"",1)</f>
        <v>1</v>
      </c>
      <c r="T270" s="2">
        <f>IF(B270=T251,"",1)</f>
        <v>1</v>
      </c>
      <c r="U270" s="71" t="str">
        <f>IF(B270=U251,"",1)</f>
        <v/>
      </c>
      <c r="V270" s="2">
        <f>IF(B270=V251,"",1)</f>
        <v>1</v>
      </c>
      <c r="W270" s="2">
        <f>IF(B270=W251,"",1)</f>
        <v>1</v>
      </c>
      <c r="X270" s="2">
        <f>IF(B270=X251,"",1)</f>
        <v>1</v>
      </c>
      <c r="Y270" s="2">
        <f>IF(B270=Y251,"",1)</f>
        <v>1</v>
      </c>
      <c r="Z270" s="2">
        <f>IF(B270=Z251,"",1)</f>
        <v>1</v>
      </c>
      <c r="AA270" s="2">
        <f>IF(B270=AA251,"",1)</f>
        <v>1</v>
      </c>
      <c r="AB270" s="2">
        <f>IF(B270=AB251,"",1)</f>
        <v>1</v>
      </c>
      <c r="AC270" s="2">
        <f>IF(B270=AC251,"",1)</f>
        <v>1</v>
      </c>
      <c r="AD270" s="2">
        <f>IF(B270=AD251,"",1)</f>
        <v>1</v>
      </c>
    </row>
    <row r="271" spans="2:30" ht="15.75" thickBot="1">
      <c r="B271" s="46" t="s">
        <v>98</v>
      </c>
      <c r="C271" s="2">
        <f>IF(B271=C251,"",1)</f>
        <v>1</v>
      </c>
      <c r="D271" s="2">
        <f>IF(B271=D251,"",1)</f>
        <v>1</v>
      </c>
      <c r="E271" s="2">
        <f>IF(B271=E251,"",1)</f>
        <v>1</v>
      </c>
      <c r="F271" s="2">
        <f>IF(B271=F251,"",1)</f>
        <v>1</v>
      </c>
      <c r="G271" s="2">
        <f>IF(B271=G251,"",1)</f>
        <v>1</v>
      </c>
      <c r="H271" s="2">
        <f>IF(B271=H251,"",1)</f>
        <v>1</v>
      </c>
      <c r="I271" s="2">
        <f>IF(B271=I251,"",1)</f>
        <v>1</v>
      </c>
      <c r="J271" s="2">
        <f>IF(B271=J251,"",1)</f>
        <v>1</v>
      </c>
      <c r="K271" s="2">
        <f>IF(B271=K251,"",1)</f>
        <v>1</v>
      </c>
      <c r="L271" s="2">
        <f>IF(B271=L251,"",1)</f>
        <v>1</v>
      </c>
      <c r="M271" s="2">
        <f>IF(B271=M251,"",1)</f>
        <v>1</v>
      </c>
      <c r="N271" s="2">
        <f>IF(B271=N251,"",1)</f>
        <v>1</v>
      </c>
      <c r="O271" s="2">
        <f>IF(B271=O251,"",1)</f>
        <v>1</v>
      </c>
      <c r="P271" s="2">
        <f>IF(B271=P251,"",1)</f>
        <v>1</v>
      </c>
      <c r="Q271" s="2">
        <f>IF(B271=Q251,"",1)</f>
        <v>1</v>
      </c>
      <c r="R271" s="2">
        <f>IF(B271=R251,"",1)</f>
        <v>1</v>
      </c>
      <c r="S271" s="2">
        <f>IF(B271=S251,"",1)</f>
        <v>1</v>
      </c>
      <c r="T271" s="2">
        <f>IF(B271=T251,"",1)</f>
        <v>1</v>
      </c>
      <c r="U271" s="2">
        <f>IF(B271=U251,"",1)</f>
        <v>1</v>
      </c>
      <c r="V271" s="71" t="str">
        <f>IF(B271=V251,"",1)</f>
        <v/>
      </c>
      <c r="W271" s="2">
        <f>IF(B271=W251,"",1)</f>
        <v>1</v>
      </c>
      <c r="X271" s="2">
        <f>IF(B271=X251,"",1)</f>
        <v>1</v>
      </c>
      <c r="Y271" s="2">
        <f>IF(B271=Y251,"",1)</f>
        <v>1</v>
      </c>
      <c r="Z271" s="2">
        <f>IF(B271=Z251,"",1)</f>
        <v>1</v>
      </c>
      <c r="AA271" s="2">
        <f>IF(B271=AA251,"",1)</f>
        <v>1</v>
      </c>
      <c r="AB271" s="2">
        <f>IF(B271=AB251,"",1)</f>
        <v>1</v>
      </c>
      <c r="AC271" s="2">
        <f>IF(B271=AC251,"",1)</f>
        <v>1</v>
      </c>
      <c r="AD271" s="2">
        <f>IF(B271=AD251,"",1)</f>
        <v>1</v>
      </c>
    </row>
    <row r="272" spans="2:30" ht="15.75" thickBot="1">
      <c r="B272" s="46" t="s">
        <v>100</v>
      </c>
      <c r="C272" s="2">
        <f>IF(B272=C251,"",1)</f>
        <v>1</v>
      </c>
      <c r="D272" s="2">
        <f>IF(B272=D251,"",1)</f>
        <v>1</v>
      </c>
      <c r="E272" s="2">
        <f>IF(B272=E251,"",1)</f>
        <v>1</v>
      </c>
      <c r="F272" s="2">
        <f>IF(B272=F251,"",1)</f>
        <v>1</v>
      </c>
      <c r="G272" s="2">
        <f>IF(B272=G251,"",1)</f>
        <v>1</v>
      </c>
      <c r="H272" s="2">
        <f>IF(B272=H251,"",1)</f>
        <v>1</v>
      </c>
      <c r="I272" s="2">
        <f>IF(B272=I251,"",1)</f>
        <v>1</v>
      </c>
      <c r="J272" s="2">
        <f>IF(B272=J251,"",1)</f>
        <v>1</v>
      </c>
      <c r="K272" s="2">
        <f>IF(B272=K251,"",1)</f>
        <v>1</v>
      </c>
      <c r="L272" s="2">
        <f>IF(B272=L251,"",1)</f>
        <v>1</v>
      </c>
      <c r="M272" s="2">
        <f>IF(B272=M251,"",1)</f>
        <v>1</v>
      </c>
      <c r="N272" s="2">
        <f>IF(B272=N251,"",1)</f>
        <v>1</v>
      </c>
      <c r="O272" s="2">
        <f>IF(B272=O251,"",1)</f>
        <v>1</v>
      </c>
      <c r="P272" s="2">
        <f>IF(B272=P251,"",1)</f>
        <v>1</v>
      </c>
      <c r="Q272" s="2">
        <f>IF(B272=Q251,"",1)</f>
        <v>1</v>
      </c>
      <c r="R272" s="2">
        <f>IF(B272=R251,"",1)</f>
        <v>1</v>
      </c>
      <c r="S272" s="2">
        <f>IF(B272=S251,"",1)</f>
        <v>1</v>
      </c>
      <c r="T272" s="2">
        <f>IF(B272=T251,"",1)</f>
        <v>1</v>
      </c>
      <c r="U272" s="2">
        <f>IF(B272=U251,"",1)</f>
        <v>1</v>
      </c>
      <c r="V272" s="2">
        <f>IF(B272=V251,"",1)</f>
        <v>1</v>
      </c>
      <c r="W272" s="71" t="str">
        <f>IF(B272=W251,"",1)</f>
        <v/>
      </c>
      <c r="X272" s="2">
        <f>IF(B272=X251,"",1)</f>
        <v>1</v>
      </c>
      <c r="Y272" s="2">
        <f>IF(B272=Y251,"",1)</f>
        <v>1</v>
      </c>
      <c r="Z272" s="2">
        <f>IF(B272=Z251,"",1)</f>
        <v>1</v>
      </c>
      <c r="AA272" s="2">
        <f>IF(B272=AA251,"",1)</f>
        <v>1</v>
      </c>
      <c r="AB272" s="2">
        <f>IF(B272=AB251,"",1)</f>
        <v>1</v>
      </c>
      <c r="AC272" s="2">
        <f>IF(B272=AC251,"",1)</f>
        <v>1</v>
      </c>
      <c r="AD272" s="2">
        <f>IF(B272=AD251,"",1)</f>
        <v>1</v>
      </c>
    </row>
    <row r="273" spans="2:30" ht="15.75" thickBot="1">
      <c r="B273" s="46" t="s">
        <v>103</v>
      </c>
      <c r="C273" s="2">
        <f>IF(B273=C251,"",1)</f>
        <v>1</v>
      </c>
      <c r="D273" s="2">
        <f>IF(B273=D251,"",1)</f>
        <v>1</v>
      </c>
      <c r="E273" s="2">
        <f>IF(B273=E251,"",1)</f>
        <v>1</v>
      </c>
      <c r="F273" s="2">
        <f>IF(B273=F251,"",1)</f>
        <v>1</v>
      </c>
      <c r="G273" s="2">
        <f>IF(B273=G251,"",1)</f>
        <v>1</v>
      </c>
      <c r="H273" s="2">
        <f>IF(B273=H251,"",1)</f>
        <v>1</v>
      </c>
      <c r="I273" s="2">
        <f>IF(B273=I251,"",1)</f>
        <v>1</v>
      </c>
      <c r="J273" s="2">
        <f>IF(B273=J251,"",1)</f>
        <v>1</v>
      </c>
      <c r="K273" s="2">
        <f>IF(B273=K251,"",1)</f>
        <v>1</v>
      </c>
      <c r="L273" s="2">
        <f>IF(B273=L251,"",1)</f>
        <v>1</v>
      </c>
      <c r="M273" s="2">
        <f>IF(B273=M251,"",1)</f>
        <v>1</v>
      </c>
      <c r="N273" s="2">
        <f>IF(B273=N251,"",1)</f>
        <v>1</v>
      </c>
      <c r="O273" s="2">
        <f>IF(B273=O251,"",1)</f>
        <v>1</v>
      </c>
      <c r="P273" s="2">
        <f>IF(B273=P251,"",1)</f>
        <v>1</v>
      </c>
      <c r="Q273" s="2">
        <f>IF(B273=Q251,"",1)</f>
        <v>1</v>
      </c>
      <c r="R273" s="2">
        <f>IF(B273=R251,"",1)</f>
        <v>1</v>
      </c>
      <c r="S273" s="2">
        <f>IF(B273=S251,"",1)</f>
        <v>1</v>
      </c>
      <c r="T273" s="2">
        <f>IF(B273=T251,"",1)</f>
        <v>1</v>
      </c>
      <c r="U273" s="2">
        <f>IF(B273=U251,"",1)</f>
        <v>1</v>
      </c>
      <c r="V273" s="2">
        <f>IF(B273=V251,"",1)</f>
        <v>1</v>
      </c>
      <c r="W273" s="2">
        <f>IF(B273=W251,"",1)</f>
        <v>1</v>
      </c>
      <c r="X273" s="71" t="str">
        <f>IF(B273=X251,"",1)</f>
        <v/>
      </c>
      <c r="Y273" s="2">
        <f>IF(B273=Y251,"",1)</f>
        <v>1</v>
      </c>
      <c r="Z273" s="2">
        <f>IF(B273=Z251,"",1)</f>
        <v>1</v>
      </c>
      <c r="AA273" s="2">
        <f>IF(B273=AA251,"",1)</f>
        <v>1</v>
      </c>
      <c r="AB273" s="2">
        <f>IF(B273=AB251,"",1)</f>
        <v>1</v>
      </c>
      <c r="AC273" s="2">
        <f>IF(B273=AC251,"",1)</f>
        <v>1</v>
      </c>
      <c r="AD273" s="2">
        <f>IF(B273=AD251,"",1)</f>
        <v>1</v>
      </c>
    </row>
    <row r="274" spans="2:30" ht="15.75" thickBot="1">
      <c r="B274" s="46" t="s">
        <v>106</v>
      </c>
      <c r="C274" s="2">
        <f>IF(B274=C251,"",1)</f>
        <v>1</v>
      </c>
      <c r="D274" s="2">
        <f>IF(B274=D251,"",1)</f>
        <v>1</v>
      </c>
      <c r="E274" s="2">
        <f>IF(B274=E251,"",1)</f>
        <v>1</v>
      </c>
      <c r="F274" s="2">
        <f>IF(B274=F251,"",1)</f>
        <v>1</v>
      </c>
      <c r="G274" s="2">
        <f>IF(B274=G251,"",1)</f>
        <v>1</v>
      </c>
      <c r="H274" s="2">
        <f>IF(B274=H251,"",1)</f>
        <v>1</v>
      </c>
      <c r="I274" s="2">
        <f>IF(B274=I251,"",1)</f>
        <v>1</v>
      </c>
      <c r="J274" s="2">
        <f>IF(B274=J251,"",1)</f>
        <v>1</v>
      </c>
      <c r="K274" s="2">
        <f>IF(B274=K251,"",1)</f>
        <v>1</v>
      </c>
      <c r="L274" s="2">
        <f>IF(B274=L251,"",1)</f>
        <v>1</v>
      </c>
      <c r="M274" s="2">
        <f>IF(B274=M251,"",1)</f>
        <v>1</v>
      </c>
      <c r="N274" s="2">
        <f>IF(B274=N251,"",1)</f>
        <v>1</v>
      </c>
      <c r="O274" s="2">
        <f>IF(B274=O251,"",1)</f>
        <v>1</v>
      </c>
      <c r="P274" s="2">
        <f>IF(B274=P251,"",1)</f>
        <v>1</v>
      </c>
      <c r="Q274" s="2">
        <f>IF(B274=Q251,"",1)</f>
        <v>1</v>
      </c>
      <c r="R274" s="2">
        <f>IF(B274=R251,"",1)</f>
        <v>1</v>
      </c>
      <c r="S274" s="2">
        <f>IF(B274=S251,"",1)</f>
        <v>1</v>
      </c>
      <c r="T274" s="2">
        <f>IF(B274=T251,"",1)</f>
        <v>1</v>
      </c>
      <c r="U274" s="2">
        <f>IF(B274=U251,"",1)</f>
        <v>1</v>
      </c>
      <c r="V274" s="2">
        <f>IF(B274=V251,"",1)</f>
        <v>1</v>
      </c>
      <c r="W274" s="2">
        <f>IF(B274=W251,"",1)</f>
        <v>1</v>
      </c>
      <c r="X274" s="2">
        <f>IF(B274=X251,"",1)</f>
        <v>1</v>
      </c>
      <c r="Y274" s="71" t="str">
        <f>IF(B274=Y251,"",1)</f>
        <v/>
      </c>
      <c r="Z274" s="2">
        <f>IF(B274=Z251,"",1)</f>
        <v>1</v>
      </c>
      <c r="AA274" s="2">
        <f>IF(B274=AA251,"",1)</f>
        <v>1</v>
      </c>
      <c r="AB274" s="2">
        <f>IF(B274=AB251,"",1)</f>
        <v>1</v>
      </c>
      <c r="AC274" s="2">
        <f>IF(B274=AC251,"",1)</f>
        <v>1</v>
      </c>
      <c r="AD274" s="2">
        <f>IF(B274=AD251,"",1)</f>
        <v>1</v>
      </c>
    </row>
    <row r="275" spans="2:30" ht="15.75" thickBot="1">
      <c r="B275" s="46" t="s">
        <v>109</v>
      </c>
      <c r="C275" s="2">
        <f>IF(B275=C251,"",1)</f>
        <v>1</v>
      </c>
      <c r="D275" s="2">
        <f>IF(B275=D251,"",1)</f>
        <v>1</v>
      </c>
      <c r="E275" s="2">
        <f>IF(B275=E251,"",1)</f>
        <v>1</v>
      </c>
      <c r="F275" s="2">
        <f>IF(B275=F251,"",1)</f>
        <v>1</v>
      </c>
      <c r="G275" s="2">
        <f>IF(B275=G251,"",1)</f>
        <v>1</v>
      </c>
      <c r="H275" s="2">
        <f>IF(B275=H251,"",1)</f>
        <v>1</v>
      </c>
      <c r="I275" s="2">
        <f>IF(B275=I251,"",1)</f>
        <v>1</v>
      </c>
      <c r="J275" s="2">
        <f>IF(B275=J251,"",1)</f>
        <v>1</v>
      </c>
      <c r="K275" s="2">
        <f>IF(B275=K251,"",1)</f>
        <v>1</v>
      </c>
      <c r="L275" s="2">
        <f>IF(B275=L251,"",1)</f>
        <v>1</v>
      </c>
      <c r="M275" s="2">
        <f>IF(B275=M251,"",1)</f>
        <v>1</v>
      </c>
      <c r="N275" s="2">
        <f>IF(B275=N251,"",1)</f>
        <v>1</v>
      </c>
      <c r="O275" s="2">
        <f>IF(B275=O251,"",1)</f>
        <v>1</v>
      </c>
      <c r="P275" s="2">
        <f>IF(B275=P251,"",1)</f>
        <v>1</v>
      </c>
      <c r="Q275" s="2">
        <f>IF(B275=Q251,"",1)</f>
        <v>1</v>
      </c>
      <c r="R275" s="2">
        <f>IF(B275=R251,"",1)</f>
        <v>1</v>
      </c>
      <c r="S275" s="2">
        <f>IF(B275=S251,"",1)</f>
        <v>1</v>
      </c>
      <c r="T275" s="2">
        <f>IF(B275=T251,"",1)</f>
        <v>1</v>
      </c>
      <c r="U275" s="2">
        <f>IF(B275=U251,"",1)</f>
        <v>1</v>
      </c>
      <c r="V275" s="2">
        <f>IF(B275=V251,"",1)</f>
        <v>1</v>
      </c>
      <c r="W275" s="2">
        <f>IF(B275=W251,"",1)</f>
        <v>1</v>
      </c>
      <c r="X275" s="2">
        <f>IF(B275=X251,"",1)</f>
        <v>1</v>
      </c>
      <c r="Y275" s="2">
        <f>IF(B275=Y251,"",1)</f>
        <v>1</v>
      </c>
      <c r="Z275" s="71" t="str">
        <f>IF(B275=Z251,"",1)</f>
        <v/>
      </c>
      <c r="AA275" s="2">
        <f>IF(B275=AA251,"",1)</f>
        <v>1</v>
      </c>
      <c r="AB275" s="2">
        <f>IF(B275=AB251,"",1)</f>
        <v>1</v>
      </c>
      <c r="AC275" s="2">
        <f>IF(B275=AC251,"",1)</f>
        <v>1</v>
      </c>
      <c r="AD275" s="2">
        <f>IF(B275=AD251,"",1)</f>
        <v>1</v>
      </c>
    </row>
    <row r="276" spans="2:30" ht="15.75" thickBot="1">
      <c r="B276" s="46" t="s">
        <v>111</v>
      </c>
      <c r="C276" s="2">
        <f>IF(B276=C251,"",1)</f>
        <v>1</v>
      </c>
      <c r="D276" s="2">
        <f>IF(B276=D251,"",1)</f>
        <v>1</v>
      </c>
      <c r="E276" s="2">
        <f>IF(B276=E251,"",1)</f>
        <v>1</v>
      </c>
      <c r="F276" s="2">
        <f>IF(B276=F251,"",1)</f>
        <v>1</v>
      </c>
      <c r="G276" s="2">
        <f>IF(B276=G251,"",1)</f>
        <v>1</v>
      </c>
      <c r="H276" s="2">
        <f>IF(B276=H251,"",1)</f>
        <v>1</v>
      </c>
      <c r="I276" s="2">
        <f>IF(B276=I251,"",1)</f>
        <v>1</v>
      </c>
      <c r="J276" s="2">
        <f>IF(B276=J251,"",1)</f>
        <v>1</v>
      </c>
      <c r="K276" s="2">
        <f>IF(B276=K251,"",1)</f>
        <v>1</v>
      </c>
      <c r="L276" s="2">
        <f>IF(B276=L251,"",1)</f>
        <v>1</v>
      </c>
      <c r="M276" s="2">
        <f>IF(B276=M251,"",1)</f>
        <v>1</v>
      </c>
      <c r="N276" s="2">
        <f>IF(B276=N251,"",1)</f>
        <v>1</v>
      </c>
      <c r="O276" s="2">
        <f>IF(B276=O251,"",1)</f>
        <v>1</v>
      </c>
      <c r="P276" s="2">
        <f>IF(B276=P251,"",1)</f>
        <v>1</v>
      </c>
      <c r="Q276" s="2">
        <f>IF(B276=Q251,"",1)</f>
        <v>1</v>
      </c>
      <c r="R276" s="2">
        <f>IF(B276=R251,"",1)</f>
        <v>1</v>
      </c>
      <c r="S276" s="2">
        <f>IF(B276=S251,"",1)</f>
        <v>1</v>
      </c>
      <c r="T276" s="2">
        <f>IF(B276=T251,"",1)</f>
        <v>1</v>
      </c>
      <c r="U276" s="2">
        <f>IF(B276=U251,"",1)</f>
        <v>1</v>
      </c>
      <c r="V276" s="2">
        <f>IF(B276=V251,"",1)</f>
        <v>1</v>
      </c>
      <c r="W276" s="2">
        <f>IF(B276=W251,"",1)</f>
        <v>1</v>
      </c>
      <c r="X276" s="2">
        <f>IF(B276=X251,"",1)</f>
        <v>1</v>
      </c>
      <c r="Y276" s="2">
        <f>IF(B276=Y251,"",1)</f>
        <v>1</v>
      </c>
      <c r="Z276" s="2">
        <f>IF(B276=Z251,"",1)</f>
        <v>1</v>
      </c>
      <c r="AA276" s="71" t="str">
        <f>IF(B276=AA251,"",1)</f>
        <v/>
      </c>
      <c r="AB276" s="2">
        <f>IF(B276=AB251,"",1)</f>
        <v>1</v>
      </c>
      <c r="AC276" s="2">
        <f>IF(B276=AC251,"",1)</f>
        <v>1</v>
      </c>
      <c r="AD276" s="2">
        <f>IF(B276=AD251,"",1)</f>
        <v>1</v>
      </c>
    </row>
    <row r="277" spans="2:30" ht="15.75" thickBot="1">
      <c r="B277" s="46" t="s">
        <v>113</v>
      </c>
      <c r="C277" s="2">
        <f>IF(B277=C251,"",1)</f>
        <v>1</v>
      </c>
      <c r="D277" s="2">
        <f>IF(B277=D251,"",1)</f>
        <v>1</v>
      </c>
      <c r="E277" s="2">
        <f>IF(B277=E251,"",1)</f>
        <v>1</v>
      </c>
      <c r="F277" s="2">
        <f>IF(B277=F251,"",1)</f>
        <v>1</v>
      </c>
      <c r="G277" s="2">
        <f>IF(B277=G251,"",1)</f>
        <v>1</v>
      </c>
      <c r="H277" s="2">
        <f>IF(B277=H251,"",1)</f>
        <v>1</v>
      </c>
      <c r="I277" s="2">
        <f>IF(B277=I251,"",1)</f>
        <v>1</v>
      </c>
      <c r="J277" s="2">
        <f>IF(B277=J251,"",1)</f>
        <v>1</v>
      </c>
      <c r="K277" s="2">
        <f>IF(B277=K251,"",1)</f>
        <v>1</v>
      </c>
      <c r="L277" s="2">
        <f>IF(B277=L251,"",1)</f>
        <v>1</v>
      </c>
      <c r="M277" s="2">
        <f>IF(B277=M251,"",1)</f>
        <v>1</v>
      </c>
      <c r="N277" s="2">
        <f>IF(B277=N251,"",1)</f>
        <v>1</v>
      </c>
      <c r="O277" s="2">
        <f>IF(B277=O251,"",1)</f>
        <v>1</v>
      </c>
      <c r="P277" s="2">
        <f>IF(B277=P251,"",1)</f>
        <v>1</v>
      </c>
      <c r="Q277" s="2">
        <f>IF(B277=Q251,"",1)</f>
        <v>1</v>
      </c>
      <c r="R277" s="2">
        <f>IF(B277=R251,"",1)</f>
        <v>1</v>
      </c>
      <c r="S277" s="2">
        <f>IF(B277=S251,"",1)</f>
        <v>1</v>
      </c>
      <c r="T277" s="2">
        <f>IF(B277=T251,"",1)</f>
        <v>1</v>
      </c>
      <c r="U277" s="2">
        <f>IF(B277=U251,"",1)</f>
        <v>1</v>
      </c>
      <c r="V277" s="2">
        <f>IF(B277=V251,"",1)</f>
        <v>1</v>
      </c>
      <c r="W277" s="2">
        <f>IF(B277=W251,"",1)</f>
        <v>1</v>
      </c>
      <c r="X277" s="2">
        <f>IF(B277=X251,"",1)</f>
        <v>1</v>
      </c>
      <c r="Y277" s="2">
        <f>IF(B277=Y251,"",1)</f>
        <v>1</v>
      </c>
      <c r="Z277" s="2">
        <f>IF(B277=Z251,"",1)</f>
        <v>1</v>
      </c>
      <c r="AA277" s="2">
        <f>IF(B277=AA251,"",1)</f>
        <v>1</v>
      </c>
      <c r="AB277" s="71" t="str">
        <f>IF(B277=AB251,"",1)</f>
        <v/>
      </c>
      <c r="AC277" s="2">
        <f>IF(B277=AC251,"",1)</f>
        <v>1</v>
      </c>
      <c r="AD277" s="2">
        <f>IF(B277=AD251,"",1)</f>
        <v>1</v>
      </c>
    </row>
    <row r="278" spans="2:30" ht="15.75" thickBot="1">
      <c r="B278" s="46" t="s">
        <v>116</v>
      </c>
      <c r="C278" s="2">
        <f>IF(B278=C251,"",1)</f>
        <v>1</v>
      </c>
      <c r="D278" s="2">
        <f>IF(B278=D251,"",1)</f>
        <v>1</v>
      </c>
      <c r="E278" s="2">
        <f>IF(B278=E251,"",1)</f>
        <v>1</v>
      </c>
      <c r="F278" s="2">
        <f>IF(B278=F251,"",1)</f>
        <v>1</v>
      </c>
      <c r="G278" s="2">
        <f>IF(B278=G251,"",1)</f>
        <v>1</v>
      </c>
      <c r="H278" s="2">
        <f>IF(B278=H251,"",1)</f>
        <v>1</v>
      </c>
      <c r="I278" s="2">
        <f>IF(B278=I251,"",1)</f>
        <v>1</v>
      </c>
      <c r="J278" s="2">
        <f>IF(B278=J251,"",1)</f>
        <v>1</v>
      </c>
      <c r="K278" s="2">
        <f>IF(B278=K251,"",1)</f>
        <v>1</v>
      </c>
      <c r="L278" s="2">
        <f>IF(B278=L251,"",1)</f>
        <v>1</v>
      </c>
      <c r="M278" s="2">
        <f>IF(B278=M251,"",1)</f>
        <v>1</v>
      </c>
      <c r="N278" s="2">
        <f>IF(B278=N251,"",1)</f>
        <v>1</v>
      </c>
      <c r="O278" s="2">
        <f>IF(B278=O251,"",1)</f>
        <v>1</v>
      </c>
      <c r="P278" s="2">
        <f>IF(B278=P251,"",1)</f>
        <v>1</v>
      </c>
      <c r="Q278" s="2">
        <f>IF(B278=Q251,"",1)</f>
        <v>1</v>
      </c>
      <c r="R278" s="2">
        <f>IF(B278=R251,"",1)</f>
        <v>1</v>
      </c>
      <c r="S278" s="2">
        <f>IF(B278=S251,"",1)</f>
        <v>1</v>
      </c>
      <c r="T278" s="2">
        <f>IF(B278=T251,"",1)</f>
        <v>1</v>
      </c>
      <c r="U278" s="2">
        <f>IF(B278=U251,"",1)</f>
        <v>1</v>
      </c>
      <c r="V278" s="2">
        <f>IF(B278=V251,"",1)</f>
        <v>1</v>
      </c>
      <c r="W278" s="2">
        <f>IF(B278=W251,"",1)</f>
        <v>1</v>
      </c>
      <c r="X278" s="2">
        <f>IF(B278=X251,"",1)</f>
        <v>1</v>
      </c>
      <c r="Y278" s="2">
        <f>IF(B278=Y251,"",1)</f>
        <v>1</v>
      </c>
      <c r="Z278" s="2">
        <f>IF(B278=Z251,"",1)</f>
        <v>1</v>
      </c>
      <c r="AA278" s="2">
        <f>IF(B278=AA251,"",1)</f>
        <v>1</v>
      </c>
      <c r="AB278" s="2">
        <f>IF(B278=AB251,"",1)</f>
        <v>1</v>
      </c>
      <c r="AC278" s="71" t="str">
        <f>IF(B278=AC251,"",1)</f>
        <v/>
      </c>
      <c r="AD278" s="2">
        <f>IF(B278=AD251,"",1)</f>
        <v>1</v>
      </c>
    </row>
    <row r="279" spans="2:30" ht="15.75" thickBot="1">
      <c r="B279" s="46" t="s">
        <v>119</v>
      </c>
      <c r="C279" s="2">
        <f>IF(B279=C251,"",1)</f>
        <v>1</v>
      </c>
      <c r="D279" s="2">
        <f>IF(B279=D251,"",1)</f>
        <v>1</v>
      </c>
      <c r="E279" s="2">
        <f>IF(B279=E251,"",1)</f>
        <v>1</v>
      </c>
      <c r="F279" s="2">
        <f>IF(B279=F251,"",1)</f>
        <v>1</v>
      </c>
      <c r="G279" s="2">
        <f>IF(B279=G251,"",1)</f>
        <v>1</v>
      </c>
      <c r="H279" s="2">
        <f>IF(B279=H251,"",1)</f>
        <v>1</v>
      </c>
      <c r="I279" s="2">
        <f>IF(B279=I251,"",1)</f>
        <v>1</v>
      </c>
      <c r="J279" s="2">
        <f>IF(B279=J251,"",1)</f>
        <v>1</v>
      </c>
      <c r="K279" s="2">
        <f>IF(B279=K251,"",1)</f>
        <v>1</v>
      </c>
      <c r="L279" s="2">
        <f>IF(B279=L251,"",1)</f>
        <v>1</v>
      </c>
      <c r="M279" s="2">
        <f>IF(B279=M251,"",1)</f>
        <v>1</v>
      </c>
      <c r="N279" s="2">
        <f>IF(B279=N251,"",1)</f>
        <v>1</v>
      </c>
      <c r="O279" s="2">
        <f>IF(B279=O251,"",1)</f>
        <v>1</v>
      </c>
      <c r="P279" s="2">
        <f>IF(B279=P251,"",1)</f>
        <v>1</v>
      </c>
      <c r="Q279" s="2">
        <f>IF(B279=Q251,"",1)</f>
        <v>1</v>
      </c>
      <c r="R279" s="2">
        <f>IF(B279=R251,"",1)</f>
        <v>1</v>
      </c>
      <c r="S279" s="2">
        <f>IF(B279=S251,"",1)</f>
        <v>1</v>
      </c>
      <c r="T279" s="2">
        <f>IF(B279=T251,"",1)</f>
        <v>1</v>
      </c>
      <c r="U279" s="2">
        <f>IF(B279=U251,"",1)</f>
        <v>1</v>
      </c>
      <c r="V279" s="2">
        <f>IF(B279=V251,"",1)</f>
        <v>1</v>
      </c>
      <c r="W279" s="2">
        <f>IF(B279=W251,"",1)</f>
        <v>1</v>
      </c>
      <c r="X279" s="2">
        <f>IF(B279=X251,"",1)</f>
        <v>1</v>
      </c>
      <c r="Y279" s="2">
        <f>IF(B279=Y251,"",1)</f>
        <v>1</v>
      </c>
      <c r="Z279" s="2">
        <f>IF(B279=Z251,"",1)</f>
        <v>1</v>
      </c>
      <c r="AA279" s="2">
        <f>IF(B279=AA251,"",1)</f>
        <v>1</v>
      </c>
      <c r="AB279" s="2">
        <f>IF(B279=AB251,"",1)</f>
        <v>1</v>
      </c>
      <c r="AC279" s="2">
        <f>IF(B279=AC251,"",1)</f>
        <v>1</v>
      </c>
      <c r="AD279" s="71" t="str">
        <f>IF(B279=AD251,"",1)</f>
        <v/>
      </c>
    </row>
    <row r="281" spans="2:30">
      <c r="B281" s="1" t="s">
        <v>136</v>
      </c>
      <c r="C281" s="1"/>
      <c r="D281" s="1"/>
      <c r="E281" s="1"/>
      <c r="F281" s="1"/>
      <c r="G281" s="1"/>
      <c r="H281" s="1"/>
      <c r="I281" s="1"/>
      <c r="J281" s="1"/>
      <c r="K281" s="1"/>
      <c r="L281" s="1"/>
      <c r="M281" s="1"/>
      <c r="N281" s="1"/>
      <c r="O281" s="1"/>
    </row>
    <row r="282" spans="2:30" ht="15.75" thickBot="1">
      <c r="B282" s="46" t="s">
        <v>159</v>
      </c>
      <c r="C282" s="46" t="s">
        <v>45</v>
      </c>
      <c r="D282" s="46" t="s">
        <v>48</v>
      </c>
      <c r="E282" s="46" t="s">
        <v>51</v>
      </c>
      <c r="F282" s="46" t="s">
        <v>54</v>
      </c>
      <c r="G282" s="46" t="s">
        <v>57</v>
      </c>
      <c r="H282" s="46" t="s">
        <v>60</v>
      </c>
      <c r="I282" s="46" t="s">
        <v>63</v>
      </c>
      <c r="J282" s="46" t="s">
        <v>66</v>
      </c>
      <c r="K282" s="46" t="s">
        <v>69</v>
      </c>
      <c r="L282" s="46" t="s">
        <v>71</v>
      </c>
      <c r="M282" s="46" t="s">
        <v>73</v>
      </c>
      <c r="N282" s="46" t="s">
        <v>75</v>
      </c>
      <c r="O282" s="46" t="s">
        <v>78</v>
      </c>
      <c r="P282" s="46" t="s">
        <v>81</v>
      </c>
      <c r="Q282" s="46" t="s">
        <v>84</v>
      </c>
      <c r="R282" s="46" t="s">
        <v>87</v>
      </c>
      <c r="S282" s="46" t="s">
        <v>90</v>
      </c>
      <c r="T282" s="46" t="s">
        <v>93</v>
      </c>
      <c r="U282" s="46" t="s">
        <v>96</v>
      </c>
      <c r="V282" s="46" t="s">
        <v>98</v>
      </c>
      <c r="W282" s="46" t="s">
        <v>100</v>
      </c>
      <c r="X282" s="46" t="s">
        <v>103</v>
      </c>
      <c r="Y282" s="46" t="s">
        <v>106</v>
      </c>
      <c r="Z282" s="46" t="s">
        <v>109</v>
      </c>
      <c r="AA282" s="46" t="s">
        <v>111</v>
      </c>
      <c r="AB282" s="46" t="s">
        <v>113</v>
      </c>
      <c r="AC282" s="46" t="s">
        <v>116</v>
      </c>
      <c r="AD282" s="46" t="s">
        <v>119</v>
      </c>
    </row>
    <row r="283" spans="2:30" ht="15.75" thickBot="1">
      <c r="B283" s="46" t="s">
        <v>45</v>
      </c>
      <c r="C283" s="71" t="str">
        <f>IF(B283=C282,"",1)</f>
        <v/>
      </c>
      <c r="D283" s="2">
        <f>IF(B283=D282,"",1)</f>
        <v>1</v>
      </c>
      <c r="E283" s="2">
        <f>IF(B283=E282,"",1)</f>
        <v>1</v>
      </c>
      <c r="F283" s="2">
        <f>IF(B283=F282,"",1)</f>
        <v>1</v>
      </c>
      <c r="G283" s="2">
        <f>IF(B283=G282,"",1)</f>
        <v>1</v>
      </c>
      <c r="H283" s="2">
        <f>IF(B283=H282,"",1)</f>
        <v>1</v>
      </c>
      <c r="I283" s="2">
        <f>IF(B283=I282,"",1)</f>
        <v>1</v>
      </c>
      <c r="J283" s="2">
        <f>IF(B283=J282,"",1)</f>
        <v>1</v>
      </c>
      <c r="K283" s="2">
        <f>IF(B283=K282,"",1)</f>
        <v>1</v>
      </c>
      <c r="L283" s="2">
        <f>IF(B283=L282,"",1)</f>
        <v>1</v>
      </c>
      <c r="M283" s="2">
        <f>IF(B283=M282,"",1)</f>
        <v>1</v>
      </c>
      <c r="N283" s="2">
        <f>IF(B283=N282,"",1)</f>
        <v>1</v>
      </c>
      <c r="O283" s="2">
        <f>IF(B283=O282,"",1)</f>
        <v>1</v>
      </c>
      <c r="P283" s="2">
        <f>IF(B283=P282,"",1)</f>
        <v>1</v>
      </c>
      <c r="Q283" s="2">
        <f>IF(B283=Q282,"",1)</f>
        <v>1</v>
      </c>
      <c r="R283" s="2">
        <f>IF(B283=R282,"",1)</f>
        <v>1</v>
      </c>
      <c r="S283" s="2">
        <f>IF(B283=S282,"",1)</f>
        <v>1</v>
      </c>
      <c r="T283" s="2">
        <f>IF(B283=T282,"",1)</f>
        <v>1</v>
      </c>
      <c r="U283" s="2">
        <f>IF(B283=U282,"",1)</f>
        <v>1</v>
      </c>
      <c r="V283" s="2">
        <f>IF(B283=V282,"",1)</f>
        <v>1</v>
      </c>
      <c r="W283" s="2">
        <f>IF(B283=W282,"",1)</f>
        <v>1</v>
      </c>
      <c r="X283" s="2">
        <f>IF(B283=X282,"",1)</f>
        <v>1</v>
      </c>
      <c r="Y283" s="2">
        <f>IF(B283=Y282,"",1)</f>
        <v>1</v>
      </c>
      <c r="Z283" s="2">
        <f>IF(B283=Z282,"",1)</f>
        <v>1</v>
      </c>
      <c r="AA283" s="2">
        <f>IF(B283=AA282,"",1)</f>
        <v>1</v>
      </c>
      <c r="AB283" s="2">
        <f>IF(B283=AB282,"",1)</f>
        <v>1</v>
      </c>
      <c r="AC283" s="2">
        <f>IF(B283=AC282,"",1)</f>
        <v>1</v>
      </c>
      <c r="AD283" s="2">
        <f>IF(B283=AD282,"",1)</f>
        <v>1</v>
      </c>
    </row>
    <row r="284" spans="2:30" ht="15.75" thickBot="1">
      <c r="B284" s="46" t="s">
        <v>48</v>
      </c>
      <c r="C284" s="2">
        <f>IF(B284=C282,"",1)</f>
        <v>1</v>
      </c>
      <c r="D284" s="71" t="str">
        <f>IF(B284=D282,"",1)</f>
        <v/>
      </c>
      <c r="E284" s="2">
        <f>IF(B284=E282,"",1)</f>
        <v>1</v>
      </c>
      <c r="F284" s="2">
        <f>IF(B284=F282,"",1)</f>
        <v>1</v>
      </c>
      <c r="G284" s="2">
        <f>IF(B284=G282,"",1)</f>
        <v>1</v>
      </c>
      <c r="H284" s="2">
        <f>IF(B284=H282,"",1)</f>
        <v>1</v>
      </c>
      <c r="I284" s="2">
        <f>IF(B284=I282,"",1)</f>
        <v>1</v>
      </c>
      <c r="J284" s="2">
        <f>IF(B284=J282,"",1)</f>
        <v>1</v>
      </c>
      <c r="K284" s="2">
        <f>IF(B284=K282,"",1)</f>
        <v>1</v>
      </c>
      <c r="L284" s="2">
        <f>IF(B284=L282,"",1)</f>
        <v>1</v>
      </c>
      <c r="M284" s="2">
        <f>IF(B284=M282,"",1)</f>
        <v>1</v>
      </c>
      <c r="N284" s="2">
        <f>IF(B284=N282,"",1)</f>
        <v>1</v>
      </c>
      <c r="O284" s="2">
        <f>IF(B284=O282,"",1)</f>
        <v>1</v>
      </c>
      <c r="P284" s="2">
        <f>IF(B284=P282,"",1)</f>
        <v>1</v>
      </c>
      <c r="Q284" s="2">
        <f>IF(B284=Q282,"",1)</f>
        <v>1</v>
      </c>
      <c r="R284" s="2">
        <f>IF(B284=R282,"",1)</f>
        <v>1</v>
      </c>
      <c r="S284" s="2">
        <f>IF(B284=S282,"",1)</f>
        <v>1</v>
      </c>
      <c r="T284" s="2">
        <f>IF(B284=T282,"",1)</f>
        <v>1</v>
      </c>
      <c r="U284" s="2">
        <f>IF(B284=U282,"",1)</f>
        <v>1</v>
      </c>
      <c r="V284" s="2">
        <f>IF(B284=V282,"",1)</f>
        <v>1</v>
      </c>
      <c r="W284" s="2">
        <f>IF(B284=W282,"",1)</f>
        <v>1</v>
      </c>
      <c r="X284" s="2">
        <f>IF(B284=X282,"",1)</f>
        <v>1</v>
      </c>
      <c r="Y284" s="2">
        <f>IF(B284=Y282,"",1)</f>
        <v>1</v>
      </c>
      <c r="Z284" s="2">
        <f>IF(B284=Z282,"",1)</f>
        <v>1</v>
      </c>
      <c r="AA284" s="2">
        <f>IF(B284=AA282,"",1)</f>
        <v>1</v>
      </c>
      <c r="AB284" s="2">
        <f>IF(B284=AB282,"",1)</f>
        <v>1</v>
      </c>
      <c r="AC284" s="2">
        <f>IF(B284=AC282,"",1)</f>
        <v>1</v>
      </c>
      <c r="AD284" s="2">
        <f>IF(B284=AD282,"",1)</f>
        <v>1</v>
      </c>
    </row>
    <row r="285" spans="2:30" ht="15.75" thickBot="1">
      <c r="B285" s="46" t="s">
        <v>51</v>
      </c>
      <c r="C285" s="2">
        <f>IF(B285=C282,"",1)</f>
        <v>1</v>
      </c>
      <c r="D285" s="2">
        <f>IF(B285=D282,"",1)</f>
        <v>1</v>
      </c>
      <c r="E285" s="71" t="str">
        <f>IF(B285=E282,"",1)</f>
        <v/>
      </c>
      <c r="F285" s="2">
        <f>IF(B285=F282,"",1)</f>
        <v>1</v>
      </c>
      <c r="G285" s="2">
        <f>IF(B285=G282,"",1)</f>
        <v>1</v>
      </c>
      <c r="H285" s="2">
        <f>IF(B285=H282,"",1)</f>
        <v>1</v>
      </c>
      <c r="I285" s="2">
        <f>IF(B285=I282,"",1)</f>
        <v>1</v>
      </c>
      <c r="J285" s="2">
        <f>IF(B285=J282,"",1)</f>
        <v>1</v>
      </c>
      <c r="K285" s="2">
        <f>IF(B285=K282,"",1)</f>
        <v>1</v>
      </c>
      <c r="L285" s="2">
        <f>IF(B285=L282,"",1)</f>
        <v>1</v>
      </c>
      <c r="M285" s="2">
        <f>IF(B285=M282,"",1)</f>
        <v>1</v>
      </c>
      <c r="N285" s="2">
        <f>IF(B285=N282,"",1)</f>
        <v>1</v>
      </c>
      <c r="O285" s="2">
        <f>IF(B285=O282,"",1)</f>
        <v>1</v>
      </c>
      <c r="P285" s="2">
        <f>IF(B285=P282,"",1)</f>
        <v>1</v>
      </c>
      <c r="Q285" s="2">
        <f>IF(B285=Q282,"",1)</f>
        <v>1</v>
      </c>
      <c r="R285" s="2">
        <f>IF(B285=R282,"",1)</f>
        <v>1</v>
      </c>
      <c r="S285" s="2">
        <f>IF(B285=S282,"",1)</f>
        <v>1</v>
      </c>
      <c r="T285" s="2">
        <f>IF(B285=T282,"",1)</f>
        <v>1</v>
      </c>
      <c r="U285" s="2">
        <f>IF(B285=U282,"",1)</f>
        <v>1</v>
      </c>
      <c r="V285" s="2">
        <f>IF(B285=V282,"",1)</f>
        <v>1</v>
      </c>
      <c r="W285" s="2">
        <f>IF(B285=W282,"",1)</f>
        <v>1</v>
      </c>
      <c r="X285" s="2">
        <f>IF(B285=X282,"",1)</f>
        <v>1</v>
      </c>
      <c r="Y285" s="2">
        <f>IF(B285=Y282,"",1)</f>
        <v>1</v>
      </c>
      <c r="Z285" s="2">
        <f>IF(B285=Z282,"",1)</f>
        <v>1</v>
      </c>
      <c r="AA285" s="2">
        <f>IF(B285=AA282,"",1)</f>
        <v>1</v>
      </c>
      <c r="AB285" s="2">
        <f>IF(B285=AB282,"",1)</f>
        <v>1</v>
      </c>
      <c r="AC285" s="2">
        <f>IF(B285=AC282,"",1)</f>
        <v>1</v>
      </c>
      <c r="AD285" s="2">
        <f>IF(B285=AD282,"",1)</f>
        <v>1</v>
      </c>
    </row>
    <row r="286" spans="2:30" ht="15.75" thickBot="1">
      <c r="B286" s="46" t="s">
        <v>54</v>
      </c>
      <c r="C286" s="2">
        <f>IF(B286=C282,"",1)</f>
        <v>1</v>
      </c>
      <c r="D286" s="2">
        <f>IF(B286=D282,"",1)</f>
        <v>1</v>
      </c>
      <c r="E286" s="2">
        <f>IF(B286=E282,"",1)</f>
        <v>1</v>
      </c>
      <c r="F286" s="71" t="str">
        <f>IF(B286=F282,"",1)</f>
        <v/>
      </c>
      <c r="G286" s="2">
        <f>IF(B286=G282,"",1)</f>
        <v>1</v>
      </c>
      <c r="H286" s="2">
        <f>IF(B286=H282,"",1)</f>
        <v>1</v>
      </c>
      <c r="I286" s="2">
        <f>IF(B286=I282,"",1)</f>
        <v>1</v>
      </c>
      <c r="J286" s="2">
        <f>IF(B286=J282,"",1)</f>
        <v>1</v>
      </c>
      <c r="K286" s="2">
        <f>IF(B286=K282,"",1)</f>
        <v>1</v>
      </c>
      <c r="L286" s="2">
        <f>IF(B286=L282,"",1)</f>
        <v>1</v>
      </c>
      <c r="M286" s="2">
        <f>IF(B286=M282,"",1)</f>
        <v>1</v>
      </c>
      <c r="N286" s="2">
        <f>IF(B286=N282,"",1)</f>
        <v>1</v>
      </c>
      <c r="O286" s="2">
        <f>IF(B286=O282,"",1)</f>
        <v>1</v>
      </c>
      <c r="P286" s="2">
        <f>IF(B286=P282,"",1)</f>
        <v>1</v>
      </c>
      <c r="Q286" s="2">
        <f>IF(B286=Q282,"",1)</f>
        <v>1</v>
      </c>
      <c r="R286" s="2">
        <f>IF(B286=R282,"",1)</f>
        <v>1</v>
      </c>
      <c r="S286" s="2">
        <f>IF(B286=S282,"",1)</f>
        <v>1</v>
      </c>
      <c r="T286" s="2">
        <f>IF(B286=T282,"",1)</f>
        <v>1</v>
      </c>
      <c r="U286" s="2">
        <f>IF(B286=U282,"",1)</f>
        <v>1</v>
      </c>
      <c r="V286" s="2">
        <f>IF(B286=V282,"",1)</f>
        <v>1</v>
      </c>
      <c r="W286" s="2">
        <f>IF(B286=W282,"",1)</f>
        <v>1</v>
      </c>
      <c r="X286" s="2">
        <f>IF(B286=X282,"",1)</f>
        <v>1</v>
      </c>
      <c r="Y286" s="2">
        <f>IF(B286=Y282,"",1)</f>
        <v>1</v>
      </c>
      <c r="Z286" s="2">
        <f>IF(B286=Z282,"",1)</f>
        <v>1</v>
      </c>
      <c r="AA286" s="2">
        <f>IF(B286=AA282,"",1)</f>
        <v>1</v>
      </c>
      <c r="AB286" s="2">
        <f>IF(B286=AB282,"",1)</f>
        <v>1</v>
      </c>
      <c r="AC286" s="2">
        <f>IF(B286=AC282,"",1)</f>
        <v>1</v>
      </c>
      <c r="AD286" s="2">
        <f>IF(B286=AD282,"",1)</f>
        <v>1</v>
      </c>
    </row>
    <row r="287" spans="2:30" ht="15.75" thickBot="1">
      <c r="B287" s="46" t="s">
        <v>57</v>
      </c>
      <c r="C287" s="2">
        <f>IF(B287=C282,"",1)</f>
        <v>1</v>
      </c>
      <c r="D287" s="2">
        <f>IF(B287=D282,"",1)</f>
        <v>1</v>
      </c>
      <c r="E287" s="2">
        <f>IF(B287=E282,"",1)</f>
        <v>1</v>
      </c>
      <c r="F287" s="2">
        <f>IF(B287=F282,"",1)</f>
        <v>1</v>
      </c>
      <c r="G287" s="71" t="str">
        <f>IF(B287=G282,"",1)</f>
        <v/>
      </c>
      <c r="H287" s="2">
        <f>IF(B287=H282,"",1)</f>
        <v>1</v>
      </c>
      <c r="I287" s="2">
        <f>IF(B287=I282,"",1)</f>
        <v>1</v>
      </c>
      <c r="J287" s="2">
        <f>IF(B287=J282,"",1)</f>
        <v>1</v>
      </c>
      <c r="K287" s="2">
        <f>IF(B287=K282,"",1)</f>
        <v>1</v>
      </c>
      <c r="L287" s="2">
        <f>IF(B287=L282,"",1)</f>
        <v>1</v>
      </c>
      <c r="M287" s="2">
        <f>IF(B287=M282,"",1)</f>
        <v>1</v>
      </c>
      <c r="N287" s="2">
        <f>IF(B287=N282,"",1)</f>
        <v>1</v>
      </c>
      <c r="O287" s="2">
        <f>IF(B287=O282,"",1)</f>
        <v>1</v>
      </c>
      <c r="P287" s="2">
        <f>IF(B287=P282,"",1)</f>
        <v>1</v>
      </c>
      <c r="Q287" s="2">
        <f>IF(B287=Q282,"",1)</f>
        <v>1</v>
      </c>
      <c r="R287" s="2">
        <f>IF(B287=R282,"",1)</f>
        <v>1</v>
      </c>
      <c r="S287" s="2">
        <f>IF(B287=S282,"",1)</f>
        <v>1</v>
      </c>
      <c r="T287" s="2">
        <f>IF(B287=T282,"",1)</f>
        <v>1</v>
      </c>
      <c r="U287" s="2">
        <f>IF(B287=U282,"",1)</f>
        <v>1</v>
      </c>
      <c r="V287" s="2">
        <f>IF(B287=V282,"",1)</f>
        <v>1</v>
      </c>
      <c r="W287" s="2">
        <f>IF(B287=W282,"",1)</f>
        <v>1</v>
      </c>
      <c r="X287" s="2">
        <f>IF(B287=X282,"",1)</f>
        <v>1</v>
      </c>
      <c r="Y287" s="2">
        <f>IF(B287=Y282,"",1)</f>
        <v>1</v>
      </c>
      <c r="Z287" s="2">
        <f>IF(B287=Z282,"",1)</f>
        <v>1</v>
      </c>
      <c r="AA287" s="2">
        <f>IF(B287=AA282,"",1)</f>
        <v>1</v>
      </c>
      <c r="AB287" s="2">
        <f>IF(B287=AB282,"",1)</f>
        <v>1</v>
      </c>
      <c r="AC287" s="2">
        <f>IF(B287=AC282,"",1)</f>
        <v>1</v>
      </c>
      <c r="AD287" s="2">
        <f>IF(B287=AD282,"",1)</f>
        <v>1</v>
      </c>
    </row>
    <row r="288" spans="2:30" ht="15.75" thickBot="1">
      <c r="B288" s="46" t="s">
        <v>60</v>
      </c>
      <c r="C288" s="2">
        <f>IF(B288=C282,"",1)</f>
        <v>1</v>
      </c>
      <c r="D288" s="2">
        <f>IF(B288=D282,"",1)</f>
        <v>1</v>
      </c>
      <c r="E288" s="2">
        <f>IF(B288=E282,"",1)</f>
        <v>1</v>
      </c>
      <c r="F288" s="2">
        <f>IF(B288=F282,"",1)</f>
        <v>1</v>
      </c>
      <c r="G288" s="2">
        <f>IF(B288=G282,"",1)</f>
        <v>1</v>
      </c>
      <c r="H288" s="71" t="str">
        <f>IF(B288=H282,"",1)</f>
        <v/>
      </c>
      <c r="I288" s="2">
        <f>IF(B288=I282,"",1)</f>
        <v>1</v>
      </c>
      <c r="J288" s="2">
        <f>IF(B288=J282,"",1)</f>
        <v>1</v>
      </c>
      <c r="K288" s="2">
        <f>IF(B288=K282,"",1)</f>
        <v>1</v>
      </c>
      <c r="L288" s="2">
        <f>IF(B288=L282,"",1)</f>
        <v>1</v>
      </c>
      <c r="M288" s="2">
        <f>IF(B288=M282,"",1)</f>
        <v>1</v>
      </c>
      <c r="N288" s="2">
        <f>IF(B288=N282,"",1)</f>
        <v>1</v>
      </c>
      <c r="O288" s="2">
        <f>IF(B288=O282,"",1)</f>
        <v>1</v>
      </c>
      <c r="P288" s="2">
        <f>IF(B288=P282,"",1)</f>
        <v>1</v>
      </c>
      <c r="Q288" s="2">
        <f>IF(B288=Q282,"",1)</f>
        <v>1</v>
      </c>
      <c r="R288" s="2">
        <f>IF(B288=R282,"",1)</f>
        <v>1</v>
      </c>
      <c r="S288" s="2">
        <f>IF(B288=S282,"",1)</f>
        <v>1</v>
      </c>
      <c r="T288" s="2">
        <f>IF(B288=T282,"",1)</f>
        <v>1</v>
      </c>
      <c r="U288" s="2">
        <f>IF(B288=U282,"",1)</f>
        <v>1</v>
      </c>
      <c r="V288" s="2">
        <f>IF(B288=V282,"",1)</f>
        <v>1</v>
      </c>
      <c r="W288" s="2">
        <f>IF(B288=W282,"",1)</f>
        <v>1</v>
      </c>
      <c r="X288" s="2">
        <f>IF(B288=X282,"",1)</f>
        <v>1</v>
      </c>
      <c r="Y288" s="2">
        <f>IF(B288=Y282,"",1)</f>
        <v>1</v>
      </c>
      <c r="Z288" s="2">
        <f>IF(B288=Z282,"",1)</f>
        <v>1</v>
      </c>
      <c r="AA288" s="2">
        <f>IF(B288=AA282,"",1)</f>
        <v>1</v>
      </c>
      <c r="AB288" s="2">
        <f>IF(B288=AB282,"",1)</f>
        <v>1</v>
      </c>
      <c r="AC288" s="2">
        <f>IF(B288=AC282,"",1)</f>
        <v>1</v>
      </c>
      <c r="AD288" s="2">
        <f>IF(B288=AD282,"",1)</f>
        <v>1</v>
      </c>
    </row>
    <row r="289" spans="2:30" ht="15.75" thickBot="1">
      <c r="B289" s="46" t="s">
        <v>63</v>
      </c>
      <c r="C289" s="2">
        <f>IF(B289=C282,"",1)</f>
        <v>1</v>
      </c>
      <c r="D289" s="2">
        <f>IF(B289=D282,"",1)</f>
        <v>1</v>
      </c>
      <c r="E289" s="2">
        <f>IF(B289=E282,"",1)</f>
        <v>1</v>
      </c>
      <c r="F289" s="2">
        <f>IF(B289=F282,"",1)</f>
        <v>1</v>
      </c>
      <c r="G289" s="2">
        <f>IF(B289=G282,"",1)</f>
        <v>1</v>
      </c>
      <c r="H289" s="2">
        <f>IF(B289=H282,"",1)</f>
        <v>1</v>
      </c>
      <c r="I289" s="71" t="str">
        <f>IF(B289=I282,"",1)</f>
        <v/>
      </c>
      <c r="J289" s="2">
        <f>IF(B289=J282,"",1)</f>
        <v>1</v>
      </c>
      <c r="K289" s="2">
        <f>IF(B289=K282,"",1)</f>
        <v>1</v>
      </c>
      <c r="L289" s="2">
        <f>IF(B289=L282,"",1)</f>
        <v>1</v>
      </c>
      <c r="M289" s="2">
        <f>IF(B289=M282,"",1)</f>
        <v>1</v>
      </c>
      <c r="N289" s="2">
        <f>IF(B289=N282,"",1)</f>
        <v>1</v>
      </c>
      <c r="O289" s="2">
        <f>IF(B289=O282,"",1)</f>
        <v>1</v>
      </c>
      <c r="P289" s="2">
        <f>IF(B289=P282,"",1)</f>
        <v>1</v>
      </c>
      <c r="Q289" s="2">
        <f>IF(B289=Q282,"",1)</f>
        <v>1</v>
      </c>
      <c r="R289" s="2">
        <f>IF(B289=R282,"",1)</f>
        <v>1</v>
      </c>
      <c r="S289" s="2">
        <f>IF(B289=S282,"",1)</f>
        <v>1</v>
      </c>
      <c r="T289" s="2">
        <f>IF(B289=T282,"",1)</f>
        <v>1</v>
      </c>
      <c r="U289" s="2">
        <f>IF(B289=U282,"",1)</f>
        <v>1</v>
      </c>
      <c r="V289" s="2">
        <f>IF(B289=V282,"",1)</f>
        <v>1</v>
      </c>
      <c r="W289" s="2">
        <f>IF(B289=W282,"",1)</f>
        <v>1</v>
      </c>
      <c r="X289" s="2">
        <f>IF(B289=X282,"",1)</f>
        <v>1</v>
      </c>
      <c r="Y289" s="2">
        <f>IF(B289=Y282,"",1)</f>
        <v>1</v>
      </c>
      <c r="Z289" s="2">
        <f>IF(B289=Z282,"",1)</f>
        <v>1</v>
      </c>
      <c r="AA289" s="2">
        <f>IF(B289=AA282,"",1)</f>
        <v>1</v>
      </c>
      <c r="AB289" s="2">
        <f>IF(B289=AB282,"",1)</f>
        <v>1</v>
      </c>
      <c r="AC289" s="2">
        <f>IF(B289=AC282,"",1)</f>
        <v>1</v>
      </c>
      <c r="AD289" s="2">
        <f>IF(B289=AD282,"",1)</f>
        <v>1</v>
      </c>
    </row>
    <row r="290" spans="2:30" ht="15.75" thickBot="1">
      <c r="B290" s="46" t="s">
        <v>66</v>
      </c>
      <c r="C290" s="2">
        <f>IF(B290=C282,"",1)</f>
        <v>1</v>
      </c>
      <c r="D290" s="2">
        <f>IF(B290=D282,"",1)</f>
        <v>1</v>
      </c>
      <c r="E290" s="2">
        <f>IF(B290=E282,"",1)</f>
        <v>1</v>
      </c>
      <c r="F290" s="2">
        <f>IF(B290=F282,"",1)</f>
        <v>1</v>
      </c>
      <c r="G290" s="2">
        <f>IF(B290=G282,"",1)</f>
        <v>1</v>
      </c>
      <c r="H290" s="2">
        <f>IF(B290=H282,"",1)</f>
        <v>1</v>
      </c>
      <c r="I290" s="2">
        <f>IF(B290=I282,"",1)</f>
        <v>1</v>
      </c>
      <c r="J290" s="71" t="str">
        <f>IF(B290=J282,"",1)</f>
        <v/>
      </c>
      <c r="K290" s="2">
        <f>IF(B290=K282,"",1)</f>
        <v>1</v>
      </c>
      <c r="L290" s="2">
        <f>IF(B290=L282,"",1)</f>
        <v>1</v>
      </c>
      <c r="M290" s="2">
        <f>IF(B290=M282,"",1)</f>
        <v>1</v>
      </c>
      <c r="N290" s="2">
        <f>IF(B290=N282,"",1)</f>
        <v>1</v>
      </c>
      <c r="O290" s="2">
        <f>IF(B290=O282,"",1)</f>
        <v>1</v>
      </c>
      <c r="P290" s="2">
        <f>IF(B290=P282,"",1)</f>
        <v>1</v>
      </c>
      <c r="Q290" s="2">
        <f>IF(B290=Q282,"",1)</f>
        <v>1</v>
      </c>
      <c r="R290" s="2">
        <f>IF(B290=R282,"",1)</f>
        <v>1</v>
      </c>
      <c r="S290" s="2">
        <f>IF(B290=S282,"",1)</f>
        <v>1</v>
      </c>
      <c r="T290" s="2">
        <f>IF(B290=T282,"",1)</f>
        <v>1</v>
      </c>
      <c r="U290" s="2">
        <f>IF(B290=U282,"",1)</f>
        <v>1</v>
      </c>
      <c r="V290" s="2">
        <f>IF(B290=V282,"",1)</f>
        <v>1</v>
      </c>
      <c r="W290" s="2">
        <f>IF(B290=W282,"",1)</f>
        <v>1</v>
      </c>
      <c r="X290" s="2">
        <f>IF(B290=X282,"",1)</f>
        <v>1</v>
      </c>
      <c r="Y290" s="2">
        <f>IF(B290=Y282,"",1)</f>
        <v>1</v>
      </c>
      <c r="Z290" s="2">
        <f>IF(B290=Z282,"",1)</f>
        <v>1</v>
      </c>
      <c r="AA290" s="2">
        <f>IF(B290=AA282,"",1)</f>
        <v>1</v>
      </c>
      <c r="AB290" s="2">
        <f>IF(B290=AB282,"",1)</f>
        <v>1</v>
      </c>
      <c r="AC290" s="2">
        <f>IF(B290=AC282,"",1)</f>
        <v>1</v>
      </c>
      <c r="AD290" s="2">
        <f>IF(B290=AD282,"",1)</f>
        <v>1</v>
      </c>
    </row>
    <row r="291" spans="2:30" ht="15.75" thickBot="1">
      <c r="B291" s="46" t="s">
        <v>69</v>
      </c>
      <c r="C291" s="2">
        <f>IF(B291=C282,"",1)</f>
        <v>1</v>
      </c>
      <c r="D291" s="2">
        <f>IF(B291=D282,"",1)</f>
        <v>1</v>
      </c>
      <c r="E291" s="2">
        <f>IF(B291=E282,"",1)</f>
        <v>1</v>
      </c>
      <c r="F291" s="2">
        <f>IF(B291=F282,"",1)</f>
        <v>1</v>
      </c>
      <c r="G291" s="2">
        <f>IF(B291=G282,"",1)</f>
        <v>1</v>
      </c>
      <c r="H291" s="2">
        <f>IF(B291=H282,"",1)</f>
        <v>1</v>
      </c>
      <c r="I291" s="2">
        <f>IF(B291=I282,"",1)</f>
        <v>1</v>
      </c>
      <c r="J291" s="2">
        <f>IF(B291=J282,"",1)</f>
        <v>1</v>
      </c>
      <c r="K291" s="71" t="str">
        <f>IF(B291=K282,"",1)</f>
        <v/>
      </c>
      <c r="L291" s="2">
        <f>IF(B291=L282,"",1)</f>
        <v>1</v>
      </c>
      <c r="M291" s="2">
        <f>IF(B291=M282,"",1)</f>
        <v>1</v>
      </c>
      <c r="N291" s="2">
        <f>IF(B291=N282,"",1)</f>
        <v>1</v>
      </c>
      <c r="O291" s="2">
        <f>IF(B291=O282,"",1)</f>
        <v>1</v>
      </c>
      <c r="P291" s="2">
        <f>IF(B291=P282,"",1)</f>
        <v>1</v>
      </c>
      <c r="Q291" s="2">
        <f>IF(B291=Q282,"",1)</f>
        <v>1</v>
      </c>
      <c r="R291" s="2">
        <f>IF(B291=R282,"",1)</f>
        <v>1</v>
      </c>
      <c r="S291" s="2">
        <f>IF(B291=S282,"",1)</f>
        <v>1</v>
      </c>
      <c r="T291" s="2">
        <f>IF(B291=T282,"",1)</f>
        <v>1</v>
      </c>
      <c r="U291" s="2">
        <f>IF(B291=U282,"",1)</f>
        <v>1</v>
      </c>
      <c r="V291" s="2">
        <f>IF(B291=V282,"",1)</f>
        <v>1</v>
      </c>
      <c r="W291" s="2">
        <f>IF(B291=W282,"",1)</f>
        <v>1</v>
      </c>
      <c r="X291" s="2">
        <f>IF(B291=X282,"",1)</f>
        <v>1</v>
      </c>
      <c r="Y291" s="2">
        <f>IF(B291=Y282,"",1)</f>
        <v>1</v>
      </c>
      <c r="Z291" s="2">
        <f>IF(B291=Z282,"",1)</f>
        <v>1</v>
      </c>
      <c r="AA291" s="2">
        <f>IF(B291=AA282,"",1)</f>
        <v>1</v>
      </c>
      <c r="AB291" s="2">
        <f>IF(B291=AB282,"",1)</f>
        <v>1</v>
      </c>
      <c r="AC291" s="2">
        <f>IF(B291=AC282,"",1)</f>
        <v>1</v>
      </c>
      <c r="AD291" s="2">
        <f>IF(B291=AD282,"",1)</f>
        <v>1</v>
      </c>
    </row>
    <row r="292" spans="2:30" ht="15.75" thickBot="1">
      <c r="B292" s="46" t="s">
        <v>71</v>
      </c>
      <c r="C292" s="2">
        <f>IF(B292=C282,"",1)</f>
        <v>1</v>
      </c>
      <c r="D292" s="2">
        <f>IF(B292=D282,"",1)</f>
        <v>1</v>
      </c>
      <c r="E292" s="2">
        <f>IF(B292=E282,"",1)</f>
        <v>1</v>
      </c>
      <c r="F292" s="2">
        <f>IF(B292=F282,"",1)</f>
        <v>1</v>
      </c>
      <c r="G292" s="2">
        <f>IF(B292=G282,"",1)</f>
        <v>1</v>
      </c>
      <c r="H292" s="2">
        <f>IF(B292=H282,"",1)</f>
        <v>1</v>
      </c>
      <c r="I292" s="2">
        <f>IF(B292=I282,"",1)</f>
        <v>1</v>
      </c>
      <c r="J292" s="2">
        <f>IF(B292=J282,"",1)</f>
        <v>1</v>
      </c>
      <c r="K292" s="2">
        <f>IF(B292=K282,"",1)</f>
        <v>1</v>
      </c>
      <c r="L292" s="71" t="str">
        <f>IF(B292=L282,"",1)</f>
        <v/>
      </c>
      <c r="M292" s="2">
        <f>IF(B292=M282,"",1)</f>
        <v>1</v>
      </c>
      <c r="N292" s="2">
        <f>IF(B292=N282,"",1)</f>
        <v>1</v>
      </c>
      <c r="O292" s="2">
        <f>IF(B292=O282,"",1)</f>
        <v>1</v>
      </c>
      <c r="P292" s="2">
        <f>IF(B292=P282,"",1)</f>
        <v>1</v>
      </c>
      <c r="Q292" s="2">
        <f>IF(B292=Q282,"",1)</f>
        <v>1</v>
      </c>
      <c r="R292" s="2">
        <f>IF(B292=R282,"",1)</f>
        <v>1</v>
      </c>
      <c r="S292" s="2">
        <f>IF(B292=S282,"",1)</f>
        <v>1</v>
      </c>
      <c r="T292" s="2">
        <f>IF(B292=T282,"",1)</f>
        <v>1</v>
      </c>
      <c r="U292" s="2">
        <f>IF(B292=U282,"",1)</f>
        <v>1</v>
      </c>
      <c r="V292" s="2">
        <f>IF(B292=V282,"",1)</f>
        <v>1</v>
      </c>
      <c r="W292" s="2">
        <f>IF(B292=W282,"",1)</f>
        <v>1</v>
      </c>
      <c r="X292" s="2">
        <f>IF(B292=X282,"",1)</f>
        <v>1</v>
      </c>
      <c r="Y292" s="2">
        <f>IF(B292=Y282,"",1)</f>
        <v>1</v>
      </c>
      <c r="Z292" s="2">
        <f>IF(B292=Z282,"",1)</f>
        <v>1</v>
      </c>
      <c r="AA292" s="2">
        <f>IF(B292=AA282,"",1)</f>
        <v>1</v>
      </c>
      <c r="AB292" s="2">
        <f>IF(B292=AB282,"",1)</f>
        <v>1</v>
      </c>
      <c r="AC292" s="2">
        <f>IF(B292=AC282,"",1)</f>
        <v>1</v>
      </c>
      <c r="AD292" s="2">
        <f>IF(B292=AD282,"",1)</f>
        <v>1</v>
      </c>
    </row>
    <row r="293" spans="2:30" ht="15.75" thickBot="1">
      <c r="B293" s="46" t="s">
        <v>73</v>
      </c>
      <c r="C293" s="2">
        <f>IF(B293=C282,"",1)</f>
        <v>1</v>
      </c>
      <c r="D293" s="2">
        <f>IF(B293=D282,"",1)</f>
        <v>1</v>
      </c>
      <c r="E293" s="2">
        <f>IF(B293=E282,"",1)</f>
        <v>1</v>
      </c>
      <c r="F293" s="2">
        <f>IF(B293=F282,"",1)</f>
        <v>1</v>
      </c>
      <c r="G293" s="2">
        <f>IF(B293=G282,"",1)</f>
        <v>1</v>
      </c>
      <c r="H293" s="2">
        <f>IF(B293=H282,"",1)</f>
        <v>1</v>
      </c>
      <c r="I293" s="2">
        <f>IF(B293=I282,"",1)</f>
        <v>1</v>
      </c>
      <c r="J293" s="2">
        <f>IF(B293=J282,"",1)</f>
        <v>1</v>
      </c>
      <c r="K293" s="2">
        <f>IF(B293=K282,"",1)</f>
        <v>1</v>
      </c>
      <c r="L293" s="2">
        <f>IF(B293=L282,"",1)</f>
        <v>1</v>
      </c>
      <c r="M293" s="71" t="str">
        <f>IF(B293=M282,"",1)</f>
        <v/>
      </c>
      <c r="N293" s="2">
        <f>IF(B293=N282,"",1)</f>
        <v>1</v>
      </c>
      <c r="O293" s="2">
        <f>IF(B293=O282,"",1)</f>
        <v>1</v>
      </c>
      <c r="P293" s="2">
        <f>IF(B293=P282,"",1)</f>
        <v>1</v>
      </c>
      <c r="Q293" s="2">
        <f>IF(B293=Q282,"",1)</f>
        <v>1</v>
      </c>
      <c r="R293" s="2">
        <f>IF(B293=R282,"",1)</f>
        <v>1</v>
      </c>
      <c r="S293" s="2">
        <f>IF(B293=S282,"",1)</f>
        <v>1</v>
      </c>
      <c r="T293" s="2">
        <f>IF(B293=T282,"",1)</f>
        <v>1</v>
      </c>
      <c r="U293" s="2">
        <f>IF(B293=U282,"",1)</f>
        <v>1</v>
      </c>
      <c r="V293" s="2">
        <f>IF(B293=V282,"",1)</f>
        <v>1</v>
      </c>
      <c r="W293" s="2">
        <f>IF(B293=W282,"",1)</f>
        <v>1</v>
      </c>
      <c r="X293" s="2">
        <f>IF(B293=X282,"",1)</f>
        <v>1</v>
      </c>
      <c r="Y293" s="2">
        <f>IF(B293=Y282,"",1)</f>
        <v>1</v>
      </c>
      <c r="Z293" s="2">
        <f>IF(B293=Z282,"",1)</f>
        <v>1</v>
      </c>
      <c r="AA293" s="2">
        <f>IF(B293=AA282,"",1)</f>
        <v>1</v>
      </c>
      <c r="AB293" s="2">
        <f>IF(B293=AB282,"",1)</f>
        <v>1</v>
      </c>
      <c r="AC293" s="2">
        <f>IF(B293=AC282,"",1)</f>
        <v>1</v>
      </c>
      <c r="AD293" s="2">
        <f>IF(B293=AD282,"",1)</f>
        <v>1</v>
      </c>
    </row>
    <row r="294" spans="2:30" ht="15.75" thickBot="1">
      <c r="B294" s="46" t="s">
        <v>75</v>
      </c>
      <c r="C294" s="2">
        <f>IF(B294=C282,"",1)</f>
        <v>1</v>
      </c>
      <c r="D294" s="2">
        <f>IF(B294=D282,"",1)</f>
        <v>1</v>
      </c>
      <c r="E294" s="2">
        <f>IF(B294=E282,"",1)</f>
        <v>1</v>
      </c>
      <c r="F294" s="2">
        <f>IF(B294=F282,"",1)</f>
        <v>1</v>
      </c>
      <c r="G294" s="2">
        <f>IF(B294=G282,"",1)</f>
        <v>1</v>
      </c>
      <c r="H294" s="2">
        <f>IF(B294=H282,"",1)</f>
        <v>1</v>
      </c>
      <c r="I294" s="2">
        <f>IF(B294=I282,"",1)</f>
        <v>1</v>
      </c>
      <c r="J294" s="2">
        <f>IF(B294=J282,"",1)</f>
        <v>1</v>
      </c>
      <c r="K294" s="2">
        <f>IF(B294=K282,"",1)</f>
        <v>1</v>
      </c>
      <c r="L294" s="2">
        <f>IF(B294=L282,"",1)</f>
        <v>1</v>
      </c>
      <c r="M294" s="2">
        <f>IF(B294=M282,"",1)</f>
        <v>1</v>
      </c>
      <c r="N294" s="71" t="str">
        <f>IF(B294=N282,"",1)</f>
        <v/>
      </c>
      <c r="O294" s="2">
        <f>IF(B294=O282,"",1)</f>
        <v>1</v>
      </c>
      <c r="P294" s="2">
        <f>IF(B294=P282,"",1)</f>
        <v>1</v>
      </c>
      <c r="Q294" s="2">
        <f>IF(B294=Q282,"",1)</f>
        <v>1</v>
      </c>
      <c r="R294" s="2">
        <f>IF(B294=R282,"",1)</f>
        <v>1</v>
      </c>
      <c r="S294" s="2">
        <f>IF(B294=S282,"",1)</f>
        <v>1</v>
      </c>
      <c r="T294" s="2">
        <f>IF(B294=T282,"",1)</f>
        <v>1</v>
      </c>
      <c r="U294" s="2">
        <f>IF(B294=U282,"",1)</f>
        <v>1</v>
      </c>
      <c r="V294" s="2">
        <f>IF(B294=V282,"",1)</f>
        <v>1</v>
      </c>
      <c r="W294" s="2">
        <f>IF(B294=W282,"",1)</f>
        <v>1</v>
      </c>
      <c r="X294" s="2">
        <f>IF(B294=X282,"",1)</f>
        <v>1</v>
      </c>
      <c r="Y294" s="2">
        <f>IF(B294=Y282,"",1)</f>
        <v>1</v>
      </c>
      <c r="Z294" s="2">
        <f>IF(B294=Z282,"",1)</f>
        <v>1</v>
      </c>
      <c r="AA294" s="2">
        <f>IF(B294=AA282,"",1)</f>
        <v>1</v>
      </c>
      <c r="AB294" s="2">
        <f>IF(B294=AB282,"",1)</f>
        <v>1</v>
      </c>
      <c r="AC294" s="2">
        <f>IF(B294=AC282,"",1)</f>
        <v>1</v>
      </c>
      <c r="AD294" s="2">
        <f>IF(B294=AD282,"",1)</f>
        <v>1</v>
      </c>
    </row>
    <row r="295" spans="2:30" ht="15.75" thickBot="1">
      <c r="B295" s="46" t="s">
        <v>78</v>
      </c>
      <c r="C295" s="2">
        <f>IF(B295=C282,"",1)</f>
        <v>1</v>
      </c>
      <c r="D295" s="2">
        <f>IF(B295=D282,"",1)</f>
        <v>1</v>
      </c>
      <c r="E295" s="2">
        <f>IF(B295=E282,"",1)</f>
        <v>1</v>
      </c>
      <c r="F295" s="2">
        <f>IF(B295=F282,"",1)</f>
        <v>1</v>
      </c>
      <c r="G295" s="2">
        <f>IF(B295=G282,"",1)</f>
        <v>1</v>
      </c>
      <c r="H295" s="2">
        <f>IF(B295=H282,"",1)</f>
        <v>1</v>
      </c>
      <c r="I295" s="2">
        <f>IF(B295=I282,"",1)</f>
        <v>1</v>
      </c>
      <c r="J295" s="2">
        <f>IF(B295=J282,"",1)</f>
        <v>1</v>
      </c>
      <c r="K295" s="2">
        <f>IF(B295=K282,"",1)</f>
        <v>1</v>
      </c>
      <c r="L295" s="2">
        <f>IF(B295=L282,"",1)</f>
        <v>1</v>
      </c>
      <c r="M295" s="2">
        <f>IF(B295=M282,"",1)</f>
        <v>1</v>
      </c>
      <c r="N295" s="2">
        <f>IF(B295=N282,"",1)</f>
        <v>1</v>
      </c>
      <c r="O295" s="71" t="str">
        <f>IF(B295=O282,"",1)</f>
        <v/>
      </c>
      <c r="P295" s="2">
        <f>IF(B295=P282,"",1)</f>
        <v>1</v>
      </c>
      <c r="Q295" s="2">
        <f>IF(B295=Q282,"",1)</f>
        <v>1</v>
      </c>
      <c r="R295" s="2">
        <f>IF(B295=R282,"",1)</f>
        <v>1</v>
      </c>
      <c r="S295" s="2">
        <f>IF(B295=S282,"",1)</f>
        <v>1</v>
      </c>
      <c r="T295" s="2">
        <f>IF(B295=T282,"",1)</f>
        <v>1</v>
      </c>
      <c r="U295" s="2">
        <f>IF(B295=U282,"",1)</f>
        <v>1</v>
      </c>
      <c r="V295" s="2">
        <f>IF(B295=V282,"",1)</f>
        <v>1</v>
      </c>
      <c r="W295" s="2">
        <f>IF(B295=W282,"",1)</f>
        <v>1</v>
      </c>
      <c r="X295" s="2">
        <f>IF(B295=X282,"",1)</f>
        <v>1</v>
      </c>
      <c r="Y295" s="2">
        <f>IF(B295=Y282,"",1)</f>
        <v>1</v>
      </c>
      <c r="Z295" s="2">
        <f>IF(B295=Z282,"",1)</f>
        <v>1</v>
      </c>
      <c r="AA295" s="2">
        <f>IF(B295=AA282,"",1)</f>
        <v>1</v>
      </c>
      <c r="AB295" s="2">
        <f>IF(B295=AB282,"",1)</f>
        <v>1</v>
      </c>
      <c r="AC295" s="2">
        <f>IF(B295=AC282,"",1)</f>
        <v>1</v>
      </c>
      <c r="AD295" s="2">
        <f>IF(B295=AD282,"",1)</f>
        <v>1</v>
      </c>
    </row>
    <row r="296" spans="2:30" ht="15.75" thickBot="1">
      <c r="B296" s="46" t="s">
        <v>81</v>
      </c>
      <c r="C296" s="2">
        <f>IF(B296=C282,"",1)</f>
        <v>1</v>
      </c>
      <c r="D296" s="2">
        <f>IF(B296=D282,"",1)</f>
        <v>1</v>
      </c>
      <c r="E296" s="2">
        <f>IF(B296=E282,"",1)</f>
        <v>1</v>
      </c>
      <c r="F296" s="2">
        <f>IF(B296=F282,"",1)</f>
        <v>1</v>
      </c>
      <c r="G296" s="2">
        <f>IF(B296=G282,"",1)</f>
        <v>1</v>
      </c>
      <c r="H296" s="2">
        <f>IF(B296=H282,"",1)</f>
        <v>1</v>
      </c>
      <c r="I296" s="2">
        <f>IF(B296=I282,"",1)</f>
        <v>1</v>
      </c>
      <c r="J296" s="2">
        <f>IF(B296=J282,"",1)</f>
        <v>1</v>
      </c>
      <c r="K296" s="2">
        <f>IF(B296=K282,"",1)</f>
        <v>1</v>
      </c>
      <c r="L296" s="2">
        <f>IF(B296=L282,"",1)</f>
        <v>1</v>
      </c>
      <c r="M296" s="2">
        <f>IF(B296=M282,"",1)</f>
        <v>1</v>
      </c>
      <c r="N296" s="2">
        <f>IF(B296=N282,"",1)</f>
        <v>1</v>
      </c>
      <c r="O296" s="2">
        <f>IF(B296=O282,"",1)</f>
        <v>1</v>
      </c>
      <c r="P296" s="71" t="str">
        <f>IF(B296=P282,"",1)</f>
        <v/>
      </c>
      <c r="Q296" s="2">
        <f>IF(B296=Q282,"",1)</f>
        <v>1</v>
      </c>
      <c r="R296" s="2">
        <f>IF(B296=R282,"",1)</f>
        <v>1</v>
      </c>
      <c r="S296" s="2">
        <f>IF(B296=S282,"",1)</f>
        <v>1</v>
      </c>
      <c r="T296" s="2">
        <f>IF(B296=T282,"",1)</f>
        <v>1</v>
      </c>
      <c r="U296" s="2">
        <f>IF(B296=U282,"",1)</f>
        <v>1</v>
      </c>
      <c r="V296" s="2">
        <f>IF(B296=V282,"",1)</f>
        <v>1</v>
      </c>
      <c r="W296" s="2">
        <f>IF(B296=W282,"",1)</f>
        <v>1</v>
      </c>
      <c r="X296" s="2">
        <f>IF(B296=X282,"",1)</f>
        <v>1</v>
      </c>
      <c r="Y296" s="2">
        <f>IF(B296=Y282,"",1)</f>
        <v>1</v>
      </c>
      <c r="Z296" s="2">
        <f>IF(B296=Z282,"",1)</f>
        <v>1</v>
      </c>
      <c r="AA296" s="2">
        <f>IF(B296=AA282,"",1)</f>
        <v>1</v>
      </c>
      <c r="AB296" s="2">
        <f>IF(B296=AB282,"",1)</f>
        <v>1</v>
      </c>
      <c r="AC296" s="2">
        <f>IF(B296=AC282,"",1)</f>
        <v>1</v>
      </c>
      <c r="AD296" s="2">
        <f>IF(B296=AD282,"",1)</f>
        <v>1</v>
      </c>
    </row>
    <row r="297" spans="2:30" ht="15.75" thickBot="1">
      <c r="B297" s="46" t="s">
        <v>84</v>
      </c>
      <c r="C297" s="2">
        <f>IF(B297=C282,"",1)</f>
        <v>1</v>
      </c>
      <c r="D297" s="2">
        <f>IF(B297=D282,"",1)</f>
        <v>1</v>
      </c>
      <c r="E297" s="2">
        <f>IF(B297=E282,"",1)</f>
        <v>1</v>
      </c>
      <c r="F297" s="2">
        <f>IF(B297=F282,"",1)</f>
        <v>1</v>
      </c>
      <c r="G297" s="2">
        <f>IF(B297=G282,"",1)</f>
        <v>1</v>
      </c>
      <c r="H297" s="2">
        <f>IF(B297=H282,"",1)</f>
        <v>1</v>
      </c>
      <c r="I297" s="2">
        <f>IF(B297=I282,"",1)</f>
        <v>1</v>
      </c>
      <c r="J297" s="2">
        <f>IF(B297=J282,"",1)</f>
        <v>1</v>
      </c>
      <c r="K297" s="2">
        <f>IF(B297=K282,"",1)</f>
        <v>1</v>
      </c>
      <c r="L297" s="2">
        <f>IF(B297=L282,"",1)</f>
        <v>1</v>
      </c>
      <c r="M297" s="2">
        <f>IF(B297=M282,"",1)</f>
        <v>1</v>
      </c>
      <c r="N297" s="2">
        <f>IF(B297=N282,"",1)</f>
        <v>1</v>
      </c>
      <c r="O297" s="2">
        <f>IF(B297=O282,"",1)</f>
        <v>1</v>
      </c>
      <c r="P297" s="2">
        <f>IF(B297=P282,"",1)</f>
        <v>1</v>
      </c>
      <c r="Q297" s="71" t="str">
        <f>IF(B297=Q282,"",1)</f>
        <v/>
      </c>
      <c r="R297" s="2">
        <f>IF(B297=R282,"",1)</f>
        <v>1</v>
      </c>
      <c r="S297" s="2">
        <f>IF(B297=S282,"",1)</f>
        <v>1</v>
      </c>
      <c r="T297" s="2">
        <f>IF(B297=T282,"",1)</f>
        <v>1</v>
      </c>
      <c r="U297" s="2">
        <f>IF(B297=U282,"",1)</f>
        <v>1</v>
      </c>
      <c r="V297" s="2">
        <f>IF(B297=V282,"",1)</f>
        <v>1</v>
      </c>
      <c r="W297" s="2">
        <f>IF(B297=W282,"",1)</f>
        <v>1</v>
      </c>
      <c r="X297" s="2">
        <f>IF(B297=X282,"",1)</f>
        <v>1</v>
      </c>
      <c r="Y297" s="2">
        <f>IF(B297=Y282,"",1)</f>
        <v>1</v>
      </c>
      <c r="Z297" s="2">
        <f>IF(B297=Z282,"",1)</f>
        <v>1</v>
      </c>
      <c r="AA297" s="2">
        <f>IF(B297=AA282,"",1)</f>
        <v>1</v>
      </c>
      <c r="AB297" s="2">
        <f>IF(B297=AB282,"",1)</f>
        <v>1</v>
      </c>
      <c r="AC297" s="2">
        <f>IF(B297=AC282,"",1)</f>
        <v>1</v>
      </c>
      <c r="AD297" s="2">
        <f>IF(B297=AD282,"",1)</f>
        <v>1</v>
      </c>
    </row>
    <row r="298" spans="2:30" ht="15.75" thickBot="1">
      <c r="B298" s="46" t="s">
        <v>87</v>
      </c>
      <c r="C298" s="2">
        <f>IF(B298=C282,"",1)</f>
        <v>1</v>
      </c>
      <c r="D298" s="2">
        <f>IF(B298=D282,"",1)</f>
        <v>1</v>
      </c>
      <c r="E298" s="2">
        <f>IF(B298=E282,"",1)</f>
        <v>1</v>
      </c>
      <c r="F298" s="2">
        <f>IF(B298=F282,"",1)</f>
        <v>1</v>
      </c>
      <c r="G298" s="2">
        <f>IF(B298=G282,"",1)</f>
        <v>1</v>
      </c>
      <c r="H298" s="2">
        <f>IF(B298=H282,"",1)</f>
        <v>1</v>
      </c>
      <c r="I298" s="2">
        <f>IF(B298=I282,"",1)</f>
        <v>1</v>
      </c>
      <c r="J298" s="2">
        <f>IF(B298=J282,"",1)</f>
        <v>1</v>
      </c>
      <c r="K298" s="2">
        <f>IF(B298=K282,"",1)</f>
        <v>1</v>
      </c>
      <c r="L298" s="2">
        <f>IF(B298=L282,"",1)</f>
        <v>1</v>
      </c>
      <c r="M298" s="2">
        <f>IF(B298=M282,"",1)</f>
        <v>1</v>
      </c>
      <c r="N298" s="2">
        <f>IF(B298=N282,"",1)</f>
        <v>1</v>
      </c>
      <c r="O298" s="2">
        <f>IF(B298=O282,"",1)</f>
        <v>1</v>
      </c>
      <c r="P298" s="2">
        <f>IF(B298=P282,"",1)</f>
        <v>1</v>
      </c>
      <c r="Q298" s="2">
        <f>IF(B298=Q282,"",1)</f>
        <v>1</v>
      </c>
      <c r="R298" s="71" t="str">
        <f>IF(B298=R282,"",1)</f>
        <v/>
      </c>
      <c r="S298" s="2">
        <f>IF(B298=S282,"",1)</f>
        <v>1</v>
      </c>
      <c r="T298" s="2">
        <f>IF(B298=T282,"",1)</f>
        <v>1</v>
      </c>
      <c r="U298" s="2">
        <f>IF(B298=U282,"",1)</f>
        <v>1</v>
      </c>
      <c r="V298" s="2">
        <f>IF(B298=V282,"",1)</f>
        <v>1</v>
      </c>
      <c r="W298" s="2">
        <f>IF(B298=W282,"",1)</f>
        <v>1</v>
      </c>
      <c r="X298" s="2">
        <f>IF(B298=X282,"",1)</f>
        <v>1</v>
      </c>
      <c r="Y298" s="2">
        <f>IF(B298=Y282,"",1)</f>
        <v>1</v>
      </c>
      <c r="Z298" s="2">
        <f>IF(B298=Z282,"",1)</f>
        <v>1</v>
      </c>
      <c r="AA298" s="2">
        <f>IF(B298=AA282,"",1)</f>
        <v>1</v>
      </c>
      <c r="AB298" s="2">
        <f>IF(B298=AB282,"",1)</f>
        <v>1</v>
      </c>
      <c r="AC298" s="2">
        <f>IF(B298=AC282,"",1)</f>
        <v>1</v>
      </c>
      <c r="AD298" s="2">
        <f>IF(B298=AD282,"",1)</f>
        <v>1</v>
      </c>
    </row>
    <row r="299" spans="2:30" ht="15.75" thickBot="1">
      <c r="B299" s="46" t="s">
        <v>90</v>
      </c>
      <c r="C299" s="2">
        <f>IF(B299=C282,"",1)</f>
        <v>1</v>
      </c>
      <c r="D299" s="2">
        <f>IF(B299=D282,"",1)</f>
        <v>1</v>
      </c>
      <c r="E299" s="2">
        <f>IF(B299=E282,"",1)</f>
        <v>1</v>
      </c>
      <c r="F299" s="2">
        <f>IF(B299=F282,"",1)</f>
        <v>1</v>
      </c>
      <c r="G299" s="2">
        <f>IF(B299=G282,"",1)</f>
        <v>1</v>
      </c>
      <c r="H299" s="2">
        <f>IF(B299=H282,"",1)</f>
        <v>1</v>
      </c>
      <c r="I299" s="2">
        <f>IF(B299=I282,"",1)</f>
        <v>1</v>
      </c>
      <c r="J299" s="2">
        <f>IF(B299=J282,"",1)</f>
        <v>1</v>
      </c>
      <c r="K299" s="2">
        <f>IF(B299=K282,"",1)</f>
        <v>1</v>
      </c>
      <c r="L299" s="2">
        <f>IF(B299=L282,"",1)</f>
        <v>1</v>
      </c>
      <c r="M299" s="2">
        <f>IF(B299=M282,"",1)</f>
        <v>1</v>
      </c>
      <c r="N299" s="2">
        <f>IF(B299=N282,"",1)</f>
        <v>1</v>
      </c>
      <c r="O299" s="2">
        <f>IF(B299=O282,"",1)</f>
        <v>1</v>
      </c>
      <c r="P299" s="2">
        <f>IF(B299=P282,"",1)</f>
        <v>1</v>
      </c>
      <c r="Q299" s="2">
        <f>IF(B299=Q282,"",1)</f>
        <v>1</v>
      </c>
      <c r="R299" s="2">
        <f>IF(B299=R282,"",1)</f>
        <v>1</v>
      </c>
      <c r="S299" s="71" t="str">
        <f>IF(B299=S282,"",1)</f>
        <v/>
      </c>
      <c r="T299" s="2">
        <f>IF(B299=T282,"",1)</f>
        <v>1</v>
      </c>
      <c r="U299" s="2">
        <f>IF(B299=U282,"",1)</f>
        <v>1</v>
      </c>
      <c r="V299" s="2">
        <f>IF(B299=V282,"",1)</f>
        <v>1</v>
      </c>
      <c r="W299" s="2">
        <f>IF(B299=W282,"",1)</f>
        <v>1</v>
      </c>
      <c r="X299" s="2">
        <f>IF(B299=X282,"",1)</f>
        <v>1</v>
      </c>
      <c r="Y299" s="2">
        <f>IF(B299=Y282,"",1)</f>
        <v>1</v>
      </c>
      <c r="Z299" s="2">
        <f>IF(B299=Z282,"",1)</f>
        <v>1</v>
      </c>
      <c r="AA299" s="2">
        <f>IF(B299=AA282,"",1)</f>
        <v>1</v>
      </c>
      <c r="AB299" s="2">
        <f>IF(B299=AB282,"",1)</f>
        <v>1</v>
      </c>
      <c r="AC299" s="2">
        <f>IF(B299=AC282,"",1)</f>
        <v>1</v>
      </c>
      <c r="AD299" s="2">
        <f>IF(B299=AD282,"",1)</f>
        <v>1</v>
      </c>
    </row>
    <row r="300" spans="2:30" ht="15.75" thickBot="1">
      <c r="B300" s="46" t="s">
        <v>93</v>
      </c>
      <c r="C300" s="2">
        <f>IF(B300=C282,"",1)</f>
        <v>1</v>
      </c>
      <c r="D300" s="2">
        <f>IF(B300=D282,"",1)</f>
        <v>1</v>
      </c>
      <c r="E300" s="2">
        <f>IF(B300=E282,"",1)</f>
        <v>1</v>
      </c>
      <c r="F300" s="2">
        <f>IF(B300=F282,"",1)</f>
        <v>1</v>
      </c>
      <c r="G300" s="2">
        <f>IF(B300=G282,"",1)</f>
        <v>1</v>
      </c>
      <c r="H300" s="2">
        <f>IF(B300=H282,"",1)</f>
        <v>1</v>
      </c>
      <c r="I300" s="2">
        <f>IF(B300=I282,"",1)</f>
        <v>1</v>
      </c>
      <c r="J300" s="2">
        <f>IF(B300=J282,"",1)</f>
        <v>1</v>
      </c>
      <c r="K300" s="2">
        <f>IF(B300=K282,"",1)</f>
        <v>1</v>
      </c>
      <c r="L300" s="2">
        <f>IF(B300=L282,"",1)</f>
        <v>1</v>
      </c>
      <c r="M300" s="2">
        <f>IF(B300=M282,"",1)</f>
        <v>1</v>
      </c>
      <c r="N300" s="2">
        <f>IF(B300=N282,"",1)</f>
        <v>1</v>
      </c>
      <c r="O300" s="2">
        <f>IF(B300=O282,"",1)</f>
        <v>1</v>
      </c>
      <c r="P300" s="2">
        <f>IF(B300=P282,"",1)</f>
        <v>1</v>
      </c>
      <c r="Q300" s="2">
        <f>IF(B300=Q282,"",1)</f>
        <v>1</v>
      </c>
      <c r="R300" s="2">
        <f>IF(B300=R282,"",1)</f>
        <v>1</v>
      </c>
      <c r="S300" s="2">
        <f>IF(B300=S282,"",1)</f>
        <v>1</v>
      </c>
      <c r="T300" s="71" t="str">
        <f>IF(B300=T282,"",1)</f>
        <v/>
      </c>
      <c r="U300" s="2">
        <f>IF(B300=U282,"",1)</f>
        <v>1</v>
      </c>
      <c r="V300" s="2">
        <f>IF(B300=V282,"",1)</f>
        <v>1</v>
      </c>
      <c r="W300" s="2">
        <f>IF(B300=W282,"",1)</f>
        <v>1</v>
      </c>
      <c r="X300" s="2">
        <f>IF(B300=X282,"",1)</f>
        <v>1</v>
      </c>
      <c r="Y300" s="2">
        <f>IF(B300=Y282,"",1)</f>
        <v>1</v>
      </c>
      <c r="Z300" s="2">
        <f>IF(B300=Z282,"",1)</f>
        <v>1</v>
      </c>
      <c r="AA300" s="2">
        <f>IF(B300=AA282,"",1)</f>
        <v>1</v>
      </c>
      <c r="AB300" s="2">
        <f>IF(B300=AB282,"",1)</f>
        <v>1</v>
      </c>
      <c r="AC300" s="2">
        <f>IF(B300=AC282,"",1)</f>
        <v>1</v>
      </c>
      <c r="AD300" s="2">
        <f>IF(B300=AD282,"",1)</f>
        <v>1</v>
      </c>
    </row>
    <row r="301" spans="2:30" ht="15.75" thickBot="1">
      <c r="B301" s="46" t="s">
        <v>96</v>
      </c>
      <c r="C301" s="2">
        <f>IF(B301=C282,"",1)</f>
        <v>1</v>
      </c>
      <c r="D301" s="2">
        <f>IF(B301=D282,"",1)</f>
        <v>1</v>
      </c>
      <c r="E301" s="2">
        <f>IF(B301=E282,"",1)</f>
        <v>1</v>
      </c>
      <c r="F301" s="2">
        <f>IF(B301=F282,"",1)</f>
        <v>1</v>
      </c>
      <c r="G301" s="2">
        <f>IF(B301=G282,"",1)</f>
        <v>1</v>
      </c>
      <c r="H301" s="2">
        <f>IF(B301=H282,"",1)</f>
        <v>1</v>
      </c>
      <c r="I301" s="2">
        <f>IF(B301=I282,"",1)</f>
        <v>1</v>
      </c>
      <c r="J301" s="2">
        <f>IF(B301=J282,"",1)</f>
        <v>1</v>
      </c>
      <c r="K301" s="2">
        <f>IF(B301=K282,"",1)</f>
        <v>1</v>
      </c>
      <c r="L301" s="2">
        <f>IF(B301=L282,"",1)</f>
        <v>1</v>
      </c>
      <c r="M301" s="2">
        <f>IF(B301=M282,"",1)</f>
        <v>1</v>
      </c>
      <c r="N301" s="2">
        <f>IF(B301=N282,"",1)</f>
        <v>1</v>
      </c>
      <c r="O301" s="2">
        <f>IF(B301=O282,"",1)</f>
        <v>1</v>
      </c>
      <c r="P301" s="2">
        <f>IF(B301=P282,"",1)</f>
        <v>1</v>
      </c>
      <c r="Q301" s="2">
        <f>IF(B301=Q282,"",1)</f>
        <v>1</v>
      </c>
      <c r="R301" s="2">
        <f>IF(B301=R282,"",1)</f>
        <v>1</v>
      </c>
      <c r="S301" s="2">
        <f>IF(B301=S282,"",1)</f>
        <v>1</v>
      </c>
      <c r="T301" s="2">
        <f>IF(B301=T282,"",1)</f>
        <v>1</v>
      </c>
      <c r="U301" s="71" t="str">
        <f>IF(B301=U282,"",1)</f>
        <v/>
      </c>
      <c r="V301" s="2">
        <f>IF(B301=V282,"",1)</f>
        <v>1</v>
      </c>
      <c r="W301" s="2">
        <f>IF(B301=W282,"",1)</f>
        <v>1</v>
      </c>
      <c r="X301" s="2">
        <f>IF(B301=X282,"",1)</f>
        <v>1</v>
      </c>
      <c r="Y301" s="2">
        <f>IF(B301=Y282,"",1)</f>
        <v>1</v>
      </c>
      <c r="Z301" s="2">
        <f>IF(B301=Z282,"",1)</f>
        <v>1</v>
      </c>
      <c r="AA301" s="2">
        <f>IF(B301=AA282,"",1)</f>
        <v>1</v>
      </c>
      <c r="AB301" s="2">
        <f>IF(B301=AB282,"",1)</f>
        <v>1</v>
      </c>
      <c r="AC301" s="2">
        <f>IF(B301=AC282,"",1)</f>
        <v>1</v>
      </c>
      <c r="AD301" s="2">
        <f>IF(B301=AD282,"",1)</f>
        <v>1</v>
      </c>
    </row>
    <row r="302" spans="2:30" ht="15.75" thickBot="1">
      <c r="B302" s="46" t="s">
        <v>98</v>
      </c>
      <c r="C302" s="2">
        <f>IF(B302=C282,"",1)</f>
        <v>1</v>
      </c>
      <c r="D302" s="2">
        <f>IF(B302=D282,"",1)</f>
        <v>1</v>
      </c>
      <c r="E302" s="2">
        <f>IF(B302=E282,"",1)</f>
        <v>1</v>
      </c>
      <c r="F302" s="2">
        <f>IF(B302=F282,"",1)</f>
        <v>1</v>
      </c>
      <c r="G302" s="2">
        <f>IF(B302=G282,"",1)</f>
        <v>1</v>
      </c>
      <c r="H302" s="2">
        <f>IF(B302=H282,"",1)</f>
        <v>1</v>
      </c>
      <c r="I302" s="2">
        <f>IF(B302=I282,"",1)</f>
        <v>1</v>
      </c>
      <c r="J302" s="2">
        <f>IF(B302=J282,"",1)</f>
        <v>1</v>
      </c>
      <c r="K302" s="2">
        <f>IF(B302=K282,"",1)</f>
        <v>1</v>
      </c>
      <c r="L302" s="2">
        <f>IF(B302=L282,"",1)</f>
        <v>1</v>
      </c>
      <c r="M302" s="2">
        <f>IF(B302=M282,"",1)</f>
        <v>1</v>
      </c>
      <c r="N302" s="2">
        <f>IF(B302=N282,"",1)</f>
        <v>1</v>
      </c>
      <c r="O302" s="2">
        <f>IF(B302=O282,"",1)</f>
        <v>1</v>
      </c>
      <c r="P302" s="2">
        <f>IF(B302=P282,"",1)</f>
        <v>1</v>
      </c>
      <c r="Q302" s="2">
        <f>IF(B302=Q282,"",1)</f>
        <v>1</v>
      </c>
      <c r="R302" s="2">
        <f>IF(B302=R282,"",1)</f>
        <v>1</v>
      </c>
      <c r="S302" s="2">
        <f>IF(B302=S282,"",1)</f>
        <v>1</v>
      </c>
      <c r="T302" s="2">
        <f>IF(B302=T282,"",1)</f>
        <v>1</v>
      </c>
      <c r="U302" s="2">
        <f>IF(B302=U282,"",1)</f>
        <v>1</v>
      </c>
      <c r="V302" s="71" t="str">
        <f>IF(B302=V282,"",1)</f>
        <v/>
      </c>
      <c r="W302" s="2">
        <f>IF(B302=W282,"",1)</f>
        <v>1</v>
      </c>
      <c r="X302" s="2">
        <f>IF(B302=X282,"",1)</f>
        <v>1</v>
      </c>
      <c r="Y302" s="2">
        <f>IF(B302=Y282,"",1)</f>
        <v>1</v>
      </c>
      <c r="Z302" s="2">
        <f>IF(B302=Z282,"",1)</f>
        <v>1</v>
      </c>
      <c r="AA302" s="2">
        <f>IF(B302=AA282,"",1)</f>
        <v>1</v>
      </c>
      <c r="AB302" s="2">
        <f>IF(B302=AB282,"",1)</f>
        <v>1</v>
      </c>
      <c r="AC302" s="2">
        <f>IF(B302=AC282,"",1)</f>
        <v>1</v>
      </c>
      <c r="AD302" s="2">
        <f>IF(B302=AD282,"",1)</f>
        <v>1</v>
      </c>
    </row>
    <row r="303" spans="2:30" ht="15.75" thickBot="1">
      <c r="B303" s="46" t="s">
        <v>100</v>
      </c>
      <c r="C303" s="2">
        <f>IF(B303=C282,"",1)</f>
        <v>1</v>
      </c>
      <c r="D303" s="2">
        <f>IF(B303=D282,"",1)</f>
        <v>1</v>
      </c>
      <c r="E303" s="2">
        <f>IF(B303=E282,"",1)</f>
        <v>1</v>
      </c>
      <c r="F303" s="2">
        <f>IF(B303=F282,"",1)</f>
        <v>1</v>
      </c>
      <c r="G303" s="2">
        <f>IF(B303=G282,"",1)</f>
        <v>1</v>
      </c>
      <c r="H303" s="2">
        <f>IF(B303=H282,"",1)</f>
        <v>1</v>
      </c>
      <c r="I303" s="2">
        <f>IF(B303=I282,"",1)</f>
        <v>1</v>
      </c>
      <c r="J303" s="2">
        <f>IF(B303=J282,"",1)</f>
        <v>1</v>
      </c>
      <c r="K303" s="2">
        <f>IF(B303=K282,"",1)</f>
        <v>1</v>
      </c>
      <c r="L303" s="2">
        <f>IF(B303=L282,"",1)</f>
        <v>1</v>
      </c>
      <c r="M303" s="2">
        <f>IF(B303=M282,"",1)</f>
        <v>1</v>
      </c>
      <c r="N303" s="2">
        <f>IF(B303=N282,"",1)</f>
        <v>1</v>
      </c>
      <c r="O303" s="2">
        <f>IF(B303=O282,"",1)</f>
        <v>1</v>
      </c>
      <c r="P303" s="2">
        <f>IF(B303=P282,"",1)</f>
        <v>1</v>
      </c>
      <c r="Q303" s="2">
        <f>IF(B303=Q282,"",1)</f>
        <v>1</v>
      </c>
      <c r="R303" s="2">
        <f>IF(B303=R282,"",1)</f>
        <v>1</v>
      </c>
      <c r="S303" s="2">
        <f>IF(B303=S282,"",1)</f>
        <v>1</v>
      </c>
      <c r="T303" s="2">
        <f>IF(B303=T282,"",1)</f>
        <v>1</v>
      </c>
      <c r="U303" s="2">
        <f>IF(B303=U282,"",1)</f>
        <v>1</v>
      </c>
      <c r="V303" s="2">
        <f>IF(B303=V282,"",1)</f>
        <v>1</v>
      </c>
      <c r="W303" s="71" t="str">
        <f>IF(B303=W282,"",1)</f>
        <v/>
      </c>
      <c r="X303" s="2">
        <f>IF(B303=X282,"",1)</f>
        <v>1</v>
      </c>
      <c r="Y303" s="2">
        <f>IF(B303=Y282,"",1)</f>
        <v>1</v>
      </c>
      <c r="Z303" s="2">
        <f>IF(B303=Z282,"",1)</f>
        <v>1</v>
      </c>
      <c r="AA303" s="2">
        <f>IF(B303=AA282,"",1)</f>
        <v>1</v>
      </c>
      <c r="AB303" s="2">
        <f>IF(B303=AB282,"",1)</f>
        <v>1</v>
      </c>
      <c r="AC303" s="2">
        <f>IF(B303=AC282,"",1)</f>
        <v>1</v>
      </c>
      <c r="AD303" s="2">
        <f>IF(B303=AD282,"",1)</f>
        <v>1</v>
      </c>
    </row>
    <row r="304" spans="2:30" ht="15.75" thickBot="1">
      <c r="B304" s="46" t="s">
        <v>103</v>
      </c>
      <c r="C304" s="2">
        <f>IF(B304=C282,"",1)</f>
        <v>1</v>
      </c>
      <c r="D304" s="2">
        <f>IF(B304=D282,"",1)</f>
        <v>1</v>
      </c>
      <c r="E304" s="2">
        <f>IF(B304=E282,"",1)</f>
        <v>1</v>
      </c>
      <c r="F304" s="2">
        <f>IF(B304=F282,"",1)</f>
        <v>1</v>
      </c>
      <c r="G304" s="2">
        <f>IF(B304=G282,"",1)</f>
        <v>1</v>
      </c>
      <c r="H304" s="2">
        <f>IF(B304=H282,"",1)</f>
        <v>1</v>
      </c>
      <c r="I304" s="2">
        <f>IF(B304=I282,"",1)</f>
        <v>1</v>
      </c>
      <c r="J304" s="2">
        <f>IF(B304=J282,"",1)</f>
        <v>1</v>
      </c>
      <c r="K304" s="2">
        <f>IF(B304=K282,"",1)</f>
        <v>1</v>
      </c>
      <c r="L304" s="2">
        <f>IF(B304=L282,"",1)</f>
        <v>1</v>
      </c>
      <c r="M304" s="2">
        <f>IF(B304=M282,"",1)</f>
        <v>1</v>
      </c>
      <c r="N304" s="2">
        <f>IF(B304=N282,"",1)</f>
        <v>1</v>
      </c>
      <c r="O304" s="2">
        <f>IF(B304=O282,"",1)</f>
        <v>1</v>
      </c>
      <c r="P304" s="2">
        <f>IF(B304=P282,"",1)</f>
        <v>1</v>
      </c>
      <c r="Q304" s="2">
        <f>IF(B304=Q282,"",1)</f>
        <v>1</v>
      </c>
      <c r="R304" s="2">
        <f>IF(B304=R282,"",1)</f>
        <v>1</v>
      </c>
      <c r="S304" s="2">
        <f>IF(B304=S282,"",1)</f>
        <v>1</v>
      </c>
      <c r="T304" s="2">
        <f>IF(B304=T282,"",1)</f>
        <v>1</v>
      </c>
      <c r="U304" s="2">
        <f>IF(B304=U282,"",1)</f>
        <v>1</v>
      </c>
      <c r="V304" s="2">
        <f>IF(B304=V282,"",1)</f>
        <v>1</v>
      </c>
      <c r="W304" s="2">
        <f>IF(B304=W282,"",1)</f>
        <v>1</v>
      </c>
      <c r="X304" s="71" t="str">
        <f>IF(B304=X282,"",1)</f>
        <v/>
      </c>
      <c r="Y304" s="2">
        <f>IF(B304=Y282,"",1)</f>
        <v>1</v>
      </c>
      <c r="Z304" s="2">
        <f>IF(B304=Z282,"",1)</f>
        <v>1</v>
      </c>
      <c r="AA304" s="2">
        <f>IF(B304=AA282,"",1)</f>
        <v>1</v>
      </c>
      <c r="AB304" s="2">
        <f>IF(B304=AB282,"",1)</f>
        <v>1</v>
      </c>
      <c r="AC304" s="2">
        <f>IF(B304=AC282,"",1)</f>
        <v>1</v>
      </c>
      <c r="AD304" s="2">
        <f>IF(B304=AD282,"",1)</f>
        <v>1</v>
      </c>
    </row>
    <row r="305" spans="2:30" ht="15.75" thickBot="1">
      <c r="B305" s="46" t="s">
        <v>106</v>
      </c>
      <c r="C305" s="2">
        <f>IF(B305=C282,"",1)</f>
        <v>1</v>
      </c>
      <c r="D305" s="2">
        <f>IF(B305=D282,"",1)</f>
        <v>1</v>
      </c>
      <c r="E305" s="2">
        <f>IF(B305=E282,"",1)</f>
        <v>1</v>
      </c>
      <c r="F305" s="2">
        <f>IF(B305=F282,"",1)</f>
        <v>1</v>
      </c>
      <c r="G305" s="2">
        <f>IF(B305=G282,"",1)</f>
        <v>1</v>
      </c>
      <c r="H305" s="2">
        <f>IF(B305=H282,"",1)</f>
        <v>1</v>
      </c>
      <c r="I305" s="2">
        <f>IF(B305=I282,"",1)</f>
        <v>1</v>
      </c>
      <c r="J305" s="2">
        <f>IF(B305=J282,"",1)</f>
        <v>1</v>
      </c>
      <c r="K305" s="2">
        <f>IF(B305=K282,"",1)</f>
        <v>1</v>
      </c>
      <c r="L305" s="2">
        <f>IF(B305=L282,"",1)</f>
        <v>1</v>
      </c>
      <c r="M305" s="2">
        <f>IF(B305=M282,"",1)</f>
        <v>1</v>
      </c>
      <c r="N305" s="2">
        <f>IF(B305=N282,"",1)</f>
        <v>1</v>
      </c>
      <c r="O305" s="2">
        <f>IF(B305=O282,"",1)</f>
        <v>1</v>
      </c>
      <c r="P305" s="2">
        <f>IF(B305=P282,"",1)</f>
        <v>1</v>
      </c>
      <c r="Q305" s="2">
        <f>IF(B305=Q282,"",1)</f>
        <v>1</v>
      </c>
      <c r="R305" s="2">
        <f>IF(B305=R282,"",1)</f>
        <v>1</v>
      </c>
      <c r="S305" s="2">
        <f>IF(B305=S282,"",1)</f>
        <v>1</v>
      </c>
      <c r="T305" s="2">
        <f>IF(B305=T282,"",1)</f>
        <v>1</v>
      </c>
      <c r="U305" s="2">
        <f>IF(B305=U282,"",1)</f>
        <v>1</v>
      </c>
      <c r="V305" s="2">
        <f>IF(B305=V282,"",1)</f>
        <v>1</v>
      </c>
      <c r="W305" s="2">
        <f>IF(B305=W282,"",1)</f>
        <v>1</v>
      </c>
      <c r="X305" s="2">
        <f>IF(B305=X282,"",1)</f>
        <v>1</v>
      </c>
      <c r="Y305" s="71" t="str">
        <f>IF(B305=Y282,"",1)</f>
        <v/>
      </c>
      <c r="Z305" s="2">
        <f>IF(B305=Z282,"",1)</f>
        <v>1</v>
      </c>
      <c r="AA305" s="2">
        <f>IF(B305=AA282,"",1)</f>
        <v>1</v>
      </c>
      <c r="AB305" s="2">
        <f>IF(B305=AB282,"",1)</f>
        <v>1</v>
      </c>
      <c r="AC305" s="2">
        <f>IF(B305=AC282,"",1)</f>
        <v>1</v>
      </c>
      <c r="AD305" s="2">
        <f>IF(B305=AD282,"",1)</f>
        <v>1</v>
      </c>
    </row>
    <row r="306" spans="2:30" ht="15.75" thickBot="1">
      <c r="B306" s="46" t="s">
        <v>109</v>
      </c>
      <c r="C306" s="2">
        <f>IF(B306=C282,"",1)</f>
        <v>1</v>
      </c>
      <c r="D306" s="2">
        <f>IF(B306=D282,"",1)</f>
        <v>1</v>
      </c>
      <c r="E306" s="2">
        <f>IF(B306=E282,"",1)</f>
        <v>1</v>
      </c>
      <c r="F306" s="2">
        <f>IF(B306=F282,"",1)</f>
        <v>1</v>
      </c>
      <c r="G306" s="2">
        <f>IF(B306=G282,"",1)</f>
        <v>1</v>
      </c>
      <c r="H306" s="2">
        <f>IF(B306=H282,"",1)</f>
        <v>1</v>
      </c>
      <c r="I306" s="2">
        <f>IF(B306=I282,"",1)</f>
        <v>1</v>
      </c>
      <c r="J306" s="2">
        <f>IF(B306=J282,"",1)</f>
        <v>1</v>
      </c>
      <c r="K306" s="2">
        <f>IF(B306=K282,"",1)</f>
        <v>1</v>
      </c>
      <c r="L306" s="2">
        <f>IF(B306=L282,"",1)</f>
        <v>1</v>
      </c>
      <c r="M306" s="2">
        <f>IF(B306=M282,"",1)</f>
        <v>1</v>
      </c>
      <c r="N306" s="2">
        <f>IF(B306=N282,"",1)</f>
        <v>1</v>
      </c>
      <c r="O306" s="2">
        <f>IF(B306=O282,"",1)</f>
        <v>1</v>
      </c>
      <c r="P306" s="2">
        <f>IF(B306=P282,"",1)</f>
        <v>1</v>
      </c>
      <c r="Q306" s="2">
        <f>IF(B306=Q282,"",1)</f>
        <v>1</v>
      </c>
      <c r="R306" s="2">
        <f>IF(B306=R282,"",1)</f>
        <v>1</v>
      </c>
      <c r="S306" s="2">
        <f>IF(B306=S282,"",1)</f>
        <v>1</v>
      </c>
      <c r="T306" s="2">
        <f>IF(B306=T282,"",1)</f>
        <v>1</v>
      </c>
      <c r="U306" s="2">
        <f>IF(B306=U282,"",1)</f>
        <v>1</v>
      </c>
      <c r="V306" s="2">
        <f>IF(B306=V282,"",1)</f>
        <v>1</v>
      </c>
      <c r="W306" s="2">
        <f>IF(B306=W282,"",1)</f>
        <v>1</v>
      </c>
      <c r="X306" s="2">
        <f>IF(B306=X282,"",1)</f>
        <v>1</v>
      </c>
      <c r="Y306" s="2">
        <f>IF(B306=Y282,"",1)</f>
        <v>1</v>
      </c>
      <c r="Z306" s="71" t="str">
        <f>IF(B306=Z282,"",1)</f>
        <v/>
      </c>
      <c r="AA306" s="2">
        <f>IF(B306=AA282,"",1)</f>
        <v>1</v>
      </c>
      <c r="AB306" s="2">
        <f>IF(B306=AB282,"",1)</f>
        <v>1</v>
      </c>
      <c r="AC306" s="2">
        <f>IF(B306=AC282,"",1)</f>
        <v>1</v>
      </c>
      <c r="AD306" s="2">
        <f>IF(B306=AD282,"",1)</f>
        <v>1</v>
      </c>
    </row>
    <row r="307" spans="2:30" ht="15.75" thickBot="1">
      <c r="B307" s="46" t="s">
        <v>111</v>
      </c>
      <c r="C307" s="2">
        <f>IF(B307=C282,"",1)</f>
        <v>1</v>
      </c>
      <c r="D307" s="2">
        <f>IF(B307=D282,"",1)</f>
        <v>1</v>
      </c>
      <c r="E307" s="2">
        <f>IF(B307=E282,"",1)</f>
        <v>1</v>
      </c>
      <c r="F307" s="2">
        <f>IF(B307=F282,"",1)</f>
        <v>1</v>
      </c>
      <c r="G307" s="2">
        <f>IF(B307=G282,"",1)</f>
        <v>1</v>
      </c>
      <c r="H307" s="2">
        <f>IF(B307=H282,"",1)</f>
        <v>1</v>
      </c>
      <c r="I307" s="2">
        <f>IF(B307=I282,"",1)</f>
        <v>1</v>
      </c>
      <c r="J307" s="2">
        <f>IF(B307=J282,"",1)</f>
        <v>1</v>
      </c>
      <c r="K307" s="2">
        <f>IF(B307=K282,"",1)</f>
        <v>1</v>
      </c>
      <c r="L307" s="2">
        <f>IF(B307=L282,"",1)</f>
        <v>1</v>
      </c>
      <c r="M307" s="2">
        <f>IF(B307=M282,"",1)</f>
        <v>1</v>
      </c>
      <c r="N307" s="2">
        <f>IF(B307=N282,"",1)</f>
        <v>1</v>
      </c>
      <c r="O307" s="2">
        <f>IF(B307=O282,"",1)</f>
        <v>1</v>
      </c>
      <c r="P307" s="2">
        <f>IF(B307=P282,"",1)</f>
        <v>1</v>
      </c>
      <c r="Q307" s="2">
        <f>IF(B307=Q282,"",1)</f>
        <v>1</v>
      </c>
      <c r="R307" s="2">
        <f>IF(B307=R282,"",1)</f>
        <v>1</v>
      </c>
      <c r="S307" s="2">
        <f>IF(B307=S282,"",1)</f>
        <v>1</v>
      </c>
      <c r="T307" s="2">
        <f>IF(B307=T282,"",1)</f>
        <v>1</v>
      </c>
      <c r="U307" s="2">
        <f>IF(B307=U282,"",1)</f>
        <v>1</v>
      </c>
      <c r="V307" s="2">
        <f>IF(B307=V282,"",1)</f>
        <v>1</v>
      </c>
      <c r="W307" s="2">
        <f>IF(B307=W282,"",1)</f>
        <v>1</v>
      </c>
      <c r="X307" s="2">
        <f>IF(B307=X282,"",1)</f>
        <v>1</v>
      </c>
      <c r="Y307" s="2">
        <f>IF(B307=Y282,"",1)</f>
        <v>1</v>
      </c>
      <c r="Z307" s="2">
        <f>IF(B307=Z282,"",1)</f>
        <v>1</v>
      </c>
      <c r="AA307" s="71" t="str">
        <f>IF(B307=AA282,"",1)</f>
        <v/>
      </c>
      <c r="AB307" s="2">
        <f>IF(B307=AB282,"",1)</f>
        <v>1</v>
      </c>
      <c r="AC307" s="2">
        <f>IF(B307=AC282,"",1)</f>
        <v>1</v>
      </c>
      <c r="AD307" s="2">
        <f>IF(B307=AD282,"",1)</f>
        <v>1</v>
      </c>
    </row>
    <row r="308" spans="2:30" ht="15.75" thickBot="1">
      <c r="B308" s="46" t="s">
        <v>113</v>
      </c>
      <c r="C308" s="2">
        <f>IF(B308=C282,"",1)</f>
        <v>1</v>
      </c>
      <c r="D308" s="2">
        <f>IF(B308=D282,"",1)</f>
        <v>1</v>
      </c>
      <c r="E308" s="2">
        <f>IF(B308=E282,"",1)</f>
        <v>1</v>
      </c>
      <c r="F308" s="2">
        <f>IF(B308=F282,"",1)</f>
        <v>1</v>
      </c>
      <c r="G308" s="2">
        <f>IF(B308=G282,"",1)</f>
        <v>1</v>
      </c>
      <c r="H308" s="2">
        <f>IF(B308=H282,"",1)</f>
        <v>1</v>
      </c>
      <c r="I308" s="2">
        <f>IF(B308=I282,"",1)</f>
        <v>1</v>
      </c>
      <c r="J308" s="2">
        <f>IF(B308=J282,"",1)</f>
        <v>1</v>
      </c>
      <c r="K308" s="2">
        <f>IF(B308=K282,"",1)</f>
        <v>1</v>
      </c>
      <c r="L308" s="2">
        <f>IF(B308=L282,"",1)</f>
        <v>1</v>
      </c>
      <c r="M308" s="2">
        <f>IF(B308=M282,"",1)</f>
        <v>1</v>
      </c>
      <c r="N308" s="2">
        <f>IF(B308=N282,"",1)</f>
        <v>1</v>
      </c>
      <c r="O308" s="2">
        <f>IF(B308=O282,"",1)</f>
        <v>1</v>
      </c>
      <c r="P308" s="2">
        <f>IF(B308=P282,"",1)</f>
        <v>1</v>
      </c>
      <c r="Q308" s="2">
        <f>IF(B308=Q282,"",1)</f>
        <v>1</v>
      </c>
      <c r="R308" s="2">
        <f>IF(B308=R282,"",1)</f>
        <v>1</v>
      </c>
      <c r="S308" s="2">
        <f>IF(B308=S282,"",1)</f>
        <v>1</v>
      </c>
      <c r="T308" s="2">
        <f>IF(B308=T282,"",1)</f>
        <v>1</v>
      </c>
      <c r="U308" s="2">
        <f>IF(B308=U282,"",1)</f>
        <v>1</v>
      </c>
      <c r="V308" s="2">
        <f>IF(B308=V282,"",1)</f>
        <v>1</v>
      </c>
      <c r="W308" s="2">
        <f>IF(B308=W282,"",1)</f>
        <v>1</v>
      </c>
      <c r="X308" s="2">
        <f>IF(B308=X282,"",1)</f>
        <v>1</v>
      </c>
      <c r="Y308" s="2">
        <f>IF(B308=Y282,"",1)</f>
        <v>1</v>
      </c>
      <c r="Z308" s="2">
        <f>IF(B308=Z282,"",1)</f>
        <v>1</v>
      </c>
      <c r="AA308" s="2">
        <f>IF(B308=AA282,"",1)</f>
        <v>1</v>
      </c>
      <c r="AB308" s="71" t="str">
        <f>IF(B308=AB282,"",1)</f>
        <v/>
      </c>
      <c r="AC308" s="2">
        <f>IF(B308=AC282,"",1)</f>
        <v>1</v>
      </c>
      <c r="AD308" s="2">
        <f>IF(B308=AD282,"",1)</f>
        <v>1</v>
      </c>
    </row>
    <row r="309" spans="2:30" ht="15.75" thickBot="1">
      <c r="B309" s="46" t="s">
        <v>116</v>
      </c>
      <c r="C309" s="2">
        <f>IF(B309=C282,"",1)</f>
        <v>1</v>
      </c>
      <c r="D309" s="2">
        <f>IF(B309=D282,"",1)</f>
        <v>1</v>
      </c>
      <c r="E309" s="2">
        <f>IF(B309=E282,"",1)</f>
        <v>1</v>
      </c>
      <c r="F309" s="2">
        <f>IF(B309=F282,"",1)</f>
        <v>1</v>
      </c>
      <c r="G309" s="2">
        <f>IF(B309=G282,"",1)</f>
        <v>1</v>
      </c>
      <c r="H309" s="2">
        <f>IF(B309=H282,"",1)</f>
        <v>1</v>
      </c>
      <c r="I309" s="2">
        <f>IF(B309=I282,"",1)</f>
        <v>1</v>
      </c>
      <c r="J309" s="2">
        <f>IF(B309=J282,"",1)</f>
        <v>1</v>
      </c>
      <c r="K309" s="2">
        <f>IF(B309=K282,"",1)</f>
        <v>1</v>
      </c>
      <c r="L309" s="2">
        <f>IF(B309=L282,"",1)</f>
        <v>1</v>
      </c>
      <c r="M309" s="2">
        <f>IF(B309=M282,"",1)</f>
        <v>1</v>
      </c>
      <c r="N309" s="2">
        <f>IF(B309=N282,"",1)</f>
        <v>1</v>
      </c>
      <c r="O309" s="2">
        <f>IF(B309=O282,"",1)</f>
        <v>1</v>
      </c>
      <c r="P309" s="2">
        <f>IF(B309=P282,"",1)</f>
        <v>1</v>
      </c>
      <c r="Q309" s="2">
        <f>IF(B309=Q282,"",1)</f>
        <v>1</v>
      </c>
      <c r="R309" s="2">
        <f>IF(B309=R282,"",1)</f>
        <v>1</v>
      </c>
      <c r="S309" s="2">
        <f>IF(B309=S282,"",1)</f>
        <v>1</v>
      </c>
      <c r="T309" s="2">
        <f>IF(B309=T282,"",1)</f>
        <v>1</v>
      </c>
      <c r="U309" s="2">
        <f>IF(B309=U282,"",1)</f>
        <v>1</v>
      </c>
      <c r="V309" s="2">
        <f>IF(B309=V282,"",1)</f>
        <v>1</v>
      </c>
      <c r="W309" s="2">
        <f>IF(B309=W282,"",1)</f>
        <v>1</v>
      </c>
      <c r="X309" s="2">
        <f>IF(B309=X282,"",1)</f>
        <v>1</v>
      </c>
      <c r="Y309" s="2">
        <f>IF(B309=Y282,"",1)</f>
        <v>1</v>
      </c>
      <c r="Z309" s="2">
        <f>IF(B309=Z282,"",1)</f>
        <v>1</v>
      </c>
      <c r="AA309" s="2">
        <f>IF(B309=AA282,"",1)</f>
        <v>1</v>
      </c>
      <c r="AB309" s="2">
        <f>IF(B309=AB282,"",1)</f>
        <v>1</v>
      </c>
      <c r="AC309" s="71" t="str">
        <f>IF(B309=AC282,"",1)</f>
        <v/>
      </c>
      <c r="AD309" s="2">
        <f>IF(B309=AD282,"",1)</f>
        <v>1</v>
      </c>
    </row>
    <row r="310" spans="2:30" ht="15.75" thickBot="1">
      <c r="B310" s="46" t="s">
        <v>119</v>
      </c>
      <c r="C310" s="2">
        <f>IF(B310=C282,"",1)</f>
        <v>1</v>
      </c>
      <c r="D310" s="2">
        <f>IF(B310=D282,"",1)</f>
        <v>1</v>
      </c>
      <c r="E310" s="2">
        <f>IF(B310=E282,"",1)</f>
        <v>1</v>
      </c>
      <c r="F310" s="2">
        <f>IF(B310=F282,"",1)</f>
        <v>1</v>
      </c>
      <c r="G310" s="2">
        <f>IF(B310=G282,"",1)</f>
        <v>1</v>
      </c>
      <c r="H310" s="2">
        <f>IF(B310=H282,"",1)</f>
        <v>1</v>
      </c>
      <c r="I310" s="2">
        <f>IF(B310=I282,"",1)</f>
        <v>1</v>
      </c>
      <c r="J310" s="2">
        <f>IF(B310=J282,"",1)</f>
        <v>1</v>
      </c>
      <c r="K310" s="2">
        <f>IF(B310=K282,"",1)</f>
        <v>1</v>
      </c>
      <c r="L310" s="2">
        <f>IF(B310=L282,"",1)</f>
        <v>1</v>
      </c>
      <c r="M310" s="2">
        <f>IF(B310=M282,"",1)</f>
        <v>1</v>
      </c>
      <c r="N310" s="2">
        <f>IF(B310=N282,"",1)</f>
        <v>1</v>
      </c>
      <c r="O310" s="2">
        <f>IF(B310=O282,"",1)</f>
        <v>1</v>
      </c>
      <c r="P310" s="2">
        <f>IF(B310=P282,"",1)</f>
        <v>1</v>
      </c>
      <c r="Q310" s="2">
        <f>IF(B310=Q282,"",1)</f>
        <v>1</v>
      </c>
      <c r="R310" s="2">
        <f>IF(B310=R282,"",1)</f>
        <v>1</v>
      </c>
      <c r="S310" s="2">
        <f>IF(B310=S282,"",1)</f>
        <v>1</v>
      </c>
      <c r="T310" s="2">
        <f>IF(B310=T282,"",1)</f>
        <v>1</v>
      </c>
      <c r="U310" s="2">
        <f>IF(B310=U282,"",1)</f>
        <v>1</v>
      </c>
      <c r="V310" s="2">
        <f>IF(B310=V282,"",1)</f>
        <v>1</v>
      </c>
      <c r="W310" s="2">
        <f>IF(B310=W282,"",1)</f>
        <v>1</v>
      </c>
      <c r="X310" s="2">
        <f>IF(B310=X282,"",1)</f>
        <v>1</v>
      </c>
      <c r="Y310" s="2">
        <f>IF(B310=Y282,"",1)</f>
        <v>1</v>
      </c>
      <c r="Z310" s="2">
        <f>IF(B310=Z282,"",1)</f>
        <v>1</v>
      </c>
      <c r="AA310" s="2">
        <f>IF(B310=AA282,"",1)</f>
        <v>1</v>
      </c>
      <c r="AB310" s="2">
        <f>IF(B310=AB282,"",1)</f>
        <v>1</v>
      </c>
      <c r="AC310" s="2">
        <f>IF(B310=AC282,"",1)</f>
        <v>1</v>
      </c>
      <c r="AD310" s="71" t="str">
        <f>IF(B310=AD282,"",1)</f>
        <v/>
      </c>
    </row>
    <row r="312" spans="2:30">
      <c r="B312" s="1" t="s">
        <v>136</v>
      </c>
      <c r="C312" s="1"/>
      <c r="D312" s="1"/>
      <c r="E312" s="1"/>
      <c r="F312" s="1"/>
      <c r="G312" s="1"/>
      <c r="H312" s="1"/>
      <c r="I312" s="1"/>
      <c r="J312" s="1"/>
      <c r="K312" s="1"/>
      <c r="L312" s="1"/>
      <c r="M312" s="1"/>
      <c r="N312" s="1"/>
      <c r="O312" s="1"/>
    </row>
    <row r="313" spans="2:30" ht="15.75" thickBot="1">
      <c r="B313" s="46" t="s">
        <v>160</v>
      </c>
      <c r="C313" s="46" t="s">
        <v>45</v>
      </c>
      <c r="D313" s="46" t="s">
        <v>48</v>
      </c>
      <c r="E313" s="46" t="s">
        <v>51</v>
      </c>
      <c r="F313" s="46" t="s">
        <v>54</v>
      </c>
      <c r="G313" s="46" t="s">
        <v>57</v>
      </c>
      <c r="H313" s="46" t="s">
        <v>60</v>
      </c>
      <c r="I313" s="46" t="s">
        <v>63</v>
      </c>
      <c r="J313" s="46" t="s">
        <v>66</v>
      </c>
      <c r="K313" s="46" t="s">
        <v>69</v>
      </c>
      <c r="L313" s="46" t="s">
        <v>71</v>
      </c>
      <c r="M313" s="46" t="s">
        <v>73</v>
      </c>
      <c r="N313" s="46" t="s">
        <v>75</v>
      </c>
      <c r="O313" s="46" t="s">
        <v>78</v>
      </c>
      <c r="P313" s="46" t="s">
        <v>81</v>
      </c>
      <c r="Q313" s="46" t="s">
        <v>84</v>
      </c>
      <c r="R313" s="46" t="s">
        <v>87</v>
      </c>
      <c r="S313" s="46" t="s">
        <v>90</v>
      </c>
      <c r="T313" s="46" t="s">
        <v>93</v>
      </c>
      <c r="U313" s="46" t="s">
        <v>96</v>
      </c>
      <c r="V313" s="46" t="s">
        <v>98</v>
      </c>
      <c r="W313" s="46" t="s">
        <v>100</v>
      </c>
      <c r="X313" s="46" t="s">
        <v>103</v>
      </c>
      <c r="Y313" s="46" t="s">
        <v>106</v>
      </c>
      <c r="Z313" s="46" t="s">
        <v>109</v>
      </c>
      <c r="AA313" s="46" t="s">
        <v>111</v>
      </c>
      <c r="AB313" s="46" t="s">
        <v>113</v>
      </c>
      <c r="AC313" s="46" t="s">
        <v>116</v>
      </c>
      <c r="AD313" s="46" t="s">
        <v>119</v>
      </c>
    </row>
    <row r="314" spans="2:30" ht="15.75" thickBot="1">
      <c r="B314" s="46" t="s">
        <v>45</v>
      </c>
      <c r="C314" s="71" t="s">
        <v>732</v>
      </c>
      <c r="D314" s="2" t="s">
        <v>732</v>
      </c>
      <c r="E314" s="2" t="s">
        <v>732</v>
      </c>
      <c r="F314" s="2" t="s">
        <v>732</v>
      </c>
      <c r="G314" s="2" t="s">
        <v>732</v>
      </c>
      <c r="H314" s="2" t="s">
        <v>732</v>
      </c>
      <c r="I314" s="2" t="s">
        <v>732</v>
      </c>
      <c r="J314" s="2" t="s">
        <v>732</v>
      </c>
      <c r="K314" s="2" t="s">
        <v>732</v>
      </c>
      <c r="L314" s="2" t="s">
        <v>732</v>
      </c>
      <c r="M314" s="2" t="s">
        <v>732</v>
      </c>
      <c r="N314" s="2" t="s">
        <v>732</v>
      </c>
      <c r="O314" s="2" t="s">
        <v>732</v>
      </c>
      <c r="P314" s="2" t="s">
        <v>732</v>
      </c>
      <c r="Q314" s="2" t="s">
        <v>732</v>
      </c>
      <c r="R314" s="2" t="s">
        <v>732</v>
      </c>
      <c r="S314" s="2" t="s">
        <v>732</v>
      </c>
      <c r="T314" s="2" t="s">
        <v>732</v>
      </c>
      <c r="U314" s="2" t="s">
        <v>732</v>
      </c>
      <c r="V314" s="2" t="s">
        <v>732</v>
      </c>
      <c r="W314" s="2" t="s">
        <v>732</v>
      </c>
      <c r="X314" s="2" t="s">
        <v>732</v>
      </c>
      <c r="Y314" s="2" t="s">
        <v>732</v>
      </c>
      <c r="Z314" s="2" t="s">
        <v>732</v>
      </c>
      <c r="AA314" s="2" t="s">
        <v>732</v>
      </c>
      <c r="AB314" s="2" t="s">
        <v>732</v>
      </c>
      <c r="AC314" s="2" t="s">
        <v>732</v>
      </c>
      <c r="AD314" s="2" t="s">
        <v>732</v>
      </c>
    </row>
    <row r="315" spans="2:30" ht="15.75" thickBot="1">
      <c r="B315" s="46" t="s">
        <v>48</v>
      </c>
      <c r="C315" s="2" t="s">
        <v>732</v>
      </c>
      <c r="D315" s="71" t="s">
        <v>732</v>
      </c>
      <c r="E315" s="2" t="s">
        <v>732</v>
      </c>
      <c r="F315" s="2" t="s">
        <v>732</v>
      </c>
      <c r="G315" s="2" t="s">
        <v>732</v>
      </c>
      <c r="H315" s="2" t="s">
        <v>732</v>
      </c>
      <c r="I315" s="2" t="s">
        <v>732</v>
      </c>
      <c r="J315" s="2" t="s">
        <v>732</v>
      </c>
      <c r="K315" s="2" t="s">
        <v>732</v>
      </c>
      <c r="L315" s="2" t="s">
        <v>732</v>
      </c>
      <c r="M315" s="2" t="s">
        <v>732</v>
      </c>
      <c r="N315" s="2" t="s">
        <v>732</v>
      </c>
      <c r="O315" s="2" t="s">
        <v>732</v>
      </c>
      <c r="P315" s="2" t="s">
        <v>732</v>
      </c>
      <c r="Q315" s="2" t="s">
        <v>732</v>
      </c>
      <c r="R315" s="2" t="s">
        <v>732</v>
      </c>
      <c r="S315" s="2" t="s">
        <v>732</v>
      </c>
      <c r="T315" s="2" t="s">
        <v>732</v>
      </c>
      <c r="U315" s="2" t="s">
        <v>732</v>
      </c>
      <c r="V315" s="2" t="s">
        <v>732</v>
      </c>
      <c r="W315" s="2" t="s">
        <v>732</v>
      </c>
      <c r="X315" s="2" t="s">
        <v>732</v>
      </c>
      <c r="Y315" s="2" t="s">
        <v>732</v>
      </c>
      <c r="Z315" s="2" t="s">
        <v>732</v>
      </c>
      <c r="AA315" s="2" t="s">
        <v>732</v>
      </c>
      <c r="AB315" s="2" t="s">
        <v>732</v>
      </c>
      <c r="AC315" s="2" t="s">
        <v>732</v>
      </c>
      <c r="AD315" s="2" t="s">
        <v>732</v>
      </c>
    </row>
    <row r="316" spans="2:30" ht="15.75" thickBot="1">
      <c r="B316" s="46" t="s">
        <v>51</v>
      </c>
      <c r="C316" s="2" t="s">
        <v>732</v>
      </c>
      <c r="D316" s="2" t="s">
        <v>732</v>
      </c>
      <c r="E316" s="71" t="s">
        <v>732</v>
      </c>
      <c r="F316" s="2" t="s">
        <v>732</v>
      </c>
      <c r="G316" s="2" t="s">
        <v>732</v>
      </c>
      <c r="H316" s="2" t="s">
        <v>732</v>
      </c>
      <c r="I316" s="2" t="s">
        <v>732</v>
      </c>
      <c r="J316" s="2" t="s">
        <v>732</v>
      </c>
      <c r="K316" s="2" t="s">
        <v>732</v>
      </c>
      <c r="L316" s="2" t="s">
        <v>732</v>
      </c>
      <c r="M316" s="2" t="s">
        <v>732</v>
      </c>
      <c r="N316" s="2" t="s">
        <v>732</v>
      </c>
      <c r="O316" s="2" t="s">
        <v>732</v>
      </c>
      <c r="P316" s="2" t="s">
        <v>732</v>
      </c>
      <c r="Q316" s="2" t="s">
        <v>732</v>
      </c>
      <c r="R316" s="2" t="s">
        <v>732</v>
      </c>
      <c r="S316" s="2" t="s">
        <v>732</v>
      </c>
      <c r="T316" s="2" t="s">
        <v>732</v>
      </c>
      <c r="U316" s="2" t="s">
        <v>732</v>
      </c>
      <c r="V316" s="2" t="s">
        <v>732</v>
      </c>
      <c r="W316" s="2" t="s">
        <v>732</v>
      </c>
      <c r="X316" s="2" t="s">
        <v>732</v>
      </c>
      <c r="Y316" s="2" t="s">
        <v>732</v>
      </c>
      <c r="Z316" s="2" t="s">
        <v>732</v>
      </c>
      <c r="AA316" s="2" t="s">
        <v>732</v>
      </c>
      <c r="AB316" s="2" t="s">
        <v>732</v>
      </c>
      <c r="AC316" s="2" t="s">
        <v>732</v>
      </c>
      <c r="AD316" s="2" t="s">
        <v>732</v>
      </c>
    </row>
    <row r="317" spans="2:30" ht="15.75" thickBot="1">
      <c r="B317" s="46" t="s">
        <v>54</v>
      </c>
      <c r="C317" s="2" t="s">
        <v>732</v>
      </c>
      <c r="D317" s="2" t="s">
        <v>732</v>
      </c>
      <c r="E317" s="2" t="s">
        <v>732</v>
      </c>
      <c r="F317" s="71" t="s">
        <v>732</v>
      </c>
      <c r="G317" s="2" t="s">
        <v>732</v>
      </c>
      <c r="H317" s="2" t="s">
        <v>732</v>
      </c>
      <c r="I317" s="2" t="s">
        <v>732</v>
      </c>
      <c r="J317" s="2" t="s">
        <v>732</v>
      </c>
      <c r="K317" s="2" t="s">
        <v>732</v>
      </c>
      <c r="L317" s="2" t="s">
        <v>732</v>
      </c>
      <c r="M317" s="2" t="s">
        <v>732</v>
      </c>
      <c r="N317" s="2" t="s">
        <v>732</v>
      </c>
      <c r="O317" s="2" t="s">
        <v>732</v>
      </c>
      <c r="P317" s="2" t="s">
        <v>732</v>
      </c>
      <c r="Q317" s="2" t="s">
        <v>732</v>
      </c>
      <c r="R317" s="2" t="s">
        <v>732</v>
      </c>
      <c r="S317" s="2" t="s">
        <v>732</v>
      </c>
      <c r="T317" s="2" t="s">
        <v>732</v>
      </c>
      <c r="U317" s="2" t="s">
        <v>732</v>
      </c>
      <c r="V317" s="2" t="s">
        <v>732</v>
      </c>
      <c r="W317" s="2" t="s">
        <v>732</v>
      </c>
      <c r="X317" s="2" t="s">
        <v>732</v>
      </c>
      <c r="Y317" s="2" t="s">
        <v>732</v>
      </c>
      <c r="Z317" s="2" t="s">
        <v>732</v>
      </c>
      <c r="AA317" s="2" t="s">
        <v>732</v>
      </c>
      <c r="AB317" s="2" t="s">
        <v>732</v>
      </c>
      <c r="AC317" s="2" t="s">
        <v>732</v>
      </c>
      <c r="AD317" s="2" t="s">
        <v>732</v>
      </c>
    </row>
    <row r="318" spans="2:30" ht="15.75" thickBot="1">
      <c r="B318" s="46" t="s">
        <v>57</v>
      </c>
      <c r="C318" s="2" t="s">
        <v>732</v>
      </c>
      <c r="D318" s="2" t="s">
        <v>732</v>
      </c>
      <c r="E318" s="2" t="s">
        <v>732</v>
      </c>
      <c r="F318" s="2" t="s">
        <v>732</v>
      </c>
      <c r="G318" s="71" t="s">
        <v>732</v>
      </c>
      <c r="H318" s="2" t="s">
        <v>732</v>
      </c>
      <c r="I318" s="2" t="s">
        <v>732</v>
      </c>
      <c r="J318" s="2" t="s">
        <v>732</v>
      </c>
      <c r="K318" s="2" t="s">
        <v>732</v>
      </c>
      <c r="L318" s="2" t="s">
        <v>732</v>
      </c>
      <c r="M318" s="2" t="s">
        <v>732</v>
      </c>
      <c r="N318" s="2" t="s">
        <v>732</v>
      </c>
      <c r="O318" s="2" t="s">
        <v>732</v>
      </c>
      <c r="P318" s="2" t="s">
        <v>732</v>
      </c>
      <c r="Q318" s="2" t="s">
        <v>732</v>
      </c>
      <c r="R318" s="2" t="s">
        <v>732</v>
      </c>
      <c r="S318" s="2" t="s">
        <v>732</v>
      </c>
      <c r="T318" s="2" t="s">
        <v>732</v>
      </c>
      <c r="U318" s="2" t="s">
        <v>732</v>
      </c>
      <c r="V318" s="2" t="s">
        <v>732</v>
      </c>
      <c r="W318" s="2" t="s">
        <v>732</v>
      </c>
      <c r="X318" s="2" t="s">
        <v>732</v>
      </c>
      <c r="Y318" s="2" t="s">
        <v>732</v>
      </c>
      <c r="Z318" s="2" t="s">
        <v>732</v>
      </c>
      <c r="AA318" s="2" t="s">
        <v>732</v>
      </c>
      <c r="AB318" s="2" t="s">
        <v>732</v>
      </c>
      <c r="AC318" s="2" t="s">
        <v>732</v>
      </c>
      <c r="AD318" s="2" t="s">
        <v>732</v>
      </c>
    </row>
    <row r="319" spans="2:30" ht="15.75" thickBot="1">
      <c r="B319" s="46" t="s">
        <v>60</v>
      </c>
      <c r="C319" s="2" t="s">
        <v>732</v>
      </c>
      <c r="D319" s="2" t="s">
        <v>732</v>
      </c>
      <c r="E319" s="2" t="s">
        <v>732</v>
      </c>
      <c r="F319" s="2" t="s">
        <v>732</v>
      </c>
      <c r="G319" s="2" t="s">
        <v>732</v>
      </c>
      <c r="H319" s="71" t="s">
        <v>732</v>
      </c>
      <c r="I319" s="2" t="s">
        <v>732</v>
      </c>
      <c r="J319" s="2" t="s">
        <v>732</v>
      </c>
      <c r="K319" s="2" t="s">
        <v>732</v>
      </c>
      <c r="L319" s="2" t="s">
        <v>732</v>
      </c>
      <c r="M319" s="2" t="s">
        <v>732</v>
      </c>
      <c r="N319" s="2" t="s">
        <v>732</v>
      </c>
      <c r="O319" s="2" t="s">
        <v>732</v>
      </c>
      <c r="P319" s="2" t="s">
        <v>732</v>
      </c>
      <c r="Q319" s="2" t="s">
        <v>732</v>
      </c>
      <c r="R319" s="2" t="s">
        <v>732</v>
      </c>
      <c r="S319" s="2" t="s">
        <v>732</v>
      </c>
      <c r="T319" s="2" t="s">
        <v>732</v>
      </c>
      <c r="U319" s="2" t="s">
        <v>732</v>
      </c>
      <c r="V319" s="2" t="s">
        <v>732</v>
      </c>
      <c r="W319" s="2" t="s">
        <v>732</v>
      </c>
      <c r="X319" s="2" t="s">
        <v>732</v>
      </c>
      <c r="Y319" s="2" t="s">
        <v>732</v>
      </c>
      <c r="Z319" s="2" t="s">
        <v>732</v>
      </c>
      <c r="AA319" s="2" t="s">
        <v>732</v>
      </c>
      <c r="AB319" s="2" t="s">
        <v>732</v>
      </c>
      <c r="AC319" s="2" t="s">
        <v>732</v>
      </c>
      <c r="AD319" s="2" t="s">
        <v>732</v>
      </c>
    </row>
    <row r="320" spans="2:30" ht="15.75" thickBot="1">
      <c r="B320" s="46" t="s">
        <v>63</v>
      </c>
      <c r="C320" s="2" t="s">
        <v>732</v>
      </c>
      <c r="D320" s="2" t="s">
        <v>732</v>
      </c>
      <c r="E320" s="2" t="s">
        <v>732</v>
      </c>
      <c r="F320" s="2" t="s">
        <v>732</v>
      </c>
      <c r="G320" s="2" t="s">
        <v>732</v>
      </c>
      <c r="H320" s="2" t="s">
        <v>732</v>
      </c>
      <c r="I320" s="71" t="s">
        <v>732</v>
      </c>
      <c r="J320" s="2" t="s">
        <v>732</v>
      </c>
      <c r="K320" s="2" t="s">
        <v>732</v>
      </c>
      <c r="L320" s="2" t="s">
        <v>732</v>
      </c>
      <c r="M320" s="2" t="s">
        <v>732</v>
      </c>
      <c r="N320" s="2" t="s">
        <v>732</v>
      </c>
      <c r="O320" s="2" t="s">
        <v>732</v>
      </c>
      <c r="P320" s="2" t="s">
        <v>732</v>
      </c>
      <c r="Q320" s="2">
        <v>1</v>
      </c>
      <c r="R320" s="2">
        <v>1</v>
      </c>
      <c r="S320" s="2" t="s">
        <v>732</v>
      </c>
      <c r="T320" s="2" t="s">
        <v>732</v>
      </c>
      <c r="U320" s="2" t="s">
        <v>732</v>
      </c>
      <c r="V320" s="2">
        <v>1</v>
      </c>
      <c r="W320" s="2" t="s">
        <v>732</v>
      </c>
      <c r="X320" s="2" t="s">
        <v>732</v>
      </c>
      <c r="Y320" s="2" t="s">
        <v>732</v>
      </c>
      <c r="Z320" s="2" t="s">
        <v>732</v>
      </c>
      <c r="AA320" s="2" t="s">
        <v>732</v>
      </c>
      <c r="AB320" s="2" t="s">
        <v>732</v>
      </c>
      <c r="AC320" s="2" t="s">
        <v>732</v>
      </c>
      <c r="AD320" s="2">
        <v>1</v>
      </c>
    </row>
    <row r="321" spans="2:30" ht="15.75" thickBot="1">
      <c r="B321" s="46" t="s">
        <v>66</v>
      </c>
      <c r="C321" s="2" t="s">
        <v>732</v>
      </c>
      <c r="D321" s="2" t="s">
        <v>732</v>
      </c>
      <c r="E321" s="2" t="s">
        <v>732</v>
      </c>
      <c r="F321" s="2" t="s">
        <v>732</v>
      </c>
      <c r="G321" s="2" t="s">
        <v>732</v>
      </c>
      <c r="H321" s="2" t="s">
        <v>732</v>
      </c>
      <c r="I321" s="2" t="s">
        <v>732</v>
      </c>
      <c r="J321" s="71" t="s">
        <v>732</v>
      </c>
      <c r="K321" s="2" t="s">
        <v>732</v>
      </c>
      <c r="L321" s="2" t="s">
        <v>732</v>
      </c>
      <c r="M321" s="2" t="s">
        <v>732</v>
      </c>
      <c r="N321" s="2" t="s">
        <v>732</v>
      </c>
      <c r="O321" s="2" t="s">
        <v>732</v>
      </c>
      <c r="P321" s="2" t="s">
        <v>732</v>
      </c>
      <c r="Q321" s="2" t="s">
        <v>732</v>
      </c>
      <c r="R321" s="2" t="s">
        <v>732</v>
      </c>
      <c r="S321" s="2" t="s">
        <v>732</v>
      </c>
      <c r="T321" s="2" t="s">
        <v>732</v>
      </c>
      <c r="U321" s="2" t="s">
        <v>732</v>
      </c>
      <c r="V321" s="2" t="s">
        <v>732</v>
      </c>
      <c r="W321" s="2" t="s">
        <v>732</v>
      </c>
      <c r="X321" s="2" t="s">
        <v>732</v>
      </c>
      <c r="Y321" s="2" t="s">
        <v>732</v>
      </c>
      <c r="Z321" s="2" t="s">
        <v>732</v>
      </c>
      <c r="AA321" s="2" t="s">
        <v>732</v>
      </c>
      <c r="AB321" s="2" t="s">
        <v>732</v>
      </c>
      <c r="AC321" s="2" t="s">
        <v>732</v>
      </c>
      <c r="AD321" s="2" t="s">
        <v>732</v>
      </c>
    </row>
    <row r="322" spans="2:30" ht="15.75" thickBot="1">
      <c r="B322" s="46" t="s">
        <v>69</v>
      </c>
      <c r="C322" s="2" t="s">
        <v>732</v>
      </c>
      <c r="D322" s="2" t="s">
        <v>732</v>
      </c>
      <c r="E322" s="2" t="s">
        <v>732</v>
      </c>
      <c r="F322" s="2" t="s">
        <v>732</v>
      </c>
      <c r="G322" s="2" t="s">
        <v>732</v>
      </c>
      <c r="H322" s="2" t="s">
        <v>732</v>
      </c>
      <c r="I322" s="2" t="s">
        <v>732</v>
      </c>
      <c r="J322" s="2" t="s">
        <v>732</v>
      </c>
      <c r="K322" s="71" t="s">
        <v>732</v>
      </c>
      <c r="L322" s="2" t="s">
        <v>732</v>
      </c>
      <c r="M322" s="2" t="s">
        <v>732</v>
      </c>
      <c r="N322" s="2" t="s">
        <v>732</v>
      </c>
      <c r="O322" s="2" t="s">
        <v>732</v>
      </c>
      <c r="P322" s="2" t="s">
        <v>732</v>
      </c>
      <c r="Q322" s="2" t="s">
        <v>732</v>
      </c>
      <c r="R322" s="2" t="s">
        <v>732</v>
      </c>
      <c r="S322" s="2" t="s">
        <v>732</v>
      </c>
      <c r="T322" s="2" t="s">
        <v>732</v>
      </c>
      <c r="U322" s="2" t="s">
        <v>732</v>
      </c>
      <c r="V322" s="2" t="s">
        <v>732</v>
      </c>
      <c r="W322" s="2" t="s">
        <v>732</v>
      </c>
      <c r="X322" s="2" t="s">
        <v>732</v>
      </c>
      <c r="Y322" s="2" t="s">
        <v>732</v>
      </c>
      <c r="Z322" s="2" t="s">
        <v>732</v>
      </c>
      <c r="AA322" s="2" t="s">
        <v>732</v>
      </c>
      <c r="AB322" s="2" t="s">
        <v>732</v>
      </c>
      <c r="AC322" s="2" t="s">
        <v>732</v>
      </c>
      <c r="AD322" s="2" t="s">
        <v>732</v>
      </c>
    </row>
    <row r="323" spans="2:30" ht="15.75" thickBot="1">
      <c r="B323" s="46" t="s">
        <v>71</v>
      </c>
      <c r="C323" s="2" t="s">
        <v>732</v>
      </c>
      <c r="D323" s="2" t="s">
        <v>732</v>
      </c>
      <c r="E323" s="2" t="s">
        <v>732</v>
      </c>
      <c r="F323" s="2" t="s">
        <v>732</v>
      </c>
      <c r="G323" s="2" t="s">
        <v>732</v>
      </c>
      <c r="H323" s="2" t="s">
        <v>732</v>
      </c>
      <c r="I323" s="2" t="s">
        <v>732</v>
      </c>
      <c r="J323" s="2" t="s">
        <v>732</v>
      </c>
      <c r="K323" s="2" t="s">
        <v>732</v>
      </c>
      <c r="L323" s="71" t="s">
        <v>732</v>
      </c>
      <c r="M323" s="2" t="s">
        <v>732</v>
      </c>
      <c r="N323" s="2" t="s">
        <v>732</v>
      </c>
      <c r="O323" s="2" t="s">
        <v>732</v>
      </c>
      <c r="P323" s="2" t="s">
        <v>732</v>
      </c>
      <c r="Q323" s="2" t="s">
        <v>732</v>
      </c>
      <c r="R323" s="2" t="s">
        <v>732</v>
      </c>
      <c r="S323" s="2" t="s">
        <v>732</v>
      </c>
      <c r="T323" s="2" t="s">
        <v>732</v>
      </c>
      <c r="U323" s="2" t="s">
        <v>732</v>
      </c>
      <c r="V323" s="2" t="s">
        <v>732</v>
      </c>
      <c r="W323" s="2" t="s">
        <v>732</v>
      </c>
      <c r="X323" s="2" t="s">
        <v>732</v>
      </c>
      <c r="Y323" s="2" t="s">
        <v>732</v>
      </c>
      <c r="Z323" s="2" t="s">
        <v>732</v>
      </c>
      <c r="AA323" s="2" t="s">
        <v>732</v>
      </c>
      <c r="AB323" s="2" t="s">
        <v>732</v>
      </c>
      <c r="AC323" s="2" t="s">
        <v>732</v>
      </c>
      <c r="AD323" s="2" t="s">
        <v>732</v>
      </c>
    </row>
    <row r="324" spans="2:30" ht="15.75" thickBot="1">
      <c r="B324" s="46" t="s">
        <v>73</v>
      </c>
      <c r="C324" s="2" t="s">
        <v>732</v>
      </c>
      <c r="D324" s="2" t="s">
        <v>732</v>
      </c>
      <c r="E324" s="2" t="s">
        <v>732</v>
      </c>
      <c r="F324" s="2" t="s">
        <v>732</v>
      </c>
      <c r="G324" s="2" t="s">
        <v>732</v>
      </c>
      <c r="H324" s="2" t="s">
        <v>732</v>
      </c>
      <c r="I324" s="2" t="s">
        <v>732</v>
      </c>
      <c r="J324" s="2" t="s">
        <v>732</v>
      </c>
      <c r="K324" s="2" t="s">
        <v>732</v>
      </c>
      <c r="L324" s="2" t="s">
        <v>732</v>
      </c>
      <c r="M324" s="71" t="s">
        <v>732</v>
      </c>
      <c r="N324" s="2" t="s">
        <v>732</v>
      </c>
      <c r="O324" s="2" t="s">
        <v>732</v>
      </c>
      <c r="P324" s="2" t="s">
        <v>732</v>
      </c>
      <c r="Q324" s="2" t="s">
        <v>732</v>
      </c>
      <c r="R324" s="2" t="s">
        <v>732</v>
      </c>
      <c r="S324" s="2" t="s">
        <v>732</v>
      </c>
      <c r="T324" s="2" t="s">
        <v>732</v>
      </c>
      <c r="U324" s="2" t="s">
        <v>732</v>
      </c>
      <c r="V324" s="2" t="s">
        <v>732</v>
      </c>
      <c r="W324" s="2" t="s">
        <v>732</v>
      </c>
      <c r="X324" s="2" t="s">
        <v>732</v>
      </c>
      <c r="Y324" s="2" t="s">
        <v>732</v>
      </c>
      <c r="Z324" s="2" t="s">
        <v>732</v>
      </c>
      <c r="AA324" s="2" t="s">
        <v>732</v>
      </c>
      <c r="AB324" s="2" t="s">
        <v>732</v>
      </c>
      <c r="AC324" s="2" t="s">
        <v>732</v>
      </c>
      <c r="AD324" s="2" t="s">
        <v>732</v>
      </c>
    </row>
    <row r="325" spans="2:30" ht="15.75" thickBot="1">
      <c r="B325" s="46" t="s">
        <v>75</v>
      </c>
      <c r="C325" s="2" t="s">
        <v>732</v>
      </c>
      <c r="D325" s="2" t="s">
        <v>732</v>
      </c>
      <c r="E325" s="2" t="s">
        <v>732</v>
      </c>
      <c r="F325" s="2" t="s">
        <v>732</v>
      </c>
      <c r="G325" s="2" t="s">
        <v>732</v>
      </c>
      <c r="H325" s="2" t="s">
        <v>732</v>
      </c>
      <c r="I325" s="2" t="s">
        <v>732</v>
      </c>
      <c r="J325" s="2" t="s">
        <v>732</v>
      </c>
      <c r="K325" s="2" t="s">
        <v>732</v>
      </c>
      <c r="L325" s="2" t="s">
        <v>732</v>
      </c>
      <c r="M325" s="2" t="s">
        <v>732</v>
      </c>
      <c r="N325" s="71" t="s">
        <v>732</v>
      </c>
      <c r="O325" s="2" t="s">
        <v>732</v>
      </c>
      <c r="P325" s="2" t="s">
        <v>732</v>
      </c>
      <c r="Q325" s="2" t="s">
        <v>732</v>
      </c>
      <c r="R325" s="2" t="s">
        <v>732</v>
      </c>
      <c r="S325" s="2" t="s">
        <v>732</v>
      </c>
      <c r="T325" s="2" t="s">
        <v>732</v>
      </c>
      <c r="U325" s="2" t="s">
        <v>732</v>
      </c>
      <c r="V325" s="2" t="s">
        <v>732</v>
      </c>
      <c r="W325" s="2" t="s">
        <v>732</v>
      </c>
      <c r="X325" s="2" t="s">
        <v>732</v>
      </c>
      <c r="Y325" s="2" t="s">
        <v>732</v>
      </c>
      <c r="Z325" s="2" t="s">
        <v>732</v>
      </c>
      <c r="AA325" s="2" t="s">
        <v>732</v>
      </c>
      <c r="AB325" s="2" t="s">
        <v>732</v>
      </c>
      <c r="AC325" s="2" t="s">
        <v>732</v>
      </c>
      <c r="AD325" s="2" t="s">
        <v>732</v>
      </c>
    </row>
    <row r="326" spans="2:30" ht="15.75" thickBot="1">
      <c r="B326" s="46" t="s">
        <v>78</v>
      </c>
      <c r="C326" s="2" t="s">
        <v>732</v>
      </c>
      <c r="D326" s="2" t="s">
        <v>732</v>
      </c>
      <c r="E326" s="2" t="s">
        <v>732</v>
      </c>
      <c r="F326" s="2" t="s">
        <v>732</v>
      </c>
      <c r="G326" s="2" t="s">
        <v>732</v>
      </c>
      <c r="H326" s="2" t="s">
        <v>732</v>
      </c>
      <c r="I326" s="2" t="s">
        <v>732</v>
      </c>
      <c r="J326" s="2" t="s">
        <v>732</v>
      </c>
      <c r="K326" s="2" t="s">
        <v>732</v>
      </c>
      <c r="L326" s="2" t="s">
        <v>732</v>
      </c>
      <c r="M326" s="2" t="s">
        <v>732</v>
      </c>
      <c r="N326" s="2" t="s">
        <v>732</v>
      </c>
      <c r="O326" s="71" t="s">
        <v>732</v>
      </c>
      <c r="P326" s="2" t="s">
        <v>732</v>
      </c>
      <c r="Q326" s="2" t="s">
        <v>732</v>
      </c>
      <c r="R326" s="2" t="s">
        <v>732</v>
      </c>
      <c r="S326" s="2" t="s">
        <v>732</v>
      </c>
      <c r="T326" s="2" t="s">
        <v>732</v>
      </c>
      <c r="U326" s="2" t="s">
        <v>732</v>
      </c>
      <c r="V326" s="2" t="s">
        <v>732</v>
      </c>
      <c r="W326" s="2" t="s">
        <v>732</v>
      </c>
      <c r="X326" s="2" t="s">
        <v>732</v>
      </c>
      <c r="Y326" s="2" t="s">
        <v>732</v>
      </c>
      <c r="Z326" s="2" t="s">
        <v>732</v>
      </c>
      <c r="AA326" s="2" t="s">
        <v>732</v>
      </c>
      <c r="AB326" s="2" t="s">
        <v>732</v>
      </c>
      <c r="AC326" s="2" t="s">
        <v>732</v>
      </c>
      <c r="AD326" s="2" t="s">
        <v>732</v>
      </c>
    </row>
    <row r="327" spans="2:30" ht="15.75" thickBot="1">
      <c r="B327" s="46" t="s">
        <v>81</v>
      </c>
      <c r="C327" s="2" t="s">
        <v>732</v>
      </c>
      <c r="D327" s="2" t="s">
        <v>732</v>
      </c>
      <c r="E327" s="2" t="s">
        <v>732</v>
      </c>
      <c r="F327" s="2" t="s">
        <v>732</v>
      </c>
      <c r="G327" s="2" t="s">
        <v>732</v>
      </c>
      <c r="H327" s="2" t="s">
        <v>732</v>
      </c>
      <c r="I327" s="2" t="s">
        <v>732</v>
      </c>
      <c r="J327" s="2" t="s">
        <v>732</v>
      </c>
      <c r="K327" s="2" t="s">
        <v>732</v>
      </c>
      <c r="L327" s="2" t="s">
        <v>732</v>
      </c>
      <c r="M327" s="2" t="s">
        <v>732</v>
      </c>
      <c r="N327" s="2" t="s">
        <v>732</v>
      </c>
      <c r="O327" s="2" t="s">
        <v>732</v>
      </c>
      <c r="P327" s="71" t="s">
        <v>732</v>
      </c>
      <c r="Q327" s="2" t="s">
        <v>732</v>
      </c>
      <c r="R327" s="2" t="s">
        <v>732</v>
      </c>
      <c r="S327" s="2" t="s">
        <v>732</v>
      </c>
      <c r="T327" s="2" t="s">
        <v>732</v>
      </c>
      <c r="U327" s="2" t="s">
        <v>732</v>
      </c>
      <c r="V327" s="2" t="s">
        <v>732</v>
      </c>
      <c r="W327" s="2" t="s">
        <v>732</v>
      </c>
      <c r="X327" s="2" t="s">
        <v>732</v>
      </c>
      <c r="Y327" s="2" t="s">
        <v>732</v>
      </c>
      <c r="Z327" s="2" t="s">
        <v>732</v>
      </c>
      <c r="AA327" s="2" t="s">
        <v>732</v>
      </c>
      <c r="AB327" s="2" t="s">
        <v>732</v>
      </c>
      <c r="AC327" s="2" t="s">
        <v>732</v>
      </c>
      <c r="AD327" s="2" t="s">
        <v>732</v>
      </c>
    </row>
    <row r="328" spans="2:30" ht="15.75" thickBot="1">
      <c r="B328" s="46" t="s">
        <v>84</v>
      </c>
      <c r="C328" s="2" t="s">
        <v>732</v>
      </c>
      <c r="D328" s="2" t="s">
        <v>732</v>
      </c>
      <c r="E328" s="2" t="s">
        <v>732</v>
      </c>
      <c r="F328" s="2" t="s">
        <v>732</v>
      </c>
      <c r="G328" s="2" t="s">
        <v>732</v>
      </c>
      <c r="H328" s="2" t="s">
        <v>732</v>
      </c>
      <c r="I328" s="2" t="s">
        <v>732</v>
      </c>
      <c r="J328" s="2" t="s">
        <v>732</v>
      </c>
      <c r="K328" s="2" t="s">
        <v>732</v>
      </c>
      <c r="L328" s="2" t="s">
        <v>732</v>
      </c>
      <c r="M328" s="2" t="s">
        <v>732</v>
      </c>
      <c r="N328" s="2" t="s">
        <v>732</v>
      </c>
      <c r="O328" s="2" t="s">
        <v>732</v>
      </c>
      <c r="P328" s="2" t="s">
        <v>732</v>
      </c>
      <c r="Q328" s="71" t="s">
        <v>732</v>
      </c>
      <c r="R328" s="2" t="s">
        <v>732</v>
      </c>
      <c r="S328" s="2" t="s">
        <v>732</v>
      </c>
      <c r="T328" s="2" t="s">
        <v>732</v>
      </c>
      <c r="U328" s="2" t="s">
        <v>732</v>
      </c>
      <c r="V328" s="2" t="s">
        <v>732</v>
      </c>
      <c r="W328" s="2" t="s">
        <v>732</v>
      </c>
      <c r="X328" s="2" t="s">
        <v>732</v>
      </c>
      <c r="Y328" s="2" t="s">
        <v>732</v>
      </c>
      <c r="Z328" s="2" t="s">
        <v>732</v>
      </c>
      <c r="AA328" s="2" t="s">
        <v>732</v>
      </c>
      <c r="AB328" s="2" t="s">
        <v>732</v>
      </c>
      <c r="AC328" s="2" t="s">
        <v>732</v>
      </c>
      <c r="AD328" s="2" t="s">
        <v>732</v>
      </c>
    </row>
    <row r="329" spans="2:30" ht="15.75" thickBot="1">
      <c r="B329" s="46" t="s">
        <v>87</v>
      </c>
      <c r="C329" s="2" t="s">
        <v>732</v>
      </c>
      <c r="D329" s="2" t="s">
        <v>732</v>
      </c>
      <c r="E329" s="2" t="s">
        <v>732</v>
      </c>
      <c r="F329" s="2" t="s">
        <v>732</v>
      </c>
      <c r="G329" s="2" t="s">
        <v>732</v>
      </c>
      <c r="H329" s="2" t="s">
        <v>732</v>
      </c>
      <c r="I329" s="2" t="s">
        <v>732</v>
      </c>
      <c r="J329" s="2" t="s">
        <v>732</v>
      </c>
      <c r="K329" s="2" t="s">
        <v>732</v>
      </c>
      <c r="L329" s="2" t="s">
        <v>732</v>
      </c>
      <c r="M329" s="2" t="s">
        <v>732</v>
      </c>
      <c r="N329" s="2" t="s">
        <v>732</v>
      </c>
      <c r="O329" s="2" t="s">
        <v>732</v>
      </c>
      <c r="P329" s="2" t="s">
        <v>732</v>
      </c>
      <c r="Q329" s="2" t="s">
        <v>732</v>
      </c>
      <c r="R329" s="71" t="s">
        <v>732</v>
      </c>
      <c r="S329" s="2" t="s">
        <v>732</v>
      </c>
      <c r="T329" s="2" t="s">
        <v>732</v>
      </c>
      <c r="U329" s="2" t="s">
        <v>732</v>
      </c>
      <c r="V329" s="2" t="s">
        <v>732</v>
      </c>
      <c r="W329" s="2" t="s">
        <v>732</v>
      </c>
      <c r="X329" s="2" t="s">
        <v>732</v>
      </c>
      <c r="Y329" s="2" t="s">
        <v>732</v>
      </c>
      <c r="Z329" s="2" t="s">
        <v>732</v>
      </c>
      <c r="AA329" s="2" t="s">
        <v>732</v>
      </c>
      <c r="AB329" s="2" t="s">
        <v>732</v>
      </c>
      <c r="AC329" s="2" t="s">
        <v>732</v>
      </c>
      <c r="AD329" s="2" t="s">
        <v>732</v>
      </c>
    </row>
    <row r="330" spans="2:30" ht="15.75" thickBot="1">
      <c r="B330" s="46" t="s">
        <v>90</v>
      </c>
      <c r="C330" s="2" t="s">
        <v>732</v>
      </c>
      <c r="D330" s="2" t="s">
        <v>732</v>
      </c>
      <c r="E330" s="2" t="s">
        <v>732</v>
      </c>
      <c r="F330" s="2" t="s">
        <v>732</v>
      </c>
      <c r="G330" s="2" t="s">
        <v>732</v>
      </c>
      <c r="H330" s="2" t="s">
        <v>732</v>
      </c>
      <c r="I330" s="2" t="s">
        <v>732</v>
      </c>
      <c r="J330" s="2" t="s">
        <v>732</v>
      </c>
      <c r="K330" s="2" t="s">
        <v>732</v>
      </c>
      <c r="L330" s="2" t="s">
        <v>732</v>
      </c>
      <c r="M330" s="2" t="s">
        <v>732</v>
      </c>
      <c r="N330" s="2" t="s">
        <v>732</v>
      </c>
      <c r="O330" s="2">
        <v>1</v>
      </c>
      <c r="P330" s="2">
        <v>1</v>
      </c>
      <c r="Q330" s="2" t="s">
        <v>732</v>
      </c>
      <c r="R330" s="2">
        <v>1</v>
      </c>
      <c r="S330" s="71" t="s">
        <v>732</v>
      </c>
      <c r="T330" s="2" t="s">
        <v>732</v>
      </c>
      <c r="U330" s="2" t="s">
        <v>732</v>
      </c>
      <c r="V330" s="2" t="s">
        <v>732</v>
      </c>
      <c r="W330" s="2" t="s">
        <v>732</v>
      </c>
      <c r="X330" s="2" t="s">
        <v>732</v>
      </c>
      <c r="Y330" s="2" t="s">
        <v>732</v>
      </c>
      <c r="Z330" s="2" t="s">
        <v>732</v>
      </c>
      <c r="AA330" s="2" t="s">
        <v>732</v>
      </c>
      <c r="AB330" s="2" t="s">
        <v>732</v>
      </c>
      <c r="AC330" s="2" t="s">
        <v>732</v>
      </c>
      <c r="AD330" s="2" t="s">
        <v>732</v>
      </c>
    </row>
    <row r="331" spans="2:30" ht="15.75" thickBot="1">
      <c r="B331" s="46" t="s">
        <v>93</v>
      </c>
      <c r="C331" s="2" t="s">
        <v>732</v>
      </c>
      <c r="D331" s="2" t="s">
        <v>732</v>
      </c>
      <c r="E331" s="2" t="s">
        <v>732</v>
      </c>
      <c r="F331" s="2" t="s">
        <v>732</v>
      </c>
      <c r="G331" s="2" t="s">
        <v>732</v>
      </c>
      <c r="H331" s="2" t="s">
        <v>732</v>
      </c>
      <c r="I331" s="2" t="s">
        <v>732</v>
      </c>
      <c r="J331" s="2" t="s">
        <v>732</v>
      </c>
      <c r="K331" s="2" t="s">
        <v>732</v>
      </c>
      <c r="L331" s="2" t="s">
        <v>732</v>
      </c>
      <c r="M331" s="2" t="s">
        <v>732</v>
      </c>
      <c r="N331" s="2" t="s">
        <v>732</v>
      </c>
      <c r="O331" s="2" t="s">
        <v>732</v>
      </c>
      <c r="P331" s="2" t="s">
        <v>732</v>
      </c>
      <c r="Q331" s="2" t="s">
        <v>732</v>
      </c>
      <c r="R331" s="2">
        <v>1</v>
      </c>
      <c r="S331" s="2" t="s">
        <v>732</v>
      </c>
      <c r="T331" s="71" t="s">
        <v>732</v>
      </c>
      <c r="U331" s="2" t="s">
        <v>732</v>
      </c>
      <c r="V331" s="2" t="s">
        <v>732</v>
      </c>
      <c r="W331" s="2" t="s">
        <v>732</v>
      </c>
      <c r="X331" s="2" t="s">
        <v>732</v>
      </c>
      <c r="Y331" s="2" t="s">
        <v>732</v>
      </c>
      <c r="Z331" s="2" t="s">
        <v>732</v>
      </c>
      <c r="AA331" s="2" t="s">
        <v>732</v>
      </c>
      <c r="AB331" s="2" t="s">
        <v>732</v>
      </c>
      <c r="AC331" s="2" t="s">
        <v>732</v>
      </c>
      <c r="AD331" s="2" t="s">
        <v>732</v>
      </c>
    </row>
    <row r="332" spans="2:30" ht="15.75" thickBot="1">
      <c r="B332" s="46" t="s">
        <v>96</v>
      </c>
      <c r="C332" s="2" t="s">
        <v>732</v>
      </c>
      <c r="D332" s="2" t="s">
        <v>732</v>
      </c>
      <c r="E332" s="2" t="s">
        <v>732</v>
      </c>
      <c r="F332" s="2" t="s">
        <v>732</v>
      </c>
      <c r="G332" s="2" t="s">
        <v>732</v>
      </c>
      <c r="H332" s="2" t="s">
        <v>732</v>
      </c>
      <c r="I332" s="2" t="s">
        <v>732</v>
      </c>
      <c r="J332" s="2" t="s">
        <v>732</v>
      </c>
      <c r="K332" s="2" t="s">
        <v>732</v>
      </c>
      <c r="L332" s="2" t="s">
        <v>732</v>
      </c>
      <c r="M332" s="2" t="s">
        <v>732</v>
      </c>
      <c r="N332" s="2" t="s">
        <v>732</v>
      </c>
      <c r="O332" s="2" t="s">
        <v>732</v>
      </c>
      <c r="P332" s="2" t="s">
        <v>732</v>
      </c>
      <c r="Q332" s="2" t="s">
        <v>732</v>
      </c>
      <c r="R332" s="2" t="s">
        <v>732</v>
      </c>
      <c r="S332" s="2" t="s">
        <v>732</v>
      </c>
      <c r="T332" s="2" t="s">
        <v>732</v>
      </c>
      <c r="U332" s="71" t="s">
        <v>732</v>
      </c>
      <c r="V332" s="2" t="s">
        <v>732</v>
      </c>
      <c r="W332" s="2" t="s">
        <v>732</v>
      </c>
      <c r="X332" s="2" t="s">
        <v>732</v>
      </c>
      <c r="Y332" s="2" t="s">
        <v>732</v>
      </c>
      <c r="Z332" s="2" t="s">
        <v>732</v>
      </c>
      <c r="AA332" s="2" t="s">
        <v>732</v>
      </c>
      <c r="AB332" s="2" t="s">
        <v>732</v>
      </c>
      <c r="AC332" s="2" t="s">
        <v>732</v>
      </c>
      <c r="AD332" s="2" t="s">
        <v>732</v>
      </c>
    </row>
    <row r="333" spans="2:30" ht="15.75" thickBot="1">
      <c r="B333" s="46" t="s">
        <v>98</v>
      </c>
      <c r="C333" s="2" t="s">
        <v>732</v>
      </c>
      <c r="D333" s="2" t="s">
        <v>732</v>
      </c>
      <c r="E333" s="2" t="s">
        <v>732</v>
      </c>
      <c r="F333" s="2" t="s">
        <v>732</v>
      </c>
      <c r="G333" s="2" t="s">
        <v>732</v>
      </c>
      <c r="H333" s="2" t="s">
        <v>732</v>
      </c>
      <c r="I333" s="2" t="s">
        <v>732</v>
      </c>
      <c r="J333" s="2" t="s">
        <v>732</v>
      </c>
      <c r="K333" s="2" t="s">
        <v>732</v>
      </c>
      <c r="L333" s="2" t="s">
        <v>732</v>
      </c>
      <c r="M333" s="2" t="s">
        <v>732</v>
      </c>
      <c r="N333" s="2" t="s">
        <v>732</v>
      </c>
      <c r="O333" s="2" t="s">
        <v>732</v>
      </c>
      <c r="P333" s="2" t="s">
        <v>732</v>
      </c>
      <c r="Q333" s="2" t="s">
        <v>732</v>
      </c>
      <c r="R333" s="2" t="s">
        <v>732</v>
      </c>
      <c r="S333" s="2" t="s">
        <v>732</v>
      </c>
      <c r="T333" s="2" t="s">
        <v>732</v>
      </c>
      <c r="U333" s="2" t="s">
        <v>732</v>
      </c>
      <c r="V333" s="71" t="s">
        <v>732</v>
      </c>
      <c r="W333" s="2" t="s">
        <v>732</v>
      </c>
      <c r="X333" s="2" t="s">
        <v>732</v>
      </c>
      <c r="Y333" s="2" t="s">
        <v>732</v>
      </c>
      <c r="Z333" s="2" t="s">
        <v>732</v>
      </c>
      <c r="AA333" s="2" t="s">
        <v>732</v>
      </c>
      <c r="AB333" s="2" t="s">
        <v>732</v>
      </c>
      <c r="AC333" s="2" t="s">
        <v>732</v>
      </c>
      <c r="AD333" s="2" t="s">
        <v>732</v>
      </c>
    </row>
    <row r="334" spans="2:30" ht="15.75" thickBot="1">
      <c r="B334" s="46" t="s">
        <v>100</v>
      </c>
      <c r="C334" s="2" t="s">
        <v>732</v>
      </c>
      <c r="D334" s="2" t="s">
        <v>732</v>
      </c>
      <c r="E334" s="2" t="s">
        <v>732</v>
      </c>
      <c r="F334" s="2" t="s">
        <v>732</v>
      </c>
      <c r="G334" s="2" t="s">
        <v>732</v>
      </c>
      <c r="H334" s="2" t="s">
        <v>732</v>
      </c>
      <c r="I334" s="2" t="s">
        <v>732</v>
      </c>
      <c r="J334" s="2" t="s">
        <v>732</v>
      </c>
      <c r="K334" s="2" t="s">
        <v>732</v>
      </c>
      <c r="L334" s="2">
        <v>1</v>
      </c>
      <c r="M334" s="2" t="s">
        <v>732</v>
      </c>
      <c r="N334" s="2" t="s">
        <v>732</v>
      </c>
      <c r="O334" s="2" t="s">
        <v>732</v>
      </c>
      <c r="P334" s="2" t="s">
        <v>732</v>
      </c>
      <c r="Q334" s="2" t="s">
        <v>732</v>
      </c>
      <c r="R334" s="2" t="s">
        <v>732</v>
      </c>
      <c r="S334" s="2" t="s">
        <v>732</v>
      </c>
      <c r="T334" s="2" t="s">
        <v>732</v>
      </c>
      <c r="U334" s="2" t="s">
        <v>732</v>
      </c>
      <c r="V334" s="2" t="s">
        <v>732</v>
      </c>
      <c r="W334" s="71" t="s">
        <v>732</v>
      </c>
      <c r="X334" s="2" t="s">
        <v>732</v>
      </c>
      <c r="Y334" s="2" t="s">
        <v>732</v>
      </c>
      <c r="Z334" s="2" t="s">
        <v>732</v>
      </c>
      <c r="AA334" s="2" t="s">
        <v>732</v>
      </c>
      <c r="AB334" s="2" t="s">
        <v>732</v>
      </c>
      <c r="AC334" s="2" t="s">
        <v>732</v>
      </c>
      <c r="AD334" s="2">
        <v>1</v>
      </c>
    </row>
    <row r="335" spans="2:30" ht="15.75" thickBot="1">
      <c r="B335" s="46" t="s">
        <v>103</v>
      </c>
      <c r="C335" s="2" t="s">
        <v>732</v>
      </c>
      <c r="D335" s="2" t="s">
        <v>732</v>
      </c>
      <c r="E335" s="2" t="s">
        <v>732</v>
      </c>
      <c r="F335" s="2" t="s">
        <v>732</v>
      </c>
      <c r="G335" s="2" t="s">
        <v>732</v>
      </c>
      <c r="H335" s="2" t="s">
        <v>732</v>
      </c>
      <c r="I335" s="2" t="s">
        <v>732</v>
      </c>
      <c r="J335" s="2" t="s">
        <v>732</v>
      </c>
      <c r="K335" s="2" t="s">
        <v>732</v>
      </c>
      <c r="L335" s="2" t="s">
        <v>732</v>
      </c>
      <c r="M335" s="2" t="s">
        <v>732</v>
      </c>
      <c r="N335" s="2" t="s">
        <v>732</v>
      </c>
      <c r="O335" s="2" t="s">
        <v>732</v>
      </c>
      <c r="P335" s="2" t="s">
        <v>732</v>
      </c>
      <c r="Q335" s="2" t="s">
        <v>732</v>
      </c>
      <c r="R335" s="2" t="s">
        <v>732</v>
      </c>
      <c r="S335" s="2" t="s">
        <v>732</v>
      </c>
      <c r="T335" s="2" t="s">
        <v>732</v>
      </c>
      <c r="U335" s="2" t="s">
        <v>732</v>
      </c>
      <c r="V335" s="2" t="s">
        <v>732</v>
      </c>
      <c r="W335" s="2" t="s">
        <v>732</v>
      </c>
      <c r="X335" s="71" t="s">
        <v>732</v>
      </c>
      <c r="Y335" s="2" t="s">
        <v>732</v>
      </c>
      <c r="Z335" s="2" t="s">
        <v>732</v>
      </c>
      <c r="AA335" s="2" t="s">
        <v>732</v>
      </c>
      <c r="AB335" s="2" t="s">
        <v>732</v>
      </c>
      <c r="AC335" s="2" t="s">
        <v>732</v>
      </c>
      <c r="AD335" s="2" t="s">
        <v>732</v>
      </c>
    </row>
    <row r="336" spans="2:30" ht="15.75" thickBot="1">
      <c r="B336" s="46" t="s">
        <v>106</v>
      </c>
      <c r="C336" s="2" t="s">
        <v>732</v>
      </c>
      <c r="D336" s="2" t="s">
        <v>732</v>
      </c>
      <c r="E336" s="2" t="s">
        <v>732</v>
      </c>
      <c r="F336" s="2" t="s">
        <v>732</v>
      </c>
      <c r="G336" s="2" t="s">
        <v>732</v>
      </c>
      <c r="H336" s="2" t="s">
        <v>732</v>
      </c>
      <c r="I336" s="2" t="s">
        <v>732</v>
      </c>
      <c r="J336" s="2" t="s">
        <v>732</v>
      </c>
      <c r="K336" s="2" t="s">
        <v>732</v>
      </c>
      <c r="L336" s="2" t="s">
        <v>732</v>
      </c>
      <c r="M336" s="2" t="s">
        <v>732</v>
      </c>
      <c r="N336" s="2" t="s">
        <v>732</v>
      </c>
      <c r="O336" s="2" t="s">
        <v>732</v>
      </c>
      <c r="P336" s="2" t="s">
        <v>732</v>
      </c>
      <c r="Q336" s="2" t="s">
        <v>732</v>
      </c>
      <c r="R336" s="2" t="s">
        <v>732</v>
      </c>
      <c r="S336" s="2" t="s">
        <v>732</v>
      </c>
      <c r="T336" s="2" t="s">
        <v>732</v>
      </c>
      <c r="U336" s="2" t="s">
        <v>732</v>
      </c>
      <c r="V336" s="2" t="s">
        <v>732</v>
      </c>
      <c r="W336" s="2" t="s">
        <v>732</v>
      </c>
      <c r="X336" s="2" t="s">
        <v>732</v>
      </c>
      <c r="Y336" s="71" t="s">
        <v>732</v>
      </c>
      <c r="Z336" s="2" t="s">
        <v>732</v>
      </c>
      <c r="AA336" s="2" t="s">
        <v>732</v>
      </c>
      <c r="AB336" s="2" t="s">
        <v>732</v>
      </c>
      <c r="AC336" s="2" t="s">
        <v>732</v>
      </c>
      <c r="AD336" s="2" t="s">
        <v>732</v>
      </c>
    </row>
    <row r="337" spans="2:30" ht="15.75" thickBot="1">
      <c r="B337" s="46" t="s">
        <v>109</v>
      </c>
      <c r="C337" s="2" t="s">
        <v>732</v>
      </c>
      <c r="D337" s="2" t="s">
        <v>732</v>
      </c>
      <c r="E337" s="2" t="s">
        <v>732</v>
      </c>
      <c r="F337" s="2" t="s">
        <v>732</v>
      </c>
      <c r="G337" s="2" t="s">
        <v>732</v>
      </c>
      <c r="H337" s="2" t="s">
        <v>732</v>
      </c>
      <c r="I337" s="2" t="s">
        <v>732</v>
      </c>
      <c r="J337" s="2" t="s">
        <v>732</v>
      </c>
      <c r="K337" s="2" t="s">
        <v>732</v>
      </c>
      <c r="L337" s="2" t="s">
        <v>732</v>
      </c>
      <c r="M337" s="2" t="s">
        <v>732</v>
      </c>
      <c r="N337" s="2" t="s">
        <v>732</v>
      </c>
      <c r="O337" s="2" t="s">
        <v>732</v>
      </c>
      <c r="P337" s="2" t="s">
        <v>732</v>
      </c>
      <c r="Q337" s="2" t="s">
        <v>732</v>
      </c>
      <c r="R337" s="2" t="s">
        <v>732</v>
      </c>
      <c r="S337" s="2" t="s">
        <v>732</v>
      </c>
      <c r="T337" s="2" t="s">
        <v>732</v>
      </c>
      <c r="U337" s="2" t="s">
        <v>732</v>
      </c>
      <c r="V337" s="2" t="s">
        <v>732</v>
      </c>
      <c r="W337" s="2" t="s">
        <v>732</v>
      </c>
      <c r="X337" s="2" t="s">
        <v>732</v>
      </c>
      <c r="Y337" s="2" t="s">
        <v>732</v>
      </c>
      <c r="Z337" s="71" t="s">
        <v>732</v>
      </c>
      <c r="AA337" s="2" t="s">
        <v>732</v>
      </c>
      <c r="AB337" s="2" t="s">
        <v>732</v>
      </c>
      <c r="AC337" s="2" t="s">
        <v>732</v>
      </c>
      <c r="AD337" s="2" t="s">
        <v>732</v>
      </c>
    </row>
    <row r="338" spans="2:30" ht="15.75" thickBot="1">
      <c r="B338" s="46" t="s">
        <v>111</v>
      </c>
      <c r="C338" s="2" t="s">
        <v>732</v>
      </c>
      <c r="D338" s="2" t="s">
        <v>732</v>
      </c>
      <c r="E338" s="2" t="s">
        <v>732</v>
      </c>
      <c r="F338" s="2" t="s">
        <v>732</v>
      </c>
      <c r="G338" s="2" t="s">
        <v>732</v>
      </c>
      <c r="H338" s="2" t="s">
        <v>732</v>
      </c>
      <c r="I338" s="2" t="s">
        <v>732</v>
      </c>
      <c r="J338" s="2" t="s">
        <v>732</v>
      </c>
      <c r="K338" s="2" t="s">
        <v>732</v>
      </c>
      <c r="L338" s="2" t="s">
        <v>732</v>
      </c>
      <c r="M338" s="2" t="s">
        <v>732</v>
      </c>
      <c r="N338" s="2" t="s">
        <v>732</v>
      </c>
      <c r="O338" s="2" t="s">
        <v>732</v>
      </c>
      <c r="P338" s="2" t="s">
        <v>732</v>
      </c>
      <c r="Q338" s="2" t="s">
        <v>732</v>
      </c>
      <c r="R338" s="2" t="s">
        <v>732</v>
      </c>
      <c r="S338" s="2" t="s">
        <v>732</v>
      </c>
      <c r="T338" s="2" t="s">
        <v>732</v>
      </c>
      <c r="U338" s="2" t="s">
        <v>732</v>
      </c>
      <c r="V338" s="2" t="s">
        <v>732</v>
      </c>
      <c r="W338" s="2" t="s">
        <v>732</v>
      </c>
      <c r="X338" s="2" t="s">
        <v>732</v>
      </c>
      <c r="Y338" s="2" t="s">
        <v>732</v>
      </c>
      <c r="Z338" s="2" t="s">
        <v>732</v>
      </c>
      <c r="AA338" s="71" t="s">
        <v>732</v>
      </c>
      <c r="AB338" s="2" t="s">
        <v>732</v>
      </c>
      <c r="AC338" s="2" t="s">
        <v>732</v>
      </c>
      <c r="AD338" s="2" t="s">
        <v>732</v>
      </c>
    </row>
    <row r="339" spans="2:30" ht="15.75" thickBot="1">
      <c r="B339" s="46" t="s">
        <v>113</v>
      </c>
      <c r="C339" s="2" t="s">
        <v>732</v>
      </c>
      <c r="D339" s="2" t="s">
        <v>732</v>
      </c>
      <c r="E339" s="2" t="s">
        <v>732</v>
      </c>
      <c r="F339" s="2" t="s">
        <v>732</v>
      </c>
      <c r="G339" s="2" t="s">
        <v>732</v>
      </c>
      <c r="H339" s="2" t="s">
        <v>732</v>
      </c>
      <c r="I339" s="2" t="s">
        <v>732</v>
      </c>
      <c r="J339" s="2" t="s">
        <v>732</v>
      </c>
      <c r="K339" s="2" t="s">
        <v>732</v>
      </c>
      <c r="L339" s="2" t="s">
        <v>732</v>
      </c>
      <c r="M339" s="2" t="s">
        <v>732</v>
      </c>
      <c r="N339" s="2" t="s">
        <v>732</v>
      </c>
      <c r="O339" s="2" t="s">
        <v>732</v>
      </c>
      <c r="P339" s="2" t="s">
        <v>732</v>
      </c>
      <c r="Q339" s="2" t="s">
        <v>732</v>
      </c>
      <c r="R339" s="2" t="s">
        <v>732</v>
      </c>
      <c r="S339" s="2" t="s">
        <v>732</v>
      </c>
      <c r="T339" s="2" t="s">
        <v>732</v>
      </c>
      <c r="U339" s="2" t="s">
        <v>732</v>
      </c>
      <c r="V339" s="2" t="s">
        <v>732</v>
      </c>
      <c r="W339" s="2" t="s">
        <v>732</v>
      </c>
      <c r="X339" s="2" t="s">
        <v>732</v>
      </c>
      <c r="Y339" s="2" t="s">
        <v>732</v>
      </c>
      <c r="Z339" s="2" t="s">
        <v>732</v>
      </c>
      <c r="AA339" s="2" t="s">
        <v>732</v>
      </c>
      <c r="AB339" s="71" t="s">
        <v>732</v>
      </c>
      <c r="AC339" s="2" t="s">
        <v>732</v>
      </c>
      <c r="AD339" s="2" t="s">
        <v>732</v>
      </c>
    </row>
    <row r="340" spans="2:30" ht="15.75" thickBot="1">
      <c r="B340" s="46" t="s">
        <v>116</v>
      </c>
      <c r="C340" s="2" t="s">
        <v>732</v>
      </c>
      <c r="D340" s="2" t="s">
        <v>732</v>
      </c>
      <c r="E340" s="2" t="s">
        <v>732</v>
      </c>
      <c r="F340" s="2" t="s">
        <v>732</v>
      </c>
      <c r="G340" s="2" t="s">
        <v>732</v>
      </c>
      <c r="H340" s="2" t="s">
        <v>732</v>
      </c>
      <c r="I340" s="2" t="s">
        <v>732</v>
      </c>
      <c r="J340" s="2" t="s">
        <v>732</v>
      </c>
      <c r="K340" s="2" t="s">
        <v>732</v>
      </c>
      <c r="L340" s="2" t="s">
        <v>732</v>
      </c>
      <c r="M340" s="2" t="s">
        <v>732</v>
      </c>
      <c r="N340" s="2" t="s">
        <v>732</v>
      </c>
      <c r="O340" s="2" t="s">
        <v>732</v>
      </c>
      <c r="P340" s="2" t="s">
        <v>732</v>
      </c>
      <c r="Q340" s="2" t="s">
        <v>732</v>
      </c>
      <c r="R340" s="2" t="s">
        <v>732</v>
      </c>
      <c r="S340" s="2" t="s">
        <v>732</v>
      </c>
      <c r="T340" s="2" t="s">
        <v>732</v>
      </c>
      <c r="U340" s="2" t="s">
        <v>732</v>
      </c>
      <c r="V340" s="2" t="s">
        <v>732</v>
      </c>
      <c r="W340" s="2" t="s">
        <v>732</v>
      </c>
      <c r="X340" s="2" t="s">
        <v>732</v>
      </c>
      <c r="Y340" s="2" t="s">
        <v>732</v>
      </c>
      <c r="Z340" s="2" t="s">
        <v>732</v>
      </c>
      <c r="AA340" s="2" t="s">
        <v>732</v>
      </c>
      <c r="AB340" s="2" t="s">
        <v>732</v>
      </c>
      <c r="AC340" s="71" t="s">
        <v>732</v>
      </c>
      <c r="AD340" s="2" t="s">
        <v>732</v>
      </c>
    </row>
    <row r="341" spans="2:30" ht="15.75" thickBot="1">
      <c r="B341" s="46" t="s">
        <v>119</v>
      </c>
      <c r="C341" s="2" t="s">
        <v>732</v>
      </c>
      <c r="D341" s="2" t="s">
        <v>732</v>
      </c>
      <c r="E341" s="2" t="s">
        <v>732</v>
      </c>
      <c r="F341" s="2" t="s">
        <v>732</v>
      </c>
      <c r="G341" s="2" t="s">
        <v>732</v>
      </c>
      <c r="H341" s="2" t="s">
        <v>732</v>
      </c>
      <c r="I341" s="2" t="s">
        <v>732</v>
      </c>
      <c r="J341" s="2" t="s">
        <v>732</v>
      </c>
      <c r="K341" s="2" t="s">
        <v>732</v>
      </c>
      <c r="L341" s="2" t="s">
        <v>732</v>
      </c>
      <c r="M341" s="2" t="s">
        <v>732</v>
      </c>
      <c r="N341" s="2" t="s">
        <v>732</v>
      </c>
      <c r="O341" s="2" t="s">
        <v>732</v>
      </c>
      <c r="P341" s="2" t="s">
        <v>732</v>
      </c>
      <c r="Q341" s="2" t="s">
        <v>732</v>
      </c>
      <c r="R341" s="2" t="s">
        <v>732</v>
      </c>
      <c r="S341" s="2" t="s">
        <v>732</v>
      </c>
      <c r="T341" s="2" t="s">
        <v>732</v>
      </c>
      <c r="U341" s="2" t="s">
        <v>732</v>
      </c>
      <c r="V341" s="2" t="s">
        <v>732</v>
      </c>
      <c r="W341" s="2" t="s">
        <v>732</v>
      </c>
      <c r="X341" s="2" t="s">
        <v>732</v>
      </c>
      <c r="Y341" s="2" t="s">
        <v>732</v>
      </c>
      <c r="Z341" s="2" t="s">
        <v>732</v>
      </c>
      <c r="AA341" s="2" t="s">
        <v>732</v>
      </c>
      <c r="AB341" s="2" t="s">
        <v>732</v>
      </c>
      <c r="AC341" s="2" t="s">
        <v>732</v>
      </c>
      <c r="AD341" s="71" t="s">
        <v>732</v>
      </c>
    </row>
    <row r="343" spans="2:30">
      <c r="B343" s="1" t="s">
        <v>136</v>
      </c>
      <c r="C343" s="1"/>
      <c r="D343" s="1"/>
      <c r="E343" s="1"/>
      <c r="F343" s="1"/>
      <c r="G343" s="1"/>
      <c r="H343" s="1"/>
      <c r="I343" s="1"/>
      <c r="J343" s="1"/>
      <c r="K343" s="1"/>
      <c r="L343" s="1"/>
      <c r="M343" s="1"/>
      <c r="N343" s="1"/>
      <c r="O343" s="1"/>
    </row>
    <row r="344" spans="2:30" ht="15.75" thickBot="1">
      <c r="B344" s="46" t="s">
        <v>161</v>
      </c>
      <c r="C344" s="46" t="s">
        <v>45</v>
      </c>
      <c r="D344" s="46" t="s">
        <v>48</v>
      </c>
      <c r="E344" s="46" t="s">
        <v>51</v>
      </c>
      <c r="F344" s="46" t="s">
        <v>54</v>
      </c>
      <c r="G344" s="46" t="s">
        <v>57</v>
      </c>
      <c r="H344" s="46" t="s">
        <v>60</v>
      </c>
      <c r="I344" s="46" t="s">
        <v>63</v>
      </c>
      <c r="J344" s="46" t="s">
        <v>66</v>
      </c>
      <c r="K344" s="46" t="s">
        <v>69</v>
      </c>
      <c r="L344" s="46" t="s">
        <v>71</v>
      </c>
      <c r="M344" s="46" t="s">
        <v>73</v>
      </c>
      <c r="N344" s="46" t="s">
        <v>75</v>
      </c>
      <c r="O344" s="46" t="s">
        <v>78</v>
      </c>
      <c r="P344" s="46" t="s">
        <v>81</v>
      </c>
      <c r="Q344" s="46" t="s">
        <v>84</v>
      </c>
      <c r="R344" s="46" t="s">
        <v>87</v>
      </c>
      <c r="S344" s="46" t="s">
        <v>90</v>
      </c>
      <c r="T344" s="46" t="s">
        <v>93</v>
      </c>
      <c r="U344" s="46" t="s">
        <v>96</v>
      </c>
      <c r="V344" s="46" t="s">
        <v>98</v>
      </c>
      <c r="W344" s="46" t="s">
        <v>100</v>
      </c>
      <c r="X344" s="46" t="s">
        <v>103</v>
      </c>
      <c r="Y344" s="46" t="s">
        <v>106</v>
      </c>
      <c r="Z344" s="46" t="s">
        <v>109</v>
      </c>
      <c r="AA344" s="46" t="s">
        <v>111</v>
      </c>
      <c r="AB344" s="46" t="s">
        <v>113</v>
      </c>
      <c r="AC344" s="46" t="s">
        <v>116</v>
      </c>
      <c r="AD344" s="46" t="s">
        <v>119</v>
      </c>
    </row>
    <row r="345" spans="2:30" ht="15.75" thickBot="1">
      <c r="B345" s="46" t="s">
        <v>45</v>
      </c>
      <c r="C345" s="71" t="s">
        <v>732</v>
      </c>
      <c r="D345" s="2" t="s">
        <v>732</v>
      </c>
      <c r="E345" s="2" t="s">
        <v>732</v>
      </c>
      <c r="F345" s="2" t="s">
        <v>732</v>
      </c>
      <c r="G345" s="2" t="s">
        <v>732</v>
      </c>
      <c r="H345" s="2" t="s">
        <v>732</v>
      </c>
      <c r="I345" s="2" t="s">
        <v>732</v>
      </c>
      <c r="J345" s="2" t="s">
        <v>732</v>
      </c>
      <c r="K345" s="2" t="s">
        <v>732</v>
      </c>
      <c r="L345" s="2" t="s">
        <v>732</v>
      </c>
      <c r="M345" s="2" t="s">
        <v>732</v>
      </c>
      <c r="N345" s="2" t="s">
        <v>732</v>
      </c>
      <c r="O345" s="2" t="s">
        <v>732</v>
      </c>
      <c r="P345" s="2" t="s">
        <v>732</v>
      </c>
      <c r="Q345" s="2" t="s">
        <v>732</v>
      </c>
      <c r="R345" s="2" t="s">
        <v>732</v>
      </c>
      <c r="S345" s="2" t="s">
        <v>732</v>
      </c>
      <c r="T345" s="2" t="s">
        <v>732</v>
      </c>
      <c r="U345" s="2" t="s">
        <v>732</v>
      </c>
      <c r="V345" s="2" t="s">
        <v>732</v>
      </c>
      <c r="W345" s="2" t="s">
        <v>732</v>
      </c>
      <c r="X345" s="2" t="s">
        <v>732</v>
      </c>
      <c r="Y345" s="2" t="s">
        <v>732</v>
      </c>
      <c r="Z345" s="2" t="s">
        <v>732</v>
      </c>
      <c r="AA345" s="2" t="s">
        <v>732</v>
      </c>
      <c r="AB345" s="2" t="s">
        <v>732</v>
      </c>
      <c r="AC345" s="2" t="s">
        <v>732</v>
      </c>
      <c r="AD345" s="2" t="s">
        <v>732</v>
      </c>
    </row>
    <row r="346" spans="2:30" ht="15.75" thickBot="1">
      <c r="B346" s="46" t="s">
        <v>48</v>
      </c>
      <c r="C346" s="2" t="s">
        <v>732</v>
      </c>
      <c r="D346" s="71" t="s">
        <v>732</v>
      </c>
      <c r="E346" s="2" t="s">
        <v>732</v>
      </c>
      <c r="F346" s="2" t="s">
        <v>732</v>
      </c>
      <c r="G346" s="2" t="s">
        <v>732</v>
      </c>
      <c r="H346" s="2" t="s">
        <v>732</v>
      </c>
      <c r="I346" s="2" t="s">
        <v>732</v>
      </c>
      <c r="J346" s="2" t="s">
        <v>732</v>
      </c>
      <c r="K346" s="2" t="s">
        <v>732</v>
      </c>
      <c r="L346" s="2" t="s">
        <v>732</v>
      </c>
      <c r="M346" s="2" t="s">
        <v>732</v>
      </c>
      <c r="N346" s="2" t="s">
        <v>732</v>
      </c>
      <c r="O346" s="2" t="s">
        <v>732</v>
      </c>
      <c r="P346" s="2" t="s">
        <v>732</v>
      </c>
      <c r="Q346" s="2" t="s">
        <v>732</v>
      </c>
      <c r="R346" s="2" t="s">
        <v>732</v>
      </c>
      <c r="S346" s="2" t="s">
        <v>732</v>
      </c>
      <c r="T346" s="2" t="s">
        <v>732</v>
      </c>
      <c r="U346" s="2" t="s">
        <v>732</v>
      </c>
      <c r="V346" s="2" t="s">
        <v>732</v>
      </c>
      <c r="W346" s="2" t="s">
        <v>732</v>
      </c>
      <c r="X346" s="2" t="s">
        <v>732</v>
      </c>
      <c r="Y346" s="2" t="s">
        <v>732</v>
      </c>
      <c r="Z346" s="2" t="s">
        <v>732</v>
      </c>
      <c r="AA346" s="2" t="s">
        <v>732</v>
      </c>
      <c r="AB346" s="2" t="s">
        <v>732</v>
      </c>
      <c r="AC346" s="2" t="s">
        <v>732</v>
      </c>
      <c r="AD346" s="2" t="s">
        <v>732</v>
      </c>
    </row>
    <row r="347" spans="2:30" ht="15.75" thickBot="1">
      <c r="B347" s="46" t="s">
        <v>51</v>
      </c>
      <c r="C347" s="2" t="s">
        <v>732</v>
      </c>
      <c r="D347" s="2" t="s">
        <v>732</v>
      </c>
      <c r="E347" s="71" t="s">
        <v>732</v>
      </c>
      <c r="F347" s="2" t="s">
        <v>732</v>
      </c>
      <c r="G347" s="2" t="s">
        <v>732</v>
      </c>
      <c r="H347" s="2" t="s">
        <v>732</v>
      </c>
      <c r="I347" s="2" t="s">
        <v>732</v>
      </c>
      <c r="J347" s="2" t="s">
        <v>732</v>
      </c>
      <c r="K347" s="2" t="s">
        <v>732</v>
      </c>
      <c r="L347" s="2" t="s">
        <v>732</v>
      </c>
      <c r="M347" s="2" t="s">
        <v>732</v>
      </c>
      <c r="N347" s="2" t="s">
        <v>732</v>
      </c>
      <c r="O347" s="2" t="s">
        <v>732</v>
      </c>
      <c r="P347" s="2" t="s">
        <v>732</v>
      </c>
      <c r="Q347" s="2" t="s">
        <v>732</v>
      </c>
      <c r="R347" s="2" t="s">
        <v>732</v>
      </c>
      <c r="S347" s="2" t="s">
        <v>732</v>
      </c>
      <c r="T347" s="2" t="s">
        <v>732</v>
      </c>
      <c r="U347" s="2" t="s">
        <v>732</v>
      </c>
      <c r="V347" s="2" t="s">
        <v>732</v>
      </c>
      <c r="W347" s="2" t="s">
        <v>732</v>
      </c>
      <c r="X347" s="2" t="s">
        <v>732</v>
      </c>
      <c r="Y347" s="2" t="s">
        <v>732</v>
      </c>
      <c r="Z347" s="2" t="s">
        <v>732</v>
      </c>
      <c r="AA347" s="2" t="s">
        <v>732</v>
      </c>
      <c r="AB347" s="2" t="s">
        <v>732</v>
      </c>
      <c r="AC347" s="2" t="s">
        <v>732</v>
      </c>
      <c r="AD347" s="2" t="s">
        <v>732</v>
      </c>
    </row>
    <row r="348" spans="2:30" ht="15.75" thickBot="1">
      <c r="B348" s="46" t="s">
        <v>54</v>
      </c>
      <c r="C348" s="2" t="s">
        <v>732</v>
      </c>
      <c r="D348" s="2" t="s">
        <v>732</v>
      </c>
      <c r="E348" s="2" t="s">
        <v>732</v>
      </c>
      <c r="F348" s="71" t="s">
        <v>732</v>
      </c>
      <c r="G348" s="2" t="s">
        <v>732</v>
      </c>
      <c r="H348" s="2" t="s">
        <v>732</v>
      </c>
      <c r="I348" s="2" t="s">
        <v>732</v>
      </c>
      <c r="J348" s="2" t="s">
        <v>732</v>
      </c>
      <c r="K348" s="2" t="s">
        <v>732</v>
      </c>
      <c r="L348" s="2" t="s">
        <v>732</v>
      </c>
      <c r="M348" s="2" t="s">
        <v>732</v>
      </c>
      <c r="N348" s="2" t="s">
        <v>732</v>
      </c>
      <c r="O348" s="2" t="s">
        <v>732</v>
      </c>
      <c r="P348" s="2" t="s">
        <v>732</v>
      </c>
      <c r="Q348" s="2" t="s">
        <v>732</v>
      </c>
      <c r="R348" s="2" t="s">
        <v>732</v>
      </c>
      <c r="S348" s="2" t="s">
        <v>732</v>
      </c>
      <c r="T348" s="2" t="s">
        <v>732</v>
      </c>
      <c r="U348" s="2" t="s">
        <v>732</v>
      </c>
      <c r="V348" s="2" t="s">
        <v>732</v>
      </c>
      <c r="W348" s="2" t="s">
        <v>732</v>
      </c>
      <c r="X348" s="2" t="s">
        <v>732</v>
      </c>
      <c r="Y348" s="2" t="s">
        <v>732</v>
      </c>
      <c r="Z348" s="2" t="s">
        <v>732</v>
      </c>
      <c r="AA348" s="2" t="s">
        <v>732</v>
      </c>
      <c r="AB348" s="2" t="s">
        <v>732</v>
      </c>
      <c r="AC348" s="2" t="s">
        <v>732</v>
      </c>
      <c r="AD348" s="2" t="s">
        <v>732</v>
      </c>
    </row>
    <row r="349" spans="2:30" ht="15.75" thickBot="1">
      <c r="B349" s="46" t="s">
        <v>57</v>
      </c>
      <c r="C349" s="2" t="s">
        <v>732</v>
      </c>
      <c r="D349" s="2" t="s">
        <v>732</v>
      </c>
      <c r="E349" s="2" t="s">
        <v>732</v>
      </c>
      <c r="F349" s="2" t="s">
        <v>732</v>
      </c>
      <c r="G349" s="71" t="s">
        <v>732</v>
      </c>
      <c r="H349" s="2" t="s">
        <v>732</v>
      </c>
      <c r="I349" s="2" t="s">
        <v>732</v>
      </c>
      <c r="J349" s="2" t="s">
        <v>732</v>
      </c>
      <c r="K349" s="2" t="s">
        <v>732</v>
      </c>
      <c r="L349" s="2" t="s">
        <v>732</v>
      </c>
      <c r="M349" s="2" t="s">
        <v>732</v>
      </c>
      <c r="N349" s="2" t="s">
        <v>732</v>
      </c>
      <c r="O349" s="2" t="s">
        <v>732</v>
      </c>
      <c r="P349" s="2" t="s">
        <v>732</v>
      </c>
      <c r="Q349" s="2" t="s">
        <v>732</v>
      </c>
      <c r="R349" s="2" t="s">
        <v>732</v>
      </c>
      <c r="S349" s="2" t="s">
        <v>732</v>
      </c>
      <c r="T349" s="2" t="s">
        <v>732</v>
      </c>
      <c r="U349" s="2" t="s">
        <v>732</v>
      </c>
      <c r="V349" s="2" t="s">
        <v>732</v>
      </c>
      <c r="W349" s="2" t="s">
        <v>732</v>
      </c>
      <c r="X349" s="2" t="s">
        <v>732</v>
      </c>
      <c r="Y349" s="2" t="s">
        <v>732</v>
      </c>
      <c r="Z349" s="2" t="s">
        <v>732</v>
      </c>
      <c r="AA349" s="2" t="s">
        <v>732</v>
      </c>
      <c r="AB349" s="2" t="s">
        <v>732</v>
      </c>
      <c r="AC349" s="2" t="s">
        <v>732</v>
      </c>
      <c r="AD349" s="2" t="s">
        <v>732</v>
      </c>
    </row>
    <row r="350" spans="2:30" ht="15.75" thickBot="1">
      <c r="B350" s="46" t="s">
        <v>60</v>
      </c>
      <c r="C350" s="2" t="s">
        <v>732</v>
      </c>
      <c r="D350" s="2" t="s">
        <v>732</v>
      </c>
      <c r="E350" s="2" t="s">
        <v>732</v>
      </c>
      <c r="F350" s="2" t="s">
        <v>732</v>
      </c>
      <c r="G350" s="2" t="s">
        <v>732</v>
      </c>
      <c r="H350" s="71" t="s">
        <v>732</v>
      </c>
      <c r="I350" s="2" t="s">
        <v>732</v>
      </c>
      <c r="J350" s="2" t="s">
        <v>732</v>
      </c>
      <c r="K350" s="2" t="s">
        <v>732</v>
      </c>
      <c r="L350" s="2" t="s">
        <v>732</v>
      </c>
      <c r="M350" s="2" t="s">
        <v>732</v>
      </c>
      <c r="N350" s="2" t="s">
        <v>732</v>
      </c>
      <c r="O350" s="2" t="s">
        <v>732</v>
      </c>
      <c r="P350" s="2" t="s">
        <v>732</v>
      </c>
      <c r="Q350" s="2" t="s">
        <v>732</v>
      </c>
      <c r="R350" s="2" t="s">
        <v>732</v>
      </c>
      <c r="S350" s="2" t="s">
        <v>732</v>
      </c>
      <c r="T350" s="2" t="s">
        <v>732</v>
      </c>
      <c r="U350" s="2" t="s">
        <v>732</v>
      </c>
      <c r="V350" s="2" t="s">
        <v>732</v>
      </c>
      <c r="W350" s="2" t="s">
        <v>732</v>
      </c>
      <c r="X350" s="2" t="s">
        <v>732</v>
      </c>
      <c r="Y350" s="2" t="s">
        <v>732</v>
      </c>
      <c r="Z350" s="2" t="s">
        <v>732</v>
      </c>
      <c r="AA350" s="2" t="s">
        <v>732</v>
      </c>
      <c r="AB350" s="2" t="s">
        <v>732</v>
      </c>
      <c r="AC350" s="2" t="s">
        <v>732</v>
      </c>
      <c r="AD350" s="2" t="s">
        <v>732</v>
      </c>
    </row>
    <row r="351" spans="2:30" ht="15.75" thickBot="1">
      <c r="B351" s="46" t="s">
        <v>63</v>
      </c>
      <c r="C351" s="2" t="s">
        <v>732</v>
      </c>
      <c r="D351" s="2" t="s">
        <v>732</v>
      </c>
      <c r="E351" s="2" t="s">
        <v>732</v>
      </c>
      <c r="F351" s="2" t="s">
        <v>732</v>
      </c>
      <c r="G351" s="2" t="s">
        <v>732</v>
      </c>
      <c r="H351" s="2" t="s">
        <v>732</v>
      </c>
      <c r="I351" s="71" t="s">
        <v>732</v>
      </c>
      <c r="J351" s="2" t="s">
        <v>732</v>
      </c>
      <c r="K351" s="2" t="s">
        <v>732</v>
      </c>
      <c r="L351" s="2" t="s">
        <v>732</v>
      </c>
      <c r="M351" s="2" t="s">
        <v>732</v>
      </c>
      <c r="N351" s="2" t="s">
        <v>732</v>
      </c>
      <c r="O351" s="2" t="s">
        <v>732</v>
      </c>
      <c r="P351" s="2" t="s">
        <v>732</v>
      </c>
      <c r="Q351" s="2" t="s">
        <v>732</v>
      </c>
      <c r="R351" s="2" t="s">
        <v>732</v>
      </c>
      <c r="S351" s="2" t="s">
        <v>732</v>
      </c>
      <c r="T351" s="2" t="s">
        <v>732</v>
      </c>
      <c r="U351" s="2" t="s">
        <v>732</v>
      </c>
      <c r="V351" s="2" t="s">
        <v>732</v>
      </c>
      <c r="W351" s="2" t="s">
        <v>732</v>
      </c>
      <c r="X351" s="2" t="s">
        <v>732</v>
      </c>
      <c r="Y351" s="2" t="s">
        <v>732</v>
      </c>
      <c r="Z351" s="2" t="s">
        <v>732</v>
      </c>
      <c r="AA351" s="2" t="s">
        <v>732</v>
      </c>
      <c r="AB351" s="2" t="s">
        <v>732</v>
      </c>
      <c r="AC351" s="2" t="s">
        <v>732</v>
      </c>
      <c r="AD351" s="2" t="s">
        <v>732</v>
      </c>
    </row>
    <row r="352" spans="2:30" ht="15.75" thickBot="1">
      <c r="B352" s="46" t="s">
        <v>66</v>
      </c>
      <c r="C352" s="2" t="s">
        <v>732</v>
      </c>
      <c r="D352" s="2" t="s">
        <v>732</v>
      </c>
      <c r="E352" s="2" t="s">
        <v>732</v>
      </c>
      <c r="F352" s="2" t="s">
        <v>732</v>
      </c>
      <c r="G352" s="2" t="s">
        <v>732</v>
      </c>
      <c r="H352" s="2" t="s">
        <v>732</v>
      </c>
      <c r="I352" s="2" t="s">
        <v>732</v>
      </c>
      <c r="J352" s="71" t="s">
        <v>732</v>
      </c>
      <c r="K352" s="2" t="s">
        <v>732</v>
      </c>
      <c r="L352" s="2" t="s">
        <v>732</v>
      </c>
      <c r="M352" s="2" t="s">
        <v>732</v>
      </c>
      <c r="N352" s="2" t="s">
        <v>732</v>
      </c>
      <c r="O352" s="2" t="s">
        <v>732</v>
      </c>
      <c r="P352" s="2" t="s">
        <v>732</v>
      </c>
      <c r="Q352" s="2" t="s">
        <v>732</v>
      </c>
      <c r="R352" s="2" t="s">
        <v>732</v>
      </c>
      <c r="S352" s="2" t="s">
        <v>732</v>
      </c>
      <c r="T352" s="2" t="s">
        <v>732</v>
      </c>
      <c r="U352" s="2" t="s">
        <v>732</v>
      </c>
      <c r="V352" s="2" t="s">
        <v>732</v>
      </c>
      <c r="W352" s="2" t="s">
        <v>732</v>
      </c>
      <c r="X352" s="2" t="s">
        <v>732</v>
      </c>
      <c r="Y352" s="2" t="s">
        <v>732</v>
      </c>
      <c r="Z352" s="2" t="s">
        <v>732</v>
      </c>
      <c r="AA352" s="2" t="s">
        <v>732</v>
      </c>
      <c r="AB352" s="2" t="s">
        <v>732</v>
      </c>
      <c r="AC352" s="2" t="s">
        <v>732</v>
      </c>
      <c r="AD352" s="2" t="s">
        <v>732</v>
      </c>
    </row>
    <row r="353" spans="2:30" ht="15.75" thickBot="1">
      <c r="B353" s="46" t="s">
        <v>69</v>
      </c>
      <c r="C353" s="2" t="s">
        <v>732</v>
      </c>
      <c r="D353" s="2" t="s">
        <v>732</v>
      </c>
      <c r="E353" s="2" t="s">
        <v>732</v>
      </c>
      <c r="F353" s="2" t="s">
        <v>732</v>
      </c>
      <c r="G353" s="2" t="s">
        <v>732</v>
      </c>
      <c r="H353" s="2" t="s">
        <v>732</v>
      </c>
      <c r="I353" s="2" t="s">
        <v>732</v>
      </c>
      <c r="J353" s="2" t="s">
        <v>732</v>
      </c>
      <c r="K353" s="71" t="s">
        <v>732</v>
      </c>
      <c r="L353" s="2" t="s">
        <v>732</v>
      </c>
      <c r="M353" s="2" t="s">
        <v>732</v>
      </c>
      <c r="N353" s="2" t="s">
        <v>732</v>
      </c>
      <c r="O353" s="2" t="s">
        <v>732</v>
      </c>
      <c r="P353" s="2" t="s">
        <v>732</v>
      </c>
      <c r="Q353" s="2" t="s">
        <v>732</v>
      </c>
      <c r="R353" s="2" t="s">
        <v>732</v>
      </c>
      <c r="S353" s="2" t="s">
        <v>732</v>
      </c>
      <c r="T353" s="2" t="s">
        <v>732</v>
      </c>
      <c r="U353" s="2" t="s">
        <v>732</v>
      </c>
      <c r="V353" s="2">
        <v>1</v>
      </c>
      <c r="W353" s="2">
        <v>1</v>
      </c>
      <c r="X353" s="2" t="s">
        <v>732</v>
      </c>
      <c r="Y353" s="2" t="s">
        <v>732</v>
      </c>
      <c r="Z353" s="2" t="s">
        <v>732</v>
      </c>
      <c r="AA353" s="2" t="s">
        <v>732</v>
      </c>
      <c r="AB353" s="2" t="s">
        <v>732</v>
      </c>
      <c r="AC353" s="2" t="s">
        <v>732</v>
      </c>
      <c r="AD353" s="2" t="s">
        <v>732</v>
      </c>
    </row>
    <row r="354" spans="2:30" ht="15.75" thickBot="1">
      <c r="B354" s="46" t="s">
        <v>71</v>
      </c>
      <c r="C354" s="2" t="s">
        <v>732</v>
      </c>
      <c r="D354" s="2" t="s">
        <v>732</v>
      </c>
      <c r="E354" s="2" t="s">
        <v>732</v>
      </c>
      <c r="F354" s="2" t="s">
        <v>732</v>
      </c>
      <c r="G354" s="2" t="s">
        <v>732</v>
      </c>
      <c r="H354" s="2" t="s">
        <v>732</v>
      </c>
      <c r="I354" s="2" t="s">
        <v>732</v>
      </c>
      <c r="J354" s="2" t="s">
        <v>732</v>
      </c>
      <c r="K354" s="2" t="s">
        <v>732</v>
      </c>
      <c r="L354" s="71" t="s">
        <v>732</v>
      </c>
      <c r="M354" s="2" t="s">
        <v>732</v>
      </c>
      <c r="N354" s="2" t="s">
        <v>732</v>
      </c>
      <c r="O354" s="2" t="s">
        <v>732</v>
      </c>
      <c r="P354" s="2" t="s">
        <v>732</v>
      </c>
      <c r="Q354" s="2" t="s">
        <v>732</v>
      </c>
      <c r="R354" s="2" t="s">
        <v>732</v>
      </c>
      <c r="S354" s="2" t="s">
        <v>732</v>
      </c>
      <c r="T354" s="2" t="s">
        <v>732</v>
      </c>
      <c r="U354" s="2" t="s">
        <v>732</v>
      </c>
      <c r="V354" s="2" t="s">
        <v>732</v>
      </c>
      <c r="W354" s="2" t="s">
        <v>732</v>
      </c>
      <c r="X354" s="2" t="s">
        <v>732</v>
      </c>
      <c r="Y354" s="2" t="s">
        <v>732</v>
      </c>
      <c r="Z354" s="2" t="s">
        <v>732</v>
      </c>
      <c r="AA354" s="2" t="s">
        <v>732</v>
      </c>
      <c r="AB354" s="2" t="s">
        <v>732</v>
      </c>
      <c r="AC354" s="2" t="s">
        <v>732</v>
      </c>
      <c r="AD354" s="2" t="s">
        <v>732</v>
      </c>
    </row>
    <row r="355" spans="2:30" ht="15.75" thickBot="1">
      <c r="B355" s="46" t="s">
        <v>73</v>
      </c>
      <c r="C355" s="2" t="s">
        <v>732</v>
      </c>
      <c r="D355" s="2" t="s">
        <v>732</v>
      </c>
      <c r="E355" s="2" t="s">
        <v>732</v>
      </c>
      <c r="F355" s="2" t="s">
        <v>732</v>
      </c>
      <c r="G355" s="2" t="s">
        <v>732</v>
      </c>
      <c r="H355" s="2" t="s">
        <v>732</v>
      </c>
      <c r="I355" s="2" t="s">
        <v>732</v>
      </c>
      <c r="J355" s="2" t="s">
        <v>732</v>
      </c>
      <c r="K355" s="2" t="s">
        <v>732</v>
      </c>
      <c r="L355" s="2" t="s">
        <v>732</v>
      </c>
      <c r="M355" s="71" t="s">
        <v>732</v>
      </c>
      <c r="N355" s="2" t="s">
        <v>732</v>
      </c>
      <c r="O355" s="2" t="s">
        <v>732</v>
      </c>
      <c r="P355" s="2" t="s">
        <v>732</v>
      </c>
      <c r="Q355" s="2" t="s">
        <v>732</v>
      </c>
      <c r="R355" s="2" t="s">
        <v>732</v>
      </c>
      <c r="S355" s="2" t="s">
        <v>732</v>
      </c>
      <c r="T355" s="2" t="s">
        <v>732</v>
      </c>
      <c r="U355" s="2" t="s">
        <v>732</v>
      </c>
      <c r="V355" s="2" t="s">
        <v>732</v>
      </c>
      <c r="W355" s="2" t="s">
        <v>732</v>
      </c>
      <c r="X355" s="2" t="s">
        <v>732</v>
      </c>
      <c r="Y355" s="2" t="s">
        <v>732</v>
      </c>
      <c r="Z355" s="2" t="s">
        <v>732</v>
      </c>
      <c r="AA355" s="2" t="s">
        <v>732</v>
      </c>
      <c r="AB355" s="2" t="s">
        <v>732</v>
      </c>
      <c r="AC355" s="2" t="s">
        <v>732</v>
      </c>
      <c r="AD355" s="2" t="s">
        <v>732</v>
      </c>
    </row>
    <row r="356" spans="2:30" ht="15.75" thickBot="1">
      <c r="B356" s="46" t="s">
        <v>75</v>
      </c>
      <c r="C356" s="2" t="s">
        <v>732</v>
      </c>
      <c r="D356" s="2" t="s">
        <v>732</v>
      </c>
      <c r="E356" s="2" t="s">
        <v>732</v>
      </c>
      <c r="F356" s="2" t="s">
        <v>732</v>
      </c>
      <c r="G356" s="2" t="s">
        <v>732</v>
      </c>
      <c r="H356" s="2" t="s">
        <v>732</v>
      </c>
      <c r="I356" s="2" t="s">
        <v>732</v>
      </c>
      <c r="J356" s="2" t="s">
        <v>732</v>
      </c>
      <c r="K356" s="2" t="s">
        <v>732</v>
      </c>
      <c r="L356" s="2" t="s">
        <v>732</v>
      </c>
      <c r="M356" s="2" t="s">
        <v>732</v>
      </c>
      <c r="N356" s="71" t="s">
        <v>732</v>
      </c>
      <c r="O356" s="2" t="s">
        <v>732</v>
      </c>
      <c r="P356" s="2" t="s">
        <v>732</v>
      </c>
      <c r="Q356" s="2" t="s">
        <v>732</v>
      </c>
      <c r="R356" s="2" t="s">
        <v>732</v>
      </c>
      <c r="S356" s="2" t="s">
        <v>732</v>
      </c>
      <c r="T356" s="2" t="s">
        <v>732</v>
      </c>
      <c r="U356" s="2" t="s">
        <v>732</v>
      </c>
      <c r="V356" s="2" t="s">
        <v>732</v>
      </c>
      <c r="W356" s="2" t="s">
        <v>732</v>
      </c>
      <c r="X356" s="2" t="s">
        <v>732</v>
      </c>
      <c r="Y356" s="2" t="s">
        <v>732</v>
      </c>
      <c r="Z356" s="2" t="s">
        <v>732</v>
      </c>
      <c r="AA356" s="2" t="s">
        <v>732</v>
      </c>
      <c r="AB356" s="2" t="s">
        <v>732</v>
      </c>
      <c r="AC356" s="2" t="s">
        <v>732</v>
      </c>
      <c r="AD356" s="2" t="s">
        <v>732</v>
      </c>
    </row>
    <row r="357" spans="2:30" ht="15.75" thickBot="1">
      <c r="B357" s="46" t="s">
        <v>78</v>
      </c>
      <c r="C357" s="2" t="s">
        <v>732</v>
      </c>
      <c r="D357" s="2" t="s">
        <v>732</v>
      </c>
      <c r="E357" s="2" t="s">
        <v>732</v>
      </c>
      <c r="F357" s="2" t="s">
        <v>732</v>
      </c>
      <c r="G357" s="2" t="s">
        <v>732</v>
      </c>
      <c r="H357" s="2" t="s">
        <v>732</v>
      </c>
      <c r="I357" s="2" t="s">
        <v>732</v>
      </c>
      <c r="J357" s="2" t="s">
        <v>732</v>
      </c>
      <c r="K357" s="2" t="s">
        <v>732</v>
      </c>
      <c r="L357" s="2" t="s">
        <v>732</v>
      </c>
      <c r="M357" s="2" t="s">
        <v>732</v>
      </c>
      <c r="N357" s="2" t="s">
        <v>732</v>
      </c>
      <c r="O357" s="71" t="s">
        <v>732</v>
      </c>
      <c r="P357" s="2" t="s">
        <v>732</v>
      </c>
      <c r="Q357" s="2" t="s">
        <v>732</v>
      </c>
      <c r="R357" s="2" t="s">
        <v>732</v>
      </c>
      <c r="S357" s="2" t="s">
        <v>732</v>
      </c>
      <c r="T357" s="2" t="s">
        <v>732</v>
      </c>
      <c r="U357" s="2" t="s">
        <v>732</v>
      </c>
      <c r="V357" s="2" t="s">
        <v>732</v>
      </c>
      <c r="W357" s="2" t="s">
        <v>732</v>
      </c>
      <c r="X357" s="2" t="s">
        <v>732</v>
      </c>
      <c r="Y357" s="2" t="s">
        <v>732</v>
      </c>
      <c r="Z357" s="2" t="s">
        <v>732</v>
      </c>
      <c r="AA357" s="2" t="s">
        <v>732</v>
      </c>
      <c r="AB357" s="2" t="s">
        <v>732</v>
      </c>
      <c r="AC357" s="2" t="s">
        <v>732</v>
      </c>
      <c r="AD357" s="2" t="s">
        <v>732</v>
      </c>
    </row>
    <row r="358" spans="2:30" ht="15.75" thickBot="1">
      <c r="B358" s="46" t="s">
        <v>81</v>
      </c>
      <c r="C358" s="2" t="s">
        <v>732</v>
      </c>
      <c r="D358" s="2" t="s">
        <v>732</v>
      </c>
      <c r="E358" s="2" t="s">
        <v>732</v>
      </c>
      <c r="F358" s="2" t="s">
        <v>732</v>
      </c>
      <c r="G358" s="2" t="s">
        <v>732</v>
      </c>
      <c r="H358" s="2" t="s">
        <v>732</v>
      </c>
      <c r="I358" s="2" t="s">
        <v>732</v>
      </c>
      <c r="J358" s="2" t="s">
        <v>732</v>
      </c>
      <c r="K358" s="2" t="s">
        <v>732</v>
      </c>
      <c r="L358" s="2" t="s">
        <v>732</v>
      </c>
      <c r="M358" s="2" t="s">
        <v>732</v>
      </c>
      <c r="N358" s="2" t="s">
        <v>732</v>
      </c>
      <c r="O358" s="2" t="s">
        <v>732</v>
      </c>
      <c r="P358" s="71" t="s">
        <v>732</v>
      </c>
      <c r="Q358" s="2" t="s">
        <v>732</v>
      </c>
      <c r="R358" s="2" t="s">
        <v>732</v>
      </c>
      <c r="S358" s="2" t="s">
        <v>732</v>
      </c>
      <c r="T358" s="2" t="s">
        <v>732</v>
      </c>
      <c r="U358" s="2" t="s">
        <v>732</v>
      </c>
      <c r="V358" s="2" t="s">
        <v>732</v>
      </c>
      <c r="W358" s="2" t="s">
        <v>732</v>
      </c>
      <c r="X358" s="2" t="s">
        <v>732</v>
      </c>
      <c r="Y358" s="2" t="s">
        <v>732</v>
      </c>
      <c r="Z358" s="2" t="s">
        <v>732</v>
      </c>
      <c r="AA358" s="2" t="s">
        <v>732</v>
      </c>
      <c r="AB358" s="2" t="s">
        <v>732</v>
      </c>
      <c r="AC358" s="2" t="s">
        <v>732</v>
      </c>
      <c r="AD358" s="2" t="s">
        <v>732</v>
      </c>
    </row>
    <row r="359" spans="2:30" ht="15.75" thickBot="1">
      <c r="B359" s="46" t="s">
        <v>84</v>
      </c>
      <c r="C359" s="2" t="s">
        <v>732</v>
      </c>
      <c r="D359" s="2" t="s">
        <v>732</v>
      </c>
      <c r="E359" s="2" t="s">
        <v>732</v>
      </c>
      <c r="F359" s="2" t="s">
        <v>732</v>
      </c>
      <c r="G359" s="2" t="s">
        <v>732</v>
      </c>
      <c r="H359" s="2" t="s">
        <v>732</v>
      </c>
      <c r="I359" s="2" t="s">
        <v>732</v>
      </c>
      <c r="J359" s="2" t="s">
        <v>732</v>
      </c>
      <c r="K359" s="2" t="s">
        <v>732</v>
      </c>
      <c r="L359" s="2" t="s">
        <v>732</v>
      </c>
      <c r="M359" s="2" t="s">
        <v>732</v>
      </c>
      <c r="N359" s="2" t="s">
        <v>732</v>
      </c>
      <c r="O359" s="2">
        <v>1</v>
      </c>
      <c r="P359" s="2">
        <v>1</v>
      </c>
      <c r="Q359" s="71" t="s">
        <v>732</v>
      </c>
      <c r="R359" s="2" t="s">
        <v>732</v>
      </c>
      <c r="S359" s="2" t="s">
        <v>732</v>
      </c>
      <c r="T359" s="2" t="s">
        <v>732</v>
      </c>
      <c r="U359" s="2" t="s">
        <v>732</v>
      </c>
      <c r="V359" s="2" t="s">
        <v>732</v>
      </c>
      <c r="W359" s="2" t="s">
        <v>732</v>
      </c>
      <c r="X359" s="2" t="s">
        <v>732</v>
      </c>
      <c r="Y359" s="2" t="s">
        <v>732</v>
      </c>
      <c r="Z359" s="2" t="s">
        <v>732</v>
      </c>
      <c r="AA359" s="2" t="s">
        <v>732</v>
      </c>
      <c r="AB359" s="2" t="s">
        <v>732</v>
      </c>
      <c r="AC359" s="2" t="s">
        <v>732</v>
      </c>
      <c r="AD359" s="2" t="s">
        <v>732</v>
      </c>
    </row>
    <row r="360" spans="2:30" ht="15.75" thickBot="1">
      <c r="B360" s="46" t="s">
        <v>87</v>
      </c>
      <c r="C360" s="2" t="s">
        <v>732</v>
      </c>
      <c r="D360" s="2" t="s">
        <v>732</v>
      </c>
      <c r="E360" s="2" t="s">
        <v>732</v>
      </c>
      <c r="F360" s="2" t="s">
        <v>732</v>
      </c>
      <c r="G360" s="2" t="s">
        <v>732</v>
      </c>
      <c r="H360" s="2" t="s">
        <v>732</v>
      </c>
      <c r="I360" s="2" t="s">
        <v>732</v>
      </c>
      <c r="J360" s="2" t="s">
        <v>732</v>
      </c>
      <c r="K360" s="2" t="s">
        <v>732</v>
      </c>
      <c r="L360" s="2" t="s">
        <v>732</v>
      </c>
      <c r="M360" s="2" t="s">
        <v>732</v>
      </c>
      <c r="N360" s="2" t="s">
        <v>732</v>
      </c>
      <c r="O360" s="2" t="s">
        <v>732</v>
      </c>
      <c r="P360" s="2">
        <v>1</v>
      </c>
      <c r="Q360" s="2" t="s">
        <v>732</v>
      </c>
      <c r="R360" s="71" t="s">
        <v>732</v>
      </c>
      <c r="S360" s="2" t="s">
        <v>732</v>
      </c>
      <c r="T360" s="2" t="s">
        <v>732</v>
      </c>
      <c r="U360" s="2" t="s">
        <v>732</v>
      </c>
      <c r="V360" s="2" t="s">
        <v>732</v>
      </c>
      <c r="W360" s="2" t="s">
        <v>732</v>
      </c>
      <c r="X360" s="2" t="s">
        <v>732</v>
      </c>
      <c r="Y360" s="2" t="s">
        <v>732</v>
      </c>
      <c r="Z360" s="2" t="s">
        <v>732</v>
      </c>
      <c r="AA360" s="2" t="s">
        <v>732</v>
      </c>
      <c r="AB360" s="2" t="s">
        <v>732</v>
      </c>
      <c r="AC360" s="2" t="s">
        <v>732</v>
      </c>
      <c r="AD360" s="2" t="s">
        <v>732</v>
      </c>
    </row>
    <row r="361" spans="2:30" ht="15.75" thickBot="1">
      <c r="B361" s="46" t="s">
        <v>90</v>
      </c>
      <c r="C361" s="2" t="s">
        <v>732</v>
      </c>
      <c r="D361" s="2" t="s">
        <v>732</v>
      </c>
      <c r="E361" s="2" t="s">
        <v>732</v>
      </c>
      <c r="F361" s="2" t="s">
        <v>732</v>
      </c>
      <c r="G361" s="2" t="s">
        <v>732</v>
      </c>
      <c r="H361" s="2" t="s">
        <v>732</v>
      </c>
      <c r="I361" s="2" t="s">
        <v>732</v>
      </c>
      <c r="J361" s="2" t="s">
        <v>732</v>
      </c>
      <c r="K361" s="2" t="s">
        <v>732</v>
      </c>
      <c r="L361" s="2" t="s">
        <v>732</v>
      </c>
      <c r="M361" s="2" t="s">
        <v>732</v>
      </c>
      <c r="N361" s="2" t="s">
        <v>732</v>
      </c>
      <c r="O361" s="2" t="s">
        <v>732</v>
      </c>
      <c r="P361" s="2" t="s">
        <v>732</v>
      </c>
      <c r="Q361" s="2" t="s">
        <v>732</v>
      </c>
      <c r="R361" s="2" t="s">
        <v>732</v>
      </c>
      <c r="S361" s="71" t="s">
        <v>732</v>
      </c>
      <c r="T361" s="2" t="s">
        <v>732</v>
      </c>
      <c r="U361" s="2" t="s">
        <v>732</v>
      </c>
      <c r="V361" s="2" t="s">
        <v>732</v>
      </c>
      <c r="W361" s="2" t="s">
        <v>732</v>
      </c>
      <c r="X361" s="2" t="s">
        <v>732</v>
      </c>
      <c r="Y361" s="2" t="s">
        <v>732</v>
      </c>
      <c r="Z361" s="2" t="s">
        <v>732</v>
      </c>
      <c r="AA361" s="2" t="s">
        <v>732</v>
      </c>
      <c r="AB361" s="2" t="s">
        <v>732</v>
      </c>
      <c r="AC361" s="2" t="s">
        <v>732</v>
      </c>
      <c r="AD361" s="2" t="s">
        <v>732</v>
      </c>
    </row>
    <row r="362" spans="2:30" ht="15.75" thickBot="1">
      <c r="B362" s="46" t="s">
        <v>93</v>
      </c>
      <c r="C362" s="2" t="s">
        <v>732</v>
      </c>
      <c r="D362" s="2" t="s">
        <v>732</v>
      </c>
      <c r="E362" s="2" t="s">
        <v>732</v>
      </c>
      <c r="F362" s="2" t="s">
        <v>732</v>
      </c>
      <c r="G362" s="2" t="s">
        <v>732</v>
      </c>
      <c r="H362" s="2" t="s">
        <v>732</v>
      </c>
      <c r="I362" s="2" t="s">
        <v>732</v>
      </c>
      <c r="J362" s="2" t="s">
        <v>732</v>
      </c>
      <c r="K362" s="2" t="s">
        <v>732</v>
      </c>
      <c r="L362" s="2" t="s">
        <v>732</v>
      </c>
      <c r="M362" s="2" t="s">
        <v>732</v>
      </c>
      <c r="N362" s="2" t="s">
        <v>732</v>
      </c>
      <c r="O362" s="2" t="s">
        <v>732</v>
      </c>
      <c r="P362" s="2" t="s">
        <v>732</v>
      </c>
      <c r="Q362" s="2" t="s">
        <v>732</v>
      </c>
      <c r="R362" s="2" t="s">
        <v>732</v>
      </c>
      <c r="S362" s="2" t="s">
        <v>732</v>
      </c>
      <c r="T362" s="71" t="s">
        <v>732</v>
      </c>
      <c r="U362" s="2" t="s">
        <v>732</v>
      </c>
      <c r="V362" s="2" t="s">
        <v>732</v>
      </c>
      <c r="W362" s="2" t="s">
        <v>732</v>
      </c>
      <c r="X362" s="2" t="s">
        <v>732</v>
      </c>
      <c r="Y362" s="2" t="s">
        <v>732</v>
      </c>
      <c r="Z362" s="2" t="s">
        <v>732</v>
      </c>
      <c r="AA362" s="2" t="s">
        <v>732</v>
      </c>
      <c r="AB362" s="2" t="s">
        <v>732</v>
      </c>
      <c r="AC362" s="2" t="s">
        <v>732</v>
      </c>
      <c r="AD362" s="2" t="s">
        <v>732</v>
      </c>
    </row>
    <row r="363" spans="2:30" ht="15.75" thickBot="1">
      <c r="B363" s="46" t="s">
        <v>96</v>
      </c>
      <c r="C363" s="2" t="s">
        <v>732</v>
      </c>
      <c r="D363" s="2" t="s">
        <v>732</v>
      </c>
      <c r="E363" s="2" t="s">
        <v>732</v>
      </c>
      <c r="F363" s="2" t="s">
        <v>732</v>
      </c>
      <c r="G363" s="2" t="s">
        <v>732</v>
      </c>
      <c r="H363" s="2" t="s">
        <v>732</v>
      </c>
      <c r="I363" s="2" t="s">
        <v>732</v>
      </c>
      <c r="J363" s="2" t="s">
        <v>732</v>
      </c>
      <c r="K363" s="2" t="s">
        <v>732</v>
      </c>
      <c r="L363" s="2" t="s">
        <v>732</v>
      </c>
      <c r="M363" s="2" t="s">
        <v>732</v>
      </c>
      <c r="N363" s="2" t="s">
        <v>732</v>
      </c>
      <c r="O363" s="2" t="s">
        <v>732</v>
      </c>
      <c r="P363" s="2" t="s">
        <v>732</v>
      </c>
      <c r="Q363" s="2" t="s">
        <v>732</v>
      </c>
      <c r="R363" s="2" t="s">
        <v>732</v>
      </c>
      <c r="S363" s="2" t="s">
        <v>732</v>
      </c>
      <c r="T363" s="2" t="s">
        <v>732</v>
      </c>
      <c r="U363" s="71" t="s">
        <v>732</v>
      </c>
      <c r="V363" s="2" t="s">
        <v>732</v>
      </c>
      <c r="W363" s="2" t="s">
        <v>732</v>
      </c>
      <c r="X363" s="2" t="s">
        <v>732</v>
      </c>
      <c r="Y363" s="2" t="s">
        <v>732</v>
      </c>
      <c r="Z363" s="2" t="s">
        <v>732</v>
      </c>
      <c r="AA363" s="2" t="s">
        <v>732</v>
      </c>
      <c r="AB363" s="2" t="s">
        <v>732</v>
      </c>
      <c r="AC363" s="2" t="s">
        <v>732</v>
      </c>
      <c r="AD363" s="2" t="s">
        <v>732</v>
      </c>
    </row>
    <row r="364" spans="2:30" ht="15.75" thickBot="1">
      <c r="B364" s="46" t="s">
        <v>98</v>
      </c>
      <c r="C364" s="2" t="s">
        <v>732</v>
      </c>
      <c r="D364" s="2" t="s">
        <v>732</v>
      </c>
      <c r="E364" s="2" t="s">
        <v>732</v>
      </c>
      <c r="F364" s="2" t="s">
        <v>732</v>
      </c>
      <c r="G364" s="2" t="s">
        <v>732</v>
      </c>
      <c r="H364" s="2" t="s">
        <v>732</v>
      </c>
      <c r="I364" s="2" t="s">
        <v>732</v>
      </c>
      <c r="J364" s="2" t="s">
        <v>732</v>
      </c>
      <c r="K364" s="2" t="s">
        <v>732</v>
      </c>
      <c r="L364" s="2" t="s">
        <v>732</v>
      </c>
      <c r="M364" s="2" t="s">
        <v>732</v>
      </c>
      <c r="N364" s="2" t="s">
        <v>732</v>
      </c>
      <c r="O364" s="2" t="s">
        <v>732</v>
      </c>
      <c r="P364" s="2" t="s">
        <v>732</v>
      </c>
      <c r="Q364" s="2" t="s">
        <v>732</v>
      </c>
      <c r="R364" s="2" t="s">
        <v>732</v>
      </c>
      <c r="S364" s="2" t="s">
        <v>732</v>
      </c>
      <c r="T364" s="2" t="s">
        <v>732</v>
      </c>
      <c r="U364" s="2" t="s">
        <v>732</v>
      </c>
      <c r="V364" s="71" t="s">
        <v>732</v>
      </c>
      <c r="W364" s="2" t="s">
        <v>732</v>
      </c>
      <c r="X364" s="2" t="s">
        <v>732</v>
      </c>
      <c r="Y364" s="2" t="s">
        <v>732</v>
      </c>
      <c r="Z364" s="2" t="s">
        <v>732</v>
      </c>
      <c r="AA364" s="2" t="s">
        <v>732</v>
      </c>
      <c r="AB364" s="2" t="s">
        <v>732</v>
      </c>
      <c r="AC364" s="2" t="s">
        <v>732</v>
      </c>
      <c r="AD364" s="2" t="s">
        <v>732</v>
      </c>
    </row>
    <row r="365" spans="2:30" ht="15.75" thickBot="1">
      <c r="B365" s="46" t="s">
        <v>100</v>
      </c>
      <c r="C365" s="2" t="s">
        <v>732</v>
      </c>
      <c r="D365" s="2" t="s">
        <v>732</v>
      </c>
      <c r="E365" s="2" t="s">
        <v>732</v>
      </c>
      <c r="F365" s="2" t="s">
        <v>732</v>
      </c>
      <c r="G365" s="2" t="s">
        <v>732</v>
      </c>
      <c r="H365" s="2" t="s">
        <v>732</v>
      </c>
      <c r="I365" s="2" t="s">
        <v>732</v>
      </c>
      <c r="J365" s="2" t="s">
        <v>732</v>
      </c>
      <c r="K365" s="2" t="s">
        <v>732</v>
      </c>
      <c r="L365" s="2" t="s">
        <v>732</v>
      </c>
      <c r="M365" s="2" t="s">
        <v>732</v>
      </c>
      <c r="N365" s="2" t="s">
        <v>732</v>
      </c>
      <c r="O365" s="2" t="s">
        <v>732</v>
      </c>
      <c r="P365" s="2" t="s">
        <v>732</v>
      </c>
      <c r="Q365" s="2" t="s">
        <v>732</v>
      </c>
      <c r="R365" s="2" t="s">
        <v>732</v>
      </c>
      <c r="S365" s="2" t="s">
        <v>732</v>
      </c>
      <c r="T365" s="2" t="s">
        <v>732</v>
      </c>
      <c r="U365" s="2" t="s">
        <v>732</v>
      </c>
      <c r="V365" s="2" t="s">
        <v>732</v>
      </c>
      <c r="W365" s="71" t="s">
        <v>732</v>
      </c>
      <c r="X365" s="2" t="s">
        <v>732</v>
      </c>
      <c r="Y365" s="2" t="s">
        <v>732</v>
      </c>
      <c r="Z365" s="2" t="s">
        <v>732</v>
      </c>
      <c r="AA365" s="2" t="s">
        <v>732</v>
      </c>
      <c r="AB365" s="2" t="s">
        <v>732</v>
      </c>
      <c r="AC365" s="2" t="s">
        <v>732</v>
      </c>
      <c r="AD365" s="2" t="s">
        <v>732</v>
      </c>
    </row>
    <row r="366" spans="2:30" ht="15.75" thickBot="1">
      <c r="B366" s="46" t="s">
        <v>103</v>
      </c>
      <c r="C366" s="2" t="s">
        <v>732</v>
      </c>
      <c r="D366" s="2" t="s">
        <v>732</v>
      </c>
      <c r="E366" s="2" t="s">
        <v>732</v>
      </c>
      <c r="F366" s="2" t="s">
        <v>732</v>
      </c>
      <c r="G366" s="2" t="s">
        <v>732</v>
      </c>
      <c r="H366" s="2" t="s">
        <v>732</v>
      </c>
      <c r="I366" s="2" t="s">
        <v>732</v>
      </c>
      <c r="J366" s="2" t="s">
        <v>732</v>
      </c>
      <c r="K366" s="2" t="s">
        <v>732</v>
      </c>
      <c r="L366" s="2" t="s">
        <v>732</v>
      </c>
      <c r="M366" s="2" t="s">
        <v>732</v>
      </c>
      <c r="N366" s="2" t="s">
        <v>732</v>
      </c>
      <c r="O366" s="2" t="s">
        <v>732</v>
      </c>
      <c r="P366" s="2" t="s">
        <v>732</v>
      </c>
      <c r="Q366" s="2" t="s">
        <v>732</v>
      </c>
      <c r="R366" s="2" t="s">
        <v>732</v>
      </c>
      <c r="S366" s="2" t="s">
        <v>732</v>
      </c>
      <c r="T366" s="2" t="s">
        <v>732</v>
      </c>
      <c r="U366" s="2" t="s">
        <v>732</v>
      </c>
      <c r="V366" s="2" t="s">
        <v>732</v>
      </c>
      <c r="W366" s="2" t="s">
        <v>732</v>
      </c>
      <c r="X366" s="71" t="s">
        <v>732</v>
      </c>
      <c r="Y366" s="2" t="s">
        <v>732</v>
      </c>
      <c r="Z366" s="2" t="s">
        <v>732</v>
      </c>
      <c r="AA366" s="2" t="s">
        <v>732</v>
      </c>
      <c r="AB366" s="2" t="s">
        <v>732</v>
      </c>
      <c r="AC366" s="2" t="s">
        <v>732</v>
      </c>
      <c r="AD366" s="2" t="s">
        <v>732</v>
      </c>
    </row>
    <row r="367" spans="2:30" ht="15.75" thickBot="1">
      <c r="B367" s="46" t="s">
        <v>106</v>
      </c>
      <c r="C367" s="2" t="s">
        <v>732</v>
      </c>
      <c r="D367" s="2" t="s">
        <v>732</v>
      </c>
      <c r="E367" s="2" t="s">
        <v>732</v>
      </c>
      <c r="F367" s="2" t="s">
        <v>732</v>
      </c>
      <c r="G367" s="2" t="s">
        <v>732</v>
      </c>
      <c r="H367" s="2" t="s">
        <v>732</v>
      </c>
      <c r="I367" s="2" t="s">
        <v>732</v>
      </c>
      <c r="J367" s="2" t="s">
        <v>732</v>
      </c>
      <c r="K367" s="2" t="s">
        <v>732</v>
      </c>
      <c r="L367" s="2" t="s">
        <v>732</v>
      </c>
      <c r="M367" s="2" t="s">
        <v>732</v>
      </c>
      <c r="N367" s="2" t="s">
        <v>732</v>
      </c>
      <c r="O367" s="2" t="s">
        <v>732</v>
      </c>
      <c r="P367" s="2" t="s">
        <v>732</v>
      </c>
      <c r="Q367" s="2" t="s">
        <v>732</v>
      </c>
      <c r="R367" s="2" t="s">
        <v>732</v>
      </c>
      <c r="S367" s="2" t="s">
        <v>732</v>
      </c>
      <c r="T367" s="2" t="s">
        <v>732</v>
      </c>
      <c r="U367" s="2" t="s">
        <v>732</v>
      </c>
      <c r="V367" s="2" t="s">
        <v>732</v>
      </c>
      <c r="W367" s="2" t="s">
        <v>732</v>
      </c>
      <c r="X367" s="2" t="s">
        <v>732</v>
      </c>
      <c r="Y367" s="71" t="s">
        <v>732</v>
      </c>
      <c r="Z367" s="2" t="s">
        <v>732</v>
      </c>
      <c r="AA367" s="2" t="s">
        <v>732</v>
      </c>
      <c r="AB367" s="2" t="s">
        <v>732</v>
      </c>
      <c r="AC367" s="2" t="s">
        <v>732</v>
      </c>
      <c r="AD367" s="2" t="s">
        <v>732</v>
      </c>
    </row>
    <row r="368" spans="2:30" ht="15.75" thickBot="1">
      <c r="B368" s="46" t="s">
        <v>109</v>
      </c>
      <c r="C368" s="2" t="s">
        <v>732</v>
      </c>
      <c r="D368" s="2" t="s">
        <v>732</v>
      </c>
      <c r="E368" s="2" t="s">
        <v>732</v>
      </c>
      <c r="F368" s="2" t="s">
        <v>732</v>
      </c>
      <c r="G368" s="2" t="s">
        <v>732</v>
      </c>
      <c r="H368" s="2" t="s">
        <v>732</v>
      </c>
      <c r="I368" s="2" t="s">
        <v>732</v>
      </c>
      <c r="J368" s="2" t="s">
        <v>732</v>
      </c>
      <c r="K368" s="2" t="s">
        <v>732</v>
      </c>
      <c r="L368" s="2" t="s">
        <v>732</v>
      </c>
      <c r="M368" s="2" t="s">
        <v>732</v>
      </c>
      <c r="N368" s="2" t="s">
        <v>732</v>
      </c>
      <c r="O368" s="2" t="s">
        <v>732</v>
      </c>
      <c r="P368" s="2" t="s">
        <v>732</v>
      </c>
      <c r="Q368" s="2" t="s">
        <v>732</v>
      </c>
      <c r="R368" s="2" t="s">
        <v>732</v>
      </c>
      <c r="S368" s="2" t="s">
        <v>732</v>
      </c>
      <c r="T368" s="2" t="s">
        <v>732</v>
      </c>
      <c r="U368" s="2" t="s">
        <v>732</v>
      </c>
      <c r="V368" s="2" t="s">
        <v>732</v>
      </c>
      <c r="W368" s="2" t="s">
        <v>732</v>
      </c>
      <c r="X368" s="2" t="s">
        <v>732</v>
      </c>
      <c r="Y368" s="2" t="s">
        <v>732</v>
      </c>
      <c r="Z368" s="71" t="s">
        <v>732</v>
      </c>
      <c r="AA368" s="2" t="s">
        <v>732</v>
      </c>
      <c r="AB368" s="2" t="s">
        <v>732</v>
      </c>
      <c r="AC368" s="2" t="s">
        <v>732</v>
      </c>
      <c r="AD368" s="2" t="s">
        <v>732</v>
      </c>
    </row>
    <row r="369" spans="2:30" ht="15.75" thickBot="1">
      <c r="B369" s="46" t="s">
        <v>111</v>
      </c>
      <c r="C369" s="2" t="s">
        <v>732</v>
      </c>
      <c r="D369" s="2" t="s">
        <v>732</v>
      </c>
      <c r="E369" s="2" t="s">
        <v>732</v>
      </c>
      <c r="F369" s="2" t="s">
        <v>732</v>
      </c>
      <c r="G369" s="2" t="s">
        <v>732</v>
      </c>
      <c r="H369" s="2" t="s">
        <v>732</v>
      </c>
      <c r="I369" s="2" t="s">
        <v>732</v>
      </c>
      <c r="J369" s="2" t="s">
        <v>732</v>
      </c>
      <c r="K369" s="2" t="s">
        <v>732</v>
      </c>
      <c r="L369" s="2" t="s">
        <v>732</v>
      </c>
      <c r="M369" s="2" t="s">
        <v>732</v>
      </c>
      <c r="N369" s="2" t="s">
        <v>732</v>
      </c>
      <c r="O369" s="2" t="s">
        <v>732</v>
      </c>
      <c r="P369" s="2" t="s">
        <v>732</v>
      </c>
      <c r="Q369" s="2" t="s">
        <v>732</v>
      </c>
      <c r="R369" s="2" t="s">
        <v>732</v>
      </c>
      <c r="S369" s="2" t="s">
        <v>732</v>
      </c>
      <c r="T369" s="2" t="s">
        <v>732</v>
      </c>
      <c r="U369" s="2" t="s">
        <v>732</v>
      </c>
      <c r="V369" s="2" t="s">
        <v>732</v>
      </c>
      <c r="W369" s="2" t="s">
        <v>732</v>
      </c>
      <c r="X369" s="2" t="s">
        <v>732</v>
      </c>
      <c r="Y369" s="2" t="s">
        <v>732</v>
      </c>
      <c r="Z369" s="2" t="s">
        <v>732</v>
      </c>
      <c r="AA369" s="71" t="s">
        <v>732</v>
      </c>
      <c r="AB369" s="2" t="s">
        <v>732</v>
      </c>
      <c r="AC369" s="2" t="s">
        <v>732</v>
      </c>
      <c r="AD369" s="2" t="s">
        <v>732</v>
      </c>
    </row>
    <row r="370" spans="2:30" ht="15.75" thickBot="1">
      <c r="B370" s="46" t="s">
        <v>113</v>
      </c>
      <c r="C370" s="2" t="s">
        <v>732</v>
      </c>
      <c r="D370" s="2" t="s">
        <v>732</v>
      </c>
      <c r="E370" s="2" t="s">
        <v>732</v>
      </c>
      <c r="F370" s="2" t="s">
        <v>732</v>
      </c>
      <c r="G370" s="2" t="s">
        <v>732</v>
      </c>
      <c r="H370" s="2" t="s">
        <v>732</v>
      </c>
      <c r="I370" s="2" t="s">
        <v>732</v>
      </c>
      <c r="J370" s="2" t="s">
        <v>732</v>
      </c>
      <c r="K370" s="2" t="s">
        <v>732</v>
      </c>
      <c r="L370" s="2" t="s">
        <v>732</v>
      </c>
      <c r="M370" s="2" t="s">
        <v>732</v>
      </c>
      <c r="N370" s="2" t="s">
        <v>732</v>
      </c>
      <c r="O370" s="2" t="s">
        <v>732</v>
      </c>
      <c r="P370" s="2" t="s">
        <v>732</v>
      </c>
      <c r="Q370" s="2" t="s">
        <v>732</v>
      </c>
      <c r="R370" s="2" t="s">
        <v>732</v>
      </c>
      <c r="S370" s="2" t="s">
        <v>732</v>
      </c>
      <c r="T370" s="2" t="s">
        <v>732</v>
      </c>
      <c r="U370" s="2" t="s">
        <v>732</v>
      </c>
      <c r="V370" s="2" t="s">
        <v>732</v>
      </c>
      <c r="W370" s="2" t="s">
        <v>732</v>
      </c>
      <c r="X370" s="2" t="s">
        <v>732</v>
      </c>
      <c r="Y370" s="2" t="s">
        <v>732</v>
      </c>
      <c r="Z370" s="2" t="s">
        <v>732</v>
      </c>
      <c r="AA370" s="2" t="s">
        <v>732</v>
      </c>
      <c r="AB370" s="71" t="s">
        <v>732</v>
      </c>
      <c r="AC370" s="2" t="s">
        <v>732</v>
      </c>
      <c r="AD370" s="2" t="s">
        <v>732</v>
      </c>
    </row>
    <row r="371" spans="2:30" ht="15.75" thickBot="1">
      <c r="B371" s="46" t="s">
        <v>116</v>
      </c>
      <c r="C371" s="2" t="s">
        <v>732</v>
      </c>
      <c r="D371" s="2" t="s">
        <v>732</v>
      </c>
      <c r="E371" s="2" t="s">
        <v>732</v>
      </c>
      <c r="F371" s="2" t="s">
        <v>732</v>
      </c>
      <c r="G371" s="2" t="s">
        <v>732</v>
      </c>
      <c r="H371" s="2" t="s">
        <v>732</v>
      </c>
      <c r="I371" s="2" t="s">
        <v>732</v>
      </c>
      <c r="J371" s="2" t="s">
        <v>732</v>
      </c>
      <c r="K371" s="2" t="s">
        <v>732</v>
      </c>
      <c r="L371" s="2" t="s">
        <v>732</v>
      </c>
      <c r="M371" s="2" t="s">
        <v>732</v>
      </c>
      <c r="N371" s="2" t="s">
        <v>732</v>
      </c>
      <c r="O371" s="2" t="s">
        <v>732</v>
      </c>
      <c r="P371" s="2" t="s">
        <v>732</v>
      </c>
      <c r="Q371" s="2" t="s">
        <v>732</v>
      </c>
      <c r="R371" s="2" t="s">
        <v>732</v>
      </c>
      <c r="S371" s="2" t="s">
        <v>732</v>
      </c>
      <c r="T371" s="2" t="s">
        <v>732</v>
      </c>
      <c r="U371" s="2" t="s">
        <v>732</v>
      </c>
      <c r="V371" s="2" t="s">
        <v>732</v>
      </c>
      <c r="W371" s="2" t="s">
        <v>732</v>
      </c>
      <c r="X371" s="2" t="s">
        <v>732</v>
      </c>
      <c r="Y371" s="2" t="s">
        <v>732</v>
      </c>
      <c r="Z371" s="2" t="s">
        <v>732</v>
      </c>
      <c r="AA371" s="2" t="s">
        <v>732</v>
      </c>
      <c r="AB371" s="2" t="s">
        <v>732</v>
      </c>
      <c r="AC371" s="71" t="s">
        <v>732</v>
      </c>
      <c r="AD371" s="2" t="s">
        <v>732</v>
      </c>
    </row>
    <row r="372" spans="2:30" ht="15.75" thickBot="1">
      <c r="B372" s="46" t="s">
        <v>119</v>
      </c>
      <c r="C372" s="2" t="s">
        <v>732</v>
      </c>
      <c r="D372" s="2" t="s">
        <v>732</v>
      </c>
      <c r="E372" s="2" t="s">
        <v>732</v>
      </c>
      <c r="F372" s="2" t="s">
        <v>732</v>
      </c>
      <c r="G372" s="2" t="s">
        <v>732</v>
      </c>
      <c r="H372" s="2" t="s">
        <v>732</v>
      </c>
      <c r="I372" s="2" t="s">
        <v>732</v>
      </c>
      <c r="J372" s="2" t="s">
        <v>732</v>
      </c>
      <c r="K372" s="2" t="s">
        <v>732</v>
      </c>
      <c r="L372" s="2">
        <v>1</v>
      </c>
      <c r="M372" s="2" t="s">
        <v>732</v>
      </c>
      <c r="N372" s="2" t="s">
        <v>732</v>
      </c>
      <c r="O372" s="2" t="s">
        <v>732</v>
      </c>
      <c r="P372" s="2">
        <v>1</v>
      </c>
      <c r="Q372" s="2" t="s">
        <v>732</v>
      </c>
      <c r="R372" s="2" t="s">
        <v>732</v>
      </c>
      <c r="S372" s="2">
        <v>1</v>
      </c>
      <c r="T372" s="2">
        <v>1</v>
      </c>
      <c r="U372" s="2" t="s">
        <v>732</v>
      </c>
      <c r="V372" s="2">
        <v>1</v>
      </c>
      <c r="W372" s="2" t="s">
        <v>732</v>
      </c>
      <c r="X372" s="2" t="s">
        <v>732</v>
      </c>
      <c r="Y372" s="2" t="s">
        <v>732</v>
      </c>
      <c r="Z372" s="2" t="s">
        <v>732</v>
      </c>
      <c r="AA372" s="2" t="s">
        <v>732</v>
      </c>
      <c r="AB372" s="2" t="s">
        <v>732</v>
      </c>
      <c r="AC372" s="2" t="s">
        <v>732</v>
      </c>
      <c r="AD372" s="71" t="s">
        <v>732</v>
      </c>
    </row>
    <row r="377" spans="2:30">
      <c r="B377" s="1" t="s">
        <v>136</v>
      </c>
    </row>
    <row r="378" spans="2:30" ht="15.75" thickBot="1">
      <c r="B378" s="46" t="s">
        <v>733</v>
      </c>
      <c r="C378" s="46" t="s">
        <v>45</v>
      </c>
      <c r="D378" s="46" t="s">
        <v>48</v>
      </c>
      <c r="E378" s="46" t="s">
        <v>51</v>
      </c>
      <c r="F378" s="46" t="s">
        <v>54</v>
      </c>
      <c r="G378" s="46" t="s">
        <v>57</v>
      </c>
      <c r="H378" s="46" t="s">
        <v>60</v>
      </c>
      <c r="I378" s="46" t="s">
        <v>63</v>
      </c>
      <c r="J378" s="46" t="s">
        <v>66</v>
      </c>
      <c r="K378" s="46" t="s">
        <v>69</v>
      </c>
      <c r="L378" s="46" t="s">
        <v>71</v>
      </c>
      <c r="M378" s="46" t="s">
        <v>73</v>
      </c>
      <c r="N378" s="46" t="s">
        <v>75</v>
      </c>
      <c r="O378" s="46" t="s">
        <v>78</v>
      </c>
      <c r="P378" s="46" t="s">
        <v>81</v>
      </c>
      <c r="Q378" s="46" t="s">
        <v>84</v>
      </c>
      <c r="R378" s="46" t="s">
        <v>87</v>
      </c>
      <c r="S378" s="46" t="s">
        <v>90</v>
      </c>
      <c r="T378" s="46" t="s">
        <v>93</v>
      </c>
      <c r="U378" s="46" t="s">
        <v>96</v>
      </c>
      <c r="V378" s="46" t="s">
        <v>98</v>
      </c>
      <c r="W378" s="46" t="s">
        <v>100</v>
      </c>
      <c r="X378" s="46" t="s">
        <v>103</v>
      </c>
      <c r="Y378" s="46" t="s">
        <v>106</v>
      </c>
      <c r="Z378" s="46" t="s">
        <v>109</v>
      </c>
      <c r="AA378" s="46" t="s">
        <v>111</v>
      </c>
      <c r="AB378" s="46" t="s">
        <v>113</v>
      </c>
      <c r="AC378" s="46" t="s">
        <v>116</v>
      </c>
      <c r="AD378" s="46" t="s">
        <v>119</v>
      </c>
    </row>
    <row r="379" spans="2:30" ht="15.75" thickBot="1">
      <c r="B379" s="46" t="s">
        <v>45</v>
      </c>
      <c r="C379" s="295" t="s">
        <v>732</v>
      </c>
      <c r="D379" s="296" t="s">
        <v>732</v>
      </c>
      <c r="E379" s="296">
        <v>1</v>
      </c>
      <c r="F379" s="296" t="s">
        <v>732</v>
      </c>
      <c r="G379" s="296" t="s">
        <v>732</v>
      </c>
      <c r="H379" s="296" t="s">
        <v>732</v>
      </c>
      <c r="I379" s="296" t="s">
        <v>732</v>
      </c>
      <c r="J379" s="296" t="s">
        <v>732</v>
      </c>
      <c r="K379" s="296" t="s">
        <v>732</v>
      </c>
      <c r="L379" s="296" t="s">
        <v>732</v>
      </c>
      <c r="M379" s="296" t="s">
        <v>732</v>
      </c>
      <c r="N379" s="296" t="s">
        <v>732</v>
      </c>
      <c r="O379" s="296" t="s">
        <v>732</v>
      </c>
      <c r="P379" s="296" t="s">
        <v>732</v>
      </c>
      <c r="Q379" s="296" t="s">
        <v>732</v>
      </c>
      <c r="R379" s="296" t="s">
        <v>732</v>
      </c>
      <c r="S379" s="296" t="s">
        <v>732</v>
      </c>
      <c r="T379" s="296" t="s">
        <v>732</v>
      </c>
      <c r="U379" s="296" t="s">
        <v>732</v>
      </c>
      <c r="V379" s="296" t="s">
        <v>732</v>
      </c>
      <c r="W379" s="296" t="s">
        <v>732</v>
      </c>
      <c r="X379" s="296" t="s">
        <v>732</v>
      </c>
      <c r="Y379" s="296">
        <v>1</v>
      </c>
      <c r="Z379" s="296" t="s">
        <v>732</v>
      </c>
      <c r="AA379" s="296" t="s">
        <v>732</v>
      </c>
      <c r="AB379" s="296" t="s">
        <v>732</v>
      </c>
      <c r="AC379" s="296" t="s">
        <v>732</v>
      </c>
      <c r="AD379" s="296" t="s">
        <v>732</v>
      </c>
    </row>
    <row r="380" spans="2:30" ht="15.75" thickBot="1">
      <c r="B380" s="46" t="s">
        <v>48</v>
      </c>
      <c r="C380" s="296" t="s">
        <v>732</v>
      </c>
      <c r="D380" s="295" t="s">
        <v>732</v>
      </c>
      <c r="E380" s="296" t="s">
        <v>732</v>
      </c>
      <c r="F380" s="296" t="s">
        <v>732</v>
      </c>
      <c r="G380" s="296" t="s">
        <v>732</v>
      </c>
      <c r="H380" s="296" t="s">
        <v>732</v>
      </c>
      <c r="I380" s="296" t="s">
        <v>732</v>
      </c>
      <c r="J380" s="296" t="s">
        <v>732</v>
      </c>
      <c r="K380" s="296" t="s">
        <v>732</v>
      </c>
      <c r="L380" s="296" t="s">
        <v>732</v>
      </c>
      <c r="M380" s="296" t="s">
        <v>732</v>
      </c>
      <c r="N380" s="296" t="s">
        <v>732</v>
      </c>
      <c r="O380" s="296" t="s">
        <v>732</v>
      </c>
      <c r="P380" s="296" t="s">
        <v>732</v>
      </c>
      <c r="Q380" s="296" t="s">
        <v>732</v>
      </c>
      <c r="R380" s="296" t="s">
        <v>732</v>
      </c>
      <c r="S380" s="296" t="s">
        <v>732</v>
      </c>
      <c r="T380" s="296" t="s">
        <v>732</v>
      </c>
      <c r="U380" s="296" t="s">
        <v>732</v>
      </c>
      <c r="V380" s="296" t="s">
        <v>732</v>
      </c>
      <c r="W380" s="296" t="s">
        <v>732</v>
      </c>
      <c r="X380" s="296" t="s">
        <v>732</v>
      </c>
      <c r="Y380" s="296">
        <v>1</v>
      </c>
      <c r="Z380" s="296" t="s">
        <v>732</v>
      </c>
      <c r="AA380" s="296" t="s">
        <v>732</v>
      </c>
      <c r="AB380" s="296" t="s">
        <v>732</v>
      </c>
      <c r="AC380" s="296" t="s">
        <v>732</v>
      </c>
      <c r="AD380" s="296" t="s">
        <v>732</v>
      </c>
    </row>
    <row r="381" spans="2:30" ht="15.75" thickBot="1">
      <c r="B381" s="46" t="s">
        <v>51</v>
      </c>
      <c r="C381" s="296" t="s">
        <v>732</v>
      </c>
      <c r="D381" s="296" t="s">
        <v>732</v>
      </c>
      <c r="E381" s="295" t="s">
        <v>732</v>
      </c>
      <c r="F381" s="296" t="s">
        <v>732</v>
      </c>
      <c r="G381" s="296" t="s">
        <v>732</v>
      </c>
      <c r="H381" s="296" t="s">
        <v>732</v>
      </c>
      <c r="I381" s="296" t="s">
        <v>732</v>
      </c>
      <c r="J381" s="296" t="s">
        <v>732</v>
      </c>
      <c r="K381" s="296" t="s">
        <v>732</v>
      </c>
      <c r="L381" s="296" t="s">
        <v>732</v>
      </c>
      <c r="M381" s="296" t="s">
        <v>732</v>
      </c>
      <c r="N381" s="296" t="s">
        <v>732</v>
      </c>
      <c r="O381" s="296" t="s">
        <v>732</v>
      </c>
      <c r="P381" s="296" t="s">
        <v>732</v>
      </c>
      <c r="Q381" s="296" t="s">
        <v>732</v>
      </c>
      <c r="R381" s="296" t="s">
        <v>732</v>
      </c>
      <c r="S381" s="296" t="s">
        <v>732</v>
      </c>
      <c r="T381" s="296" t="s">
        <v>732</v>
      </c>
      <c r="U381" s="296" t="s">
        <v>732</v>
      </c>
      <c r="V381" s="296" t="s">
        <v>732</v>
      </c>
      <c r="W381" s="296" t="s">
        <v>732</v>
      </c>
      <c r="X381" s="296" t="s">
        <v>732</v>
      </c>
      <c r="Y381" s="296" t="s">
        <v>732</v>
      </c>
      <c r="Z381" s="296" t="s">
        <v>732</v>
      </c>
      <c r="AA381" s="296" t="s">
        <v>732</v>
      </c>
      <c r="AB381" s="296" t="s">
        <v>732</v>
      </c>
      <c r="AC381" s="296" t="s">
        <v>732</v>
      </c>
      <c r="AD381" s="296" t="s">
        <v>732</v>
      </c>
    </row>
    <row r="382" spans="2:30" ht="15.75" thickBot="1">
      <c r="B382" s="46" t="s">
        <v>54</v>
      </c>
      <c r="C382" s="296" t="s">
        <v>732</v>
      </c>
      <c r="D382" s="296" t="s">
        <v>732</v>
      </c>
      <c r="E382" s="296">
        <v>1</v>
      </c>
      <c r="F382" s="295" t="s">
        <v>732</v>
      </c>
      <c r="G382" s="296" t="s">
        <v>732</v>
      </c>
      <c r="H382" s="296" t="s">
        <v>732</v>
      </c>
      <c r="I382" s="296" t="s">
        <v>732</v>
      </c>
      <c r="J382" s="296" t="s">
        <v>732</v>
      </c>
      <c r="K382" s="296" t="s">
        <v>732</v>
      </c>
      <c r="L382" s="296" t="s">
        <v>732</v>
      </c>
      <c r="M382" s="296" t="s">
        <v>732</v>
      </c>
      <c r="N382" s="296" t="s">
        <v>732</v>
      </c>
      <c r="O382" s="296" t="s">
        <v>732</v>
      </c>
      <c r="P382" s="296" t="s">
        <v>732</v>
      </c>
      <c r="Q382" s="296">
        <v>1</v>
      </c>
      <c r="R382" s="296" t="s">
        <v>732</v>
      </c>
      <c r="S382" s="296" t="s">
        <v>732</v>
      </c>
      <c r="T382" s="296" t="s">
        <v>732</v>
      </c>
      <c r="U382" s="296" t="s">
        <v>732</v>
      </c>
      <c r="V382" s="296" t="s">
        <v>732</v>
      </c>
      <c r="W382" s="296" t="s">
        <v>732</v>
      </c>
      <c r="X382" s="296" t="s">
        <v>732</v>
      </c>
      <c r="Y382" s="296">
        <v>1</v>
      </c>
      <c r="Z382" s="296" t="s">
        <v>732</v>
      </c>
      <c r="AA382" s="296" t="s">
        <v>732</v>
      </c>
      <c r="AB382" s="296" t="s">
        <v>732</v>
      </c>
      <c r="AC382" s="296" t="s">
        <v>732</v>
      </c>
      <c r="AD382" s="296" t="s">
        <v>732</v>
      </c>
    </row>
    <row r="383" spans="2:30" ht="15.75" thickBot="1">
      <c r="B383" s="46" t="s">
        <v>57</v>
      </c>
      <c r="C383" s="296" t="s">
        <v>732</v>
      </c>
      <c r="D383" s="296" t="s">
        <v>732</v>
      </c>
      <c r="E383" s="296" t="s">
        <v>732</v>
      </c>
      <c r="F383" s="296" t="s">
        <v>732</v>
      </c>
      <c r="G383" s="295" t="s">
        <v>732</v>
      </c>
      <c r="H383" s="296" t="s">
        <v>732</v>
      </c>
      <c r="I383" s="296" t="s">
        <v>732</v>
      </c>
      <c r="J383" s="296" t="s">
        <v>732</v>
      </c>
      <c r="K383" s="296" t="s">
        <v>732</v>
      </c>
      <c r="L383" s="296" t="s">
        <v>732</v>
      </c>
      <c r="M383" s="296" t="s">
        <v>732</v>
      </c>
      <c r="N383" s="296" t="s">
        <v>732</v>
      </c>
      <c r="O383" s="296" t="s">
        <v>732</v>
      </c>
      <c r="P383" s="296" t="s">
        <v>732</v>
      </c>
      <c r="Q383" s="296" t="s">
        <v>732</v>
      </c>
      <c r="R383" s="296" t="s">
        <v>732</v>
      </c>
      <c r="S383" s="296" t="s">
        <v>732</v>
      </c>
      <c r="T383" s="296" t="s">
        <v>732</v>
      </c>
      <c r="U383" s="296" t="s">
        <v>732</v>
      </c>
      <c r="V383" s="296" t="s">
        <v>732</v>
      </c>
      <c r="W383" s="296" t="s">
        <v>732</v>
      </c>
      <c r="X383" s="296" t="s">
        <v>732</v>
      </c>
      <c r="Y383" s="296" t="s">
        <v>732</v>
      </c>
      <c r="Z383" s="296" t="s">
        <v>732</v>
      </c>
      <c r="AA383" s="296" t="s">
        <v>732</v>
      </c>
      <c r="AB383" s="296" t="s">
        <v>732</v>
      </c>
      <c r="AC383" s="296" t="s">
        <v>732</v>
      </c>
      <c r="AD383" s="296" t="s">
        <v>732</v>
      </c>
    </row>
    <row r="384" spans="2:30" ht="15.75" thickBot="1">
      <c r="B384" s="46" t="s">
        <v>60</v>
      </c>
      <c r="C384" s="296" t="s">
        <v>732</v>
      </c>
      <c r="D384" s="296" t="s">
        <v>732</v>
      </c>
      <c r="E384" s="296" t="s">
        <v>732</v>
      </c>
      <c r="F384" s="296" t="s">
        <v>732</v>
      </c>
      <c r="G384" s="296" t="s">
        <v>732</v>
      </c>
      <c r="H384" s="295" t="s">
        <v>732</v>
      </c>
      <c r="I384" s="296" t="s">
        <v>732</v>
      </c>
      <c r="J384" s="296" t="s">
        <v>732</v>
      </c>
      <c r="K384" s="296" t="s">
        <v>732</v>
      </c>
      <c r="L384" s="296" t="s">
        <v>732</v>
      </c>
      <c r="M384" s="296" t="s">
        <v>732</v>
      </c>
      <c r="N384" s="296" t="s">
        <v>732</v>
      </c>
      <c r="O384" s="296" t="s">
        <v>732</v>
      </c>
      <c r="P384" s="296" t="s">
        <v>732</v>
      </c>
      <c r="Q384" s="296" t="s">
        <v>732</v>
      </c>
      <c r="R384" s="296" t="s">
        <v>732</v>
      </c>
      <c r="S384" s="296" t="s">
        <v>732</v>
      </c>
      <c r="T384" s="296" t="s">
        <v>732</v>
      </c>
      <c r="U384" s="296" t="s">
        <v>732</v>
      </c>
      <c r="V384" s="296" t="s">
        <v>732</v>
      </c>
      <c r="W384" s="296" t="s">
        <v>732</v>
      </c>
      <c r="X384" s="296" t="s">
        <v>732</v>
      </c>
      <c r="Y384" s="296">
        <v>1</v>
      </c>
      <c r="Z384" s="296" t="s">
        <v>732</v>
      </c>
      <c r="AA384" s="296" t="s">
        <v>732</v>
      </c>
      <c r="AB384" s="296" t="s">
        <v>732</v>
      </c>
      <c r="AC384" s="296" t="s">
        <v>732</v>
      </c>
      <c r="AD384" s="296" t="s">
        <v>732</v>
      </c>
    </row>
    <row r="385" spans="2:30" ht="15.75" thickBot="1">
      <c r="B385" s="46" t="s">
        <v>63</v>
      </c>
      <c r="C385" s="296" t="s">
        <v>732</v>
      </c>
      <c r="D385" s="296" t="s">
        <v>732</v>
      </c>
      <c r="E385" s="296" t="s">
        <v>732</v>
      </c>
      <c r="F385" s="296" t="s">
        <v>732</v>
      </c>
      <c r="G385" s="296" t="s">
        <v>732</v>
      </c>
      <c r="H385" s="296" t="s">
        <v>732</v>
      </c>
      <c r="I385" s="295" t="s">
        <v>732</v>
      </c>
      <c r="J385" s="296" t="s">
        <v>732</v>
      </c>
      <c r="K385" s="296" t="s">
        <v>732</v>
      </c>
      <c r="L385" s="296" t="s">
        <v>732</v>
      </c>
      <c r="M385" s="296" t="s">
        <v>732</v>
      </c>
      <c r="N385" s="296" t="s">
        <v>732</v>
      </c>
      <c r="O385" s="296" t="s">
        <v>732</v>
      </c>
      <c r="P385" s="296" t="s">
        <v>732</v>
      </c>
      <c r="Q385" s="296" t="s">
        <v>732</v>
      </c>
      <c r="R385" s="296" t="s">
        <v>732</v>
      </c>
      <c r="S385" s="296" t="s">
        <v>732</v>
      </c>
      <c r="T385" s="296" t="s">
        <v>732</v>
      </c>
      <c r="U385" s="296" t="s">
        <v>732</v>
      </c>
      <c r="V385" s="296" t="s">
        <v>732</v>
      </c>
      <c r="W385" s="296" t="s">
        <v>732</v>
      </c>
      <c r="X385" s="296" t="s">
        <v>732</v>
      </c>
      <c r="Y385" s="296" t="s">
        <v>732</v>
      </c>
      <c r="Z385" s="296" t="s">
        <v>732</v>
      </c>
      <c r="AA385" s="296" t="s">
        <v>732</v>
      </c>
      <c r="AB385" s="296" t="s">
        <v>732</v>
      </c>
      <c r="AC385" s="296" t="s">
        <v>732</v>
      </c>
      <c r="AD385" s="296" t="s">
        <v>732</v>
      </c>
    </row>
    <row r="386" spans="2:30" ht="15.75" thickBot="1">
      <c r="B386" s="46" t="s">
        <v>66</v>
      </c>
      <c r="C386" s="296" t="s">
        <v>732</v>
      </c>
      <c r="D386" s="296" t="s">
        <v>732</v>
      </c>
      <c r="E386" s="296" t="s">
        <v>732</v>
      </c>
      <c r="F386" s="296" t="s">
        <v>732</v>
      </c>
      <c r="G386" s="296" t="s">
        <v>732</v>
      </c>
      <c r="H386" s="296" t="s">
        <v>732</v>
      </c>
      <c r="I386" s="296" t="s">
        <v>732</v>
      </c>
      <c r="J386" s="295" t="s">
        <v>732</v>
      </c>
      <c r="K386" s="296" t="s">
        <v>732</v>
      </c>
      <c r="L386" s="296" t="s">
        <v>732</v>
      </c>
      <c r="M386" s="296" t="s">
        <v>732</v>
      </c>
      <c r="N386" s="296" t="s">
        <v>732</v>
      </c>
      <c r="O386" s="296" t="s">
        <v>732</v>
      </c>
      <c r="P386" s="296" t="s">
        <v>732</v>
      </c>
      <c r="Q386" s="296" t="s">
        <v>732</v>
      </c>
      <c r="R386" s="296" t="s">
        <v>732</v>
      </c>
      <c r="S386" s="296" t="s">
        <v>732</v>
      </c>
      <c r="T386" s="296" t="s">
        <v>732</v>
      </c>
      <c r="U386" s="296" t="s">
        <v>732</v>
      </c>
      <c r="V386" s="296" t="s">
        <v>732</v>
      </c>
      <c r="W386" s="296" t="s">
        <v>732</v>
      </c>
      <c r="X386" s="296" t="s">
        <v>732</v>
      </c>
      <c r="Y386" s="296" t="s">
        <v>732</v>
      </c>
      <c r="Z386" s="296" t="s">
        <v>732</v>
      </c>
      <c r="AA386" s="296" t="s">
        <v>732</v>
      </c>
      <c r="AB386" s="296" t="s">
        <v>732</v>
      </c>
      <c r="AC386" s="296" t="s">
        <v>732</v>
      </c>
      <c r="AD386" s="296" t="s">
        <v>732</v>
      </c>
    </row>
    <row r="387" spans="2:30" ht="15.75" thickBot="1">
      <c r="B387" s="46" t="s">
        <v>69</v>
      </c>
      <c r="C387" s="296" t="s">
        <v>732</v>
      </c>
      <c r="D387" s="296" t="s">
        <v>732</v>
      </c>
      <c r="E387" s="296" t="s">
        <v>732</v>
      </c>
      <c r="F387" s="296" t="s">
        <v>732</v>
      </c>
      <c r="G387" s="296" t="s">
        <v>732</v>
      </c>
      <c r="H387" s="296" t="s">
        <v>732</v>
      </c>
      <c r="I387" s="296" t="s">
        <v>732</v>
      </c>
      <c r="J387" s="296" t="s">
        <v>732</v>
      </c>
      <c r="K387" s="295" t="s">
        <v>732</v>
      </c>
      <c r="L387" s="296" t="s">
        <v>732</v>
      </c>
      <c r="M387" s="296" t="s">
        <v>732</v>
      </c>
      <c r="N387" s="296" t="s">
        <v>732</v>
      </c>
      <c r="O387" s="296" t="s">
        <v>732</v>
      </c>
      <c r="P387" s="296" t="s">
        <v>732</v>
      </c>
      <c r="Q387" s="296" t="s">
        <v>732</v>
      </c>
      <c r="R387" s="296" t="s">
        <v>732</v>
      </c>
      <c r="S387" s="296" t="s">
        <v>732</v>
      </c>
      <c r="T387" s="296" t="s">
        <v>732</v>
      </c>
      <c r="U387" s="296" t="s">
        <v>732</v>
      </c>
      <c r="V387" s="296" t="s">
        <v>732</v>
      </c>
      <c r="W387" s="296" t="s">
        <v>732</v>
      </c>
      <c r="X387" s="296" t="s">
        <v>732</v>
      </c>
      <c r="Y387" s="296" t="s">
        <v>732</v>
      </c>
      <c r="Z387" s="296" t="s">
        <v>732</v>
      </c>
      <c r="AA387" s="296" t="s">
        <v>732</v>
      </c>
      <c r="AB387" s="296" t="s">
        <v>732</v>
      </c>
      <c r="AC387" s="296" t="s">
        <v>732</v>
      </c>
      <c r="AD387" s="296" t="s">
        <v>732</v>
      </c>
    </row>
    <row r="388" spans="2:30" ht="15.75" thickBot="1">
      <c r="B388" s="46" t="s">
        <v>71</v>
      </c>
      <c r="C388" s="296" t="s">
        <v>732</v>
      </c>
      <c r="D388" s="296" t="s">
        <v>732</v>
      </c>
      <c r="E388" s="296" t="s">
        <v>732</v>
      </c>
      <c r="F388" s="296" t="s">
        <v>732</v>
      </c>
      <c r="G388" s="296" t="s">
        <v>732</v>
      </c>
      <c r="H388" s="296" t="s">
        <v>732</v>
      </c>
      <c r="I388" s="296" t="s">
        <v>732</v>
      </c>
      <c r="J388" s="296" t="s">
        <v>732</v>
      </c>
      <c r="K388" s="296" t="s">
        <v>732</v>
      </c>
      <c r="L388" s="295" t="s">
        <v>732</v>
      </c>
      <c r="M388" s="296" t="s">
        <v>732</v>
      </c>
      <c r="N388" s="296" t="s">
        <v>732</v>
      </c>
      <c r="O388" s="296" t="s">
        <v>732</v>
      </c>
      <c r="P388" s="296">
        <v>1</v>
      </c>
      <c r="Q388" s="296">
        <v>1</v>
      </c>
      <c r="R388" s="296" t="s">
        <v>732</v>
      </c>
      <c r="S388" s="296" t="s">
        <v>732</v>
      </c>
      <c r="T388" s="296" t="s">
        <v>732</v>
      </c>
      <c r="U388" s="296" t="s">
        <v>732</v>
      </c>
      <c r="V388" s="296" t="s">
        <v>732</v>
      </c>
      <c r="W388" s="296" t="s">
        <v>732</v>
      </c>
      <c r="X388" s="296" t="s">
        <v>732</v>
      </c>
      <c r="Y388" s="296" t="s">
        <v>732</v>
      </c>
      <c r="Z388" s="296" t="s">
        <v>732</v>
      </c>
      <c r="AA388" s="296" t="s">
        <v>732</v>
      </c>
      <c r="AB388" s="296" t="s">
        <v>732</v>
      </c>
      <c r="AC388" s="296" t="s">
        <v>732</v>
      </c>
      <c r="AD388" s="296">
        <v>1</v>
      </c>
    </row>
    <row r="389" spans="2:30" ht="15.75" thickBot="1">
      <c r="B389" s="46" t="s">
        <v>73</v>
      </c>
      <c r="C389" s="296" t="s">
        <v>732</v>
      </c>
      <c r="D389" s="296" t="s">
        <v>732</v>
      </c>
      <c r="E389" s="296" t="s">
        <v>732</v>
      </c>
      <c r="F389" s="296" t="s">
        <v>732</v>
      </c>
      <c r="G389" s="296" t="s">
        <v>732</v>
      </c>
      <c r="H389" s="296" t="s">
        <v>732</v>
      </c>
      <c r="I389" s="296" t="s">
        <v>732</v>
      </c>
      <c r="J389" s="296" t="s">
        <v>732</v>
      </c>
      <c r="K389" s="296" t="s">
        <v>732</v>
      </c>
      <c r="L389" s="296" t="s">
        <v>732</v>
      </c>
      <c r="M389" s="295" t="s">
        <v>732</v>
      </c>
      <c r="N389" s="296" t="s">
        <v>732</v>
      </c>
      <c r="O389" s="296" t="s">
        <v>732</v>
      </c>
      <c r="P389" s="296" t="s">
        <v>732</v>
      </c>
      <c r="Q389" s="296" t="s">
        <v>732</v>
      </c>
      <c r="R389" s="296" t="s">
        <v>732</v>
      </c>
      <c r="S389" s="296" t="s">
        <v>732</v>
      </c>
      <c r="T389" s="296" t="s">
        <v>732</v>
      </c>
      <c r="U389" s="296" t="s">
        <v>732</v>
      </c>
      <c r="V389" s="296" t="s">
        <v>732</v>
      </c>
      <c r="W389" s="296" t="s">
        <v>732</v>
      </c>
      <c r="X389" s="296" t="s">
        <v>732</v>
      </c>
      <c r="Y389" s="296" t="s">
        <v>732</v>
      </c>
      <c r="Z389" s="296" t="s">
        <v>732</v>
      </c>
      <c r="AA389" s="296" t="s">
        <v>732</v>
      </c>
      <c r="AB389" s="296" t="s">
        <v>732</v>
      </c>
      <c r="AC389" s="296" t="s">
        <v>732</v>
      </c>
      <c r="AD389" s="296" t="s">
        <v>732</v>
      </c>
    </row>
    <row r="390" spans="2:30" ht="15.75" thickBot="1">
      <c r="B390" s="46" t="s">
        <v>75</v>
      </c>
      <c r="C390" s="296" t="s">
        <v>732</v>
      </c>
      <c r="D390" s="296" t="s">
        <v>732</v>
      </c>
      <c r="E390" s="296" t="s">
        <v>732</v>
      </c>
      <c r="F390" s="296" t="s">
        <v>732</v>
      </c>
      <c r="G390" s="296" t="s">
        <v>732</v>
      </c>
      <c r="H390" s="296" t="s">
        <v>732</v>
      </c>
      <c r="I390" s="296">
        <v>1</v>
      </c>
      <c r="J390" s="296" t="s">
        <v>732</v>
      </c>
      <c r="K390" s="296" t="s">
        <v>732</v>
      </c>
      <c r="L390" s="296" t="s">
        <v>732</v>
      </c>
      <c r="M390" s="296" t="s">
        <v>732</v>
      </c>
      <c r="N390" s="295" t="s">
        <v>732</v>
      </c>
      <c r="O390" s="296" t="s">
        <v>732</v>
      </c>
      <c r="P390" s="296" t="s">
        <v>732</v>
      </c>
      <c r="Q390" s="296" t="s">
        <v>732</v>
      </c>
      <c r="R390" s="296" t="s">
        <v>732</v>
      </c>
      <c r="S390" s="296" t="s">
        <v>732</v>
      </c>
      <c r="T390" s="296">
        <v>1</v>
      </c>
      <c r="U390" s="296" t="s">
        <v>732</v>
      </c>
      <c r="V390" s="296" t="s">
        <v>732</v>
      </c>
      <c r="W390" s="296" t="s">
        <v>732</v>
      </c>
      <c r="X390" s="296" t="s">
        <v>732</v>
      </c>
      <c r="Y390" s="296">
        <v>1</v>
      </c>
      <c r="Z390" s="296" t="s">
        <v>732</v>
      </c>
      <c r="AA390" s="296" t="s">
        <v>732</v>
      </c>
      <c r="AB390" s="296" t="s">
        <v>732</v>
      </c>
      <c r="AC390" s="296" t="s">
        <v>732</v>
      </c>
      <c r="AD390" s="296" t="s">
        <v>732</v>
      </c>
    </row>
    <row r="391" spans="2:30" ht="15.75" thickBot="1">
      <c r="B391" s="46" t="s">
        <v>78</v>
      </c>
      <c r="C391" s="296" t="s">
        <v>732</v>
      </c>
      <c r="D391" s="296" t="s">
        <v>732</v>
      </c>
      <c r="E391" s="296" t="s">
        <v>732</v>
      </c>
      <c r="F391" s="296" t="s">
        <v>732</v>
      </c>
      <c r="G391" s="296" t="s">
        <v>732</v>
      </c>
      <c r="H391" s="296" t="s">
        <v>732</v>
      </c>
      <c r="I391" s="296" t="s">
        <v>732</v>
      </c>
      <c r="J391" s="296" t="s">
        <v>732</v>
      </c>
      <c r="K391" s="296" t="s">
        <v>732</v>
      </c>
      <c r="L391" s="296" t="s">
        <v>732</v>
      </c>
      <c r="M391" s="296" t="s">
        <v>732</v>
      </c>
      <c r="N391" s="296" t="s">
        <v>732</v>
      </c>
      <c r="O391" s="295" t="s">
        <v>732</v>
      </c>
      <c r="P391" s="296">
        <v>1</v>
      </c>
      <c r="Q391" s="296">
        <v>1</v>
      </c>
      <c r="R391" s="296" t="s">
        <v>732</v>
      </c>
      <c r="S391" s="296" t="s">
        <v>732</v>
      </c>
      <c r="T391" s="296" t="s">
        <v>732</v>
      </c>
      <c r="U391" s="296" t="s">
        <v>732</v>
      </c>
      <c r="V391" s="296" t="s">
        <v>732</v>
      </c>
      <c r="W391" s="296" t="s">
        <v>732</v>
      </c>
      <c r="X391" s="296" t="s">
        <v>732</v>
      </c>
      <c r="Y391" s="296" t="s">
        <v>732</v>
      </c>
      <c r="Z391" s="296" t="s">
        <v>732</v>
      </c>
      <c r="AA391" s="296" t="s">
        <v>732</v>
      </c>
      <c r="AB391" s="296" t="s">
        <v>732</v>
      </c>
      <c r="AC391" s="296" t="s">
        <v>732</v>
      </c>
      <c r="AD391" s="296" t="s">
        <v>732</v>
      </c>
    </row>
    <row r="392" spans="2:30" ht="15.75" thickBot="1">
      <c r="B392" s="46" t="s">
        <v>81</v>
      </c>
      <c r="C392" s="296" t="s">
        <v>732</v>
      </c>
      <c r="D392" s="296" t="s">
        <v>732</v>
      </c>
      <c r="E392" s="296" t="s">
        <v>732</v>
      </c>
      <c r="F392" s="296" t="s">
        <v>732</v>
      </c>
      <c r="G392" s="296" t="s">
        <v>732</v>
      </c>
      <c r="H392" s="296" t="s">
        <v>732</v>
      </c>
      <c r="I392" s="296" t="s">
        <v>732</v>
      </c>
      <c r="J392" s="296" t="s">
        <v>732</v>
      </c>
      <c r="K392" s="296" t="s">
        <v>732</v>
      </c>
      <c r="L392" s="296" t="s">
        <v>732</v>
      </c>
      <c r="M392" s="296" t="s">
        <v>732</v>
      </c>
      <c r="N392" s="296" t="s">
        <v>732</v>
      </c>
      <c r="O392" s="296" t="s">
        <v>732</v>
      </c>
      <c r="P392" s="295" t="s">
        <v>732</v>
      </c>
      <c r="Q392" s="296" t="s">
        <v>732</v>
      </c>
      <c r="R392" s="296" t="s">
        <v>732</v>
      </c>
      <c r="S392" s="296" t="s">
        <v>732</v>
      </c>
      <c r="T392" s="296" t="s">
        <v>732</v>
      </c>
      <c r="U392" s="296" t="s">
        <v>732</v>
      </c>
      <c r="V392" s="296" t="s">
        <v>732</v>
      </c>
      <c r="W392" s="296" t="s">
        <v>732</v>
      </c>
      <c r="X392" s="296" t="s">
        <v>732</v>
      </c>
      <c r="Y392" s="296" t="s">
        <v>732</v>
      </c>
      <c r="Z392" s="296" t="s">
        <v>732</v>
      </c>
      <c r="AA392" s="296" t="s">
        <v>732</v>
      </c>
      <c r="AB392" s="296" t="s">
        <v>732</v>
      </c>
      <c r="AC392" s="296" t="s">
        <v>732</v>
      </c>
      <c r="AD392" s="296" t="s">
        <v>732</v>
      </c>
    </row>
    <row r="393" spans="2:30" ht="15.75" thickBot="1">
      <c r="B393" s="46" t="s">
        <v>84</v>
      </c>
      <c r="C393" s="296" t="s">
        <v>732</v>
      </c>
      <c r="D393" s="296" t="s">
        <v>732</v>
      </c>
      <c r="E393" s="296" t="s">
        <v>732</v>
      </c>
      <c r="F393" s="296" t="s">
        <v>732</v>
      </c>
      <c r="G393" s="296" t="s">
        <v>732</v>
      </c>
      <c r="H393" s="296" t="s">
        <v>732</v>
      </c>
      <c r="I393" s="296" t="s">
        <v>732</v>
      </c>
      <c r="J393" s="296" t="s">
        <v>732</v>
      </c>
      <c r="K393" s="296" t="s">
        <v>732</v>
      </c>
      <c r="L393" s="296" t="s">
        <v>732</v>
      </c>
      <c r="M393" s="296" t="s">
        <v>732</v>
      </c>
      <c r="N393" s="296" t="s">
        <v>732</v>
      </c>
      <c r="O393" s="296" t="s">
        <v>732</v>
      </c>
      <c r="P393" s="296" t="s">
        <v>732</v>
      </c>
      <c r="Q393" s="295" t="s">
        <v>732</v>
      </c>
      <c r="R393" s="296" t="s">
        <v>732</v>
      </c>
      <c r="S393" s="296" t="s">
        <v>732</v>
      </c>
      <c r="T393" s="296" t="s">
        <v>732</v>
      </c>
      <c r="U393" s="296" t="s">
        <v>732</v>
      </c>
      <c r="V393" s="296" t="s">
        <v>732</v>
      </c>
      <c r="W393" s="296" t="s">
        <v>732</v>
      </c>
      <c r="X393" s="296" t="s">
        <v>732</v>
      </c>
      <c r="Y393" s="296" t="s">
        <v>732</v>
      </c>
      <c r="Z393" s="296" t="s">
        <v>732</v>
      </c>
      <c r="AA393" s="296" t="s">
        <v>732</v>
      </c>
      <c r="AB393" s="296" t="s">
        <v>732</v>
      </c>
      <c r="AC393" s="296" t="s">
        <v>732</v>
      </c>
      <c r="AD393" s="296" t="s">
        <v>732</v>
      </c>
    </row>
    <row r="394" spans="2:30" ht="15.75" thickBot="1">
      <c r="B394" s="46" t="s">
        <v>87</v>
      </c>
      <c r="C394" s="296" t="s">
        <v>732</v>
      </c>
      <c r="D394" s="296" t="s">
        <v>732</v>
      </c>
      <c r="E394" s="296" t="s">
        <v>732</v>
      </c>
      <c r="F394" s="296" t="s">
        <v>732</v>
      </c>
      <c r="G394" s="296" t="s">
        <v>732</v>
      </c>
      <c r="H394" s="296" t="s">
        <v>732</v>
      </c>
      <c r="I394" s="296" t="s">
        <v>732</v>
      </c>
      <c r="J394" s="296" t="s">
        <v>732</v>
      </c>
      <c r="K394" s="296" t="s">
        <v>732</v>
      </c>
      <c r="L394" s="296" t="s">
        <v>732</v>
      </c>
      <c r="M394" s="296" t="s">
        <v>732</v>
      </c>
      <c r="N394" s="296" t="s">
        <v>732</v>
      </c>
      <c r="O394" s="296" t="s">
        <v>732</v>
      </c>
      <c r="P394" s="296">
        <v>1</v>
      </c>
      <c r="Q394" s="296">
        <v>1</v>
      </c>
      <c r="R394" s="295" t="s">
        <v>732</v>
      </c>
      <c r="S394" s="296" t="s">
        <v>732</v>
      </c>
      <c r="T394" s="296" t="s">
        <v>732</v>
      </c>
      <c r="U394" s="296" t="s">
        <v>732</v>
      </c>
      <c r="V394" s="296" t="s">
        <v>732</v>
      </c>
      <c r="W394" s="296" t="s">
        <v>732</v>
      </c>
      <c r="X394" s="296" t="s">
        <v>732</v>
      </c>
      <c r="Y394" s="296">
        <v>1</v>
      </c>
      <c r="Z394" s="296" t="s">
        <v>732</v>
      </c>
      <c r="AA394" s="296" t="s">
        <v>732</v>
      </c>
      <c r="AB394" s="296" t="s">
        <v>732</v>
      </c>
      <c r="AC394" s="296" t="s">
        <v>732</v>
      </c>
      <c r="AD394" s="296">
        <v>1</v>
      </c>
    </row>
    <row r="395" spans="2:30" ht="15.75" thickBot="1">
      <c r="B395" s="46" t="s">
        <v>90</v>
      </c>
      <c r="C395" s="296" t="s">
        <v>732</v>
      </c>
      <c r="D395" s="296" t="s">
        <v>732</v>
      </c>
      <c r="E395" s="296" t="s">
        <v>732</v>
      </c>
      <c r="F395" s="296" t="s">
        <v>732</v>
      </c>
      <c r="G395" s="296" t="s">
        <v>732</v>
      </c>
      <c r="H395" s="296" t="s">
        <v>732</v>
      </c>
      <c r="I395" s="296" t="s">
        <v>732</v>
      </c>
      <c r="J395" s="296" t="s">
        <v>732</v>
      </c>
      <c r="K395" s="296" t="s">
        <v>732</v>
      </c>
      <c r="L395" s="296" t="s">
        <v>732</v>
      </c>
      <c r="M395" s="296" t="s">
        <v>732</v>
      </c>
      <c r="N395" s="296" t="s">
        <v>732</v>
      </c>
      <c r="O395" s="296" t="s">
        <v>732</v>
      </c>
      <c r="P395" s="296">
        <v>1</v>
      </c>
      <c r="Q395" s="296">
        <v>1</v>
      </c>
      <c r="R395" s="296" t="s">
        <v>732</v>
      </c>
      <c r="S395" s="295" t="s">
        <v>732</v>
      </c>
      <c r="T395" s="296" t="s">
        <v>732</v>
      </c>
      <c r="U395" s="296" t="s">
        <v>732</v>
      </c>
      <c r="V395" s="296" t="s">
        <v>732</v>
      </c>
      <c r="W395" s="296" t="s">
        <v>732</v>
      </c>
      <c r="X395" s="296" t="s">
        <v>732</v>
      </c>
      <c r="Y395" s="296">
        <v>1</v>
      </c>
      <c r="Z395" s="296" t="s">
        <v>732</v>
      </c>
      <c r="AA395" s="296" t="s">
        <v>732</v>
      </c>
      <c r="AB395" s="296" t="s">
        <v>732</v>
      </c>
      <c r="AC395" s="296" t="s">
        <v>732</v>
      </c>
      <c r="AD395" s="296" t="s">
        <v>732</v>
      </c>
    </row>
    <row r="396" spans="2:30" ht="15.75" thickBot="1">
      <c r="B396" s="46" t="s">
        <v>93</v>
      </c>
      <c r="C396" s="296" t="s">
        <v>732</v>
      </c>
      <c r="D396" s="296" t="s">
        <v>732</v>
      </c>
      <c r="E396" s="296" t="s">
        <v>732</v>
      </c>
      <c r="F396" s="296" t="s">
        <v>732</v>
      </c>
      <c r="G396" s="296" t="s">
        <v>732</v>
      </c>
      <c r="H396" s="296" t="s">
        <v>732</v>
      </c>
      <c r="I396" s="296" t="s">
        <v>732</v>
      </c>
      <c r="J396" s="296" t="s">
        <v>732</v>
      </c>
      <c r="K396" s="296" t="s">
        <v>732</v>
      </c>
      <c r="L396" s="296" t="s">
        <v>732</v>
      </c>
      <c r="M396" s="296" t="s">
        <v>732</v>
      </c>
      <c r="N396" s="296" t="s">
        <v>732</v>
      </c>
      <c r="O396" s="296" t="s">
        <v>732</v>
      </c>
      <c r="P396" s="296" t="s">
        <v>732</v>
      </c>
      <c r="Q396" s="296" t="s">
        <v>732</v>
      </c>
      <c r="R396" s="296" t="s">
        <v>732</v>
      </c>
      <c r="S396" s="296" t="s">
        <v>732</v>
      </c>
      <c r="T396" s="295" t="s">
        <v>732</v>
      </c>
      <c r="U396" s="296" t="s">
        <v>732</v>
      </c>
      <c r="V396" s="296" t="s">
        <v>732</v>
      </c>
      <c r="W396" s="296" t="s">
        <v>732</v>
      </c>
      <c r="X396" s="296" t="s">
        <v>732</v>
      </c>
      <c r="Y396" s="296" t="s">
        <v>732</v>
      </c>
      <c r="Z396" s="296" t="s">
        <v>732</v>
      </c>
      <c r="AA396" s="296" t="s">
        <v>732</v>
      </c>
      <c r="AB396" s="296" t="s">
        <v>732</v>
      </c>
      <c r="AC396" s="296" t="s">
        <v>732</v>
      </c>
      <c r="AD396" s="296" t="s">
        <v>732</v>
      </c>
    </row>
    <row r="397" spans="2:30" ht="15.75" thickBot="1">
      <c r="B397" s="46" t="s">
        <v>96</v>
      </c>
      <c r="C397" s="296" t="s">
        <v>732</v>
      </c>
      <c r="D397" s="296" t="s">
        <v>732</v>
      </c>
      <c r="E397" s="296" t="s">
        <v>732</v>
      </c>
      <c r="F397" s="296" t="s">
        <v>732</v>
      </c>
      <c r="G397" s="296" t="s">
        <v>732</v>
      </c>
      <c r="H397" s="296" t="s">
        <v>732</v>
      </c>
      <c r="I397" s="296">
        <v>1</v>
      </c>
      <c r="J397" s="296">
        <v>1</v>
      </c>
      <c r="K397" s="296" t="s">
        <v>732</v>
      </c>
      <c r="L397" s="296" t="s">
        <v>732</v>
      </c>
      <c r="M397" s="296" t="s">
        <v>732</v>
      </c>
      <c r="N397" s="296" t="s">
        <v>732</v>
      </c>
      <c r="O397" s="296" t="s">
        <v>732</v>
      </c>
      <c r="P397" s="296" t="s">
        <v>732</v>
      </c>
      <c r="Q397" s="296" t="s">
        <v>732</v>
      </c>
      <c r="R397" s="296" t="s">
        <v>732</v>
      </c>
      <c r="S397" s="296" t="s">
        <v>732</v>
      </c>
      <c r="T397" s="296">
        <v>1</v>
      </c>
      <c r="U397" s="295" t="s">
        <v>732</v>
      </c>
      <c r="V397" s="296" t="s">
        <v>732</v>
      </c>
      <c r="W397" s="296" t="s">
        <v>732</v>
      </c>
      <c r="X397" s="296" t="s">
        <v>732</v>
      </c>
      <c r="Y397" s="296">
        <v>1</v>
      </c>
      <c r="Z397" s="296" t="s">
        <v>732</v>
      </c>
      <c r="AA397" s="296" t="s">
        <v>732</v>
      </c>
      <c r="AB397" s="296" t="s">
        <v>732</v>
      </c>
      <c r="AC397" s="296" t="s">
        <v>732</v>
      </c>
      <c r="AD397" s="296" t="s">
        <v>732</v>
      </c>
    </row>
    <row r="398" spans="2:30" ht="15.75" thickBot="1">
      <c r="B398" s="46" t="s">
        <v>98</v>
      </c>
      <c r="C398" s="296" t="s">
        <v>732</v>
      </c>
      <c r="D398" s="296" t="s">
        <v>732</v>
      </c>
      <c r="E398" s="296" t="s">
        <v>732</v>
      </c>
      <c r="F398" s="296" t="s">
        <v>732</v>
      </c>
      <c r="G398" s="296" t="s">
        <v>732</v>
      </c>
      <c r="H398" s="296" t="s">
        <v>732</v>
      </c>
      <c r="I398" s="296" t="s">
        <v>732</v>
      </c>
      <c r="J398" s="296" t="s">
        <v>732</v>
      </c>
      <c r="K398" s="296" t="s">
        <v>732</v>
      </c>
      <c r="L398" s="296" t="s">
        <v>732</v>
      </c>
      <c r="M398" s="296" t="s">
        <v>732</v>
      </c>
      <c r="N398" s="296" t="s">
        <v>732</v>
      </c>
      <c r="O398" s="296" t="s">
        <v>732</v>
      </c>
      <c r="P398" s="296" t="s">
        <v>732</v>
      </c>
      <c r="Q398" s="296" t="s">
        <v>732</v>
      </c>
      <c r="R398" s="296" t="s">
        <v>732</v>
      </c>
      <c r="S398" s="296" t="s">
        <v>732</v>
      </c>
      <c r="T398" s="296" t="s">
        <v>732</v>
      </c>
      <c r="U398" s="296" t="s">
        <v>732</v>
      </c>
      <c r="V398" s="295" t="s">
        <v>732</v>
      </c>
      <c r="W398" s="296" t="s">
        <v>732</v>
      </c>
      <c r="X398" s="296" t="s">
        <v>732</v>
      </c>
      <c r="Y398" s="296" t="s">
        <v>732</v>
      </c>
      <c r="Z398" s="296" t="s">
        <v>732</v>
      </c>
      <c r="AA398" s="296" t="s">
        <v>732</v>
      </c>
      <c r="AB398" s="296" t="s">
        <v>732</v>
      </c>
      <c r="AC398" s="296" t="s">
        <v>732</v>
      </c>
      <c r="AD398" s="296" t="s">
        <v>732</v>
      </c>
    </row>
    <row r="399" spans="2:30" ht="15.75" thickBot="1">
      <c r="B399" s="46" t="s">
        <v>100</v>
      </c>
      <c r="C399" s="296" t="s">
        <v>732</v>
      </c>
      <c r="D399" s="296" t="s">
        <v>732</v>
      </c>
      <c r="E399" s="296" t="s">
        <v>732</v>
      </c>
      <c r="F399" s="296" t="s">
        <v>732</v>
      </c>
      <c r="G399" s="296" t="s">
        <v>732</v>
      </c>
      <c r="H399" s="296" t="s">
        <v>732</v>
      </c>
      <c r="I399" s="296">
        <v>1</v>
      </c>
      <c r="J399" s="296" t="s">
        <v>732</v>
      </c>
      <c r="K399" s="296">
        <v>1</v>
      </c>
      <c r="L399" s="296" t="s">
        <v>732</v>
      </c>
      <c r="M399" s="296" t="s">
        <v>732</v>
      </c>
      <c r="N399" s="296" t="s">
        <v>732</v>
      </c>
      <c r="O399" s="296" t="s">
        <v>732</v>
      </c>
      <c r="P399" s="296">
        <v>1</v>
      </c>
      <c r="Q399" s="296">
        <v>1</v>
      </c>
      <c r="R399" s="296" t="s">
        <v>732</v>
      </c>
      <c r="S399" s="296" t="s">
        <v>732</v>
      </c>
      <c r="T399" s="296" t="s">
        <v>732</v>
      </c>
      <c r="U399" s="296" t="s">
        <v>732</v>
      </c>
      <c r="V399" s="296" t="s">
        <v>732</v>
      </c>
      <c r="W399" s="295" t="s">
        <v>732</v>
      </c>
      <c r="X399" s="296" t="s">
        <v>732</v>
      </c>
      <c r="Y399" s="296">
        <v>1</v>
      </c>
      <c r="Z399" s="296">
        <v>1</v>
      </c>
      <c r="AA399" s="296" t="s">
        <v>732</v>
      </c>
      <c r="AB399" s="296" t="s">
        <v>732</v>
      </c>
      <c r="AC399" s="296" t="s">
        <v>732</v>
      </c>
      <c r="AD399" s="296">
        <v>1</v>
      </c>
    </row>
    <row r="400" spans="2:30" ht="15.75" thickBot="1">
      <c r="B400" s="46" t="s">
        <v>103</v>
      </c>
      <c r="C400" s="296" t="s">
        <v>732</v>
      </c>
      <c r="D400" s="296" t="s">
        <v>732</v>
      </c>
      <c r="E400" s="296" t="s">
        <v>732</v>
      </c>
      <c r="F400" s="296" t="s">
        <v>732</v>
      </c>
      <c r="G400" s="296" t="s">
        <v>732</v>
      </c>
      <c r="H400" s="296" t="s">
        <v>732</v>
      </c>
      <c r="I400" s="296" t="s">
        <v>732</v>
      </c>
      <c r="J400" s="296" t="s">
        <v>732</v>
      </c>
      <c r="K400" s="296" t="s">
        <v>732</v>
      </c>
      <c r="L400" s="296" t="s">
        <v>732</v>
      </c>
      <c r="M400" s="296" t="s">
        <v>732</v>
      </c>
      <c r="N400" s="296" t="s">
        <v>732</v>
      </c>
      <c r="O400" s="296" t="s">
        <v>732</v>
      </c>
      <c r="P400" s="296" t="s">
        <v>732</v>
      </c>
      <c r="Q400" s="296">
        <v>1</v>
      </c>
      <c r="R400" s="296" t="s">
        <v>732</v>
      </c>
      <c r="S400" s="296" t="s">
        <v>732</v>
      </c>
      <c r="T400" s="296" t="s">
        <v>732</v>
      </c>
      <c r="U400" s="296" t="s">
        <v>732</v>
      </c>
      <c r="V400" s="296" t="s">
        <v>732</v>
      </c>
      <c r="W400" s="296" t="s">
        <v>732</v>
      </c>
      <c r="X400" s="295" t="s">
        <v>732</v>
      </c>
      <c r="Y400" s="296">
        <v>1</v>
      </c>
      <c r="Z400" s="296" t="s">
        <v>732</v>
      </c>
      <c r="AA400" s="296" t="s">
        <v>732</v>
      </c>
      <c r="AB400" s="296" t="s">
        <v>732</v>
      </c>
      <c r="AC400" s="296" t="s">
        <v>732</v>
      </c>
      <c r="AD400" s="296" t="s">
        <v>732</v>
      </c>
    </row>
    <row r="401" spans="2:30" ht="15.75" thickBot="1">
      <c r="B401" s="46" t="s">
        <v>106</v>
      </c>
      <c r="C401" s="296" t="s">
        <v>732</v>
      </c>
      <c r="D401" s="296" t="s">
        <v>732</v>
      </c>
      <c r="E401" s="296" t="s">
        <v>732</v>
      </c>
      <c r="F401" s="296" t="s">
        <v>732</v>
      </c>
      <c r="G401" s="296" t="s">
        <v>732</v>
      </c>
      <c r="H401" s="296" t="s">
        <v>732</v>
      </c>
      <c r="I401" s="296" t="s">
        <v>732</v>
      </c>
      <c r="J401" s="296" t="s">
        <v>732</v>
      </c>
      <c r="K401" s="296" t="s">
        <v>732</v>
      </c>
      <c r="L401" s="296" t="s">
        <v>732</v>
      </c>
      <c r="M401" s="296" t="s">
        <v>732</v>
      </c>
      <c r="N401" s="296" t="s">
        <v>732</v>
      </c>
      <c r="O401" s="296" t="s">
        <v>732</v>
      </c>
      <c r="P401" s="296" t="s">
        <v>732</v>
      </c>
      <c r="Q401" s="296" t="s">
        <v>732</v>
      </c>
      <c r="R401" s="296" t="s">
        <v>732</v>
      </c>
      <c r="S401" s="296" t="s">
        <v>732</v>
      </c>
      <c r="T401" s="296" t="s">
        <v>732</v>
      </c>
      <c r="U401" s="296" t="s">
        <v>732</v>
      </c>
      <c r="V401" s="296" t="s">
        <v>732</v>
      </c>
      <c r="W401" s="296" t="s">
        <v>732</v>
      </c>
      <c r="X401" s="296" t="s">
        <v>732</v>
      </c>
      <c r="Y401" s="295" t="s">
        <v>732</v>
      </c>
      <c r="Z401" s="296" t="s">
        <v>732</v>
      </c>
      <c r="AA401" s="296" t="s">
        <v>732</v>
      </c>
      <c r="AB401" s="296" t="s">
        <v>732</v>
      </c>
      <c r="AC401" s="296" t="s">
        <v>732</v>
      </c>
      <c r="AD401" s="296" t="s">
        <v>732</v>
      </c>
    </row>
    <row r="402" spans="2:30" ht="15.75" thickBot="1">
      <c r="B402" s="46" t="s">
        <v>109</v>
      </c>
      <c r="C402" s="296" t="s">
        <v>732</v>
      </c>
      <c r="D402" s="296" t="s">
        <v>732</v>
      </c>
      <c r="E402" s="296" t="s">
        <v>732</v>
      </c>
      <c r="F402" s="296" t="s">
        <v>732</v>
      </c>
      <c r="G402" s="296" t="s">
        <v>732</v>
      </c>
      <c r="H402" s="296" t="s">
        <v>732</v>
      </c>
      <c r="I402" s="296" t="s">
        <v>732</v>
      </c>
      <c r="J402" s="296" t="s">
        <v>732</v>
      </c>
      <c r="K402" s="296" t="s">
        <v>732</v>
      </c>
      <c r="L402" s="296" t="s">
        <v>732</v>
      </c>
      <c r="M402" s="296" t="s">
        <v>732</v>
      </c>
      <c r="N402" s="296" t="s">
        <v>732</v>
      </c>
      <c r="O402" s="296" t="s">
        <v>732</v>
      </c>
      <c r="P402" s="296" t="s">
        <v>732</v>
      </c>
      <c r="Q402" s="296" t="s">
        <v>732</v>
      </c>
      <c r="R402" s="296" t="s">
        <v>732</v>
      </c>
      <c r="S402" s="296" t="s">
        <v>732</v>
      </c>
      <c r="T402" s="296" t="s">
        <v>732</v>
      </c>
      <c r="U402" s="296" t="s">
        <v>732</v>
      </c>
      <c r="V402" s="296" t="s">
        <v>732</v>
      </c>
      <c r="W402" s="296" t="s">
        <v>732</v>
      </c>
      <c r="X402" s="296" t="s">
        <v>732</v>
      </c>
      <c r="Y402" s="296" t="s">
        <v>732</v>
      </c>
      <c r="Z402" s="295" t="s">
        <v>732</v>
      </c>
      <c r="AA402" s="296" t="s">
        <v>732</v>
      </c>
      <c r="AB402" s="296" t="s">
        <v>732</v>
      </c>
      <c r="AC402" s="296" t="s">
        <v>732</v>
      </c>
      <c r="AD402" s="296" t="s">
        <v>732</v>
      </c>
    </row>
    <row r="403" spans="2:30" ht="15.75" thickBot="1">
      <c r="B403" s="46" t="s">
        <v>111</v>
      </c>
      <c r="C403" s="296" t="s">
        <v>732</v>
      </c>
      <c r="D403" s="296" t="s">
        <v>732</v>
      </c>
      <c r="E403" s="296" t="s">
        <v>732</v>
      </c>
      <c r="F403" s="296" t="s">
        <v>732</v>
      </c>
      <c r="G403" s="296" t="s">
        <v>732</v>
      </c>
      <c r="H403" s="296" t="s">
        <v>732</v>
      </c>
      <c r="I403" s="296" t="s">
        <v>732</v>
      </c>
      <c r="J403" s="296" t="s">
        <v>732</v>
      </c>
      <c r="K403" s="296" t="s">
        <v>732</v>
      </c>
      <c r="L403" s="296" t="s">
        <v>732</v>
      </c>
      <c r="M403" s="296" t="s">
        <v>732</v>
      </c>
      <c r="N403" s="296" t="s">
        <v>732</v>
      </c>
      <c r="O403" s="296" t="s">
        <v>732</v>
      </c>
      <c r="P403" s="296" t="s">
        <v>732</v>
      </c>
      <c r="Q403" s="296" t="s">
        <v>732</v>
      </c>
      <c r="R403" s="296" t="s">
        <v>732</v>
      </c>
      <c r="S403" s="296" t="s">
        <v>732</v>
      </c>
      <c r="T403" s="296" t="s">
        <v>732</v>
      </c>
      <c r="U403" s="296" t="s">
        <v>732</v>
      </c>
      <c r="V403" s="296" t="s">
        <v>732</v>
      </c>
      <c r="W403" s="296" t="s">
        <v>732</v>
      </c>
      <c r="X403" s="296" t="s">
        <v>732</v>
      </c>
      <c r="Y403" s="296" t="s">
        <v>732</v>
      </c>
      <c r="Z403" s="296" t="s">
        <v>732</v>
      </c>
      <c r="AA403" s="295" t="s">
        <v>732</v>
      </c>
      <c r="AB403" s="296" t="s">
        <v>732</v>
      </c>
      <c r="AC403" s="296" t="s">
        <v>732</v>
      </c>
      <c r="AD403" s="296" t="s">
        <v>732</v>
      </c>
    </row>
    <row r="404" spans="2:30" ht="15.75" thickBot="1">
      <c r="B404" s="46" t="s">
        <v>113</v>
      </c>
      <c r="C404" s="296" t="s">
        <v>732</v>
      </c>
      <c r="D404" s="296" t="s">
        <v>732</v>
      </c>
      <c r="E404" s="296" t="s">
        <v>732</v>
      </c>
      <c r="F404" s="296" t="s">
        <v>732</v>
      </c>
      <c r="G404" s="296" t="s">
        <v>732</v>
      </c>
      <c r="H404" s="296" t="s">
        <v>732</v>
      </c>
      <c r="I404" s="296">
        <v>1</v>
      </c>
      <c r="J404" s="296" t="s">
        <v>732</v>
      </c>
      <c r="K404" s="296" t="s">
        <v>732</v>
      </c>
      <c r="L404" s="296" t="s">
        <v>732</v>
      </c>
      <c r="M404" s="296" t="s">
        <v>732</v>
      </c>
      <c r="N404" s="296" t="s">
        <v>732</v>
      </c>
      <c r="O404" s="296" t="s">
        <v>732</v>
      </c>
      <c r="P404" s="296">
        <v>1</v>
      </c>
      <c r="Q404" s="296">
        <v>1</v>
      </c>
      <c r="R404" s="296" t="s">
        <v>732</v>
      </c>
      <c r="S404" s="296" t="s">
        <v>732</v>
      </c>
      <c r="T404" s="296" t="s">
        <v>732</v>
      </c>
      <c r="U404" s="296" t="s">
        <v>732</v>
      </c>
      <c r="V404" s="296" t="s">
        <v>732</v>
      </c>
      <c r="W404" s="296" t="s">
        <v>732</v>
      </c>
      <c r="X404" s="296" t="s">
        <v>732</v>
      </c>
      <c r="Y404" s="296">
        <v>1</v>
      </c>
      <c r="Z404" s="296" t="s">
        <v>732</v>
      </c>
      <c r="AA404" s="296" t="s">
        <v>732</v>
      </c>
      <c r="AB404" s="295" t="s">
        <v>732</v>
      </c>
      <c r="AC404" s="296" t="s">
        <v>732</v>
      </c>
      <c r="AD404" s="296" t="s">
        <v>732</v>
      </c>
    </row>
    <row r="405" spans="2:30" ht="15.75" thickBot="1">
      <c r="B405" s="46" t="s">
        <v>116</v>
      </c>
      <c r="C405" s="296" t="s">
        <v>732</v>
      </c>
      <c r="D405" s="296" t="s">
        <v>732</v>
      </c>
      <c r="E405" s="296" t="s">
        <v>732</v>
      </c>
      <c r="F405" s="296" t="s">
        <v>732</v>
      </c>
      <c r="G405" s="296" t="s">
        <v>732</v>
      </c>
      <c r="H405" s="296" t="s">
        <v>732</v>
      </c>
      <c r="I405" s="296" t="s">
        <v>732</v>
      </c>
      <c r="J405" s="296" t="s">
        <v>732</v>
      </c>
      <c r="K405" s="296" t="s">
        <v>732</v>
      </c>
      <c r="L405" s="296" t="s">
        <v>732</v>
      </c>
      <c r="M405" s="296" t="s">
        <v>732</v>
      </c>
      <c r="N405" s="296" t="s">
        <v>732</v>
      </c>
      <c r="O405" s="296" t="s">
        <v>732</v>
      </c>
      <c r="P405" s="296" t="s">
        <v>732</v>
      </c>
      <c r="Q405" s="296" t="s">
        <v>732</v>
      </c>
      <c r="R405" s="296" t="s">
        <v>732</v>
      </c>
      <c r="S405" s="296" t="s">
        <v>732</v>
      </c>
      <c r="T405" s="296" t="s">
        <v>732</v>
      </c>
      <c r="U405" s="296" t="s">
        <v>732</v>
      </c>
      <c r="V405" s="296" t="s">
        <v>732</v>
      </c>
      <c r="W405" s="296" t="s">
        <v>732</v>
      </c>
      <c r="X405" s="296" t="s">
        <v>732</v>
      </c>
      <c r="Y405" s="296" t="s">
        <v>732</v>
      </c>
      <c r="Z405" s="296" t="s">
        <v>732</v>
      </c>
      <c r="AA405" s="296" t="s">
        <v>732</v>
      </c>
      <c r="AB405" s="296" t="s">
        <v>732</v>
      </c>
      <c r="AC405" s="295" t="s">
        <v>732</v>
      </c>
      <c r="AD405" s="296" t="s">
        <v>732</v>
      </c>
    </row>
    <row r="406" spans="2:30" ht="15.75" thickBot="1">
      <c r="B406" s="46" t="s">
        <v>119</v>
      </c>
      <c r="C406" s="296" t="s">
        <v>732</v>
      </c>
      <c r="D406" s="296" t="s">
        <v>732</v>
      </c>
      <c r="E406" s="296" t="s">
        <v>732</v>
      </c>
      <c r="F406" s="296" t="s">
        <v>732</v>
      </c>
      <c r="G406" s="296" t="s">
        <v>732</v>
      </c>
      <c r="H406" s="296" t="s">
        <v>732</v>
      </c>
      <c r="I406" s="296" t="s">
        <v>732</v>
      </c>
      <c r="J406" s="296" t="s">
        <v>732</v>
      </c>
      <c r="K406" s="296" t="s">
        <v>732</v>
      </c>
      <c r="L406" s="296" t="s">
        <v>732</v>
      </c>
      <c r="M406" s="296" t="s">
        <v>732</v>
      </c>
      <c r="N406" s="296" t="s">
        <v>732</v>
      </c>
      <c r="O406" s="296" t="s">
        <v>732</v>
      </c>
      <c r="P406" s="296" t="s">
        <v>732</v>
      </c>
      <c r="Q406" s="296" t="s">
        <v>732</v>
      </c>
      <c r="R406" s="296" t="s">
        <v>732</v>
      </c>
      <c r="S406" s="296" t="s">
        <v>732</v>
      </c>
      <c r="T406" s="296" t="s">
        <v>732</v>
      </c>
      <c r="U406" s="296" t="s">
        <v>732</v>
      </c>
      <c r="V406" s="296" t="s">
        <v>732</v>
      </c>
      <c r="W406" s="296" t="s">
        <v>732</v>
      </c>
      <c r="X406" s="296" t="s">
        <v>732</v>
      </c>
      <c r="Y406" s="296" t="s">
        <v>732</v>
      </c>
      <c r="Z406" s="296" t="s">
        <v>732</v>
      </c>
      <c r="AA406" s="296" t="s">
        <v>732</v>
      </c>
      <c r="AB406" s="296" t="s">
        <v>732</v>
      </c>
      <c r="AC406" s="296" t="s">
        <v>732</v>
      </c>
      <c r="AD406" s="295" t="s">
        <v>732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683B-A132-4D9C-AF46-FA5D41C07A02}">
  <sheetPr>
    <tabColor theme="8" tint="0.39997558519241921"/>
  </sheetPr>
  <dimension ref="A1:AE41"/>
  <sheetViews>
    <sheetView topLeftCell="A5" workbookViewId="0">
      <selection activeCell="Z20" sqref="Z20"/>
    </sheetView>
  </sheetViews>
  <sheetFormatPr defaultColWidth="8.5703125" defaultRowHeight="15"/>
  <cols>
    <col min="1" max="1" width="10.140625" style="48" bestFit="1" customWidth="1"/>
    <col min="2" max="2" width="27" style="48" bestFit="1" customWidth="1"/>
    <col min="3" max="3" width="5" style="48" bestFit="1" customWidth="1"/>
    <col min="4" max="4" width="8.140625" style="48" bestFit="1" customWidth="1"/>
    <col min="5" max="7" width="9.5703125" style="48" bestFit="1" customWidth="1"/>
    <col min="8" max="8" width="10.5703125" style="48" bestFit="1" customWidth="1"/>
    <col min="9" max="10" width="9.5703125" style="48" bestFit="1" customWidth="1"/>
    <col min="11" max="11" width="7.42578125" style="48" bestFit="1" customWidth="1"/>
    <col min="12" max="13" width="9.5703125" style="48" bestFit="1" customWidth="1"/>
    <col min="14" max="14" width="7.42578125" style="48" bestFit="1" customWidth="1"/>
    <col min="15" max="15" width="9.85546875" style="48" bestFit="1" customWidth="1"/>
    <col min="16" max="16" width="8.85546875" style="48" bestFit="1" customWidth="1"/>
    <col min="17" max="17" width="9.5703125" style="48" bestFit="1" customWidth="1"/>
    <col min="18" max="18" width="8.85546875" style="48" bestFit="1" customWidth="1"/>
    <col min="19" max="19" width="9.5703125" style="48" bestFit="1" customWidth="1"/>
    <col min="20" max="20" width="9.85546875" style="48" bestFit="1" customWidth="1"/>
    <col min="21" max="21" width="10.5703125" style="48" bestFit="1" customWidth="1"/>
    <col min="22" max="22" width="9.5703125" style="48" bestFit="1" customWidth="1"/>
    <col min="23" max="23" width="8.85546875" style="48" bestFit="1" customWidth="1"/>
    <col min="24" max="24" width="9.5703125" style="48" bestFit="1" customWidth="1"/>
    <col min="25" max="25" width="8.85546875" style="48" bestFit="1" customWidth="1"/>
    <col min="26" max="26" width="10.5703125" style="48" bestFit="1" customWidth="1"/>
    <col min="27" max="28" width="9.5703125" style="48" bestFit="1" customWidth="1"/>
    <col min="29" max="29" width="10.5703125" style="48" bestFit="1" customWidth="1"/>
    <col min="30" max="30" width="9.5703125" style="48" bestFit="1" customWidth="1"/>
    <col min="31" max="31" width="9.85546875" style="48" bestFit="1" customWidth="1"/>
    <col min="32" max="32" width="8.5703125" style="48"/>
    <col min="33" max="33" width="16.28515625" style="48" bestFit="1" customWidth="1"/>
    <col min="34" max="16384" width="8.5703125" style="48"/>
  </cols>
  <sheetData>
    <row r="1" spans="1:31" ht="21">
      <c r="A1" s="306" t="s">
        <v>5</v>
      </c>
      <c r="B1" s="47"/>
      <c r="C1" s="47"/>
      <c r="D1" s="47"/>
    </row>
    <row r="2" spans="1:31" ht="21">
      <c r="A2" s="306"/>
      <c r="B2" s="47"/>
      <c r="C2" s="47"/>
      <c r="D2" s="47"/>
      <c r="S2" s="49"/>
      <c r="U2" s="49"/>
      <c r="Z2" s="49"/>
    </row>
    <row r="3" spans="1:31" ht="21">
      <c r="A3" s="50"/>
      <c r="B3" s="47"/>
      <c r="C3" s="47"/>
      <c r="D3" s="47"/>
    </row>
    <row r="4" spans="1:31">
      <c r="A4" s="51"/>
      <c r="B4" s="52"/>
      <c r="C4" s="53"/>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2"/>
    </row>
    <row r="5" spans="1:31" ht="15.75">
      <c r="A5" s="55" t="s">
        <v>162</v>
      </c>
      <c r="B5" s="56" t="s">
        <v>163</v>
      </c>
      <c r="C5" s="56" t="s">
        <v>164</v>
      </c>
      <c r="D5" s="57" t="s">
        <v>45</v>
      </c>
      <c r="E5" s="57" t="s">
        <v>48</v>
      </c>
      <c r="F5" s="57" t="s">
        <v>51</v>
      </c>
      <c r="G5" s="57" t="s">
        <v>54</v>
      </c>
      <c r="H5" s="57" t="s">
        <v>57</v>
      </c>
      <c r="I5" s="57" t="s">
        <v>60</v>
      </c>
      <c r="J5" s="57" t="s">
        <v>63</v>
      </c>
      <c r="K5" s="57" t="s">
        <v>66</v>
      </c>
      <c r="L5" s="57" t="s">
        <v>69</v>
      </c>
      <c r="M5" s="57" t="s">
        <v>71</v>
      </c>
      <c r="N5" s="57" t="s">
        <v>73</v>
      </c>
      <c r="O5" s="57" t="s">
        <v>75</v>
      </c>
      <c r="P5" s="57" t="s">
        <v>78</v>
      </c>
      <c r="Q5" s="57" t="s">
        <v>81</v>
      </c>
      <c r="R5" s="57" t="s">
        <v>84</v>
      </c>
      <c r="S5" s="57" t="s">
        <v>87</v>
      </c>
      <c r="T5" s="57" t="s">
        <v>90</v>
      </c>
      <c r="U5" s="57" t="s">
        <v>93</v>
      </c>
      <c r="V5" s="57" t="s">
        <v>96</v>
      </c>
      <c r="W5" s="57" t="s">
        <v>98</v>
      </c>
      <c r="X5" s="57" t="s">
        <v>100</v>
      </c>
      <c r="Y5" s="57" t="s">
        <v>103</v>
      </c>
      <c r="Z5" s="57" t="s">
        <v>106</v>
      </c>
      <c r="AA5" s="57" t="s">
        <v>109</v>
      </c>
      <c r="AB5" s="57" t="s">
        <v>111</v>
      </c>
      <c r="AC5" s="57" t="s">
        <v>113</v>
      </c>
      <c r="AD5" s="57" t="s">
        <v>116</v>
      </c>
      <c r="AE5" s="58" t="s">
        <v>119</v>
      </c>
    </row>
    <row r="6" spans="1:31">
      <c r="A6" s="59" t="s">
        <v>165</v>
      </c>
      <c r="B6" s="59" t="s">
        <v>166</v>
      </c>
      <c r="C6" s="60" t="s">
        <v>167</v>
      </c>
      <c r="D6" s="61">
        <v>0</v>
      </c>
      <c r="E6" s="61">
        <v>0</v>
      </c>
      <c r="F6" s="61">
        <v>0</v>
      </c>
      <c r="G6" s="61">
        <v>0</v>
      </c>
      <c r="H6" s="61">
        <v>0</v>
      </c>
      <c r="I6" s="61">
        <v>0</v>
      </c>
      <c r="J6" s="61">
        <v>0</v>
      </c>
      <c r="K6" s="61">
        <v>0</v>
      </c>
      <c r="L6" s="61">
        <v>0</v>
      </c>
      <c r="M6" s="61">
        <v>14645</v>
      </c>
      <c r="N6" s="61">
        <v>0</v>
      </c>
      <c r="O6" s="61">
        <v>0</v>
      </c>
      <c r="P6" s="61">
        <v>4358</v>
      </c>
      <c r="Q6" s="61">
        <v>47194</v>
      </c>
      <c r="R6" s="61">
        <v>40666</v>
      </c>
      <c r="S6" s="61">
        <v>157632</v>
      </c>
      <c r="T6" s="61">
        <v>106012</v>
      </c>
      <c r="U6" s="61">
        <v>0</v>
      </c>
      <c r="V6" s="61">
        <v>0</v>
      </c>
      <c r="W6" s="61">
        <v>27</v>
      </c>
      <c r="X6" s="61">
        <v>5829</v>
      </c>
      <c r="Y6" s="61">
        <v>0</v>
      </c>
      <c r="Z6" s="61">
        <v>0</v>
      </c>
      <c r="AA6" s="61">
        <v>0</v>
      </c>
      <c r="AB6" s="61">
        <v>0</v>
      </c>
      <c r="AC6" s="61">
        <v>0</v>
      </c>
      <c r="AD6" s="61">
        <v>0</v>
      </c>
      <c r="AE6" s="62">
        <v>48719</v>
      </c>
    </row>
    <row r="7" spans="1:31">
      <c r="A7" s="59" t="s">
        <v>165</v>
      </c>
      <c r="B7" s="59" t="s">
        <v>168</v>
      </c>
      <c r="C7" s="60" t="s">
        <v>167</v>
      </c>
      <c r="D7" s="61">
        <v>0</v>
      </c>
      <c r="E7" s="61">
        <v>0</v>
      </c>
      <c r="F7" s="61">
        <v>0</v>
      </c>
      <c r="G7" s="61">
        <v>0</v>
      </c>
      <c r="H7" s="61">
        <v>0</v>
      </c>
      <c r="I7" s="61">
        <v>0</v>
      </c>
      <c r="J7" s="61">
        <v>0</v>
      </c>
      <c r="K7" s="61">
        <v>0</v>
      </c>
      <c r="L7" s="61">
        <v>30472</v>
      </c>
      <c r="M7" s="61">
        <v>30090</v>
      </c>
      <c r="N7" s="61">
        <v>0</v>
      </c>
      <c r="O7" s="61">
        <v>0</v>
      </c>
      <c r="P7" s="61">
        <v>2340</v>
      </c>
      <c r="Q7" s="61">
        <v>13608</v>
      </c>
      <c r="R7" s="61">
        <v>13258</v>
      </c>
      <c r="S7" s="61">
        <v>9643</v>
      </c>
      <c r="T7" s="61">
        <v>49847</v>
      </c>
      <c r="U7" s="61">
        <v>6561</v>
      </c>
      <c r="V7" s="61">
        <v>0</v>
      </c>
      <c r="W7" s="61">
        <v>15556</v>
      </c>
      <c r="X7" s="61">
        <v>11194</v>
      </c>
      <c r="Y7" s="61">
        <v>0</v>
      </c>
      <c r="Z7" s="61">
        <v>0</v>
      </c>
      <c r="AA7" s="61">
        <v>0</v>
      </c>
      <c r="AB7" s="61">
        <v>0</v>
      </c>
      <c r="AC7" s="61">
        <v>0</v>
      </c>
      <c r="AD7" s="61">
        <v>0</v>
      </c>
      <c r="AE7" s="63">
        <v>19883</v>
      </c>
    </row>
    <row r="8" spans="1:31">
      <c r="A8" s="59" t="s">
        <v>165</v>
      </c>
      <c r="B8" s="59" t="s">
        <v>169</v>
      </c>
      <c r="C8" s="60" t="s">
        <v>167</v>
      </c>
      <c r="D8" s="61">
        <v>123926</v>
      </c>
      <c r="E8" s="61">
        <v>54</v>
      </c>
      <c r="F8" s="61">
        <v>70</v>
      </c>
      <c r="G8" s="61">
        <v>9333</v>
      </c>
      <c r="H8" s="61">
        <v>1784</v>
      </c>
      <c r="I8" s="61">
        <v>2016</v>
      </c>
      <c r="J8" s="61">
        <v>7718</v>
      </c>
      <c r="K8" s="61">
        <v>2985</v>
      </c>
      <c r="L8" s="61">
        <v>0</v>
      </c>
      <c r="M8" s="61">
        <v>9309</v>
      </c>
      <c r="N8" s="61">
        <v>0</v>
      </c>
      <c r="O8" s="61">
        <v>9927</v>
      </c>
      <c r="P8" s="61">
        <v>5425</v>
      </c>
      <c r="Q8" s="61">
        <v>172792</v>
      </c>
      <c r="R8" s="61">
        <v>72376</v>
      </c>
      <c r="S8" s="61">
        <v>87672</v>
      </c>
      <c r="T8" s="61">
        <v>207488</v>
      </c>
      <c r="U8" s="61">
        <v>185798</v>
      </c>
      <c r="V8" s="61">
        <v>0</v>
      </c>
      <c r="W8" s="61">
        <v>54360</v>
      </c>
      <c r="X8" s="61">
        <v>459</v>
      </c>
      <c r="Y8" s="61">
        <v>2436</v>
      </c>
      <c r="Z8" s="61">
        <v>3255</v>
      </c>
      <c r="AA8" s="61">
        <v>0</v>
      </c>
      <c r="AB8" s="61">
        <v>0</v>
      </c>
      <c r="AC8" s="61">
        <v>413</v>
      </c>
      <c r="AD8" s="61">
        <v>0</v>
      </c>
      <c r="AE8" s="63">
        <v>2234</v>
      </c>
    </row>
    <row r="9" spans="1:31">
      <c r="A9" s="59" t="s">
        <v>165</v>
      </c>
      <c r="B9" s="59" t="s">
        <v>170</v>
      </c>
      <c r="C9" s="60" t="s">
        <v>167</v>
      </c>
      <c r="D9" s="61">
        <v>54163</v>
      </c>
      <c r="E9" s="61">
        <v>396118</v>
      </c>
      <c r="F9" s="61">
        <v>26597</v>
      </c>
      <c r="G9" s="61">
        <v>115337</v>
      </c>
      <c r="H9" s="61">
        <v>26058</v>
      </c>
      <c r="I9" s="61">
        <v>41206</v>
      </c>
      <c r="J9" s="61">
        <v>1283224</v>
      </c>
      <c r="K9" s="61">
        <v>709183</v>
      </c>
      <c r="L9" s="61">
        <v>551822</v>
      </c>
      <c r="M9" s="61">
        <v>178169</v>
      </c>
      <c r="N9" s="61">
        <v>303938</v>
      </c>
      <c r="O9" s="61">
        <v>5759698</v>
      </c>
      <c r="P9" s="61">
        <v>688845</v>
      </c>
      <c r="Q9" s="61">
        <v>200510</v>
      </c>
      <c r="R9" s="61">
        <v>723765</v>
      </c>
      <c r="S9" s="61">
        <v>745337</v>
      </c>
      <c r="T9" s="61">
        <v>1697838</v>
      </c>
      <c r="U9" s="61">
        <v>1817473</v>
      </c>
      <c r="V9" s="61">
        <v>6061453</v>
      </c>
      <c r="W9" s="61">
        <v>4821899</v>
      </c>
      <c r="X9" s="61">
        <v>166342</v>
      </c>
      <c r="Y9" s="61">
        <v>1153102</v>
      </c>
      <c r="Z9" s="61">
        <v>112030</v>
      </c>
      <c r="AA9" s="61">
        <v>227974</v>
      </c>
      <c r="AB9" s="61">
        <v>0</v>
      </c>
      <c r="AC9" s="61">
        <v>556619</v>
      </c>
      <c r="AD9" s="61">
        <v>3305532</v>
      </c>
      <c r="AE9" s="63">
        <v>133958</v>
      </c>
    </row>
    <row r="10" spans="1:31">
      <c r="A10" s="59" t="s">
        <v>165</v>
      </c>
      <c r="B10" s="59" t="s">
        <v>171</v>
      </c>
      <c r="C10" s="60" t="s">
        <v>167</v>
      </c>
      <c r="D10" s="61">
        <v>17408</v>
      </c>
      <c r="E10" s="61">
        <v>0</v>
      </c>
      <c r="F10" s="61">
        <v>0</v>
      </c>
      <c r="G10" s="61">
        <v>0</v>
      </c>
      <c r="H10" s="61">
        <v>2</v>
      </c>
      <c r="I10" s="61">
        <v>7531</v>
      </c>
      <c r="J10" s="61">
        <v>381603</v>
      </c>
      <c r="K10" s="61">
        <v>343</v>
      </c>
      <c r="L10" s="61">
        <v>0</v>
      </c>
      <c r="M10" s="61">
        <v>110</v>
      </c>
      <c r="N10" s="61">
        <v>0</v>
      </c>
      <c r="O10" s="61">
        <v>0</v>
      </c>
      <c r="P10" s="61">
        <v>5472</v>
      </c>
      <c r="Q10" s="61">
        <v>1281</v>
      </c>
      <c r="R10" s="61">
        <v>12657</v>
      </c>
      <c r="S10" s="61">
        <v>68591</v>
      </c>
      <c r="T10" s="61">
        <v>142276</v>
      </c>
      <c r="U10" s="61">
        <v>0</v>
      </c>
      <c r="V10" s="61">
        <v>0</v>
      </c>
      <c r="W10" s="61">
        <v>0</v>
      </c>
      <c r="X10" s="61">
        <v>257</v>
      </c>
      <c r="Y10" s="61">
        <v>142412</v>
      </c>
      <c r="Z10" s="61">
        <v>4</v>
      </c>
      <c r="AA10" s="61">
        <v>6594</v>
      </c>
      <c r="AB10" s="61">
        <v>0</v>
      </c>
      <c r="AC10" s="61">
        <v>28721</v>
      </c>
      <c r="AD10" s="61">
        <v>0</v>
      </c>
      <c r="AE10" s="63">
        <v>845</v>
      </c>
    </row>
    <row r="11" spans="1:31">
      <c r="A11" s="59" t="s">
        <v>165</v>
      </c>
      <c r="B11" s="59" t="s">
        <v>172</v>
      </c>
      <c r="C11" s="60" t="s">
        <v>167</v>
      </c>
      <c r="D11" s="61">
        <v>533</v>
      </c>
      <c r="E11" s="61">
        <v>11985</v>
      </c>
      <c r="F11" s="61">
        <v>0</v>
      </c>
      <c r="G11" s="61">
        <v>1925</v>
      </c>
      <c r="H11" s="61">
        <v>12117</v>
      </c>
      <c r="I11" s="61">
        <v>36538</v>
      </c>
      <c r="J11" s="61">
        <v>3653</v>
      </c>
      <c r="K11" s="61">
        <v>0</v>
      </c>
      <c r="L11" s="61">
        <v>37758</v>
      </c>
      <c r="M11" s="61">
        <v>18072</v>
      </c>
      <c r="N11" s="61">
        <v>29</v>
      </c>
      <c r="O11" s="61">
        <v>14803</v>
      </c>
      <c r="P11" s="61">
        <v>48311</v>
      </c>
      <c r="Q11" s="61">
        <v>36890</v>
      </c>
      <c r="R11" s="61">
        <v>57068</v>
      </c>
      <c r="S11" s="61">
        <v>58550</v>
      </c>
      <c r="T11" s="61">
        <v>133223</v>
      </c>
      <c r="U11" s="61">
        <v>48026</v>
      </c>
      <c r="V11" s="61">
        <v>81075</v>
      </c>
      <c r="W11" s="61">
        <v>20631</v>
      </c>
      <c r="X11" s="61">
        <v>3585</v>
      </c>
      <c r="Y11" s="61">
        <v>19378</v>
      </c>
      <c r="Z11" s="61">
        <v>12319</v>
      </c>
      <c r="AA11" s="61">
        <v>33220</v>
      </c>
      <c r="AB11" s="61">
        <v>0</v>
      </c>
      <c r="AC11" s="61">
        <v>1913</v>
      </c>
      <c r="AD11" s="61">
        <v>8807</v>
      </c>
      <c r="AE11" s="63">
        <v>3031</v>
      </c>
    </row>
    <row r="12" spans="1:31">
      <c r="A12" s="59" t="s">
        <v>165</v>
      </c>
      <c r="B12" s="59" t="s">
        <v>173</v>
      </c>
      <c r="C12" s="60" t="s">
        <v>167</v>
      </c>
      <c r="D12" s="61">
        <v>502025</v>
      </c>
      <c r="E12" s="61">
        <v>707850</v>
      </c>
      <c r="F12" s="61">
        <v>416400</v>
      </c>
      <c r="G12" s="61">
        <v>449791</v>
      </c>
      <c r="H12" s="61">
        <v>813561</v>
      </c>
      <c r="I12" s="61">
        <v>143879</v>
      </c>
      <c r="J12" s="61">
        <v>1610750</v>
      </c>
      <c r="K12" s="61">
        <v>424026</v>
      </c>
      <c r="L12" s="61">
        <v>501619</v>
      </c>
      <c r="M12" s="61">
        <v>54707</v>
      </c>
      <c r="N12" s="61">
        <v>228612</v>
      </c>
      <c r="O12" s="61">
        <v>65551</v>
      </c>
      <c r="P12" s="61">
        <v>455754</v>
      </c>
      <c r="Q12" s="61">
        <v>1056899</v>
      </c>
      <c r="R12" s="61">
        <v>889109</v>
      </c>
      <c r="S12" s="61">
        <v>1889480</v>
      </c>
      <c r="T12" s="61">
        <v>2580487</v>
      </c>
      <c r="U12" s="61">
        <v>662538</v>
      </c>
      <c r="V12" s="61">
        <v>118453</v>
      </c>
      <c r="W12" s="61">
        <v>35594</v>
      </c>
      <c r="X12" s="61">
        <v>1178911</v>
      </c>
      <c r="Y12" s="61">
        <v>771953</v>
      </c>
      <c r="Z12" s="61">
        <v>142823</v>
      </c>
      <c r="AA12" s="61">
        <v>507005</v>
      </c>
      <c r="AB12" s="61">
        <v>189010</v>
      </c>
      <c r="AC12" s="61">
        <v>2491</v>
      </c>
      <c r="AD12" s="61">
        <v>10991</v>
      </c>
      <c r="AE12" s="63">
        <v>675720</v>
      </c>
    </row>
    <row r="13" spans="1:31">
      <c r="A13" s="59" t="s">
        <v>165</v>
      </c>
      <c r="B13" s="59" t="s">
        <v>174</v>
      </c>
      <c r="C13" s="60" t="s">
        <v>167</v>
      </c>
      <c r="D13" s="61">
        <v>4859</v>
      </c>
      <c r="E13" s="61">
        <v>8564</v>
      </c>
      <c r="F13" s="61">
        <v>21523</v>
      </c>
      <c r="G13" s="61">
        <v>87480</v>
      </c>
      <c r="H13" s="61">
        <v>0</v>
      </c>
      <c r="I13" s="61">
        <v>52889</v>
      </c>
      <c r="J13" s="61">
        <v>126258</v>
      </c>
      <c r="K13" s="61">
        <v>32796</v>
      </c>
      <c r="L13" s="61">
        <v>90562</v>
      </c>
      <c r="M13" s="61">
        <v>48002</v>
      </c>
      <c r="N13" s="61">
        <v>0</v>
      </c>
      <c r="O13" s="61">
        <v>62068</v>
      </c>
      <c r="P13" s="61">
        <v>89104</v>
      </c>
      <c r="Q13" s="61">
        <v>239089</v>
      </c>
      <c r="R13" s="61">
        <v>410345</v>
      </c>
      <c r="S13" s="61">
        <v>353342</v>
      </c>
      <c r="T13" s="61">
        <v>567911</v>
      </c>
      <c r="U13" s="61">
        <v>8644</v>
      </c>
      <c r="V13" s="61">
        <v>22864</v>
      </c>
      <c r="W13" s="61">
        <v>0</v>
      </c>
      <c r="X13" s="61">
        <v>57090</v>
      </c>
      <c r="Y13" s="61">
        <v>31644</v>
      </c>
      <c r="Z13" s="61">
        <v>136919</v>
      </c>
      <c r="AA13" s="61">
        <v>14065</v>
      </c>
      <c r="AB13" s="61">
        <v>0</v>
      </c>
      <c r="AC13" s="61">
        <v>5825</v>
      </c>
      <c r="AD13" s="61">
        <v>0</v>
      </c>
      <c r="AE13" s="63">
        <v>212589</v>
      </c>
    </row>
    <row r="14" spans="1:31">
      <c r="A14" s="59" t="s">
        <v>165</v>
      </c>
      <c r="B14" s="59" t="s">
        <v>175</v>
      </c>
      <c r="C14" s="60" t="s">
        <v>167</v>
      </c>
      <c r="D14" s="61">
        <v>0</v>
      </c>
      <c r="E14" s="61">
        <v>184068</v>
      </c>
      <c r="F14" s="61">
        <v>27573</v>
      </c>
      <c r="G14" s="61">
        <v>126218</v>
      </c>
      <c r="H14" s="61">
        <v>181783</v>
      </c>
      <c r="I14" s="61">
        <v>757746</v>
      </c>
      <c r="J14" s="61">
        <v>1221934</v>
      </c>
      <c r="K14" s="61">
        <v>368666</v>
      </c>
      <c r="L14" s="61">
        <v>341743</v>
      </c>
      <c r="M14" s="61">
        <v>917150</v>
      </c>
      <c r="N14" s="61">
        <v>170072</v>
      </c>
      <c r="O14" s="61">
        <v>4792857</v>
      </c>
      <c r="P14" s="61">
        <v>1242474</v>
      </c>
      <c r="Q14" s="61">
        <v>1782206</v>
      </c>
      <c r="R14" s="61">
        <v>2282479</v>
      </c>
      <c r="S14" s="61">
        <v>6255573</v>
      </c>
      <c r="T14" s="61">
        <v>6566064</v>
      </c>
      <c r="U14" s="61">
        <v>1</v>
      </c>
      <c r="V14" s="61">
        <v>1260845</v>
      </c>
      <c r="W14" s="61">
        <v>3789908</v>
      </c>
      <c r="X14" s="61">
        <v>275413</v>
      </c>
      <c r="Y14" s="61">
        <v>1868478</v>
      </c>
      <c r="Z14" s="61">
        <v>1228476</v>
      </c>
      <c r="AA14" s="61">
        <v>1486140</v>
      </c>
      <c r="AB14" s="61">
        <v>0</v>
      </c>
      <c r="AC14" s="61">
        <v>313554</v>
      </c>
      <c r="AD14" s="61">
        <v>1929536</v>
      </c>
      <c r="AE14" s="63">
        <v>2630256</v>
      </c>
    </row>
    <row r="15" spans="1:31">
      <c r="A15" s="59" t="s">
        <v>165</v>
      </c>
      <c r="B15" s="59" t="s">
        <v>176</v>
      </c>
      <c r="C15" s="60" t="s">
        <v>167</v>
      </c>
      <c r="D15" s="61">
        <v>200467</v>
      </c>
      <c r="E15" s="61">
        <v>342061</v>
      </c>
      <c r="F15" s="61">
        <v>257146</v>
      </c>
      <c r="G15" s="61">
        <v>173819</v>
      </c>
      <c r="H15" s="61">
        <v>238816</v>
      </c>
      <c r="I15" s="61">
        <v>127850</v>
      </c>
      <c r="J15" s="61">
        <v>1379333</v>
      </c>
      <c r="K15" s="61">
        <v>346462</v>
      </c>
      <c r="L15" s="61">
        <v>34086</v>
      </c>
      <c r="M15" s="61">
        <v>291944</v>
      </c>
      <c r="N15" s="61">
        <v>11424</v>
      </c>
      <c r="O15" s="61">
        <v>19777</v>
      </c>
      <c r="P15" s="61">
        <v>77303</v>
      </c>
      <c r="Q15" s="61">
        <v>257997</v>
      </c>
      <c r="R15" s="61">
        <v>169929</v>
      </c>
      <c r="S15" s="61">
        <v>229169</v>
      </c>
      <c r="T15" s="61">
        <v>671578</v>
      </c>
      <c r="U15" s="61">
        <v>863461</v>
      </c>
      <c r="V15" s="61">
        <v>96155</v>
      </c>
      <c r="W15" s="61">
        <v>81363</v>
      </c>
      <c r="X15" s="61">
        <v>732451</v>
      </c>
      <c r="Y15" s="61">
        <v>202587</v>
      </c>
      <c r="Z15" s="61">
        <v>922537</v>
      </c>
      <c r="AA15" s="61">
        <v>1049373</v>
      </c>
      <c r="AB15" s="61">
        <v>611410</v>
      </c>
      <c r="AC15" s="61">
        <v>76</v>
      </c>
      <c r="AD15" s="61">
        <v>740</v>
      </c>
      <c r="AE15" s="63">
        <v>2244960</v>
      </c>
    </row>
    <row r="16" spans="1:31">
      <c r="A16" s="59" t="s">
        <v>165</v>
      </c>
      <c r="B16" s="59" t="s">
        <v>177</v>
      </c>
      <c r="C16" s="60" t="s">
        <v>167</v>
      </c>
      <c r="D16" s="61">
        <v>95731</v>
      </c>
      <c r="E16" s="61">
        <v>50979</v>
      </c>
      <c r="F16" s="61">
        <v>93655</v>
      </c>
      <c r="G16" s="61">
        <v>8821</v>
      </c>
      <c r="H16" s="61">
        <v>25803</v>
      </c>
      <c r="I16" s="61">
        <v>8406</v>
      </c>
      <c r="J16" s="61">
        <v>2779497</v>
      </c>
      <c r="K16" s="61">
        <v>211566</v>
      </c>
      <c r="L16" s="61">
        <v>2158</v>
      </c>
      <c r="M16" s="61">
        <v>21897</v>
      </c>
      <c r="N16" s="61">
        <v>527</v>
      </c>
      <c r="O16" s="61">
        <v>684357</v>
      </c>
      <c r="P16" s="61">
        <v>3212</v>
      </c>
      <c r="Q16" s="61">
        <v>218953</v>
      </c>
      <c r="R16" s="61">
        <v>43082</v>
      </c>
      <c r="S16" s="61">
        <v>697544</v>
      </c>
      <c r="T16" s="61">
        <v>946264</v>
      </c>
      <c r="U16" s="61">
        <v>74216</v>
      </c>
      <c r="V16" s="61">
        <v>132966</v>
      </c>
      <c r="W16" s="61">
        <v>20124</v>
      </c>
      <c r="X16" s="61">
        <v>479069</v>
      </c>
      <c r="Y16" s="61">
        <v>166439</v>
      </c>
      <c r="Z16" s="61">
        <v>1006318</v>
      </c>
      <c r="AA16" s="61">
        <v>306590</v>
      </c>
      <c r="AB16" s="61">
        <v>1106</v>
      </c>
      <c r="AC16" s="61">
        <v>3886</v>
      </c>
      <c r="AD16" s="61">
        <v>203946</v>
      </c>
      <c r="AE16" s="63">
        <v>504107</v>
      </c>
    </row>
    <row r="17" spans="1:31">
      <c r="A17" s="59" t="s">
        <v>165</v>
      </c>
      <c r="B17" s="59" t="s">
        <v>178</v>
      </c>
      <c r="C17" s="60" t="s">
        <v>167</v>
      </c>
      <c r="D17" s="61">
        <v>122915</v>
      </c>
      <c r="E17" s="61">
        <v>51749</v>
      </c>
      <c r="F17" s="61">
        <v>55889</v>
      </c>
      <c r="G17" s="61">
        <v>25612</v>
      </c>
      <c r="H17" s="61">
        <v>202136</v>
      </c>
      <c r="I17" s="61">
        <v>22284</v>
      </c>
      <c r="J17" s="61">
        <v>153765</v>
      </c>
      <c r="K17" s="61">
        <v>55811</v>
      </c>
      <c r="L17" s="61">
        <v>36124</v>
      </c>
      <c r="M17" s="61">
        <v>143141</v>
      </c>
      <c r="N17" s="61">
        <v>19765</v>
      </c>
      <c r="O17" s="61">
        <v>217552</v>
      </c>
      <c r="P17" s="61">
        <v>8913</v>
      </c>
      <c r="Q17" s="61">
        <v>576143</v>
      </c>
      <c r="R17" s="61">
        <v>38105</v>
      </c>
      <c r="S17" s="61">
        <v>478418</v>
      </c>
      <c r="T17" s="61">
        <v>779903</v>
      </c>
      <c r="U17" s="61">
        <v>177019</v>
      </c>
      <c r="V17" s="61">
        <v>2661</v>
      </c>
      <c r="W17" s="61">
        <v>110597</v>
      </c>
      <c r="X17" s="61">
        <v>188962</v>
      </c>
      <c r="Y17" s="61">
        <v>54304</v>
      </c>
      <c r="Z17" s="61">
        <v>9636</v>
      </c>
      <c r="AA17" s="61">
        <v>105765</v>
      </c>
      <c r="AB17" s="61">
        <v>59457</v>
      </c>
      <c r="AC17" s="61">
        <v>1154</v>
      </c>
      <c r="AD17" s="61">
        <v>216</v>
      </c>
      <c r="AE17" s="63">
        <v>485730</v>
      </c>
    </row>
    <row r="18" spans="1:31">
      <c r="A18" s="59" t="s">
        <v>165</v>
      </c>
      <c r="B18" s="59" t="s">
        <v>179</v>
      </c>
      <c r="C18" s="60" t="s">
        <v>167</v>
      </c>
      <c r="D18" s="61">
        <v>37300</v>
      </c>
      <c r="E18" s="61">
        <v>252654</v>
      </c>
      <c r="F18" s="61">
        <v>59059</v>
      </c>
      <c r="G18" s="61">
        <v>30763</v>
      </c>
      <c r="H18" s="61">
        <v>20005</v>
      </c>
      <c r="I18" s="61">
        <v>56004</v>
      </c>
      <c r="J18" s="61">
        <v>135989</v>
      </c>
      <c r="K18" s="61">
        <v>58591</v>
      </c>
      <c r="L18" s="61">
        <v>90966</v>
      </c>
      <c r="M18" s="61">
        <v>0</v>
      </c>
      <c r="N18" s="61">
        <v>44449</v>
      </c>
      <c r="O18" s="61">
        <v>1306341</v>
      </c>
      <c r="P18" s="61">
        <v>103660</v>
      </c>
      <c r="Q18" s="61">
        <v>57617</v>
      </c>
      <c r="R18" s="61">
        <v>207850</v>
      </c>
      <c r="S18" s="61">
        <v>411010</v>
      </c>
      <c r="T18" s="61">
        <v>424356</v>
      </c>
      <c r="U18" s="61">
        <v>386092</v>
      </c>
      <c r="V18" s="61">
        <v>701162</v>
      </c>
      <c r="W18" s="61">
        <v>461879</v>
      </c>
      <c r="X18" s="61">
        <v>281524</v>
      </c>
      <c r="Y18" s="61">
        <v>213421</v>
      </c>
      <c r="Z18" s="61">
        <v>7277</v>
      </c>
      <c r="AA18" s="61">
        <v>260953</v>
      </c>
      <c r="AB18" s="61">
        <v>35</v>
      </c>
      <c r="AC18" s="61">
        <v>4996</v>
      </c>
      <c r="AD18" s="61">
        <v>394055</v>
      </c>
      <c r="AE18" s="63">
        <v>381148</v>
      </c>
    </row>
    <row r="19" spans="1:31">
      <c r="A19" s="59" t="s">
        <v>165</v>
      </c>
      <c r="B19" s="59" t="s">
        <v>180</v>
      </c>
      <c r="C19" s="60" t="s">
        <v>167</v>
      </c>
      <c r="D19" s="61">
        <v>1622</v>
      </c>
      <c r="E19" s="61">
        <v>0</v>
      </c>
      <c r="F19" s="61">
        <v>0</v>
      </c>
      <c r="G19" s="61">
        <v>0</v>
      </c>
      <c r="H19" s="61">
        <v>0</v>
      </c>
      <c r="I19" s="61">
        <v>0</v>
      </c>
      <c r="J19" s="61">
        <v>417808</v>
      </c>
      <c r="K19" s="61">
        <v>0</v>
      </c>
      <c r="L19" s="61">
        <v>175011</v>
      </c>
      <c r="M19" s="61">
        <v>0</v>
      </c>
      <c r="N19" s="61">
        <v>169</v>
      </c>
      <c r="O19" s="61">
        <v>380133</v>
      </c>
      <c r="P19" s="61">
        <v>324</v>
      </c>
      <c r="Q19" s="61">
        <v>43236</v>
      </c>
      <c r="R19" s="61">
        <v>19357</v>
      </c>
      <c r="S19" s="61">
        <v>194670</v>
      </c>
      <c r="T19" s="61">
        <v>879147</v>
      </c>
      <c r="U19" s="61">
        <v>31549</v>
      </c>
      <c r="V19" s="61">
        <v>63969</v>
      </c>
      <c r="W19" s="61">
        <v>766184</v>
      </c>
      <c r="X19" s="61">
        <v>52145</v>
      </c>
      <c r="Y19" s="61">
        <v>31270</v>
      </c>
      <c r="Z19" s="61">
        <v>8522</v>
      </c>
      <c r="AA19" s="61">
        <v>17669</v>
      </c>
      <c r="AB19" s="61">
        <v>0</v>
      </c>
      <c r="AC19" s="61">
        <v>605</v>
      </c>
      <c r="AD19" s="61">
        <v>960681</v>
      </c>
      <c r="AE19" s="63">
        <v>33273</v>
      </c>
    </row>
    <row r="20" spans="1:31">
      <c r="A20" s="59" t="s">
        <v>165</v>
      </c>
      <c r="B20" s="66" t="s">
        <v>181</v>
      </c>
      <c r="C20" s="60" t="s">
        <v>167</v>
      </c>
      <c r="D20" s="61">
        <v>61545</v>
      </c>
      <c r="E20" s="61">
        <v>233672</v>
      </c>
      <c r="F20" s="61">
        <v>214120</v>
      </c>
      <c r="G20" s="61">
        <v>960907</v>
      </c>
      <c r="H20" s="61">
        <v>1190551</v>
      </c>
      <c r="I20" s="61">
        <v>41498</v>
      </c>
      <c r="J20" s="61">
        <v>4334014</v>
      </c>
      <c r="K20" s="61">
        <v>505244</v>
      </c>
      <c r="L20" s="61">
        <v>393550</v>
      </c>
      <c r="M20" s="61">
        <v>1884623</v>
      </c>
      <c r="N20" s="61">
        <v>424636</v>
      </c>
      <c r="O20" s="61">
        <v>23465434</v>
      </c>
      <c r="P20" s="61">
        <v>935783</v>
      </c>
      <c r="Q20" s="61">
        <v>2265495</v>
      </c>
      <c r="R20" s="61">
        <v>3123608</v>
      </c>
      <c r="S20" s="61">
        <v>9075495</v>
      </c>
      <c r="T20" s="61">
        <v>10027631</v>
      </c>
      <c r="U20" s="61">
        <v>1140685</v>
      </c>
      <c r="V20" s="61">
        <v>9495752</v>
      </c>
      <c r="W20" s="61">
        <v>6407416</v>
      </c>
      <c r="X20" s="61">
        <v>540448</v>
      </c>
      <c r="Y20" s="61">
        <v>2236270</v>
      </c>
      <c r="Z20" s="61">
        <v>525345</v>
      </c>
      <c r="AA20" s="61">
        <v>17565</v>
      </c>
      <c r="AB20" s="61">
        <v>0</v>
      </c>
      <c r="AC20" s="61">
        <v>7419</v>
      </c>
      <c r="AD20" s="61">
        <v>6173360</v>
      </c>
      <c r="AE20" s="63">
        <v>14721003</v>
      </c>
    </row>
    <row r="21" spans="1:31">
      <c r="A21" s="59" t="s">
        <v>165</v>
      </c>
      <c r="B21" s="66" t="s">
        <v>182</v>
      </c>
      <c r="C21" s="60" t="s">
        <v>167</v>
      </c>
      <c r="D21" s="61">
        <v>74534</v>
      </c>
      <c r="E21" s="61">
        <v>113590</v>
      </c>
      <c r="F21" s="61">
        <v>63739</v>
      </c>
      <c r="G21" s="61">
        <v>117024</v>
      </c>
      <c r="H21" s="61">
        <v>90620</v>
      </c>
      <c r="I21" s="61">
        <v>41080</v>
      </c>
      <c r="J21" s="61">
        <v>150347</v>
      </c>
      <c r="K21" s="61">
        <v>45455</v>
      </c>
      <c r="L21" s="61">
        <v>126631</v>
      </c>
      <c r="M21" s="61">
        <v>85504</v>
      </c>
      <c r="N21" s="61">
        <v>8985</v>
      </c>
      <c r="O21" s="61">
        <v>753231</v>
      </c>
      <c r="P21" s="61">
        <v>87604</v>
      </c>
      <c r="Q21" s="61">
        <v>172921</v>
      </c>
      <c r="R21" s="61">
        <v>214953</v>
      </c>
      <c r="S21" s="61">
        <v>356249</v>
      </c>
      <c r="T21" s="61">
        <v>1202104</v>
      </c>
      <c r="U21" s="61">
        <v>125693</v>
      </c>
      <c r="V21" s="61">
        <v>623673</v>
      </c>
      <c r="W21" s="61">
        <v>132523</v>
      </c>
      <c r="X21" s="61">
        <v>102273</v>
      </c>
      <c r="Y21" s="61">
        <v>126997</v>
      </c>
      <c r="Z21" s="61">
        <v>151542</v>
      </c>
      <c r="AA21" s="61">
        <v>150964</v>
      </c>
      <c r="AB21" s="61">
        <v>3282</v>
      </c>
      <c r="AC21" s="61">
        <v>36992</v>
      </c>
      <c r="AD21" s="61">
        <v>2509</v>
      </c>
      <c r="AE21" s="63">
        <v>417730</v>
      </c>
    </row>
    <row r="22" spans="1:31">
      <c r="A22" s="64"/>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row>
    <row r="23" spans="1:31">
      <c r="A23" s="59" t="s">
        <v>183</v>
      </c>
      <c r="B23" s="59" t="s">
        <v>166</v>
      </c>
      <c r="C23" s="60" t="s">
        <v>167</v>
      </c>
      <c r="D23" s="61">
        <v>0</v>
      </c>
      <c r="E23" s="61">
        <v>0</v>
      </c>
      <c r="F23" s="61">
        <v>0</v>
      </c>
      <c r="G23" s="61">
        <v>0</v>
      </c>
      <c r="H23" s="61">
        <v>0</v>
      </c>
      <c r="I23" s="61">
        <v>0</v>
      </c>
      <c r="J23" s="61">
        <v>-31740</v>
      </c>
      <c r="K23" s="61">
        <v>0</v>
      </c>
      <c r="L23" s="61">
        <v>0</v>
      </c>
      <c r="M23" s="61">
        <v>-6329</v>
      </c>
      <c r="N23" s="61">
        <v>0</v>
      </c>
      <c r="O23" s="61">
        <v>0</v>
      </c>
      <c r="P23" s="61">
        <v>0</v>
      </c>
      <c r="Q23" s="61">
        <v>-11109</v>
      </c>
      <c r="R23" s="61">
        <v>-27801</v>
      </c>
      <c r="S23" s="61">
        <v>-113064</v>
      </c>
      <c r="T23" s="61">
        <v>-149887</v>
      </c>
      <c r="U23" s="61">
        <v>-32775</v>
      </c>
      <c r="V23" s="61">
        <v>0</v>
      </c>
      <c r="W23" s="61">
        <v>0</v>
      </c>
      <c r="X23" s="61">
        <v>-40813</v>
      </c>
      <c r="Y23" s="61">
        <v>0</v>
      </c>
      <c r="Z23" s="61">
        <v>0</v>
      </c>
      <c r="AA23" s="61">
        <v>0</v>
      </c>
      <c r="AB23" s="61">
        <v>0</v>
      </c>
      <c r="AC23" s="61">
        <v>0</v>
      </c>
      <c r="AD23" s="61">
        <v>0</v>
      </c>
      <c r="AE23" s="63">
        <v>-11564</v>
      </c>
    </row>
    <row r="24" spans="1:31">
      <c r="A24" s="59" t="s">
        <v>183</v>
      </c>
      <c r="B24" s="59" t="s">
        <v>168</v>
      </c>
      <c r="C24" s="60" t="s">
        <v>167</v>
      </c>
      <c r="D24" s="61">
        <v>0</v>
      </c>
      <c r="E24" s="61">
        <v>0</v>
      </c>
      <c r="F24" s="61">
        <v>0</v>
      </c>
      <c r="G24" s="61">
        <v>0</v>
      </c>
      <c r="H24" s="61">
        <v>0</v>
      </c>
      <c r="I24" s="61">
        <v>0</v>
      </c>
      <c r="J24" s="61">
        <v>0</v>
      </c>
      <c r="K24" s="61">
        <v>0</v>
      </c>
      <c r="L24" s="61">
        <v>-41272</v>
      </c>
      <c r="M24" s="61">
        <v>-156</v>
      </c>
      <c r="N24" s="61">
        <v>0</v>
      </c>
      <c r="O24" s="61">
        <v>0</v>
      </c>
      <c r="P24" s="61">
        <v>-165</v>
      </c>
      <c r="Q24" s="61">
        <v>-1</v>
      </c>
      <c r="R24" s="61">
        <v>-17347</v>
      </c>
      <c r="S24" s="61">
        <v>-13482</v>
      </c>
      <c r="T24" s="61">
        <v>-26173</v>
      </c>
      <c r="U24" s="61">
        <v>-103</v>
      </c>
      <c r="V24" s="61">
        <v>0</v>
      </c>
      <c r="W24" s="61">
        <v>0</v>
      </c>
      <c r="X24" s="61">
        <v>-917</v>
      </c>
      <c r="Y24" s="61">
        <v>0</v>
      </c>
      <c r="Z24" s="61">
        <v>0</v>
      </c>
      <c r="AA24" s="61">
        <v>0</v>
      </c>
      <c r="AB24" s="61">
        <v>0</v>
      </c>
      <c r="AC24" s="61">
        <v>0</v>
      </c>
      <c r="AD24" s="61">
        <v>0</v>
      </c>
      <c r="AE24" s="63">
        <v>-120724</v>
      </c>
    </row>
    <row r="25" spans="1:31">
      <c r="A25" s="59" t="s">
        <v>183</v>
      </c>
      <c r="B25" s="59" t="s">
        <v>169</v>
      </c>
      <c r="C25" s="60" t="s">
        <v>167</v>
      </c>
      <c r="D25" s="61">
        <v>-278</v>
      </c>
      <c r="E25" s="61">
        <v>-2250</v>
      </c>
      <c r="F25" s="61">
        <v>-755</v>
      </c>
      <c r="G25" s="61">
        <v>-12265</v>
      </c>
      <c r="H25" s="61">
        <v>-76</v>
      </c>
      <c r="I25" s="61">
        <v>-144</v>
      </c>
      <c r="J25" s="61">
        <v>-4810</v>
      </c>
      <c r="K25" s="61">
        <v>-81</v>
      </c>
      <c r="L25" s="294">
        <v>1</v>
      </c>
      <c r="M25" s="61">
        <v>-97810</v>
      </c>
      <c r="N25" s="294">
        <v>1</v>
      </c>
      <c r="O25" s="61">
        <v>-3411</v>
      </c>
      <c r="P25" s="61">
        <v>-50390</v>
      </c>
      <c r="Q25" s="61">
        <v>-13308</v>
      </c>
      <c r="R25" s="61">
        <v>-269600</v>
      </c>
      <c r="S25" s="61">
        <v>-62117</v>
      </c>
      <c r="T25" s="61">
        <v>-150608</v>
      </c>
      <c r="U25" s="61">
        <v>-283306</v>
      </c>
      <c r="V25" s="294">
        <v>1</v>
      </c>
      <c r="W25" s="61">
        <v>-45</v>
      </c>
      <c r="X25" s="61">
        <v>-6413</v>
      </c>
      <c r="Y25" s="61">
        <v>-36</v>
      </c>
      <c r="Z25" s="61">
        <v>-87</v>
      </c>
      <c r="AA25" s="294">
        <v>1</v>
      </c>
      <c r="AB25" s="294">
        <v>1</v>
      </c>
      <c r="AC25" s="61">
        <v>-3107</v>
      </c>
      <c r="AD25" s="294">
        <v>1</v>
      </c>
      <c r="AE25" s="63">
        <v>-936</v>
      </c>
    </row>
    <row r="26" spans="1:31">
      <c r="A26" s="59" t="s">
        <v>183</v>
      </c>
      <c r="B26" s="59" t="s">
        <v>170</v>
      </c>
      <c r="C26" s="60" t="s">
        <v>167</v>
      </c>
      <c r="D26" s="61">
        <v>0</v>
      </c>
      <c r="E26" s="61">
        <v>0</v>
      </c>
      <c r="F26" s="61">
        <v>-19</v>
      </c>
      <c r="G26" s="61">
        <v>-2163696</v>
      </c>
      <c r="H26" s="61">
        <v>-10619524</v>
      </c>
      <c r="I26" s="61">
        <v>-1322373</v>
      </c>
      <c r="J26" s="61">
        <v>-12451</v>
      </c>
      <c r="K26" s="61">
        <v>-318</v>
      </c>
      <c r="L26" s="61">
        <v>0</v>
      </c>
      <c r="M26" s="61">
        <v>-891749</v>
      </c>
      <c r="N26" s="61">
        <v>0</v>
      </c>
      <c r="O26" s="61">
        <v>-125070</v>
      </c>
      <c r="P26" s="61">
        <v>-84644</v>
      </c>
      <c r="Q26" s="61">
        <v>-22266</v>
      </c>
      <c r="R26" s="61">
        <v>-141766</v>
      </c>
      <c r="S26" s="61">
        <v>-37074</v>
      </c>
      <c r="T26" s="61">
        <v>-19446</v>
      </c>
      <c r="U26" s="61">
        <v>-11491204</v>
      </c>
      <c r="V26" s="61">
        <v>-17565</v>
      </c>
      <c r="W26" s="61">
        <v>-82</v>
      </c>
      <c r="X26" s="61">
        <v>-2085245</v>
      </c>
      <c r="Y26" s="61">
        <v>-1402</v>
      </c>
      <c r="Z26" s="61">
        <v>-5436</v>
      </c>
      <c r="AA26" s="61">
        <v>-145</v>
      </c>
      <c r="AB26" s="61">
        <v>0</v>
      </c>
      <c r="AC26" s="61">
        <v>-5396968</v>
      </c>
      <c r="AD26" s="61">
        <v>0</v>
      </c>
      <c r="AE26" s="63">
        <v>-2261827</v>
      </c>
    </row>
    <row r="27" spans="1:31">
      <c r="A27" s="59" t="s">
        <v>183</v>
      </c>
      <c r="B27" s="59" t="s">
        <v>171</v>
      </c>
      <c r="C27" s="60" t="s">
        <v>167</v>
      </c>
      <c r="D27" s="61">
        <v>0</v>
      </c>
      <c r="E27" s="61">
        <v>0</v>
      </c>
      <c r="F27" s="61">
        <v>0</v>
      </c>
      <c r="G27" s="61">
        <v>0</v>
      </c>
      <c r="H27" s="61">
        <v>0</v>
      </c>
      <c r="I27" s="61">
        <v>-272341</v>
      </c>
      <c r="J27" s="61">
        <v>0</v>
      </c>
      <c r="K27" s="61">
        <v>-1106</v>
      </c>
      <c r="L27" s="61">
        <v>0</v>
      </c>
      <c r="M27" s="61">
        <v>-2903</v>
      </c>
      <c r="N27" s="61">
        <v>0</v>
      </c>
      <c r="O27" s="61">
        <v>0</v>
      </c>
      <c r="P27" s="61">
        <v>-9114</v>
      </c>
      <c r="Q27" s="61">
        <v>0</v>
      </c>
      <c r="R27" s="61">
        <v>-35427</v>
      </c>
      <c r="S27" s="61">
        <v>0</v>
      </c>
      <c r="T27" s="61">
        <v>0</v>
      </c>
      <c r="U27" s="61">
        <v>0</v>
      </c>
      <c r="V27" s="61">
        <v>0</v>
      </c>
      <c r="W27" s="61">
        <v>0</v>
      </c>
      <c r="X27" s="61">
        <v>0</v>
      </c>
      <c r="Y27" s="61">
        <v>-38</v>
      </c>
      <c r="Z27" s="61">
        <v>-8</v>
      </c>
      <c r="AA27" s="61">
        <v>0</v>
      </c>
      <c r="AB27" s="61">
        <v>0</v>
      </c>
      <c r="AC27" s="61">
        <v>-493940</v>
      </c>
      <c r="AD27" s="61">
        <v>0</v>
      </c>
      <c r="AE27" s="63">
        <v>-1230</v>
      </c>
    </row>
    <row r="28" spans="1:31">
      <c r="A28" s="59" t="s">
        <v>183</v>
      </c>
      <c r="B28" s="59" t="s">
        <v>172</v>
      </c>
      <c r="C28" s="60" t="s">
        <v>167</v>
      </c>
      <c r="D28" s="61">
        <v>0</v>
      </c>
      <c r="E28" s="61">
        <v>-4565</v>
      </c>
      <c r="F28" s="61">
        <v>0</v>
      </c>
      <c r="G28" s="61">
        <v>-3022</v>
      </c>
      <c r="H28" s="61">
        <v>-17739</v>
      </c>
      <c r="I28" s="61">
        <v>-2818</v>
      </c>
      <c r="J28" s="61">
        <v>0</v>
      </c>
      <c r="K28" s="61">
        <v>0</v>
      </c>
      <c r="L28" s="61">
        <v>0</v>
      </c>
      <c r="M28" s="61">
        <v>-3328</v>
      </c>
      <c r="N28" s="61">
        <v>-1563</v>
      </c>
      <c r="O28" s="61">
        <v>-185204</v>
      </c>
      <c r="P28" s="61">
        <v>-12439</v>
      </c>
      <c r="Q28" s="61">
        <v>-118</v>
      </c>
      <c r="R28" s="61">
        <v>-216091</v>
      </c>
      <c r="S28" s="61">
        <v>-12369</v>
      </c>
      <c r="T28" s="61">
        <v>-58387</v>
      </c>
      <c r="U28" s="61">
        <v>0</v>
      </c>
      <c r="V28" s="61">
        <v>-620</v>
      </c>
      <c r="W28" s="61">
        <v>-46554</v>
      </c>
      <c r="X28" s="61">
        <v>-63257</v>
      </c>
      <c r="Y28" s="61">
        <v>-3947</v>
      </c>
      <c r="Z28" s="61">
        <v>-10180</v>
      </c>
      <c r="AA28" s="61">
        <v>0</v>
      </c>
      <c r="AB28" s="61">
        <v>0</v>
      </c>
      <c r="AC28" s="61">
        <v>-81184</v>
      </c>
      <c r="AD28" s="61">
        <v>0</v>
      </c>
      <c r="AE28" s="63">
        <v>-25343</v>
      </c>
    </row>
    <row r="29" spans="1:31">
      <c r="A29" s="59" t="s">
        <v>183</v>
      </c>
      <c r="B29" s="59" t="s">
        <v>173</v>
      </c>
      <c r="C29" s="60" t="s">
        <v>167</v>
      </c>
      <c r="D29" s="61">
        <v>0</v>
      </c>
      <c r="E29" s="61">
        <v>0</v>
      </c>
      <c r="F29" s="61">
        <v>-42266</v>
      </c>
      <c r="G29" s="61">
        <v>-48453</v>
      </c>
      <c r="H29" s="61">
        <v>-6532</v>
      </c>
      <c r="I29" s="61">
        <v>-59492</v>
      </c>
      <c r="J29" s="61">
        <v>-1273702</v>
      </c>
      <c r="K29" s="61">
        <v>0</v>
      </c>
      <c r="L29" s="61">
        <v>-1967</v>
      </c>
      <c r="M29" s="61">
        <v>-322906</v>
      </c>
      <c r="N29" s="61">
        <v>-710</v>
      </c>
      <c r="O29" s="61">
        <v>-870229</v>
      </c>
      <c r="P29" s="61">
        <v>-182990</v>
      </c>
      <c r="Q29" s="61">
        <v>-357753</v>
      </c>
      <c r="R29" s="61">
        <v>-517177</v>
      </c>
      <c r="S29" s="61">
        <v>-1113726</v>
      </c>
      <c r="T29" s="61">
        <v>-2226700</v>
      </c>
      <c r="U29" s="61">
        <v>-34396</v>
      </c>
      <c r="V29" s="61">
        <v>-1292330</v>
      </c>
      <c r="W29" s="61">
        <v>-364988</v>
      </c>
      <c r="X29" s="61">
        <v>-143453</v>
      </c>
      <c r="Y29" s="61">
        <v>-166215</v>
      </c>
      <c r="Z29" s="61">
        <v>-2166722</v>
      </c>
      <c r="AA29" s="61">
        <v>-24960</v>
      </c>
      <c r="AB29" s="61">
        <v>0</v>
      </c>
      <c r="AC29" s="61">
        <v>-2104678</v>
      </c>
      <c r="AD29" s="61">
        <v>-1063121</v>
      </c>
      <c r="AE29" s="63">
        <v>-2700523</v>
      </c>
    </row>
    <row r="30" spans="1:31">
      <c r="A30" s="59" t="s">
        <v>183</v>
      </c>
      <c r="B30" s="59" t="s">
        <v>174</v>
      </c>
      <c r="C30" s="60" t="s">
        <v>167</v>
      </c>
      <c r="D30" s="61">
        <v>-4917</v>
      </c>
      <c r="E30" s="61">
        <v>-11602</v>
      </c>
      <c r="F30" s="61">
        <v>-13677</v>
      </c>
      <c r="G30" s="61">
        <v>-99946</v>
      </c>
      <c r="H30" s="61">
        <v>0</v>
      </c>
      <c r="I30" s="61">
        <v>-53147</v>
      </c>
      <c r="J30" s="61">
        <v>-101586</v>
      </c>
      <c r="K30" s="61">
        <v>-23277</v>
      </c>
      <c r="L30" s="61">
        <v>-741</v>
      </c>
      <c r="M30" s="61">
        <v>-224859</v>
      </c>
      <c r="N30" s="61">
        <v>0</v>
      </c>
      <c r="O30" s="61">
        <v>-80586</v>
      </c>
      <c r="P30" s="61">
        <v>-99712</v>
      </c>
      <c r="Q30" s="61">
        <v>-191542</v>
      </c>
      <c r="R30" s="61">
        <v>-327680</v>
      </c>
      <c r="S30" s="61">
        <v>-360439</v>
      </c>
      <c r="T30" s="61">
        <v>-676029</v>
      </c>
      <c r="U30" s="61">
        <v>-4879</v>
      </c>
      <c r="V30" s="61">
        <v>-35328</v>
      </c>
      <c r="W30" s="61">
        <v>0</v>
      </c>
      <c r="X30" s="61">
        <v>-151942</v>
      </c>
      <c r="Y30" s="61">
        <v>-35527</v>
      </c>
      <c r="Z30" s="61">
        <v>-26434</v>
      </c>
      <c r="AA30" s="61">
        <v>-11479</v>
      </c>
      <c r="AB30" s="61">
        <v>0</v>
      </c>
      <c r="AC30" s="61">
        <v>-74627</v>
      </c>
      <c r="AD30" s="61">
        <v>0</v>
      </c>
      <c r="AE30" s="63">
        <v>-74476</v>
      </c>
    </row>
    <row r="31" spans="1:31" ht="15" customHeight="1">
      <c r="A31" s="59" t="s">
        <v>183</v>
      </c>
      <c r="B31" s="59" t="s">
        <v>175</v>
      </c>
      <c r="C31" s="60" t="s">
        <v>167</v>
      </c>
      <c r="D31" s="61">
        <v>0</v>
      </c>
      <c r="E31" s="61">
        <v>-1870917</v>
      </c>
      <c r="F31" s="61">
        <v>-220754</v>
      </c>
      <c r="G31" s="61">
        <v>-327804</v>
      </c>
      <c r="H31" s="61">
        <v>-3686091</v>
      </c>
      <c r="I31" s="61">
        <v>-3939067</v>
      </c>
      <c r="J31" s="61">
        <v>-2605623</v>
      </c>
      <c r="K31" s="61">
        <v>0</v>
      </c>
      <c r="L31" s="61">
        <v>0</v>
      </c>
      <c r="M31" s="61">
        <v>-2692600</v>
      </c>
      <c r="N31" s="61">
        <v>0</v>
      </c>
      <c r="O31" s="61">
        <v>-126779</v>
      </c>
      <c r="P31" s="61">
        <v>0</v>
      </c>
      <c r="Q31" s="61">
        <v>-4308754</v>
      </c>
      <c r="R31" s="61">
        <v>-311516</v>
      </c>
      <c r="S31" s="61">
        <v>-458173</v>
      </c>
      <c r="T31" s="61">
        <v>-1734770</v>
      </c>
      <c r="U31" s="61">
        <v>-528502</v>
      </c>
      <c r="V31" s="61">
        <v>0</v>
      </c>
      <c r="W31" s="61">
        <v>0</v>
      </c>
      <c r="X31" s="61">
        <v>-1243385</v>
      </c>
      <c r="Y31" s="61">
        <v>-43076</v>
      </c>
      <c r="Z31" s="61">
        <v>-6125905</v>
      </c>
      <c r="AA31" s="61">
        <v>-392</v>
      </c>
      <c r="AB31" s="61">
        <v>-937080</v>
      </c>
      <c r="AC31" s="61">
        <v>-8940619</v>
      </c>
      <c r="AD31" s="61">
        <v>0</v>
      </c>
      <c r="AE31" s="63">
        <v>-4589619</v>
      </c>
    </row>
    <row r="32" spans="1:31">
      <c r="A32" s="59" t="s">
        <v>183</v>
      </c>
      <c r="B32" s="59" t="s">
        <v>176</v>
      </c>
      <c r="C32" s="60" t="s">
        <v>167</v>
      </c>
      <c r="D32" s="61">
        <v>-4679</v>
      </c>
      <c r="E32" s="61">
        <v>-12868</v>
      </c>
      <c r="F32" s="61">
        <v>-10794</v>
      </c>
      <c r="G32" s="61">
        <v>-33682</v>
      </c>
      <c r="H32" s="61">
        <v>-9692</v>
      </c>
      <c r="I32" s="61">
        <v>-74281</v>
      </c>
      <c r="J32" s="61">
        <v>-1345420</v>
      </c>
      <c r="K32" s="61">
        <v>0</v>
      </c>
      <c r="L32" s="61">
        <v>-73947</v>
      </c>
      <c r="M32" s="61">
        <v>-386444</v>
      </c>
      <c r="N32" s="61">
        <v>-3426</v>
      </c>
      <c r="O32" s="61">
        <v>-806256</v>
      </c>
      <c r="P32" s="61">
        <v>-88775</v>
      </c>
      <c r="Q32" s="61">
        <v>-678168</v>
      </c>
      <c r="R32" s="61">
        <v>-443348</v>
      </c>
      <c r="S32" s="61">
        <v>-1103812</v>
      </c>
      <c r="T32" s="61">
        <v>-2166734</v>
      </c>
      <c r="U32" s="61">
        <v>-17899</v>
      </c>
      <c r="V32" s="61">
        <v>-627970</v>
      </c>
      <c r="W32" s="61">
        <v>-112127</v>
      </c>
      <c r="X32" s="61">
        <v>-237826</v>
      </c>
      <c r="Y32" s="61">
        <v>-183671</v>
      </c>
      <c r="Z32" s="61">
        <v>-483351</v>
      </c>
      <c r="AA32" s="61">
        <v>0</v>
      </c>
      <c r="AB32" s="61">
        <v>0</v>
      </c>
      <c r="AC32" s="61">
        <v>-256188</v>
      </c>
      <c r="AD32" s="61">
        <v>-506053</v>
      </c>
      <c r="AE32" s="63">
        <v>-1966863</v>
      </c>
    </row>
    <row r="33" spans="1:31">
      <c r="A33" s="59" t="s">
        <v>183</v>
      </c>
      <c r="B33" s="59" t="s">
        <v>177</v>
      </c>
      <c r="C33" s="60" t="s">
        <v>167</v>
      </c>
      <c r="D33" s="61">
        <v>-63</v>
      </c>
      <c r="E33" s="61">
        <v>-238456</v>
      </c>
      <c r="F33" s="61">
        <v>-29405</v>
      </c>
      <c r="G33" s="61">
        <v>-31943</v>
      </c>
      <c r="H33" s="61">
        <v>-14403</v>
      </c>
      <c r="I33" s="61">
        <v>-124711</v>
      </c>
      <c r="J33" s="61">
        <v>-1052589</v>
      </c>
      <c r="K33" s="61">
        <v>-1</v>
      </c>
      <c r="L33" s="61">
        <v>-219286</v>
      </c>
      <c r="M33" s="61">
        <v>-72596</v>
      </c>
      <c r="N33" s="61">
        <v>-6826</v>
      </c>
      <c r="O33" s="61">
        <v>-419547</v>
      </c>
      <c r="P33" s="61">
        <v>-155305</v>
      </c>
      <c r="Q33" s="61">
        <v>-166654</v>
      </c>
      <c r="R33" s="61">
        <v>-216051</v>
      </c>
      <c r="S33" s="61">
        <v>-561935</v>
      </c>
      <c r="T33" s="61">
        <v>-959873</v>
      </c>
      <c r="U33" s="61">
        <v>-25295</v>
      </c>
      <c r="V33" s="61">
        <v>-57504</v>
      </c>
      <c r="W33" s="61">
        <v>-110766</v>
      </c>
      <c r="X33" s="61">
        <v>-337665</v>
      </c>
      <c r="Y33" s="61">
        <v>-159857</v>
      </c>
      <c r="Z33" s="61">
        <v>-1229387</v>
      </c>
      <c r="AA33" s="61">
        <v>-153417</v>
      </c>
      <c r="AB33" s="61">
        <v>0</v>
      </c>
      <c r="AC33" s="61">
        <v>-1849940</v>
      </c>
      <c r="AD33" s="61">
        <v>-99127</v>
      </c>
      <c r="AE33" s="63">
        <v>-498619</v>
      </c>
    </row>
    <row r="34" spans="1:31">
      <c r="A34" s="59" t="s">
        <v>183</v>
      </c>
      <c r="B34" s="59" t="s">
        <v>178</v>
      </c>
      <c r="C34" s="60" t="s">
        <v>167</v>
      </c>
      <c r="D34" s="61">
        <v>-10</v>
      </c>
      <c r="E34" s="61">
        <v>-89593</v>
      </c>
      <c r="F34" s="61">
        <v>-3733</v>
      </c>
      <c r="G34" s="61">
        <v>-8991</v>
      </c>
      <c r="H34" s="61">
        <v>-708</v>
      </c>
      <c r="I34" s="61">
        <v>-9236</v>
      </c>
      <c r="J34" s="61">
        <v>-262321</v>
      </c>
      <c r="K34" s="61">
        <v>-1439</v>
      </c>
      <c r="L34" s="61">
        <v>-3368</v>
      </c>
      <c r="M34" s="61">
        <v>-41608</v>
      </c>
      <c r="N34" s="61">
        <v>0</v>
      </c>
      <c r="O34" s="61">
        <v>-669440</v>
      </c>
      <c r="P34" s="61">
        <v>-14143</v>
      </c>
      <c r="Q34" s="61">
        <v>-59690</v>
      </c>
      <c r="R34" s="61">
        <v>-47272</v>
      </c>
      <c r="S34" s="61">
        <v>-175300</v>
      </c>
      <c r="T34" s="61">
        <v>-493210</v>
      </c>
      <c r="U34" s="61">
        <v>-33848</v>
      </c>
      <c r="V34" s="61">
        <v>-270007</v>
      </c>
      <c r="W34" s="61">
        <v>-122829</v>
      </c>
      <c r="X34" s="61">
        <v>-20171</v>
      </c>
      <c r="Y34" s="61">
        <v>-42565</v>
      </c>
      <c r="Z34" s="61">
        <v>-719016</v>
      </c>
      <c r="AA34" s="61">
        <v>0</v>
      </c>
      <c r="AB34" s="61">
        <v>0</v>
      </c>
      <c r="AC34" s="61">
        <v>-108056</v>
      </c>
      <c r="AD34" s="61">
        <v>-568277</v>
      </c>
      <c r="AE34" s="63">
        <v>-418898</v>
      </c>
    </row>
    <row r="35" spans="1:31">
      <c r="A35" s="59" t="s">
        <v>183</v>
      </c>
      <c r="B35" s="59" t="s">
        <v>179</v>
      </c>
      <c r="C35" s="60" t="s">
        <v>167</v>
      </c>
      <c r="D35" s="61">
        <v>-4216</v>
      </c>
      <c r="E35" s="61">
        <v>-365758</v>
      </c>
      <c r="F35" s="61">
        <v>-35260</v>
      </c>
      <c r="G35" s="61">
        <v>-82629</v>
      </c>
      <c r="H35" s="61">
        <v>-114639</v>
      </c>
      <c r="I35" s="61">
        <v>-100916</v>
      </c>
      <c r="J35" s="61">
        <v>-48304</v>
      </c>
      <c r="K35" s="61">
        <v>0</v>
      </c>
      <c r="L35" s="61">
        <v>0</v>
      </c>
      <c r="M35" s="61">
        <v>0</v>
      </c>
      <c r="N35" s="61">
        <v>-7393</v>
      </c>
      <c r="O35" s="61">
        <v>-78286</v>
      </c>
      <c r="P35" s="61">
        <v>-24407</v>
      </c>
      <c r="Q35" s="61">
        <v>-397421</v>
      </c>
      <c r="R35" s="61">
        <v>-92316</v>
      </c>
      <c r="S35" s="61">
        <v>-119553</v>
      </c>
      <c r="T35" s="61">
        <v>-222974</v>
      </c>
      <c r="U35" s="61">
        <v>-16788</v>
      </c>
      <c r="V35" s="61">
        <v>-25809</v>
      </c>
      <c r="W35" s="61">
        <v>-3027</v>
      </c>
      <c r="X35" s="61">
        <v>-162885</v>
      </c>
      <c r="Y35" s="61">
        <v>-13616</v>
      </c>
      <c r="Z35" s="61">
        <v>-1816819</v>
      </c>
      <c r="AA35" s="61">
        <v>-1191</v>
      </c>
      <c r="AB35" s="61">
        <v>0</v>
      </c>
      <c r="AC35" s="61">
        <v>-247772</v>
      </c>
      <c r="AD35" s="61">
        <v>-26407</v>
      </c>
      <c r="AE35" s="63">
        <v>-2380770</v>
      </c>
    </row>
    <row r="36" spans="1:31">
      <c r="A36" s="59" t="s">
        <v>183</v>
      </c>
      <c r="B36" s="59" t="s">
        <v>180</v>
      </c>
      <c r="C36" s="60" t="s">
        <v>167</v>
      </c>
      <c r="D36" s="61">
        <v>0</v>
      </c>
      <c r="E36" s="61">
        <v>-358598</v>
      </c>
      <c r="F36" s="61">
        <v>-3304</v>
      </c>
      <c r="G36" s="61">
        <v>-17831</v>
      </c>
      <c r="H36" s="61">
        <v>0</v>
      </c>
      <c r="I36" s="61">
        <v>0</v>
      </c>
      <c r="J36" s="61">
        <v>-193973</v>
      </c>
      <c r="K36" s="61">
        <v>-5867</v>
      </c>
      <c r="L36" s="61">
        <v>0</v>
      </c>
      <c r="M36" s="61">
        <v>-7937</v>
      </c>
      <c r="N36" s="61">
        <v>0</v>
      </c>
      <c r="O36" s="61">
        <v>0</v>
      </c>
      <c r="P36" s="61">
        <v>-875</v>
      </c>
      <c r="Q36" s="61">
        <v>-102072</v>
      </c>
      <c r="R36" s="61">
        <v>-47488</v>
      </c>
      <c r="S36" s="61">
        <v>-251381</v>
      </c>
      <c r="T36" s="61">
        <v>-561489</v>
      </c>
      <c r="U36" s="61">
        <v>-7400</v>
      </c>
      <c r="V36" s="61">
        <v>-327198</v>
      </c>
      <c r="W36" s="61">
        <v>-87</v>
      </c>
      <c r="X36" s="61">
        <v>-64015</v>
      </c>
      <c r="Y36" s="61">
        <v>-37594</v>
      </c>
      <c r="Z36" s="61">
        <v>-1036553</v>
      </c>
      <c r="AA36" s="61">
        <v>-48707</v>
      </c>
      <c r="AB36" s="61">
        <v>-1424</v>
      </c>
      <c r="AC36" s="61">
        <v>-799817</v>
      </c>
      <c r="AD36" s="61">
        <v>-203735</v>
      </c>
      <c r="AE36" s="63">
        <v>0</v>
      </c>
    </row>
    <row r="37" spans="1:31">
      <c r="A37" s="66" t="s">
        <v>183</v>
      </c>
      <c r="B37" s="66" t="s">
        <v>181</v>
      </c>
      <c r="C37" s="67" t="s">
        <v>167</v>
      </c>
      <c r="D37" s="61">
        <v>-406998</v>
      </c>
      <c r="E37" s="61">
        <v>-3848250</v>
      </c>
      <c r="F37" s="61">
        <v>-2406637</v>
      </c>
      <c r="G37" s="61">
        <v>-2723989</v>
      </c>
      <c r="H37" s="61">
        <v>-539159</v>
      </c>
      <c r="I37" s="61">
        <v>-4418235</v>
      </c>
      <c r="J37" s="61">
        <v>-992215</v>
      </c>
      <c r="K37" s="61">
        <v>-20216</v>
      </c>
      <c r="L37" s="61">
        <v>-2680879</v>
      </c>
      <c r="M37" s="61">
        <v>-8655286</v>
      </c>
      <c r="N37" s="61">
        <v>0</v>
      </c>
      <c r="O37" s="61">
        <v>-34195</v>
      </c>
      <c r="P37" s="61">
        <v>-97438</v>
      </c>
      <c r="Q37" s="61">
        <v>-4492496</v>
      </c>
      <c r="R37" s="61">
        <v>-72239</v>
      </c>
      <c r="S37" s="61">
        <v>-24579</v>
      </c>
      <c r="T37" s="61">
        <v>-140723</v>
      </c>
      <c r="U37" s="61">
        <v>-345189</v>
      </c>
      <c r="V37" s="61">
        <v>0</v>
      </c>
      <c r="W37" s="61">
        <v>0</v>
      </c>
      <c r="X37" s="61">
        <v>-4249044</v>
      </c>
      <c r="Y37" s="61">
        <v>0</v>
      </c>
      <c r="Z37" s="61">
        <v>-38966429</v>
      </c>
      <c r="AA37" s="61">
        <v>-2606921</v>
      </c>
      <c r="AB37" s="61">
        <v>-4219064</v>
      </c>
      <c r="AC37" s="61">
        <v>-11740200</v>
      </c>
      <c r="AD37" s="61">
        <v>-2504</v>
      </c>
      <c r="AE37" s="63">
        <v>-6720184</v>
      </c>
    </row>
    <row r="38" spans="1:31">
      <c r="A38" s="66" t="s">
        <v>183</v>
      </c>
      <c r="B38" s="66" t="s">
        <v>182</v>
      </c>
      <c r="C38" s="67" t="s">
        <v>167</v>
      </c>
      <c r="D38" s="68">
        <v>-586</v>
      </c>
      <c r="E38" s="69">
        <v>-2317</v>
      </c>
      <c r="F38" s="69">
        <v>-51684.52915171472</v>
      </c>
      <c r="G38" s="69">
        <v>-7027</v>
      </c>
      <c r="H38" s="69">
        <v>-12774</v>
      </c>
      <c r="I38" s="69">
        <v>-17453</v>
      </c>
      <c r="J38" s="69">
        <v>-292054</v>
      </c>
      <c r="K38" s="69">
        <v>-256</v>
      </c>
      <c r="L38" s="69">
        <v>-29314</v>
      </c>
      <c r="M38" s="69">
        <v>-195125</v>
      </c>
      <c r="N38" s="69">
        <v>-3305</v>
      </c>
      <c r="O38" s="69">
        <v>-98289</v>
      </c>
      <c r="P38" s="69">
        <v>-44311</v>
      </c>
      <c r="Q38" s="69">
        <v>-100767</v>
      </c>
      <c r="R38" s="69">
        <v>-142723</v>
      </c>
      <c r="S38" s="69">
        <v>-398885</v>
      </c>
      <c r="T38" s="69">
        <v>-1042771</v>
      </c>
      <c r="U38" s="69">
        <v>-39371</v>
      </c>
      <c r="V38" s="69">
        <v>-175692</v>
      </c>
      <c r="W38" s="69">
        <v>-27003</v>
      </c>
      <c r="X38" s="69">
        <v>-69321</v>
      </c>
      <c r="Y38" s="69">
        <v>-25398</v>
      </c>
      <c r="Z38" s="69">
        <v>-565775</v>
      </c>
      <c r="AA38" s="69">
        <v>0</v>
      </c>
      <c r="AB38" s="69">
        <v>0</v>
      </c>
      <c r="AC38" s="69">
        <v>-615186</v>
      </c>
      <c r="AD38" s="69">
        <v>-215120</v>
      </c>
      <c r="AE38" s="70">
        <v>-1419099</v>
      </c>
    </row>
    <row r="41" spans="1:31">
      <c r="F41" s="49"/>
    </row>
  </sheetData>
  <mergeCells count="1">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89B33-B305-4CAA-8D8A-F5BCF27E4302}">
  <sheetPr>
    <tabColor theme="8" tint="0.39997558519241921"/>
  </sheetPr>
  <dimension ref="A1:AG36"/>
  <sheetViews>
    <sheetView topLeftCell="K1" zoomScale="80" zoomScaleNormal="80" workbookViewId="0">
      <selection activeCell="E19" sqref="E19"/>
    </sheetView>
  </sheetViews>
  <sheetFormatPr defaultRowHeight="15"/>
  <cols>
    <col min="1" max="1" width="14" bestFit="1" customWidth="1"/>
    <col min="2" max="2" width="11.7109375" bestFit="1" customWidth="1"/>
    <col min="3" max="5" width="12.85546875" bestFit="1" customWidth="1"/>
    <col min="6" max="6" width="14.5703125" bestFit="1" customWidth="1"/>
    <col min="7" max="7" width="12.85546875" bestFit="1" customWidth="1"/>
    <col min="8" max="8" width="14.7109375" bestFit="1" customWidth="1"/>
    <col min="9" max="10" width="12.85546875" bestFit="1" customWidth="1"/>
    <col min="11" max="11" width="14.5703125" bestFit="1" customWidth="1"/>
    <col min="12" max="12" width="12.85546875" bestFit="1" customWidth="1"/>
    <col min="13" max="13" width="15.85546875" bestFit="1" customWidth="1"/>
    <col min="14" max="14" width="12.85546875" bestFit="1" customWidth="1"/>
    <col min="15" max="17" width="14.5703125" bestFit="1" customWidth="1"/>
    <col min="18" max="18" width="15.140625" bestFit="1" customWidth="1"/>
    <col min="19" max="21" width="14.85546875" bestFit="1" customWidth="1"/>
    <col min="22" max="22" width="12.85546875" bestFit="1" customWidth="1"/>
    <col min="23" max="23" width="14.5703125" bestFit="1" customWidth="1"/>
    <col min="24" max="24" width="13.5703125" bestFit="1" customWidth="1"/>
    <col min="25" max="25" width="11.28515625" bestFit="1" customWidth="1"/>
    <col min="26" max="26" width="9.28515625" bestFit="1" customWidth="1"/>
    <col min="27" max="27" width="10.140625" bestFit="1" customWidth="1"/>
    <col min="28" max="28" width="14.5703125" bestFit="1" customWidth="1"/>
    <col min="29" max="29" width="15.85546875" bestFit="1" customWidth="1"/>
    <col min="30" max="31" width="16.7109375" bestFit="1" customWidth="1"/>
    <col min="32" max="32" width="14.85546875" bestFit="1" customWidth="1"/>
    <col min="33" max="33" width="10.85546875" bestFit="1" customWidth="1"/>
  </cols>
  <sheetData>
    <row r="1" spans="1:33" ht="15.75" thickBot="1">
      <c r="A1" s="157" t="s">
        <v>184</v>
      </c>
    </row>
    <row r="2" spans="1:33">
      <c r="A2" s="158" t="s">
        <v>167</v>
      </c>
      <c r="G2" t="s">
        <v>185</v>
      </c>
      <c r="W2" t="s">
        <v>186</v>
      </c>
      <c r="X2" t="s">
        <v>186</v>
      </c>
    </row>
    <row r="3" spans="1:33">
      <c r="A3" s="158" t="s">
        <v>187</v>
      </c>
      <c r="B3" t="s">
        <v>45</v>
      </c>
      <c r="C3" t="s">
        <v>48</v>
      </c>
      <c r="D3" t="s">
        <v>51</v>
      </c>
      <c r="E3" t="s">
        <v>54</v>
      </c>
      <c r="F3" t="s">
        <v>57</v>
      </c>
      <c r="G3" t="s">
        <v>60</v>
      </c>
      <c r="H3" t="s">
        <v>63</v>
      </c>
      <c r="I3" t="s">
        <v>66</v>
      </c>
      <c r="J3" t="s">
        <v>69</v>
      </c>
      <c r="K3" t="s">
        <v>71</v>
      </c>
      <c r="L3" t="s">
        <v>73</v>
      </c>
      <c r="M3" t="s">
        <v>75</v>
      </c>
      <c r="N3" t="s">
        <v>78</v>
      </c>
      <c r="O3" t="s">
        <v>81</v>
      </c>
      <c r="P3" t="s">
        <v>84</v>
      </c>
      <c r="Q3" t="s">
        <v>87</v>
      </c>
      <c r="R3" t="s">
        <v>90</v>
      </c>
      <c r="S3" t="s">
        <v>93</v>
      </c>
      <c r="T3" t="s">
        <v>96</v>
      </c>
      <c r="U3" t="s">
        <v>98</v>
      </c>
      <c r="V3" t="s">
        <v>100</v>
      </c>
      <c r="W3" t="s">
        <v>103</v>
      </c>
      <c r="X3" t="s">
        <v>106</v>
      </c>
      <c r="Y3" t="s">
        <v>109</v>
      </c>
      <c r="Z3" t="s">
        <v>111</v>
      </c>
      <c r="AA3" t="s">
        <v>113</v>
      </c>
      <c r="AB3" t="s">
        <v>116</v>
      </c>
      <c r="AC3" t="s">
        <v>119</v>
      </c>
      <c r="AG3" t="s">
        <v>183</v>
      </c>
    </row>
    <row r="4" spans="1:33">
      <c r="A4" t="s">
        <v>45</v>
      </c>
      <c r="B4" s="71">
        <f>'BP(2020)_Oil_Trade'!J$19*B$35/SUM(B$35,C$35,D$35,E$35,Z$35)*Conversion_Factor!$F$5*Conversion_Factor!$I$6*10^3*AG$4/SUM(AG$4,AG$7)</f>
        <v>1.4665883450697715E-2</v>
      </c>
      <c r="C4" s="131">
        <f>'BP(2020)_Oil_Trade'!J$19*C$35/SUM(B$35,C$35,D$35,E$35,Z$35)*Conversion_Factor!$F$5*Conversion_Factor!$I$6*10^3*AG$4/SUM(AG$4,AG$7)</f>
        <v>5.5682936350498605E-2</v>
      </c>
      <c r="D4" s="131">
        <f>'BP(2020)_Oil_Trade'!J$19*D$35/SUM(B$35,C$35,D$35,E$35,Z$35)*Conversion_Factor!$F$5*Conversion_Factor!$I$6*10^3*AG$4/SUM(AG$4,AG$7)</f>
        <v>5.102378689517257E-2</v>
      </c>
      <c r="E4" s="131">
        <f>'BP(2020)_Oil_Trade'!J$19*E$35/SUM(B$35,C$35,D$35,E$35,Z$35)*Conversion_Factor!$F$5*Conversion_Factor!$I$6*10^3*AG$4/SUM(AG$4,AG$7)</f>
        <v>0.22897960953708002</v>
      </c>
      <c r="F4" s="131">
        <f>'BP(2020)_Oil_Trade'!K$19*Conversion_Factor!$F$5*Conversion_Factor!$I$6*10^3*AG$4/SUM(AG$4,AG$7)</f>
        <v>0</v>
      </c>
      <c r="G4" s="131">
        <f>'BP(2020)_Oil_Trade'!H$19*Conversion_Factor!$F$5*Conversion_Factor!$I$6*10^3*AG$4/SUM(AG$4,AG$7)</f>
        <v>0</v>
      </c>
      <c r="H4" s="131">
        <f>('BP(2020)_Oil_Trade'!O$19*Conversion_Factor!$F$5*Conversion_Factor!$I$6*10^3+'BP(2020)_Oil_Trade'!P$19*H$35/SUM(H$35,I$35,S$35,AB$35)*Conversion_Factor!$F$5*Conversion_Factor!$I$6*10^3)*AG$4/SUM(AG$4,AG$7)</f>
        <v>1259.0362060127165</v>
      </c>
      <c r="I4" s="131">
        <f>'BP(2020)_Oil_Trade'!P$19*I$35/SUM(H$35,I$35,S$35,AB$35)*Conversion_Factor!$F$5*Conversion_Factor!$I$6*10^3*AG$4/SUM(AG$4,AG$7)</f>
        <v>146.77101019427676</v>
      </c>
      <c r="J4" s="131">
        <f>'BP(2020)_Oil_Trade'!E$19*J$35/SUM(J$35,L$35,V$35)*Conversion_Factor!$F$5*Conversion_Factor!$I$6*10^3*AG$4/SUM(AG$4,AG$7)</f>
        <v>1.3510855606517188E-4</v>
      </c>
      <c r="K4" s="131">
        <f>'BP(2020)_Oil_Trade'!B$19*Conversion_Factor!$F$5*Conversion_Factor!$I$6*10^3*AG$4/SUM(AG$4,AG$7)</f>
        <v>1.8657154395778107E-4</v>
      </c>
      <c r="L4" s="131">
        <f>'BP(2020)_Oil_Trade'!E$19*L$35/SUM(J$35,L$35,V$35)*Conversion_Factor!$F$5*Conversion_Factor!$I$6*10^3*AG$4/SUM(AG$4,AG$7)</f>
        <v>1.4578060427719561E-4</v>
      </c>
      <c r="M4" s="131">
        <f>'BP(2020)_Oil_Trade'!L$19*Conversion_Factor!$F$5*Conversion_Factor!$I$6*10^3*AG$4/SUM(AG$4,AG$7)</f>
        <v>22551.123056602599</v>
      </c>
      <c r="N4" s="131">
        <f>'BP(2020)_Oil_Trade'!F$19*N$35/SUM(N$35:R$35)*Conversion_Factor!$F$5*Conversion_Factor!$I$6*10^3*AG$4/SUM(AG$4,AG$7)</f>
        <v>3.841772204281376</v>
      </c>
      <c r="O4" s="131">
        <f>'BP(2020)_Oil_Trade'!F$19*O$35/SUM(N$35:R$35)*Conversion_Factor!$F$5*Conversion_Factor!$I$6*10^3*AG$4/SUM(AG$4,AG$7)</f>
        <v>9.3007841774625497</v>
      </c>
      <c r="P4" s="131">
        <f>'BP(2020)_Oil_Trade'!F$19*P$35/SUM(N$35:R$35)*Conversion_Factor!$F$5*Conversion_Factor!$I$6*10^3*AG$4/SUM(AG$4,AG$7)</f>
        <v>12.823689243629071</v>
      </c>
      <c r="Q4" s="131">
        <f>'BP(2020)_Oil_Trade'!F$19*Q$35/SUM(N$35:R$35)*Conversion_Factor!$F$5*Conversion_Factor!$I$6*10^3*AG$4/SUM(AG$4,AG$7)</f>
        <v>37.258621316154077</v>
      </c>
      <c r="R4" s="131">
        <f>'BP(2020)_Oil_Trade'!F$19*R$35/SUM(N$35:R$35)*Conversion_Factor!$F$5*Conversion_Factor!$I$6*10^3*AG$4/SUM(AG$4,AG$7)</f>
        <v>41.167529278251749</v>
      </c>
      <c r="S4" s="131">
        <f>'BP(2020)_Oil_Trade'!P$19*S$35/SUM(H$35,I$35,S$35,AB$35)*Conversion_Factor!$F$5*Conversion_Factor!$I$6*10^3*AG$4/SUM(AG$4,AG$7)</f>
        <v>331.36363769477441</v>
      </c>
      <c r="T4" s="131">
        <f>'BP(2020)_Oil_Trade'!M$19*Conversion_Factor!$F$5*Conversion_Factor!$I$6*10^3*AG$4/SUM(AG$4,AG$7)</f>
        <v>3929.3017647088732</v>
      </c>
      <c r="U4" s="131">
        <f>'BP(2020)_Oil_Trade'!N$19*Conversion_Factor!$F$5*Conversion_Factor!$I$6*10^3*AG$4/SUM(AG$4,AG$7)</f>
        <v>382.60835623777274</v>
      </c>
      <c r="V4" s="131">
        <f>'BP(2020)_Oil_Trade'!E$19*V$35/SUM(J$35,L$35,V$35)*Conversion_Factor!$F$5*Conversion_Factor!$I$6*10^3*AG$4/SUM(AG$4,AG$7)</f>
        <v>1.8553969993218141E-4</v>
      </c>
      <c r="W4" s="131">
        <f>'BP(2020)_Oil_Trade'!I$19*W$35/SUM(W$35:X$35)*Conversion_Factor!$F$5*Conversion_Factor!$I$6*10^3*AG$4/SUM(AG$4,AG$7)</f>
        <v>203.70328703142064</v>
      </c>
      <c r="X4" s="131">
        <f>'BP(2020)_Oil_Trade'!I$19*X$35/SUM(W$35:X$35)*Conversion_Factor!$F$5*Conversion_Factor!$I$6*10^3*AG$4/SUM(AG$4,AG$7)</f>
        <v>47.854017325958708</v>
      </c>
      <c r="Y4" s="131">
        <f>'BP(2020)_Oil_Trade'!C$19*Conversion_Factor!$F$5*Conversion_Factor!$I$6*10^3*AG$4/SUM(AG$4,AG$7)</f>
        <v>0</v>
      </c>
      <c r="Z4" s="131">
        <f>'BP(2020)_Oil_Trade'!J$19*Z$35/SUM(B$35,C$35,D$35,E$35,Z$35)*Conversion_Factor!$F$5*Conversion_Factor!$I$6*10^3*AG$4/SUM(AG$4,AG$7)</f>
        <v>0</v>
      </c>
      <c r="AA4" s="131">
        <f>'BP(2020)_Oil_Trade'!G$19*Conversion_Factor!$F$5*Conversion_Factor!$I$6*10^3*AG$4/SUM(AG$4,AG$7)</f>
        <v>1.7549386311164691E-3</v>
      </c>
      <c r="AB4" s="131">
        <f>'BP(2020)_Oil_Trade'!P$19*AB$35/SUM(H$35,I$35,S$35,AB$35)*Conversion_Factor!$F$5*Conversion_Factor!$I$6*10^3*AG$4/SUM(AG$4,AG$7)</f>
        <v>1793.3320999219</v>
      </c>
      <c r="AC4" s="131">
        <f>'BP(2020)_Oil_Trade'!D$19*Conversion_Factor!$F$5*Conversion_Factor!$I$6*10^3*AG$4/SUM(AG$4,AG$7)</f>
        <v>1262.8257516482531</v>
      </c>
      <c r="AD4" s="132">
        <f>SUM(B4:AC4)</f>
        <v>32012.664343753597</v>
      </c>
      <c r="AE4" s="134">
        <f>'BP(2020)_Oil_Trade'!Q19*AG$4/SUM(AG$4,AG$7)*Conversion_Factor!$F$5*Conversion_Factor!$I$6*10^3</f>
        <v>32012.664343753593</v>
      </c>
      <c r="AF4" s="134">
        <f>AD4-AE4</f>
        <v>0</v>
      </c>
      <c r="AG4" s="138">
        <f>-'Key inputs_EB_Trade'!$D$37</f>
        <v>406998</v>
      </c>
    </row>
    <row r="5" spans="1:33">
      <c r="A5" t="s">
        <v>48</v>
      </c>
      <c r="B5" s="131">
        <f>'BP(2020)_Oil_Trade'!J$17*B$35/SUM(B$35,C$35,D$35,E$35,Z$35)*Conversion_Factor!$F$5*Conversion_Factor!$I$6*10^3</f>
        <v>82.831307812806983</v>
      </c>
      <c r="C5" s="71">
        <f>'BP(2020)_Oil_Trade'!J$17*C$35/SUM(B$35,C$35,D$35,E$35,Z$35)*Conversion_Factor!$F$5*Conversion_Factor!$I$6*10^3</f>
        <v>314.49114240367589</v>
      </c>
      <c r="D5" s="131">
        <f>'BP(2020)_Oil_Trade'!J$17*D$35/SUM(B$35,C$35,D$35,E$35,Z$35)*Conversion_Factor!$F$5*Conversion_Factor!$I$6*10^3</f>
        <v>288.17677518690766</v>
      </c>
      <c r="E5" s="131">
        <f>'BP(2020)_Oil_Trade'!J$17*E$35/SUM(B$35,C$35,D$35,E$35,Z$35)*Conversion_Factor!$F$5*Conversion_Factor!$I$6*10^3</f>
        <v>1293.2518238115351</v>
      </c>
      <c r="F5" s="131">
        <f>'BP(2020)_Oil_Trade'!K$17*Conversion_Factor!$F$5*Conversion_Factor!$I$6*10^3</f>
        <v>95292.432331605421</v>
      </c>
      <c r="G5" s="131">
        <f>'BP(2020)_Oil_Trade'!H$17*Conversion_Factor!$F$5*Conversion_Factor!$I$6*10^3</f>
        <v>4098.2776188989264</v>
      </c>
      <c r="H5" s="131">
        <f>'BP(2020)_Oil_Trade'!O$17*Conversion_Factor!$F$5*Conversion_Factor!$I$6*10^3+'BP(2020)_Oil_Trade'!P$17*H$35/SUM(H$35,I$35,S$35,AB$35)*Conversion_Factor!$F$5*Conversion_Factor!$I$6*10^3</f>
        <v>142733.09194606496</v>
      </c>
      <c r="I5" s="131">
        <f>'BP(2020)_Oil_Trade'!P$17*I$35/SUM(H$35,I$35,S$35,AB$35)*Conversion_Factor!$F$5*Conversion_Factor!$I$6*10^3</f>
        <v>9515.9254565334413</v>
      </c>
      <c r="J5" s="131">
        <f>'BP(2020)_Oil_Trade'!E$17*J$35/SUM(J$35,L$35,V$35)*Conversion_Factor!$F$5*Conversion_Factor!$I$6*10^3</f>
        <v>35178.746863705295</v>
      </c>
      <c r="K5" s="131">
        <f>'BP(2020)_Oil_Trade'!B$17*Conversion_Factor!$F$5*Conversion_Factor!$I$6*10^3</f>
        <v>6384.7053009469755</v>
      </c>
      <c r="L5" s="131">
        <f>'BP(2020)_Oil_Trade'!E$17*L$35/SUM(J$35,L$35,V$35)*Conversion_Factor!$F$5*Conversion_Factor!$I$6*10^3</f>
        <v>37957.470088213355</v>
      </c>
      <c r="M5" s="131">
        <f>'BP(2020)_Oil_Trade'!L$17*Conversion_Factor!$F$5*Conversion_Factor!$I$6*10^3</f>
        <v>481733.38682781754</v>
      </c>
      <c r="N5" s="131">
        <f>'BP(2020)_Oil_Trade'!F$17*N$35/SUM(N$35:R$35)*Conversion_Factor!$F$5*Conversion_Factor!$I$6*10^3</f>
        <v>97573.358158804112</v>
      </c>
      <c r="O5" s="131">
        <f>'BP(2020)_Oil_Trade'!F$17*O$35/SUM(N$35:R$35)*Conversion_Factor!$F$5*Conversion_Factor!$I$6*10^3</f>
        <v>236221.3836348597</v>
      </c>
      <c r="P5" s="131">
        <f>'BP(2020)_Oil_Trade'!F$17*P$35/SUM(N$35:R$35)*Conversion_Factor!$F$5*Conversion_Factor!$I$6*10^3</f>
        <v>325696.15191952168</v>
      </c>
      <c r="Q5" s="131">
        <f>'BP(2020)_Oil_Trade'!F$17*Q$35/SUM(N$35:R$35)*Conversion_Factor!$F$5*Conversion_Factor!$I$6*10^3</f>
        <v>946294.73297060968</v>
      </c>
      <c r="R5" s="131">
        <f>'BP(2020)_Oil_Trade'!F$17*R$35/SUM(N$35:R$35)*Conversion_Factor!$F$5*Conversion_Factor!$I$6*10^3</f>
        <v>1045573.2055907481</v>
      </c>
      <c r="S5" s="131">
        <f>'BP(2020)_Oil_Trade'!P$17*S$35/SUM(H$35,I$35,S$35,AB$35)*Conversion_Factor!$F$5*Conversion_Factor!$I$6*10^3</f>
        <v>21484.022431510024</v>
      </c>
      <c r="T5" s="131">
        <f>'BP(2020)_Oil_Trade'!M$17*Conversion_Factor!$F$5*Conversion_Factor!$I$6*10^3</f>
        <v>253385.49874044996</v>
      </c>
      <c r="U5" s="131">
        <f>'BP(2020)_Oil_Trade'!N$17*Conversion_Factor!$F$5*Conversion_Factor!$I$6*10^3</f>
        <v>18019.885491697718</v>
      </c>
      <c r="V5" s="131">
        <f>'BP(2020)_Oil_Trade'!E$17*V$35/SUM(J$35,L$35,V$35)*Conversion_Factor!$F$5*Conversion_Factor!$I$6*10^3</f>
        <v>48309.702413913859</v>
      </c>
      <c r="W5" s="131">
        <f>'BP(2020)_Oil_Trade'!I$17*W$35/SUM(W$35:X$35)*Conversion_Factor!$F$5*Conversion_Factor!$I$6*10^3</f>
        <v>45779.947749399384</v>
      </c>
      <c r="X5" s="131">
        <f>'BP(2020)_Oil_Trade'!I$17*X$35/SUM(W$35:X$35)*Conversion_Factor!$F$5*Conversion_Factor!$I$6*10^3</f>
        <v>10754.634570247876</v>
      </c>
      <c r="Y5" s="131">
        <f>'BP(2020)_Oil_Trade'!C$17*Conversion_Factor!$F$5*Conversion_Factor!$I$6*10^3</f>
        <v>0</v>
      </c>
      <c r="Z5" s="131">
        <f>'BP(2020)_Oil_Trade'!J$17*Z$35/SUM(B$35,C$35,D$35,E$35,Z$35)*Conversion_Factor!$F$5*Conversion_Factor!$I$6*10^3</f>
        <v>0</v>
      </c>
      <c r="AA5" s="131">
        <f>'BP(2020)_Oil_Trade'!G$17*Conversion_Factor!$F$5*Conversion_Factor!$I$6*10^3</f>
        <v>0</v>
      </c>
      <c r="AB5" s="131">
        <f>'BP(2020)_Oil_Trade'!P$17*AB$35/SUM(H$35,I$35,S$35,AB$35)*Conversion_Factor!$F$5*Conversion_Factor!$I$6*10^3</f>
        <v>116271.01672923437</v>
      </c>
      <c r="AC5" s="131">
        <f>'BP(2020)_Oil_Trade'!D$17*Conversion_Factor!$F$5*Conversion_Factor!$I$6*10^3</f>
        <v>207201.57800000001</v>
      </c>
      <c r="AD5" s="132">
        <f>SUM(B5:AC5)</f>
        <v>4187437.9058839977</v>
      </c>
      <c r="AE5" s="133">
        <f>'BP(2020)_Oil_Trade'!Q$17*Conversion_Factor!$F$5*Conversion_Factor!$I$6*10^3</f>
        <v>4187437.9058839967</v>
      </c>
      <c r="AF5" s="134">
        <f>AD5-AE5</f>
        <v>0</v>
      </c>
      <c r="AG5" s="138">
        <f>-'Key inputs_EB_Trade'!$E$37</f>
        <v>3848250</v>
      </c>
    </row>
    <row r="6" spans="1:33">
      <c r="A6" t="s">
        <v>51</v>
      </c>
      <c r="B6" s="131">
        <f>'BP(2020)_Oil_Trade'!J$18*B$35/SUM(B$35,C$35,D$35,E$35,Z$35)*Conversion_Factor!$F$5*Conversion_Factor!$I$6*10^3*AG$6/SUM(AG$6,AG$28)</f>
        <v>6793.9016097101066</v>
      </c>
      <c r="C6" s="131">
        <f>'BP(2020)_Oil_Trade'!J$18*C$35/SUM(B$35,C$35,D$35,E$35,Z$35)*Conversion_Factor!$F$5*Conversion_Factor!$I$6*10^3*AG$6/SUM(AG$6,AG$28)</f>
        <v>25794.858671609069</v>
      </c>
      <c r="D6" s="71">
        <f>'BP(2020)_Oil_Trade'!J$18*D$35/SUM(B$35,C$35,D$35,E$35,Z$35)*Conversion_Factor!$F$5*Conversion_Factor!$I$6*10^3*AG$6/SUM(AG$6,AG$28)</f>
        <v>23636.529574638524</v>
      </c>
      <c r="E6" s="131">
        <f>'BP(2020)_Oil_Trade'!J$18*E$35/SUM(B$35,C$35,D$35,E$35,Z$35)*Conversion_Factor!$F$5*Conversion_Factor!$I$6*10^3*AG$6/SUM(AG$6,AG$28)</f>
        <v>106073.72839518578</v>
      </c>
      <c r="F6" s="131">
        <f>'BP(2020)_Oil_Trade'!K$18*Conversion_Factor!$F$5*Conversion_Factor!$I$6*10^3*AG$6/SUM(AG$6,AG$28)</f>
        <v>27964.929148974279</v>
      </c>
      <c r="G6" s="131">
        <f>'BP(2020)_Oil_Trade'!H$18*Conversion_Factor!$F$5*Conversion_Factor!$I$6*10^3*AG$6/SUM(AG$6,AG$28)</f>
        <v>6.8424632588635979E-4</v>
      </c>
      <c r="H6" s="131">
        <f>('BP(2020)_Oil_Trade'!O$18*Conversion_Factor!$F$5*Conversion_Factor!$I$6*10^3+'BP(2020)_Oil_Trade'!P$18*H$35/SUM(H$35,I$35,S$35,AB$35)*Conversion_Factor!$F$5*Conversion_Factor!$I$6*10^3)*AG$6/SUM(AG$6,AG$28)</f>
        <v>94623.183017455711</v>
      </c>
      <c r="I6" s="131">
        <f>'BP(2020)_Oil_Trade'!P$18*I$35/SUM(H$35,I$35,S$35,AB$35)*Conversion_Factor!$F$5*Conversion_Factor!$I$6*10^3*AG$6/SUM(AG$6,AG$28)</f>
        <v>6744.5237046560842</v>
      </c>
      <c r="J6" s="131">
        <f>'BP(2020)_Oil_Trade'!E$18*J$35/SUM(J$35,L$35,V$35)*Conversion_Factor!$F$5*Conversion_Factor!$I$6*10^3*AG$6/SUM(AG$6,AG$28)</f>
        <v>22336.0400751218</v>
      </c>
      <c r="K6" s="131">
        <f>'BP(2020)_Oil_Trade'!B$18*Conversion_Factor!$F$5*Conversion_Factor!$I$6*10^3*AG$6/SUM(AG$6,AG$28)</f>
        <v>17667.653864033124</v>
      </c>
      <c r="L6" s="131">
        <f>'BP(2020)_Oil_Trade'!E$18*L$35/SUM(J$35,L$35,V$35)*Conversion_Factor!$F$5*Conversion_Factor!$I$6*10^3*AG$6/SUM(AG$6,AG$28)</f>
        <v>24100.334680064589</v>
      </c>
      <c r="M6" s="131">
        <f>'BP(2020)_Oil_Trade'!L$18*Conversion_Factor!$F$5*Conversion_Factor!$I$6*10^3*AG$6/SUM(AG$6,AG$28)</f>
        <v>1268191.9823851401</v>
      </c>
      <c r="N6" s="131">
        <f>'BP(2020)_Oil_Trade'!F$18*N$35/SUM(N$35:R$35)*Conversion_Factor!$F$5*Conversion_Factor!$I$6*10^3*AG$6/SUM(AG$6,AG$28)</f>
        <v>39041.596806537251</v>
      </c>
      <c r="O6" s="131">
        <f>'BP(2020)_Oil_Trade'!F$18*O$35/SUM(N$35:R$35)*Conversion_Factor!$F$5*Conversion_Factor!$I$6*10^3*AG$6/SUM(AG$6,AG$28)</f>
        <v>94518.218814859996</v>
      </c>
      <c r="P6" s="131">
        <f>'BP(2020)_Oil_Trade'!F$18*P$35/SUM(N$35:R$35)*Conversion_Factor!$F$5*Conversion_Factor!$I$6*10^3*AG$6/SUM(AG$6,AG$28)</f>
        <v>130319.36262752606</v>
      </c>
      <c r="Q6" s="131">
        <f>'BP(2020)_Oil_Trade'!F$18*Q$35/SUM(N$35:R$35)*Conversion_Factor!$F$5*Conversion_Factor!$I$6*10^3*AG$6/SUM(AG$6,AG$28)</f>
        <v>378636.73160310113</v>
      </c>
      <c r="R6" s="131">
        <f>'BP(2020)_Oil_Trade'!F$18*R$35/SUM(N$35:R$35)*Conversion_Factor!$F$5*Conversion_Factor!$I$6*10^3*AG$6/SUM(AG$6,AG$28)</f>
        <v>418360.58832735143</v>
      </c>
      <c r="S6" s="131">
        <f>'BP(2020)_Oil_Trade'!P$18*S$35/SUM(H$35,I$35,S$35,AB$35)*Conversion_Factor!$F$5*Conversion_Factor!$I$6*10^3*AG$6/SUM(AG$6,AG$28)</f>
        <v>15227.052715214089</v>
      </c>
      <c r="T6" s="131">
        <f>'BP(2020)_Oil_Trade'!M$18*Conversion_Factor!$F$5*Conversion_Factor!$I$6*10^3*AG$6/SUM(AG$6,AG$28)</f>
        <v>491818.59896729304</v>
      </c>
      <c r="U6" s="131">
        <f>'BP(2020)_Oil_Trade'!N$18*Conversion_Factor!$F$5*Conversion_Factor!$I$6*10^3*AG$6/SUM(AG$6,AG$28)</f>
        <v>6412.2861610364835</v>
      </c>
      <c r="V6" s="131">
        <f>'BP(2020)_Oil_Trade'!E$18*V$35/SUM(J$35,L$35,V$35)*Conversion_Factor!$F$5*Conversion_Factor!$I$6*10^3*AG$6/SUM(AG$6,AG$28)</f>
        <v>30673.277058872889</v>
      </c>
      <c r="W6" s="131">
        <f>'BP(2020)_Oil_Trade'!I$18*W$35/SUM(W$35:X$35)*Conversion_Factor!$F$5*Conversion_Factor!$I$6*10^3*AG$6/SUM(AG$6,AG$28)</f>
        <v>22404.032298091632</v>
      </c>
      <c r="X6" s="131">
        <f>'BP(2020)_Oil_Trade'!I$18*X$35/SUM(W$35:X$35)*Conversion_Factor!$F$5*Conversion_Factor!$I$6*10^3*AG$6/SUM(AG$6,AG$28)</f>
        <v>5263.1597918144726</v>
      </c>
      <c r="Y6" s="131">
        <f>'BP(2020)_Oil_Trade'!C$18*Conversion_Factor!$F$5*Conversion_Factor!$I$6*10^3*AG$6/SUM(AG$6,AG$28)</f>
        <v>0</v>
      </c>
      <c r="Z6" s="131">
        <f>'BP(2020)_Oil_Trade'!J$18*Z$35/SUM(B$35,C$35,D$35,E$35,Z$35)*Conversion_Factor!$F$5*Conversion_Factor!$I$6*10^3*AG$6/SUM(AG$6,AG$28)</f>
        <v>0</v>
      </c>
      <c r="AA6" s="131">
        <f>'BP(2020)_Oil_Trade'!G$18*Conversion_Factor!$F$5*Conversion_Factor!$I$6*10^3*AG$6/SUM(AG$6,AG$28)</f>
        <v>194.78700824274011</v>
      </c>
      <c r="AB6" s="131">
        <f>'BP(2020)_Oil_Trade'!P$18*AB$35/SUM(H$35,I$35,S$35,AB$35)*Conversion_Factor!$F$5*Conversion_Factor!$I$6*10^3*AG$6/SUM(AG$6,AG$28)</f>
        <v>82408.445933797702</v>
      </c>
      <c r="AC6" s="131">
        <f>'BP(2020)_Oil_Trade'!D$18*Conversion_Factor!$F$5*Conversion_Factor!$I$6*10^3*AG$6/SUM(AG$6,AG$28)</f>
        <v>229117.83521835017</v>
      </c>
      <c r="AD6" s="132">
        <f>SUM(B6:AC6)</f>
        <v>3568323.6391429259</v>
      </c>
      <c r="AE6" s="133">
        <f>'BP(2020)_Oil_Trade'!Q$18*Conversion_Factor!$F$5*Conversion_Factor!$I$6*10^3*AG$6/SUM(AG$6,AG$28)</f>
        <v>3568323.6391429245</v>
      </c>
      <c r="AF6" s="134">
        <f t="shared" ref="AF6:AF30" si="0">AD6-AE6</f>
        <v>0</v>
      </c>
      <c r="AG6" s="138">
        <f>-'Key inputs_EB_Trade'!$F$37</f>
        <v>2406637</v>
      </c>
    </row>
    <row r="7" spans="1:33">
      <c r="A7" t="s">
        <v>54</v>
      </c>
      <c r="B7" s="131">
        <f>'BP(2020)_Oil_Trade'!J$19*B$35/SUM(B$35,C$35,D$35,E$35,Z$35)*Conversion_Factor!$F$5*Conversion_Factor!$I$6*10^3*AG$7/SUM(AG$4,AG$7)</f>
        <v>9.815700616460675E-2</v>
      </c>
      <c r="C7" s="131">
        <f>'BP(2020)_Oil_Trade'!J$19*C$35/SUM(B$35,C$35,D$35,E$35,Z$35)*Conversion_Factor!$F$5*Conversion_Factor!$I$6*10^3*AG$7/SUM(AG$4,AG$7)</f>
        <v>0.37267924192860491</v>
      </c>
      <c r="D7" s="131">
        <f>'BP(2020)_Oil_Trade'!J$19*D$35/SUM(B$35,C$35,D$35,E$35,Z$35)*Conversion_Factor!$F$5*Conversion_Factor!$I$6*10^3*AG$7/SUM(AG$4,AG$7)</f>
        <v>0.34149611113763273</v>
      </c>
      <c r="E7" s="71">
        <f>'BP(2020)_Oil_Trade'!J$19*E$35/SUM(B$35,C$35,D$35,E$35,Z$35)*Conversion_Factor!$F$5*Conversion_Factor!$I$6*10^3*AG$7/SUM(AG$4,AG$7)</f>
        <v>1.5325331760925143</v>
      </c>
      <c r="F7" s="131">
        <f>'BP(2020)_Oil_Trade'!K$19*Conversion_Factor!$F$5*Conversion_Factor!$I$6*10^3*AG$7/SUM(AG$4,AG$7)</f>
        <v>0</v>
      </c>
      <c r="G7" s="131">
        <f>'BP(2020)_Oil_Trade'!H$19*Conversion_Factor!$F$5*Conversion_Factor!$I$6*10^3*AG$7/SUM(AG$4,AG$7)</f>
        <v>0</v>
      </c>
      <c r="H7" s="131">
        <f>('BP(2020)_Oil_Trade'!O$19*Conversion_Factor!$F$5*Conversion_Factor!$I$6*10^3+'BP(2020)_Oil_Trade'!P$19*H$35/SUM(H$35,I$35,S$35,AB$35)*Conversion_Factor!$F$5*Conversion_Factor!$I$6*10^3)*AG$7/SUM(AG$4,AG$7)</f>
        <v>8426.5789408802339</v>
      </c>
      <c r="I7" s="131">
        <f>'BP(2020)_Oil_Trade'!P$19*I$35/SUM(H$35,I$35,S$35,AB$35)*Conversion_Factor!$F$5*Conversion_Factor!$I$6*10^3*AG$7/SUM(AG$4,AG$7)</f>
        <v>982.32084012230473</v>
      </c>
      <c r="J7" s="131">
        <f>'BP(2020)_Oil_Trade'!E$19*J$35/SUM(J$35,L$35,V$35)*Conversion_Factor!$F$5*Conversion_Factor!$I$6*10^3*AG$7/SUM(AG$4,AG$7)</f>
        <v>9.042654276615891E-4</v>
      </c>
      <c r="K7" s="131">
        <f>'BP(2020)_Oil_Trade'!B$19*Conversion_Factor!$F$5*Conversion_Factor!$I$6*10^3*AG$7/SUM(AG$4,AG$7)</f>
        <v>1.2487010586145683E-3</v>
      </c>
      <c r="L7" s="131">
        <f>'BP(2020)_Oil_Trade'!E$19*L$35/SUM(J$35,L$35,V$35)*Conversion_Factor!$F$5*Conversion_Factor!$I$6*10^3*AG$7/SUM(AG$4,AG$7)</f>
        <v>9.7569217161861679E-4</v>
      </c>
      <c r="M7" s="131">
        <f>'BP(2020)_Oil_Trade'!L$19*Conversion_Factor!$F$5*Conversion_Factor!$I$6*10^3*AG$7/SUM(AG$4,AG$7)</f>
        <v>150931.97299208317</v>
      </c>
      <c r="N7" s="131">
        <f>'BP(2020)_Oil_Trade'!F$19*N$35/SUM(N$35:R$35)*Conversion_Factor!$F$5*Conversion_Factor!$I$6*10^3*AG$7/SUM(AG$4,AG$7)</f>
        <v>25.712522481604879</v>
      </c>
      <c r="O7" s="131">
        <f>'BP(2020)_Oil_Trade'!F$19*O$35/SUM(N$35:R$35)*Conversion_Factor!$F$5*Conversion_Factor!$I$6*10^3*AG$7/SUM(AG$4,AG$7)</f>
        <v>62.249037564759611</v>
      </c>
      <c r="P7" s="131">
        <f>'BP(2020)_Oil_Trade'!F$19*P$35/SUM(N$35:R$35)*Conversion_Factor!$F$5*Conversion_Factor!$I$6*10^3*AG$7/SUM(AG$4,AG$7)</f>
        <v>85.82742037814414</v>
      </c>
      <c r="Q7" s="131">
        <f>'BP(2020)_Oil_Trade'!F$19*Q$35/SUM(N$35:R$35)*Conversion_Factor!$F$5*Conversion_Factor!$I$6*10^3*AG$7/SUM(AG$4,AG$7)</f>
        <v>249.36750210165459</v>
      </c>
      <c r="R7" s="131">
        <f>'BP(2020)_Oil_Trade'!F$19*R$35/SUM(N$35:R$35)*Conversion_Factor!$F$5*Conversion_Factor!$I$6*10^3*AG$7/SUM(AG$4,AG$7)</f>
        <v>275.52935619127294</v>
      </c>
      <c r="S7" s="131">
        <f>'BP(2020)_Oil_Trade'!P$19*S$35/SUM(H$35,I$35,S$35,AB$35)*Conversion_Factor!$F$5*Conversion_Factor!$I$6*10^3*AG$7/SUM(AG$4,AG$7)</f>
        <v>2217.7772472605538</v>
      </c>
      <c r="T7" s="131">
        <f>'BP(2020)_Oil_Trade'!M$19*Conversion_Factor!$F$5*Conversion_Factor!$I$6*10^3*AG$7/SUM(AG$4,AG$7)</f>
        <v>26298.347374551126</v>
      </c>
      <c r="U7" s="131">
        <f>'BP(2020)_Oil_Trade'!N$19*Conversion_Factor!$F$5*Conversion_Factor!$I$6*10^3*AG$7/SUM(AG$4,AG$7)</f>
        <v>2560.7520275278362</v>
      </c>
      <c r="V7" s="131">
        <f>'BP(2020)_Oil_Trade'!E$19*V$35/SUM(J$35,L$35,V$35)*Conversion_Factor!$F$5*Conversion_Factor!$I$6*10^3*AG$7/SUM(AG$4,AG$7)</f>
        <v>1.2417950498001538E-3</v>
      </c>
      <c r="W7" s="131">
        <f>'BP(2020)_Oil_Trade'!I$19*W$35/SUM(W$35:X$35)*Conversion_Factor!$F$5*Conversion_Factor!$I$6*10^3*AG$7/SUM(AG$4,AG$7)</f>
        <v>1363.3617687001715</v>
      </c>
      <c r="X7" s="131">
        <f>'BP(2020)_Oil_Trade'!I$19*X$35/SUM(W$35:X$35)*Conversion_Factor!$F$5*Conversion_Factor!$I$6*10^3*AG$7/SUM(AG$4,AG$7)</f>
        <v>320.28122202497542</v>
      </c>
      <c r="Y7" s="131">
        <f>'BP(2020)_Oil_Trade'!C$19*Conversion_Factor!$F$5*Conversion_Factor!$I$6*10^3*AG$7/SUM(AG$4,AG$7)</f>
        <v>0</v>
      </c>
      <c r="Z7" s="131">
        <f>'BP(2020)_Oil_Trade'!J$19*Z$35/SUM(B$35,C$35,D$35,E$35,Z$35)*Conversion_Factor!$F$5*Conversion_Factor!$I$6*10^3*AG$7/SUM(AG$4,AG$7)</f>
        <v>0</v>
      </c>
      <c r="AA7" s="131">
        <f>'BP(2020)_Oil_Trade'!G$19*Conversion_Factor!$F$5*Conversion_Factor!$I$6*10^3*AG$7/SUM(AG$4,AG$7)</f>
        <v>1.1745594638883533E-2</v>
      </c>
      <c r="AB7" s="131">
        <f>'BP(2020)_Oil_Trade'!P$19*AB$35/SUM(H$35,I$35,S$35,AB$35)*Conversion_Factor!$F$5*Conversion_Factor!$I$6*10^3*AG$7/SUM(AG$4,AG$7)</f>
        <v>12002.557539678712</v>
      </c>
      <c r="AC7" s="131">
        <f>'BP(2020)_Oil_Trade'!D$19*Conversion_Factor!$F$5*Conversion_Factor!$I$6*10^3*AG$7/SUM(AG$4,AG$7)</f>
        <v>8451.9419171754489</v>
      </c>
      <c r="AD7" s="132">
        <f t="shared" ref="AD7:AD29" si="1">SUM(B7:AC7)</f>
        <v>214256.93869030566</v>
      </c>
      <c r="AE7" s="133">
        <f>'BP(2020)_Oil_Trade'!Q19*AG$7/SUM(AG$4,AG$7)*Conversion_Factor!$F$5*Conversion_Factor!$I$6*10^3</f>
        <v>214256.93869030566</v>
      </c>
      <c r="AF7" s="134">
        <f t="shared" si="0"/>
        <v>0</v>
      </c>
      <c r="AG7" s="138">
        <f>-'Key inputs_EB_Trade'!$G$37</f>
        <v>2723989</v>
      </c>
    </row>
    <row r="8" spans="1:33">
      <c r="A8" t="s">
        <v>57</v>
      </c>
      <c r="B8" s="131">
        <f>'BP(2020)_Oil_Trade'!J$20*B$35/SUM(B$35,C$35,D$35,E$35,Z$35)*Conversion_Factor!$F$5*Conversion_Factor!$I$6*10^3</f>
        <v>4.2919136750882414</v>
      </c>
      <c r="C8" s="131">
        <f>'BP(2020)_Oil_Trade'!J$20*C$35/SUM(B$35,C$35,D$35,E$35,Z$35)*Conversion_Factor!$F$5*Conversion_Factor!$I$6*10^3</f>
        <v>16.295394463973025</v>
      </c>
      <c r="D8" s="131">
        <f>'BP(2020)_Oil_Trade'!J$20*D$35/SUM(B$35,C$35,D$35,E$35,Z$35)*Conversion_Factor!$F$5*Conversion_Factor!$I$6*10^3</f>
        <v>14.931912521080417</v>
      </c>
      <c r="E8" s="131">
        <f>'BP(2020)_Oil_Trade'!J$20*E$35/SUM(B$35,C$35,D$35,E$35,Z$35)*Conversion_Factor!$F$5*Conversion_Factor!$I$6*10^3</f>
        <v>67.009990962515502</v>
      </c>
      <c r="F8" s="71">
        <f>'BP(2020)_Oil_Trade'!K$20*Conversion_Factor!$F$5*Conversion_Factor!$I$6*10^3</f>
        <v>0</v>
      </c>
      <c r="G8" s="131">
        <f>'BP(2020)_Oil_Trade'!H$20*Conversion_Factor!$F$5*Conversion_Factor!$I$6*10^3</f>
        <v>0</v>
      </c>
      <c r="H8" s="131">
        <f>'BP(2020)_Oil_Trade'!O$20*Conversion_Factor!$F$5*Conversion_Factor!$I$6*10^3+'BP(2020)_Oil_Trade'!P$20*H$35/SUM(H$35,I$35,S$35,AB$35)*Conversion_Factor!$F$5*Conversion_Factor!$I$6*10^3</f>
        <v>241888.57766523515</v>
      </c>
      <c r="I8" s="131">
        <f>'BP(2020)_Oil_Trade'!P$20*I$35/SUM(H$35,I$35,S$35,AB$35)*Conversion_Factor!$F$5*Conversion_Factor!$I$6*10^3</f>
        <v>12612.30267726097</v>
      </c>
      <c r="J8" s="131">
        <f>'BP(2020)_Oil_Trade'!E$20*J$35/SUM(J$35,L$35,V$35)*Conversion_Factor!$F$5*Conversion_Factor!$I$6*10^3</f>
        <v>519.68700499177839</v>
      </c>
      <c r="K8" s="131">
        <f>'BP(2020)_Oil_Trade'!B$20*Conversion_Factor!$F$5*Conversion_Factor!$I$6*10^3</f>
        <v>5.0033557524103607E-2</v>
      </c>
      <c r="L8" s="131">
        <f>'BP(2020)_Oil_Trade'!E$20*L$35/SUM(J$35,L$35,V$35)*Conversion_Factor!$F$5*Conversion_Factor!$I$6*10^3</f>
        <v>560.73640211329905</v>
      </c>
      <c r="M8" s="131">
        <f>'BP(2020)_Oil_Trade'!L$20*Conversion_Factor!$F$5*Conversion_Factor!$I$6*10^3</f>
        <v>101797.12535052033</v>
      </c>
      <c r="N8" s="131">
        <f>'BP(2020)_Oil_Trade'!F$20*N$35/SUM(N$35:R$35)*Conversion_Factor!$F$5*Conversion_Factor!$I$6*10^3</f>
        <v>1.5236034359821519E-2</v>
      </c>
      <c r="O8" s="131">
        <f>'BP(2020)_Oil_Trade'!F$20*O$35/SUM(N$35:R$35)*Conversion_Factor!$F$5*Conversion_Factor!$I$6*10^3</f>
        <v>3.6885858860445049E-2</v>
      </c>
      <c r="P8" s="131">
        <f>'BP(2020)_Oil_Trade'!F$20*P$35/SUM(N$35:R$35)*Conversion_Factor!$F$5*Conversion_Factor!$I$6*10^3</f>
        <v>5.0857302189303899E-2</v>
      </c>
      <c r="Q8" s="131">
        <f>'BP(2020)_Oil_Trade'!F$20*Q$35/SUM(N$35:R$35)*Conversion_Factor!$F$5*Conversion_Factor!$I$6*10^3</f>
        <v>0.14776348111943516</v>
      </c>
      <c r="R8" s="131">
        <f>'BP(2020)_Oil_Trade'!F$20*R$35/SUM(N$35:R$35)*Conversion_Factor!$F$5*Conversion_Factor!$I$6*10^3</f>
        <v>0.16326576830698081</v>
      </c>
      <c r="S8" s="131">
        <f>'BP(2020)_Oil_Trade'!P$20*S$35/SUM(H$35,I$35,S$35,AB$35)*Conversion_Factor!$F$5*Conversion_Factor!$I$6*10^3</f>
        <v>28474.686447362925</v>
      </c>
      <c r="T8" s="131">
        <f>'BP(2020)_Oil_Trade'!M$20*Conversion_Factor!$F$5*Conversion_Factor!$I$6*10^3</f>
        <v>0</v>
      </c>
      <c r="U8" s="131">
        <f>'BP(2020)_Oil_Trade'!N$20*Conversion_Factor!$F$5*Conversion_Factor!$I$6*10^3</f>
        <v>17095.550849322968</v>
      </c>
      <c r="V8" s="131">
        <f>'BP(2020)_Oil_Trade'!E$20*V$35/SUM(J$35,L$35,V$35)*Conversion_Factor!$F$5*Conversion_Factor!$I$6*10^3</f>
        <v>713.66739289492227</v>
      </c>
      <c r="W8" s="131">
        <f>'BP(2020)_Oil_Trade'!I$20*W$35/SUM(W$35:X$35)*Conversion_Factor!$F$5*Conversion_Factor!$I$6*10^3</f>
        <v>21336.78934622445</v>
      </c>
      <c r="X8" s="131">
        <f>'BP(2020)_Oil_Trade'!I$20*X$35/SUM(W$35:X$35)*Conversion_Factor!$F$5*Conversion_Factor!$I$6*10^3</f>
        <v>5012.4428620391463</v>
      </c>
      <c r="Y8" s="131">
        <f>'BP(2020)_Oil_Trade'!C$20*Conversion_Factor!$F$5*Conversion_Factor!$I$6*10^3</f>
        <v>0</v>
      </c>
      <c r="Z8" s="131">
        <f>'BP(2020)_Oil_Trade'!J$20*Z$35/SUM(B$35,C$35,D$35,E$35,Z$35)*Conversion_Factor!$F$5*Conversion_Factor!$I$6*10^3</f>
        <v>0</v>
      </c>
      <c r="AA8" s="131">
        <f>'BP(2020)_Oil_Trade'!G$20*Conversion_Factor!$F$5*Conversion_Factor!$I$6*10^3</f>
        <v>0</v>
      </c>
      <c r="AB8" s="131">
        <f>'BP(2020)_Oil_Trade'!P$20*AB$35/SUM(H$35,I$35,S$35,AB$35)*Conversion_Factor!$F$5*Conversion_Factor!$I$6*10^3</f>
        <v>154104.32356583313</v>
      </c>
      <c r="AC8" s="131">
        <f>'BP(2020)_Oil_Trade'!D$20*Conversion_Factor!$F$5*Conversion_Factor!$I$6*10^3</f>
        <v>0</v>
      </c>
      <c r="AD8" s="132">
        <f t="shared" si="1"/>
        <v>584218.88281742414</v>
      </c>
      <c r="AE8" s="133">
        <f>'BP(2020)_Oil_Trade'!Q20*Conversion_Factor!$F$5*Conversion_Factor!$I$6*10^3</f>
        <v>584218.88281742402</v>
      </c>
      <c r="AF8" s="134">
        <f t="shared" si="0"/>
        <v>0</v>
      </c>
      <c r="AG8" s="138">
        <f>-'Key inputs_EB_Trade'!$H$37</f>
        <v>539159</v>
      </c>
    </row>
    <row r="9" spans="1:33">
      <c r="A9" t="s">
        <v>60</v>
      </c>
      <c r="B9" s="131">
        <f>'BP(2020)_Oil_Trade'!J$11*B$35/SUM(B$35,C$35,D$35,E$35,Z$35)*Conversion_Factor!$F$5*Conversion_Factor!$I$6*10^3</f>
        <v>651.26608073633088</v>
      </c>
      <c r="C9" s="131">
        <f>'BP(2020)_Oil_Trade'!J$11*C$35/SUM(B$35,C$35,D$35,E$35,Z$35)*Conversion_Factor!$F$5*Conversion_Factor!$I$6*10^3</f>
        <v>2472.7052988515707</v>
      </c>
      <c r="D9" s="131">
        <f>'BP(2020)_Oil_Trade'!J$11*D$35/SUM(B$35,C$35,D$35,E$35,Z$35)*Conversion_Factor!$F$5*Conversion_Factor!$I$6*10^3</f>
        <v>2265.8070226218729</v>
      </c>
      <c r="E9" s="131">
        <f>'BP(2020)_Oil_Trade'!J$11*E$35/SUM(B$35,C$35,D$35,E$35,Z$35)*Conversion_Factor!$F$5*Conversion_Factor!$I$6*10^3</f>
        <v>10168.269328818027</v>
      </c>
      <c r="F9" s="131">
        <f>'BP(2020)_Oil_Trade'!K$11*Conversion_Factor!$F$5*Conversion_Factor!$I$6*10^3</f>
        <v>3567.1674619723767</v>
      </c>
      <c r="G9" s="71">
        <f>'BP(2020)_Oil_Trade'!H$11*Conversion_Factor!$F$5*Conversion_Factor!$I$6*10^3</f>
        <v>0</v>
      </c>
      <c r="H9" s="131">
        <f>'BP(2020)_Oil_Trade'!O$11*Conversion_Factor!$F$5*Conversion_Factor!$I$6*10^3+'BP(2020)_Oil_Trade'!P$11*H$35/SUM(H$35,I$35,S$35,AB$35)*Conversion_Factor!$F$5*Conversion_Factor!$I$6*10^3</f>
        <v>127868.00919028342</v>
      </c>
      <c r="I9" s="131">
        <f>'BP(2020)_Oil_Trade'!P$11*I$35/SUM(H$35,I$35,S$35,AB$35)*Conversion_Factor!$F$5*Conversion_Factor!$I$6*10^3</f>
        <v>12824.840511343893</v>
      </c>
      <c r="J9" s="131">
        <f>'BP(2020)_Oil_Trade'!E$11*J$35/SUM(J$35,L$35,V$35)*Conversion_Factor!$F$5*Conversion_Factor!$I$6*10^3</f>
        <v>1826.1370015196951</v>
      </c>
      <c r="K9" s="131">
        <f>'BP(2020)_Oil_Trade'!B$11*Conversion_Factor!$F$5*Conversion_Factor!$I$6*10^3</f>
        <v>13455.681179409079</v>
      </c>
      <c r="L9" s="131">
        <f>'BP(2020)_Oil_Trade'!E$11*L$35/SUM(J$35,L$35,V$35)*Conversion_Factor!$F$5*Conversion_Factor!$I$6*10^3</f>
        <v>1970.3811759047574</v>
      </c>
      <c r="M9" s="131">
        <f>'BP(2020)_Oil_Trade'!L$11*Conversion_Factor!$F$5*Conversion_Factor!$I$6*10^3</f>
        <v>189808.32445538277</v>
      </c>
      <c r="N9" s="131">
        <f>'BP(2020)_Oil_Trade'!F$11*N$35/SUM(N$35:R$35)*Conversion_Factor!$F$5*Conversion_Factor!$I$6*10^3</f>
        <v>112340.5222892586</v>
      </c>
      <c r="O9" s="131">
        <f>'BP(2020)_Oil_Trade'!F$11*O$35/SUM(N$35:R$35)*Conversion_Factor!$F$5*Conversion_Factor!$I$6*10^3</f>
        <v>271972.12552878592</v>
      </c>
      <c r="P9" s="131">
        <f>'BP(2020)_Oil_Trade'!F$11*P$35/SUM(N$35:R$35)*Conversion_Factor!$F$5*Conversion_Factor!$I$6*10^3</f>
        <v>374988.3831474887</v>
      </c>
      <c r="Q9" s="131">
        <f>'BP(2020)_Oil_Trade'!F$11*Q$35/SUM(N$35:R$35)*Conversion_Factor!$F$5*Conversion_Factor!$I$6*10^3</f>
        <v>1089510.9745887187</v>
      </c>
      <c r="R9" s="131">
        <f>'BP(2020)_Oil_Trade'!F$11*R$35/SUM(N$35:R$35)*Conversion_Factor!$F$5*Conversion_Factor!$I$6*10^3</f>
        <v>1203814.670563539</v>
      </c>
      <c r="S9" s="131">
        <f>'BP(2020)_Oil_Trade'!P$11*S$35/SUM(H$35,I$35,S$35,AB$35)*Conversion_Factor!$F$5*Conversion_Factor!$I$6*10^3</f>
        <v>28954.531273369521</v>
      </c>
      <c r="T9" s="131">
        <f>'BP(2020)_Oil_Trade'!M$11*Conversion_Factor!$F$5*Conversion_Factor!$I$6*10^3</f>
        <v>163086.75584282124</v>
      </c>
      <c r="U9" s="131">
        <f>'BP(2020)_Oil_Trade'!N$11*Conversion_Factor!$F$5*Conversion_Factor!$I$6*10^3</f>
        <v>41735.014405194568</v>
      </c>
      <c r="V9" s="131">
        <f>'BP(2020)_Oil_Trade'!E$11*V$35/SUM(J$35,L$35,V$35)*Conversion_Factor!$F$5*Conversion_Factor!$I$6*10^3</f>
        <v>2507.7679842391472</v>
      </c>
      <c r="W9" s="131">
        <f>'BP(2020)_Oil_Trade'!I$11*W$35/SUM(W$35:X$35)*Conversion_Factor!$F$5*Conversion_Factor!$I$6*10^3</f>
        <v>177834.24719367211</v>
      </c>
      <c r="X9" s="131">
        <f>'BP(2020)_Oil_Trade'!I$11*X$35/SUM(W$35:X$35)*Conversion_Factor!$F$5*Conversion_Factor!$I$6*10^3</f>
        <v>41776.857263192578</v>
      </c>
      <c r="Y9" s="131">
        <f>'BP(2020)_Oil_Trade'!C$11*Conversion_Factor!$F$5*Conversion_Factor!$I$6*10^3</f>
        <v>0</v>
      </c>
      <c r="Z9" s="131">
        <f>'BP(2020)_Oil_Trade'!J$11*Z$35/SUM(B$35,C$35,D$35,E$35,Z$35)*Conversion_Factor!$F$5*Conversion_Factor!$I$6*10^3</f>
        <v>0</v>
      </c>
      <c r="AA9" s="131">
        <f>'BP(2020)_Oil_Trade'!G$11*Conversion_Factor!$F$5*Conversion_Factor!$I$6*10^3</f>
        <v>38.587977710536819</v>
      </c>
      <c r="AB9" s="131">
        <f>'BP(2020)_Oil_Trade'!P$11*AB$35/SUM(H$35,I$35,S$35,AB$35)*Conversion_Factor!$F$5*Conversion_Factor!$I$6*10^3</f>
        <v>156701.23231371367</v>
      </c>
      <c r="AC9" s="131">
        <f>'BP(2020)_Oil_Trade'!D$11*Conversion_Factor!$F$5*Conversion_Factor!$I$6*10^3</f>
        <v>73568.736999999994</v>
      </c>
      <c r="AD9" s="132">
        <f>SUM(B9:AC9)</f>
        <v>4105708.9960785485</v>
      </c>
      <c r="AE9" s="133">
        <f>'BP(2020)_Oil_Trade'!Q$11*Conversion_Factor!$F$5*Conversion_Factor!$I$6*10^3</f>
        <v>4105708.996078549</v>
      </c>
      <c r="AF9" s="134">
        <f t="shared" si="0"/>
        <v>0</v>
      </c>
      <c r="AG9" s="138">
        <f>-'Key inputs_EB_Trade'!$I$37</f>
        <v>4418235</v>
      </c>
    </row>
    <row r="10" spans="1:33">
      <c r="A10" t="s">
        <v>63</v>
      </c>
      <c r="B10" s="131">
        <f>'BP(2020)_Oil_Trade'!J$25*B$35/SUM(B$35,C$35,D$35,E$35,Z$35)*Conversion_Factor!$F$5*Conversion_Factor!$I$6*10^3*AG$10/SUM(AG$10,AG$11,AG$21,AG$30)+'BP(2020)_Oil_Trade'!J$24*B$35/SUM(B$35,C$35,D$35,E$35,Z$35)*Conversion_Factor!$F$5*Conversion_Factor!$I$6*10^3</f>
        <v>143.94472374887226</v>
      </c>
      <c r="C10" s="131">
        <f>'BP(2020)_Oil_Trade'!J$25*C$35/SUM(B$35,C$35,D$35,E$35,Z$35)*Conversion_Factor!$F$5*Conversion_Factor!$I$6*10^3*AG$10/SUM(AG$10,AG$11,AG$21,AG$30)+'BP(2020)_Oil_Trade'!J$24*C$35/SUM(B$35,C$35,D$35,E$35,Z$35)*Conversion_Factor!$F$5*Conversion_Factor!$I$6*10^3</f>
        <v>546.52451844742029</v>
      </c>
      <c r="D10" s="131">
        <f>'BP(2020)_Oil_Trade'!J$25*D$35/SUM(B$35,C$35,D$35,E$35,Z$35)*Conversion_Factor!$F$5*Conversion_Factor!$I$6*10^3*AG$10/SUM(AG$10,AG$11,AG$21,AG$30)+'BP(2020)_Oil_Trade'!J$24*D$35/SUM(B$35,C$35,D$35,E$35,Z$35)*Conversion_Factor!$F$5*Conversion_Factor!$I$6*10^3</f>
        <v>500.79525955168623</v>
      </c>
      <c r="E10" s="131">
        <f>'BP(2020)_Oil_Trade'!J$25*E$35/SUM(B$35,C$35,D$35,E$35,Z$35)*Conversion_Factor!$F$5*Conversion_Factor!$I$6*10^3*AG$10/SUM(AG$10,AG$11,AG$21,AG$30)+'BP(2020)_Oil_Trade'!J$24*E$35/SUM(B$35,C$35,D$35,E$35,Z$35)*Conversion_Factor!$F$5*Conversion_Factor!$I$6*10^3</f>
        <v>2247.4204673549043</v>
      </c>
      <c r="F10" s="131">
        <f>'BP(2020)_Oil_Trade'!K$25*Conversion_Factor!$F$5*Conversion_Factor!$I$6*10^3*AG$10/SUM(AG$10,AG$11,AG$21,AG$30)+'BP(2020)_Oil_Trade'!K$24*Conversion_Factor!$F$5*Conversion_Factor!$I$6*10^3</f>
        <v>366661.24375758303</v>
      </c>
      <c r="G10" s="131">
        <f>'BP(2020)_Oil_Trade'!H$25*Conversion_Factor!$F$5*Conversion_Factor!$I$6*10^3*AG$10/SUM(AG$10,AG$11,AG$21,AG$30)+'BP(2020)_Oil_Trade'!H$24*Conversion_Factor!$F$5*Conversion_Factor!$I$6*10^3</f>
        <v>0</v>
      </c>
      <c r="H10" s="71">
        <f>('BP(2020)_Oil_Trade'!O$25*Conversion_Factor!$F$5*Conversion_Factor!$I$6*10^3+'BP(2020)_Oil_Trade'!P$25*H$35/SUM(H$35,I$35,S$35,AB$35)*Conversion_Factor!$F$5*Conversion_Factor!$I$6*10^3)*AG$10/SUM(AG$10,AG$11,AG$21,AG$30)+'BP(2020)_Oil_Trade'!O$24*Conversion_Factor!$F$5*Conversion_Factor!$I$6*10^3+'BP(2020)_Oil_Trade'!P$24*H$35/SUM(H$35,I$35,S$35,AB$35)*Conversion_Factor!$F$5*Conversion_Factor!$I$6*10^3</f>
        <v>174858.64580012675</v>
      </c>
      <c r="I10" s="131">
        <f>'BP(2020)_Oil_Trade'!P$25*I$35/SUM(H$35,I$35,S$35,AB$35)*Conversion_Factor!$F$5*Conversion_Factor!$I$6*10^3*AG$10/SUM(AG$10,AG$11,AG$21,AG$30)+'BP(2020)_Oil_Trade'!P$24*I$35/SUM(H$35,I$35,S$35,AB$35)*Conversion_Factor!$F$5*Conversion_Factor!$I$6*10^3</f>
        <v>2811.8579456082512</v>
      </c>
      <c r="J10" s="131">
        <f>'BP(2020)_Oil_Trade'!E$25*J$35/SUM(J$35,L$35,V$35)*Conversion_Factor!$F$5*Conversion_Factor!$I$6*10^3*AG$10/SUM(AG$10,AG$11,AG$21,AG$30)+'BP(2020)_Oil_Trade'!E$24*J$35/SUM(J$35,L$35,V$35)*Conversion_Factor!$F$5*Conversion_Factor!$I$6*10^3</f>
        <v>12.086675791398969</v>
      </c>
      <c r="K10" s="131">
        <f>'BP(2020)_Oil_Trade'!B$25*Conversion_Factor!$F$5*Conversion_Factor!$I$6*10^3*AG$10/SUM(AG$10,AG$11,AG$21,AG$30)+'BP(2020)_Oil_Trade'!B$24*Conversion_Factor!$F$5*Conversion_Factor!$I$6*10^3</f>
        <v>3.2288150431412062E-3</v>
      </c>
      <c r="L10" s="131">
        <f>'BP(2020)_Oil_Trade'!E$25*L$35/SUM(J$35,L$35,V$35)*Conversion_Factor!$F$5*Conversion_Factor!$I$6*10^3*AG$10/SUM(AG$10,AG$11,AG$21,AG$30)+'BP(2020)_Oil_Trade'!E$24*L$35/SUM(J$35,L$35,V$35)*Conversion_Factor!$F$5*Conversion_Factor!$I$6*10^3</f>
        <v>13.04138651087916</v>
      </c>
      <c r="M10" s="131">
        <f>'BP(2020)_Oil_Trade'!L$25*Conversion_Factor!$F$5*Conversion_Factor!$I$6*10^3*AG$10/SUM(AG$10,AG$11,AG$21,AG$30)+'BP(2020)_Oil_Trade'!L$24*Conversion_Factor!$F$5*Conversion_Factor!$I$6*10^3</f>
        <v>509872.50666578743</v>
      </c>
      <c r="N10" s="131">
        <f>'BP(2020)_Oil_Trade'!F$25*N$35/SUM(N$35:R$35)*Conversion_Factor!$F$5*Conversion_Factor!$I$6*10^3*AG$10/SUM(AG$10,AG$11,AG$21,AG$30)+'BP(2020)_Oil_Trade'!F$24*N$35/SUM(N$35:R$35)*Conversion_Factor!$F$5*Conversion_Factor!$I$6*10^3</f>
        <v>3.1331877808116734E-2</v>
      </c>
      <c r="O10" s="131">
        <f>'BP(2020)_Oil_Trade'!F$25*O$35/SUM(N$35:R$35)*Conversion_Factor!$F$5*Conversion_Factor!$I$6*10^3*AG$10/SUM(AG$10,AG$11,AG$21,AG$30)+'BP(2020)_Oil_Trade'!F$24*O$35/SUM(N$35:R$35)*Conversion_Factor!$F$5*Conversion_Factor!$I$6*10^3</f>
        <v>7.5853282774852107E-2</v>
      </c>
      <c r="P10" s="131">
        <f>'BP(2020)_Oil_Trade'!F$25*P$35/SUM(N$35:R$35)*Conversion_Factor!$F$5*Conversion_Factor!$I$6*10^3*AG$10/SUM(AG$10,AG$11,AG$21,AG$30)+'BP(2020)_Oil_Trade'!F$24*P$35/SUM(N$35:R$35)*Conversion_Factor!$F$5*Conversion_Factor!$I$6*10^3</f>
        <v>0.10458461435659325</v>
      </c>
      <c r="Q10" s="131">
        <f>'BP(2020)_Oil_Trade'!F$25*Q$35/SUM(N$35:R$35)*Conversion_Factor!$F$5*Conversion_Factor!$I$6*10^3*AG$10/SUM(AG$10,AG$11,AG$21,AG$30)+'BP(2020)_Oil_Trade'!F$24*Q$35/SUM(N$35:R$35)*Conversion_Factor!$F$5*Conversion_Factor!$I$6*10^3</f>
        <v>0.30386564020523393</v>
      </c>
      <c r="R10" s="131">
        <f>'BP(2020)_Oil_Trade'!F$25*R$35/SUM(N$35:R$35)*Conversion_Factor!$F$5*Conversion_Factor!$I$6*10^3*AG$10/SUM(AG$10,AG$11,AG$21,AG$30)+'BP(2020)_Oil_Trade'!F$24*R$35/SUM(N$35:R$35)*Conversion_Factor!$F$5*Conversion_Factor!$I$6*10^3</f>
        <v>0.33574504900910085</v>
      </c>
      <c r="S10" s="131">
        <f>'BP(2020)_Oil_Trade'!P$25*S$35/SUM(H$35,I$35,S$35,AB$35)*Conversion_Factor!$F$5*Conversion_Factor!$I$6*10^3*AG$10/SUM(AG$10,AG$11,AG$21,AG$30)+'BP(2020)_Oil_Trade'!P$24*S$35/SUM(H$35,I$35,S$35,AB$35)*Conversion_Factor!$F$5*Conversion_Factor!$I$6*10^3</f>
        <v>6348.3073142603325</v>
      </c>
      <c r="T10" s="131">
        <f>'BP(2020)_Oil_Trade'!M$25*Conversion_Factor!$F$5*Conversion_Factor!$I$6*10^3*AG$10/SUM(AG$10,AG$11,AG$21,AG$30)+'BP(2020)_Oil_Trade'!M$24*Conversion_Factor!$F$5*Conversion_Factor!$I$6*10^3</f>
        <v>152216.68089090305</v>
      </c>
      <c r="U10" s="131">
        <f>'BP(2020)_Oil_Trade'!N$25*Conversion_Factor!$F$5*Conversion_Factor!$I$6*10^3*AG$10/SUM(AG$10,AG$11,AG$21,AG$30)+'BP(2020)_Oil_Trade'!N$24*Conversion_Factor!$F$5*Conversion_Factor!$I$6*10^3</f>
        <v>50450.008309995756</v>
      </c>
      <c r="V10" s="131">
        <f>'BP(2020)_Oil_Trade'!E$25*V$35/SUM(J$35,L$35,V$35)*Conversion_Factor!$F$5*Conversion_Factor!$I$6*10^3*AG$10/SUM(AG$10,AG$11,AG$21,AG$30)+'BP(2020)_Oil_Trade'!E$24*V$35/SUM(J$35,L$35,V$35)*Conversion_Factor!$F$5*Conversion_Factor!$I$6*10^3</f>
        <v>16.598195294397133</v>
      </c>
      <c r="W10" s="131">
        <f>'BP(2020)_Oil_Trade'!I$25*W$35/SUM(W$35:X$35)*Conversion_Factor!$F$5*Conversion_Factor!$I$6*10^3*AG$10/SUM(AG$10,AG$11,AG$21,AG$30)+'BP(2020)_Oil_Trade'!I$24*W$35/SUM(W$35:X$35)*Conversion_Factor!$F$5*Conversion_Factor!$I$6*10^3</f>
        <v>12429.231935173904</v>
      </c>
      <c r="X10" s="131">
        <f>'BP(2020)_Oil_Trade'!I$25*X$35/SUM(W$35:X$35)*Conversion_Factor!$F$5*Conversion_Factor!$I$6*10^3*AG$10/SUM(AG$10,AG$11,AG$21,AG$30)+'BP(2020)_Oil_Trade'!I$24*X$35/SUM(W$35:X$35)*Conversion_Factor!$F$5*Conversion_Factor!$I$6*10^3</f>
        <v>2919.8776762125917</v>
      </c>
      <c r="Y10" s="131">
        <f>'BP(2020)_Oil_Trade'!C$25*Conversion_Factor!$F$5*Conversion_Factor!$I$6*10^3*AG$10/SUM(AG$10,AG$11,AG$21,AG$30)+'BP(2020)_Oil_Trade'!C$24*Conversion_Factor!$F$5*Conversion_Factor!$I$6*10^3</f>
        <v>0</v>
      </c>
      <c r="Z10" s="131">
        <f>'BP(2020)_Oil_Trade'!J$25*Z$35/SUM(B$35,C$35,D$35,E$35,Z$35)*Conversion_Factor!$F$5*Conversion_Factor!$I$6*10^3*AG$10/SUM(AG$10,AG$11,AG$21,AG$30)+'BP(2020)_Oil_Trade'!J$24*Z$35/SUM(B$35,C$35,D$35,E$35,Z$35)*Conversion_Factor!$F$5*Conversion_Factor!$I$6*10^3</f>
        <v>0</v>
      </c>
      <c r="AA10" s="131">
        <f>'BP(2020)_Oil_Trade'!G$25*Conversion_Factor!$F$5*Conversion_Factor!$I$6*10^3*AG$10/SUM(AG$10,AG$11,AG$21,AG$30)+'BP(2020)_Oil_Trade'!G$24*Conversion_Factor!$F$5*Conversion_Factor!$I$6*10^3</f>
        <v>0</v>
      </c>
      <c r="AB10" s="131">
        <f>'BP(2020)_Oil_Trade'!P$25*AB$35/SUM(H$35,I$35,S$35,AB$35)*Conversion_Factor!$F$5*Conversion_Factor!$I$6*10^3*AG$10/SUM(AG$10,AG$11,AG$21,AG$30)+'BP(2020)_Oil_Trade'!P$24*AB$35/SUM(H$35,I$35,S$35,AB$35)*Conversion_Factor!$F$5*Conversion_Factor!$I$6*10^3</f>
        <v>34356.887696044199</v>
      </c>
      <c r="AC10" s="131">
        <f>'BP(2020)_Oil_Trade'!D$25*Conversion_Factor!$F$5*Conversion_Factor!$I$6*10^3*AG$10/SUM(AG$10,AG$11,AG$21,AG$30)+'BP(2020)_Oil_Trade'!D$24*Conversion_Factor!$F$5*Conversion_Factor!$I$6*10^3</f>
        <v>52927.643382033537</v>
      </c>
      <c r="AD10" s="132">
        <f>SUM(B10:AC10)</f>
        <v>1369334.1572097079</v>
      </c>
      <c r="AE10" s="133">
        <f>'BP(2020)_Oil_Trade'!Q$25*Conversion_Factor!$F$5*Conversion_Factor!$I$6*10^3*AG$10/SUM(AG$10,AG$11,AG$21,AG$30)+'BP(2020)_Oil_Trade'!Q$24*Conversion_Factor!$F$5*Conversion_Factor!$I$6*10^3</f>
        <v>1369334.1572097079</v>
      </c>
      <c r="AF10" s="134">
        <f t="shared" si="0"/>
        <v>0</v>
      </c>
      <c r="AG10" s="138">
        <f>-'Key inputs_EB_Trade'!$J$37</f>
        <v>992215</v>
      </c>
    </row>
    <row r="11" spans="1:33">
      <c r="A11" t="s">
        <v>66</v>
      </c>
      <c r="B11" s="131">
        <f>'BP(2020)_Oil_Trade'!J$25*B$35/SUM(B$35,C$35,D$35,E$35,Z$35)*Conversion_Factor!$F$5*Conversion_Factor!$I$6*10^3*AG$11/SUM(AG$10,AG$11,AG$21,AG$30)</f>
        <v>2.9328182980199347</v>
      </c>
      <c r="C11" s="131">
        <f>'BP(2020)_Oil_Trade'!J$25*C$35/SUM(B$35,C$35,D$35,E$35,Z$35)*Conversion_Factor!$F$5*Conversion_Factor!$I$6*10^3*AG$11/SUM(AG$10,AG$11,AG$21,AG$30)</f>
        <v>11.135226538872601</v>
      </c>
      <c r="D11" s="131">
        <f>'BP(2020)_Oil_Trade'!J$25*D$35/SUM(B$35,C$35,D$35,E$35,Z$35)*Conversion_Factor!$F$5*Conversion_Factor!$I$6*10^3*AG$11/SUM(AG$10,AG$11,AG$21,AG$30)</f>
        <v>10.203510504054407</v>
      </c>
      <c r="E11" s="131">
        <f>'BP(2020)_Oil_Trade'!J$25*E$35/SUM(B$35,C$35,D$35,E$35,Z$35)*Conversion_Factor!$F$5*Conversion_Factor!$I$6*10^3*AG$11/SUM(AG$10,AG$11,AG$21,AG$30)</f>
        <v>45.790326302631264</v>
      </c>
      <c r="F11" s="131">
        <f>'BP(2020)_Oil_Trade'!K$25*Conversion_Factor!$F$5*Conversion_Factor!$I$6*10^3*AG$11/SUM(AG$10,AG$11,AG$21,AG$30)</f>
        <v>7099.5572499083046</v>
      </c>
      <c r="G11" s="131">
        <f>'BP(2020)_Oil_Trade'!H$25*Conversion_Factor!$F$5*Conversion_Factor!$I$6*10^3*AG$11/SUM(AG$10,AG$11,AG$21,AG$30)</f>
        <v>0</v>
      </c>
      <c r="H11" s="131">
        <f>('BP(2020)_Oil_Trade'!O$25*Conversion_Factor!$F$5*Conversion_Factor!$I$6*10^3+'BP(2020)_Oil_Trade'!P$25*H$35/SUM(H$35,I$35,S$35,AB$35)*Conversion_Factor!$F$5*Conversion_Factor!$I$6*10^3)*AG$11/SUM(AG$10,AG$11,AG$21,AG$30)</f>
        <v>3071.2361784450773</v>
      </c>
      <c r="I11" s="71">
        <f>'BP(2020)_Oil_Trade'!P$25*I$35/SUM(H$35,I$35,S$35,AB$35)*Conversion_Factor!$F$5*Conversion_Factor!$I$6*10^3*AG$11/SUM(AG$10,AG$11,AG$21,AG$30)</f>
        <v>0</v>
      </c>
      <c r="J11" s="131">
        <f>'BP(2020)_Oil_Trade'!E$25*J$35/SUM(J$35,L$35,V$35)*Conversion_Factor!$F$5*Conversion_Factor!$I$6*10^3*AG$11/SUM(AG$10,AG$11,AG$21,AG$30)</f>
        <v>2.1399898840009316E-3</v>
      </c>
      <c r="K11" s="131">
        <f>'BP(2020)_Oil_Trade'!B$25*Conversion_Factor!$F$5*Conversion_Factor!$I$6*10^3*AG$11/SUM(AG$10,AG$11,AG$21,AG$30)</f>
        <v>6.5785867893695043E-5</v>
      </c>
      <c r="L11" s="131">
        <f>'BP(2020)_Oil_Trade'!E$25*L$35/SUM(J$35,L$35,V$35)*Conversion_Factor!$F$5*Conversion_Factor!$I$6*10^3*AG$11/SUM(AG$10,AG$11,AG$21,AG$30)</f>
        <v>2.3090248872636755E-3</v>
      </c>
      <c r="M11" s="131">
        <f>'BP(2020)_Oil_Trade'!L$25*Conversion_Factor!$F$5*Conversion_Factor!$I$6*10^3*AG$11/SUM(AG$10,AG$11,AG$21,AG$30)</f>
        <v>10388.456730401736</v>
      </c>
      <c r="N11" s="131">
        <f>'BP(2020)_Oil_Trade'!F$25*N$35/SUM(N$35:R$35)*Conversion_Factor!$F$5*Conversion_Factor!$I$6*10^3*AG$11/SUM(AG$10,AG$11,AG$21,AG$30)</f>
        <v>6.3837499107440205E-4</v>
      </c>
      <c r="O11" s="131">
        <f>'BP(2020)_Oil_Trade'!F$25*O$35/SUM(N$35:R$35)*Conversion_Factor!$F$5*Conversion_Factor!$I$6*10^3*AG$11/SUM(AG$10,AG$11,AG$21,AG$30)</f>
        <v>1.5454815383524844E-3</v>
      </c>
      <c r="P11" s="131">
        <f>'BP(2020)_Oil_Trade'!F$25*P$35/SUM(N$35:R$35)*Conversion_Factor!$F$5*Conversion_Factor!$I$6*10^3*AG$11/SUM(AG$10,AG$11,AG$21,AG$30)</f>
        <v>2.1308713976637009E-3</v>
      </c>
      <c r="Q11" s="131">
        <f>'BP(2020)_Oil_Trade'!F$25*Q$35/SUM(N$35:R$35)*Conversion_Factor!$F$5*Conversion_Factor!$I$6*10^3*AG$11/SUM(AG$10,AG$11,AG$21,AG$30)</f>
        <v>6.1911458528534731E-3</v>
      </c>
      <c r="R11" s="131">
        <f>'BP(2020)_Oil_Trade'!F$25*R$35/SUM(N$35:R$35)*Conversion_Factor!$F$5*Conversion_Factor!$I$6*10^3*AG$11/SUM(AG$10,AG$11,AG$21,AG$30)</f>
        <v>6.8406765779271449E-3</v>
      </c>
      <c r="S11" s="131">
        <f>'BP(2020)_Oil_Trade'!P$25*S$35/SUM(H$35,I$35,S$35,AB$35)*Conversion_Factor!$F$5*Conversion_Factor!$I$6*10^3*AG$11/SUM(AG$10,AG$11,AG$21,AG$30)</f>
        <v>0</v>
      </c>
      <c r="T11" s="131">
        <f>'BP(2020)_Oil_Trade'!M$25*Conversion_Factor!$F$5*Conversion_Factor!$I$6*10^3*AG$11/SUM(AG$10,AG$11,AG$21,AG$30)</f>
        <v>3101.3564810958273</v>
      </c>
      <c r="U11" s="131">
        <f>'BP(2020)_Oil_Trade'!N$25*Conversion_Factor!$F$5*Conversion_Factor!$I$6*10^3*AG$11/SUM(AG$10,AG$11,AG$21,AG$30)</f>
        <v>1027.8995661170959</v>
      </c>
      <c r="V11" s="131">
        <f>'BP(2020)_Oil_Trade'!E$25*V$35/SUM(J$35,L$35,V$35)*Conversion_Factor!$F$5*Conversion_Factor!$I$6*10^3*AG$11/SUM(AG$10,AG$11,AG$21,AG$30)</f>
        <v>2.9387708114052484E-3</v>
      </c>
      <c r="W11" s="131">
        <f>'BP(2020)_Oil_Trade'!I$25*W$35/SUM(W$35:X$35)*Conversion_Factor!$F$5*Conversion_Factor!$I$6*10^3*AG$11/SUM(AG$10,AG$11,AG$21,AG$30)</f>
        <v>253.24080308369889</v>
      </c>
      <c r="X11" s="131">
        <f>'BP(2020)_Oil_Trade'!I$25*X$35/SUM(W$35:X$35)*Conversion_Factor!$F$5*Conversion_Factor!$I$6*10^3*AG$11/SUM(AG$10,AG$11,AG$21,AG$30)</f>
        <v>59.491380600735035</v>
      </c>
      <c r="Y11" s="131">
        <f>'BP(2020)_Oil_Trade'!C$25*Conversion_Factor!$F$5*Conversion_Factor!$I$6*10^3*AG$11/SUM(AG$10,AG$11,AG$21,AG$30)</f>
        <v>0</v>
      </c>
      <c r="Z11" s="131">
        <f>'BP(2020)_Oil_Trade'!J$25*Z$35/SUM(B$35,C$35,D$35,E$35,Z$35)*Conversion_Factor!$F$5*Conversion_Factor!$I$6*10^3*AG$11/SUM(AG$10,AG$11,AG$21,AG$30)</f>
        <v>0</v>
      </c>
      <c r="AA11" s="131">
        <f>'BP(2020)_Oil_Trade'!G$25*Conversion_Factor!$F$5*Conversion_Factor!$I$6*10^3*AG$11/SUM(AG$10,AG$11,AG$21,AG$30)</f>
        <v>0</v>
      </c>
      <c r="AB11" s="131">
        <f>'BP(2020)_Oil_Trade'!P$25*AB$35/SUM(H$35,I$35,S$35,AB$35)*Conversion_Factor!$F$5*Conversion_Factor!$I$6*10^3*AG$11/SUM(AG$10,AG$11,AG$21,AG$30)</f>
        <v>0</v>
      </c>
      <c r="AC11" s="131">
        <f>'BP(2020)_Oil_Trade'!D$25*Conversion_Factor!$F$5*Conversion_Factor!$I$6*10^3*AG$11/SUM(AG$10,AG$11,AG$21,AG$30)</f>
        <v>1078.3804302607703</v>
      </c>
      <c r="AD11" s="132">
        <f>SUM(B11:AC11)</f>
        <v>26149.705501678633</v>
      </c>
      <c r="AE11" s="133">
        <f>'BP(2020)_Oil_Trade'!Q$25*Conversion_Factor!$F$5*Conversion_Factor!$I$6*10^3*AG$11/SUM(AG$10,AG$11,AG$21,AG$30)</f>
        <v>26149.705501678636</v>
      </c>
      <c r="AF11" s="134">
        <f t="shared" si="0"/>
        <v>0</v>
      </c>
      <c r="AG11" s="138">
        <f>-'Key inputs_EB_Trade'!$K$37</f>
        <v>20216</v>
      </c>
    </row>
    <row r="12" spans="1:33">
      <c r="A12" t="s">
        <v>69</v>
      </c>
      <c r="B12" s="131">
        <f>'BP(2020)_Oil_Trade'!J$8*B$35/SUM(B$35,C$35,D$35,E$35,Z$35)*Conversion_Factor!$F$5*Conversion_Factor!$I$6*10^3*AG$12/SUM(AG$12,AG$14,AG$24)</f>
        <v>233.59811847524435</v>
      </c>
      <c r="C12" s="131">
        <f>'BP(2020)_Oil_Trade'!J$8*C$35/SUM(B$35,C$35,D$35,E$35,Z$35)*Conversion_Factor!$F$5*Conversion_Factor!$I$6*10^3*AG$12/SUM(AG$12,AG$14,AG$24)</f>
        <v>886.91753254281105</v>
      </c>
      <c r="D12" s="131">
        <f>'BP(2020)_Oil_Trade'!J$8*D$35/SUM(B$35,C$35,D$35,E$35,Z$35)*Conversion_Factor!$F$5*Conversion_Factor!$I$6*10^3*AG$12/SUM(AG$12,AG$14,AG$24)</f>
        <v>812.70662324996886</v>
      </c>
      <c r="E12" s="131">
        <f>'BP(2020)_Oil_Trade'!J$8*E$35/SUM(B$35,C$35,D$35,E$35,Z$35)*Conversion_Factor!$F$5*Conversion_Factor!$I$6*10^3*AG$12/SUM(AG$12,AG$14,AG$24)</f>
        <v>3647.1860789615994</v>
      </c>
      <c r="F12" s="131">
        <f>'BP(2020)_Oil_Trade'!K$8*Conversion_Factor!$F$5*Conversion_Factor!$I$6*10^3*AG$12/SUM(AG$12,AG$14,AG$24)</f>
        <v>0</v>
      </c>
      <c r="G12" s="131">
        <f>'BP(2020)_Oil_Trade'!H$8*Conversion_Factor!$F$5*Conversion_Factor!$I$6*10^3*AG$12/SUM(AG$12,AG$14,AG$24)</f>
        <v>0</v>
      </c>
      <c r="H12" s="131">
        <f>('BP(2020)_Oil_Trade'!O$8*Conversion_Factor!$F$5*Conversion_Factor!$I$6*10^3+'BP(2020)_Oil_Trade'!P$8*H$35/SUM(H$35,I$35,S$35,AB$35)*Conversion_Factor!$F$5*Conversion_Factor!$I$6*10^3)*AG$12/SUM(AG$12,AG$14,AG$24)</f>
        <v>33456.416515158402</v>
      </c>
      <c r="I12" s="131">
        <f>'BP(2020)_Oil_Trade'!P$8*I$35/SUM(H$35,I$35,S$35,AB$35)*Conversion_Factor!$F$5*Conversion_Factor!$I$6*10^3*AG$12/SUM(AG$12,AG$14,AG$24)</f>
        <v>2793.2798394529736</v>
      </c>
      <c r="J12" s="71">
        <f>'BP(2020)_Oil_Trade'!E$8*J$35/SUM(J$35,L$35,V$35)*Conversion_Factor!$F$5*Conversion_Factor!$I$6*10^3*AG$12/SUM(AG$12,AG$14,AG$24)</f>
        <v>0</v>
      </c>
      <c r="K12" s="131">
        <f>'BP(2020)_Oil_Trade'!B$8*Conversion_Factor!$F$5*Conversion_Factor!$I$6*10^3*AG$12/SUM(AG$12,AG$14,AG$24)</f>
        <v>3640.3995255942759</v>
      </c>
      <c r="L12" s="131">
        <f>'BP(2020)_Oil_Trade'!E$8*L$35/SUM(J$35,L$35,V$35)*Conversion_Factor!$F$5*Conversion_Factor!$I$6*10^3*AG$12/SUM(AG$12,AG$14,AG$24)</f>
        <v>0</v>
      </c>
      <c r="M12" s="131">
        <f>'BP(2020)_Oil_Trade'!L$8*Conversion_Factor!$F$5*Conversion_Factor!$I$6*10^3*AG$12/SUM(AG$12,AG$14,AG$24)</f>
        <v>1165885.6021805026</v>
      </c>
      <c r="N12" s="131">
        <f>'BP(2020)_Oil_Trade'!F$8*N$35/SUM(N$35:R$35)*Conversion_Factor!$F$5*Conversion_Factor!$I$6*10^3*AG$12/SUM(AG$12,AG$14,AG$24)</f>
        <v>8041.047967104405</v>
      </c>
      <c r="O12" s="131">
        <f>'BP(2020)_Oil_Trade'!F$8*O$35/SUM(N$35:R$35)*Conversion_Factor!$F$5*Conversion_Factor!$I$6*10^3*AG$12/SUM(AG$12,AG$14,AG$24)</f>
        <v>19467.070853216177</v>
      </c>
      <c r="P12" s="131">
        <f>'BP(2020)_Oil_Trade'!F$8*P$35/SUM(N$35:R$35)*Conversion_Factor!$F$5*Conversion_Factor!$I$6*10^3*AG$12/SUM(AG$12,AG$14,AG$24)</f>
        <v>26840.711744529497</v>
      </c>
      <c r="Q12" s="131">
        <f>'BP(2020)_Oil_Trade'!F$8*Q$35/SUM(N$35:R$35)*Conversion_Factor!$F$5*Conversion_Factor!$I$6*10^3*AG$12/SUM(AG$12,AG$14,AG$24)</f>
        <v>77984.415853051571</v>
      </c>
      <c r="R12" s="131">
        <f>'BP(2020)_Oil_Trade'!F$8*R$35/SUM(N$35:R$35)*Conversion_Factor!$F$5*Conversion_Factor!$I$6*10^3*AG$12/SUM(AG$12,AG$14,AG$24)</f>
        <v>86165.982783853833</v>
      </c>
      <c r="S12" s="131">
        <f>'BP(2020)_Oil_Trade'!P$8*S$35/SUM(H$35,I$35,S$35,AB$35)*Conversion_Factor!$F$5*Conversion_Factor!$I$6*10^3*AG$12/SUM(AG$12,AG$14,AG$24)</f>
        <v>6306.3636850045013</v>
      </c>
      <c r="T12" s="131">
        <f>'BP(2020)_Oil_Trade'!M$8*Conversion_Factor!$F$5*Conversion_Factor!$I$6*10^3*AG$12/SUM(AG$12,AG$14,AG$24)</f>
        <v>324096.74570055632</v>
      </c>
      <c r="U12" s="131">
        <f>'BP(2020)_Oil_Trade'!N$8*Conversion_Factor!$F$5*Conversion_Factor!$I$6*10^3*AG$12/SUM(AG$12,AG$14,AG$24)</f>
        <v>40083.804586472099</v>
      </c>
      <c r="V12" s="131">
        <f>'BP(2020)_Oil_Trade'!E$8*V$35/SUM(J$35,L$35,V$35)*Conversion_Factor!$F$5*Conversion_Factor!$I$6*10^3*AG$12/SUM(AG$12,AG$14,AG$24)</f>
        <v>0</v>
      </c>
      <c r="W12" s="131">
        <f>'BP(2020)_Oil_Trade'!I$8*W$35/SUM(W$35:X$35)*Conversion_Factor!$F$5*Conversion_Factor!$I$6*10^3*AG$12/SUM(AG$12,AG$14,AG$24)</f>
        <v>5762.5913023344083</v>
      </c>
      <c r="X12" s="131">
        <f>'BP(2020)_Oil_Trade'!I$8*X$35/SUM(W$35:X$35)*Conversion_Factor!$F$5*Conversion_Factor!$I$6*10^3*AG$12/SUM(AG$12,AG$14,AG$24)</f>
        <v>1353.7491124617643</v>
      </c>
      <c r="Y12" s="131">
        <f>'BP(2020)_Oil_Trade'!C$8*Conversion_Factor!$F$5*Conversion_Factor!$I$6*10^3*AG$12/SUM(AG$12,AG$14,AG$24)</f>
        <v>6.9405397120048912E-5</v>
      </c>
      <c r="Z12" s="131">
        <f>'BP(2020)_Oil_Trade'!J$8*Z$35/SUM(B$35,C$35,D$35,E$35,Z$35)*Conversion_Factor!$F$5*Conversion_Factor!$I$6*10^3*AG$12/SUM(AG$12,AG$14,AG$24)</f>
        <v>0</v>
      </c>
      <c r="AA12" s="131">
        <f>'BP(2020)_Oil_Trade'!G$8*Conversion_Factor!$F$5*Conversion_Factor!$I$6*10^3*AG$12/SUM(AG$12,AG$14,AG$24)</f>
        <v>1.7351348455867402E-2</v>
      </c>
      <c r="AB12" s="131">
        <f>'BP(2020)_Oil_Trade'!P$8*AB$35/SUM(H$35,I$35,S$35,AB$35)*Conversion_Factor!$F$5*Conversion_Factor!$I$6*10^3*AG$12/SUM(AG$12,AG$14,AG$24)</f>
        <v>34129.889775406351</v>
      </c>
      <c r="AC12" s="131">
        <f>'BP(2020)_Oil_Trade'!D$8*Conversion_Factor!$F$5*Conversion_Factor!$I$6*10^3*AG$12/SUM(AG$12,AG$14,AG$24)</f>
        <v>694753.63875003648</v>
      </c>
      <c r="AD12" s="132">
        <f>SUM(B12:AC12)</f>
        <v>2536342.1359487185</v>
      </c>
      <c r="AE12" s="133">
        <f>'BP(2020)_Oil_Trade'!Q$8*Conversion_Factor!$F$5*Conversion_Factor!$I$6*10^3*AG$12/SUM(AG$12,AG$14,AG$24)</f>
        <v>2536342.135948719</v>
      </c>
      <c r="AF12" s="134">
        <f t="shared" si="0"/>
        <v>0</v>
      </c>
      <c r="AG12" s="138">
        <f>-'Key inputs_EB_Trade'!$L$37</f>
        <v>2680879</v>
      </c>
    </row>
    <row r="13" spans="1:33">
      <c r="A13" t="s">
        <v>71</v>
      </c>
      <c r="B13" s="131">
        <f>'BP(2020)_Oil_Trade'!J$5*B$35/SUM(B$35,C$35,D$35,E$35,Z$35)*Conversion_Factor!$F$5*Conversion_Factor!$I$6*10^3</f>
        <v>6.2784733420424479E-3</v>
      </c>
      <c r="C13" s="131">
        <f>'BP(2020)_Oil_Trade'!J$5*C$35/SUM(B$35,C$35,D$35,E$35,Z$35)*Conversion_Factor!$F$5*Conversion_Factor!$I$6*10^3</f>
        <v>2.383789784355745E-2</v>
      </c>
      <c r="D13" s="131">
        <f>'BP(2020)_Oil_Trade'!J$5*D$35/SUM(B$35,C$35,D$35,E$35,Z$35)*Conversion_Factor!$F$5*Conversion_Factor!$I$6*10^3</f>
        <v>2.1843313217940193E-2</v>
      </c>
      <c r="E13" s="131">
        <f>'BP(2020)_Oil_Trade'!J$5*E$35/SUM(B$35,C$35,D$35,E$35,Z$35)*Conversion_Factor!$F$5*Conversion_Factor!$I$6*10^3</f>
        <v>9.8026305689852669E-2</v>
      </c>
      <c r="F13" s="131">
        <f>'BP(2020)_Oil_Trade'!K$5*Conversion_Factor!$F$5*Conversion_Factor!$I$6*10^3</f>
        <v>0.25944323943844799</v>
      </c>
      <c r="G13" s="131">
        <f>'BP(2020)_Oil_Trade'!H$5*Conversion_Factor!$F$5*Conversion_Factor!$I$6*10^3</f>
        <v>0</v>
      </c>
      <c r="H13" s="131">
        <f>'BP(2020)_Oil_Trade'!O$5*Conversion_Factor!$F$5*Conversion_Factor!$I$6*10^3+'BP(2020)_Oil_Trade'!P$5*H$35/SUM(H$35,I$35,S$35,AB$35)*Conversion_Factor!$F$5*Conversion_Factor!$I$6*10^3</f>
        <v>2518.6241316946371</v>
      </c>
      <c r="I13" s="131">
        <f>'BP(2020)_Oil_Trade'!P$5*I$35/SUM(H$35,I$35,S$35,AB$35)*Conversion_Factor!$F$5*Conversion_Factor!$I$6*10^3</f>
        <v>293.61227970050982</v>
      </c>
      <c r="J13" s="131">
        <f>'BP(2020)_Oil_Trade'!E$5*J$35/SUM(J$35,L$35,V$35)*Conversion_Factor!$F$5*Conversion_Factor!$I$6*10^3</f>
        <v>4273.1320709805059</v>
      </c>
      <c r="K13" s="71">
        <f>'BP(2020)_Oil_Trade'!B$5*Conversion_Factor!$F$5*Conversion_Factor!$I$6*10^3</f>
        <v>0</v>
      </c>
      <c r="L13" s="131">
        <f>'BP(2020)_Oil_Trade'!E$5*L$35/SUM(J$35,L$35,V$35)*Conversion_Factor!$F$5*Conversion_Factor!$I$6*10^3</f>
        <v>4610.6611868704813</v>
      </c>
      <c r="M13" s="131">
        <f>'BP(2020)_Oil_Trade'!L$5*Conversion_Factor!$F$5*Conversion_Factor!$I$6*10^3</f>
        <v>96493.606136015791</v>
      </c>
      <c r="N13" s="131">
        <f>'BP(2020)_Oil_Trade'!F$5*N$35/SUM(N$35:R$35)*Conversion_Factor!$F$5*Conversion_Factor!$I$6*10^3</f>
        <v>6173.6199193440889</v>
      </c>
      <c r="O13" s="131">
        <f>'BP(2020)_Oil_Trade'!F$5*O$35/SUM(N$35:R$35)*Conversion_Factor!$F$5*Conversion_Factor!$I$6*10^3</f>
        <v>14946.098677978158</v>
      </c>
      <c r="P13" s="131">
        <f>'BP(2020)_Oil_Trade'!F$5*P$35/SUM(N$35:R$35)*Conversion_Factor!$F$5*Conversion_Factor!$I$6*10^3</f>
        <v>20607.308071446638</v>
      </c>
      <c r="Q13" s="131">
        <f>'BP(2020)_Oil_Trade'!F$5*Q$35/SUM(N$35:R$35)*Conversion_Factor!$F$5*Conversion_Factor!$I$6*10^3</f>
        <v>59873.556914271445</v>
      </c>
      <c r="R13" s="131">
        <f>'BP(2020)_Oil_Trade'!F$5*R$35/SUM(N$35:R$35)*Conversion_Factor!$F$5*Conversion_Factor!$I$6*10^3</f>
        <v>66155.062108878104</v>
      </c>
      <c r="S13" s="131">
        <f>'BP(2020)_Oil_Trade'!P$5*S$35/SUM(H$35,I$35,S$35,AB$35)*Conversion_Factor!$F$5*Conversion_Factor!$I$6*10^3</f>
        <v>662.88589922923563</v>
      </c>
      <c r="T13" s="131">
        <f>'BP(2020)_Oil_Trade'!M$5*Conversion_Factor!$F$5*Conversion_Factor!$I$6*10^3</f>
        <v>39562.124162579996</v>
      </c>
      <c r="U13" s="131">
        <f>'BP(2020)_Oil_Trade'!N$5*Conversion_Factor!$F$5*Conversion_Factor!$I$6*10^3</f>
        <v>1975.5396715350598</v>
      </c>
      <c r="V13" s="131">
        <f>'BP(2020)_Oil_Trade'!E$5*V$35/SUM(J$35,L$35,V$35)*Conversion_Factor!$F$5*Conversion_Factor!$I$6*10^3</f>
        <v>5868.1379278294307</v>
      </c>
      <c r="W13" s="131">
        <f>'BP(2020)_Oil_Trade'!I$5*W$35/SUM(W$35:X$35)*Conversion_Factor!$F$5*Conversion_Factor!$I$6*10^3</f>
        <v>2.1521400772839403</v>
      </c>
      <c r="X13" s="131">
        <f>'BP(2020)_Oil_Trade'!I$5*X$35/SUM(W$35:X$35)*Conversion_Factor!$F$5*Conversion_Factor!$I$6*10^3</f>
        <v>0.50558118156605947</v>
      </c>
      <c r="Y13" s="131">
        <f>'BP(2020)_Oil_Trade'!C$5*Conversion_Factor!$F$5*Conversion_Factor!$I$6*10^3</f>
        <v>0</v>
      </c>
      <c r="Z13" s="131">
        <f>'BP(2020)_Oil_Trade'!J$5*Z$35/SUM(B$35,C$35,D$35,E$35,Z$35)*Conversion_Factor!$F$5*Conversion_Factor!$I$6*10^3</f>
        <v>0</v>
      </c>
      <c r="AA13" s="131">
        <f>'BP(2020)_Oil_Trade'!G$5*Conversion_Factor!$F$5*Conversion_Factor!$I$6*10^3</f>
        <v>0</v>
      </c>
      <c r="AB13" s="131">
        <f>'BP(2020)_Oil_Trade'!P$5*AB$35/SUM(H$35,I$35,S$35,AB$35)*Conversion_Factor!$F$5*Conversion_Factor!$I$6*10^3</f>
        <v>3587.522668278968</v>
      </c>
      <c r="AC13" s="131">
        <f>'BP(2020)_Oil_Trade'!D$5*Conversion_Factor!$F$5*Conversion_Factor!$I$6*10^3</f>
        <v>8508910.068</v>
      </c>
      <c r="AD13" s="132">
        <f t="shared" si="1"/>
        <v>8836514.6269771215</v>
      </c>
      <c r="AE13" s="133">
        <f>'BP(2020)_Oil_Trade'!Q5*Conversion_Factor!$F$5*Conversion_Factor!$I$6*10^3</f>
        <v>8836514.6269771215</v>
      </c>
      <c r="AF13" s="134">
        <f t="shared" si="0"/>
        <v>0</v>
      </c>
      <c r="AG13" s="138">
        <f>-'Key inputs_EB_Trade'!$M$37</f>
        <v>8655286</v>
      </c>
    </row>
    <row r="14" spans="1:33">
      <c r="A14" t="s">
        <v>73</v>
      </c>
      <c r="B14" s="131">
        <f>'BP(2020)_Oil_Trade'!J$8*B$35/SUM(B$35,C$35,D$35,E$35,Z$35)*Conversion_Factor!$F$5*Conversion_Factor!$I$6*10^3*AG$14/SUM(AG$12,AG$14,AG$24)</f>
        <v>0</v>
      </c>
      <c r="C14" s="131">
        <f>'BP(2020)_Oil_Trade'!J$8*C$35/SUM(B$35,C$35,D$35,E$35,Z$35)*Conversion_Factor!$F$5*Conversion_Factor!$I$6*10^3*AG$14/SUM(AG$12,AG$14,AG$24)</f>
        <v>0</v>
      </c>
      <c r="D14" s="131">
        <f>'BP(2020)_Oil_Trade'!J$8*D$35/SUM(B$35,C$35,D$35,E$35,Z$35)*Conversion_Factor!$F$5*Conversion_Factor!$I$6*10^3*AG$14/SUM(AG$12,AG$14,AG$24)</f>
        <v>0</v>
      </c>
      <c r="E14" s="131">
        <f>'BP(2020)_Oil_Trade'!J$8*E$35/SUM(B$35,C$35,D$35,E$35,Z$35)*Conversion_Factor!$F$5*Conversion_Factor!$I$6*10^3*AG$14/SUM(AG$12,AG$14,AG$24)</f>
        <v>0</v>
      </c>
      <c r="F14" s="131">
        <f>'BP(2020)_Oil_Trade'!K$8*Conversion_Factor!$F$5*Conversion_Factor!$I$6*10^3*AG$14/SUM(AG$12,AG$14,AG$24)</f>
        <v>0</v>
      </c>
      <c r="G14" s="131">
        <f>'BP(2020)_Oil_Trade'!H$8*Conversion_Factor!$F$5*Conversion_Factor!$I$6*10^3*AG$14/SUM(AG$12,AG$14,AG$24)</f>
        <v>0</v>
      </c>
      <c r="H14" s="131">
        <f>('BP(2020)_Oil_Trade'!O$8*Conversion_Factor!$F$5*Conversion_Factor!$I$6*10^3+'BP(2020)_Oil_Trade'!P$8*H$35/SUM(H$35,I$35,S$35,AB$35)*Conversion_Factor!$F$5*Conversion_Factor!$I$6*10^3)*AG$14/SUM(AG$12,AG$14,AG$24)</f>
        <v>0</v>
      </c>
      <c r="I14" s="131">
        <f>'BP(2020)_Oil_Trade'!P$8*I$35/SUM(H$35,I$35,S$35,AB$35)*Conversion_Factor!$F$5*Conversion_Factor!$I$6*10^3*AG$14/SUM(AG$12,AG$14,AG$24)</f>
        <v>0</v>
      </c>
      <c r="J14" s="131">
        <f>'BP(2020)_Oil_Trade'!E$8*J$35/SUM(J$35,L$35,V$35)*Conversion_Factor!$F$5*Conversion_Factor!$I$6*10^3*AG$14/SUM(AG$12,AG$14,AG$24)</f>
        <v>0</v>
      </c>
      <c r="K14" s="131">
        <f>'BP(2020)_Oil_Trade'!B$8*Conversion_Factor!$F$5*Conversion_Factor!$I$6*10^3*AG$14/SUM(AG$12,AG$14,AG$24)</f>
        <v>0</v>
      </c>
      <c r="L14" s="71">
        <f>'BP(2020)_Oil_Trade'!E$8*L$35/SUM(J$35,L$35,V$35)*Conversion_Factor!$F$5*Conversion_Factor!$I$6*10^3*AG$14/SUM(AG$12,AG$14,AG$24)</f>
        <v>0</v>
      </c>
      <c r="M14" s="131">
        <f>'BP(2020)_Oil_Trade'!L$8*Conversion_Factor!$F$5*Conversion_Factor!$I$6*10^3*AG$14/SUM(AG$12,AG$14,AG$24)</f>
        <v>0</v>
      </c>
      <c r="N14" s="131">
        <f>'BP(2020)_Oil_Trade'!F$8*N$35/SUM(N$35:R$35)*Conversion_Factor!$F$5*Conversion_Factor!$I$6*10^3*AG$14/SUM(AG$12,AG$14,AG$24)</f>
        <v>0</v>
      </c>
      <c r="O14" s="131">
        <f>'BP(2020)_Oil_Trade'!F$8*O$35/SUM(N$35:R$35)*Conversion_Factor!$F$5*Conversion_Factor!$I$6*10^3*AG$14/SUM(AG$12,AG$14,AG$24)</f>
        <v>0</v>
      </c>
      <c r="P14" s="131">
        <f>'BP(2020)_Oil_Trade'!F$8*P$35/SUM(N$35:R$35)*Conversion_Factor!$F$5*Conversion_Factor!$I$6*10^3*AG$14/SUM(AG$12,AG$14,AG$24)</f>
        <v>0</v>
      </c>
      <c r="Q14" s="131">
        <f>'BP(2020)_Oil_Trade'!F$8*Q$35/SUM(N$35:R$35)*Conversion_Factor!$F$5*Conversion_Factor!$I$6*10^3*AG$14/SUM(AG$12,AG$14,AG$24)</f>
        <v>0</v>
      </c>
      <c r="R14" s="131">
        <f>'BP(2020)_Oil_Trade'!F$8*R$35/SUM(N$35:R$35)*Conversion_Factor!$F$5*Conversion_Factor!$I$6*10^3*AG$14/SUM(AG$12,AG$14,AG$24)</f>
        <v>0</v>
      </c>
      <c r="S14" s="131">
        <f>'BP(2020)_Oil_Trade'!P$8*S$35/SUM(H$35,I$35,S$35,AB$35)*Conversion_Factor!$F$5*Conversion_Factor!$I$6*10^3*AG$14/SUM(AG$12,AG$14,AG$24)</f>
        <v>0</v>
      </c>
      <c r="T14" s="131">
        <f>'BP(2020)_Oil_Trade'!M$8*Conversion_Factor!$F$5*Conversion_Factor!$I$6*10^3*AG$14/SUM(AG$12,AG$14,AG$24)</f>
        <v>0</v>
      </c>
      <c r="U14" s="131">
        <f>'BP(2020)_Oil_Trade'!N$8*Conversion_Factor!$F$5*Conversion_Factor!$I$6*10^3*AG$14/SUM(AG$12,AG$14,AG$24)</f>
        <v>0</v>
      </c>
      <c r="V14" s="131">
        <f>'BP(2020)_Oil_Trade'!E$8*V$35/SUM(J$35,L$35,V$35)*Conversion_Factor!$F$5*Conversion_Factor!$I$6*10^3*AG$14/SUM(AG$12,AG$14,AG$24)</f>
        <v>0</v>
      </c>
      <c r="W14" s="131">
        <f>'BP(2020)_Oil_Trade'!I$8*W$35/SUM(W$35:X$35)*Conversion_Factor!$F$5*Conversion_Factor!$I$6*10^3*AG$14/SUM(AG$12,AG$14,AG$24)</f>
        <v>0</v>
      </c>
      <c r="X14" s="131">
        <f>'BP(2020)_Oil_Trade'!I$8*X$35/SUM(W$35:X$35)*Conversion_Factor!$F$5*Conversion_Factor!$I$6*10^3*AG$14/SUM(AG$12,AG$14,AG$24)</f>
        <v>0</v>
      </c>
      <c r="Y14" s="131">
        <f>'BP(2020)_Oil_Trade'!C$8*Conversion_Factor!$F$5*Conversion_Factor!$I$6*10^3*AG$14/SUM(AG$12,AG$14,AG$24)</f>
        <v>0</v>
      </c>
      <c r="Z14" s="131">
        <f>'BP(2020)_Oil_Trade'!J$8*Z$35/SUM(B$35,C$35,D$35,E$35,Z$35)*Conversion_Factor!$F$5*Conversion_Factor!$I$6*10^3*AG$14/SUM(AG$12,AG$14,AG$24)</f>
        <v>0</v>
      </c>
      <c r="AA14" s="131">
        <f>'BP(2020)_Oil_Trade'!G$8*Conversion_Factor!$F$5*Conversion_Factor!$I$6*10^3*AG$14/SUM(AG$12,AG$14,AG$24)</f>
        <v>0</v>
      </c>
      <c r="AB14" s="131">
        <f>'BP(2020)_Oil_Trade'!P$8*AB$35/SUM(H$35,I$35,S$35,AB$35)*Conversion_Factor!$F$5*Conversion_Factor!$I$6*10^3*AG$14/SUM(AG$12,AG$14,AG$24)</f>
        <v>0</v>
      </c>
      <c r="AC14" s="131">
        <f>'BP(2020)_Oil_Trade'!D$8*Conversion_Factor!$F$5*Conversion_Factor!$I$6*10^3*AG$14/SUM(AG$12,AG$14,AG$24)</f>
        <v>0</v>
      </c>
      <c r="AD14" s="132">
        <f>SUM(B14:AC14)</f>
        <v>0</v>
      </c>
      <c r="AE14" s="133">
        <f>'BP(2020)_Oil_Trade'!Q$8*Conversion_Factor!$F$5*Conversion_Factor!$I$6*10^3*AG$14/SUM(AG$12,AG$14,AG$24)</f>
        <v>0</v>
      </c>
      <c r="AF14" s="134">
        <f t="shared" si="0"/>
        <v>0</v>
      </c>
      <c r="AG14" s="138">
        <f>-'Key inputs_EB_Trade'!$N$37</f>
        <v>0</v>
      </c>
    </row>
    <row r="15" spans="1:33">
      <c r="A15" t="s">
        <v>75</v>
      </c>
      <c r="B15" s="131">
        <f>'BP(2020)_Oil_Trade'!J$21*B$35/SUM(B$35,C$35,D$35,E$35,Z$35)*Conversion_Factor!$F$5*Conversion_Factor!$I$6*10^3</f>
        <v>8.6922308251676475E-2</v>
      </c>
      <c r="C15" s="131">
        <f>'BP(2020)_Oil_Trade'!J$21*C$35/SUM(B$35,C$35,D$35,E$35,Z$35)*Conversion_Factor!$F$5*Conversion_Factor!$I$6*10^3</f>
        <v>0.33002371620417159</v>
      </c>
      <c r="D15" s="131">
        <f>'BP(2020)_Oil_Trade'!J$21*D$35/SUM(B$35,C$35,D$35,E$35,Z$35)*Conversion_Factor!$F$5*Conversion_Factor!$I$6*10^3</f>
        <v>0.30240969441626386</v>
      </c>
      <c r="E15" s="131">
        <f>'BP(2020)_Oil_Trade'!J$21*E$35/SUM(B$35,C$35,D$35,E$35,Z$35)*Conversion_Factor!$F$5*Conversion_Factor!$I$6*10^3</f>
        <v>1.3571249403719827</v>
      </c>
      <c r="F15" s="131">
        <f>'BP(2020)_Oil_Trade'!K$21*Conversion_Factor!$F$5*Conversion_Factor!$I$6*10^3</f>
        <v>0</v>
      </c>
      <c r="G15" s="131">
        <f>'BP(2020)_Oil_Trade'!H$21*Conversion_Factor!$F$5*Conversion_Factor!$I$6*10^3</f>
        <v>1.3455681000000001E-3</v>
      </c>
      <c r="H15" s="131">
        <f>'BP(2020)_Oil_Trade'!O$21*Conversion_Factor!$F$5*Conversion_Factor!$I$6*10^3+'BP(2020)_Oil_Trade'!P$21*H$35/SUM(H$35,I$35,S$35,AB$35)*Conversion_Factor!$F$5*Conversion_Factor!$I$6*10^3</f>
        <v>7011.4724227302886</v>
      </c>
      <c r="I15" s="131">
        <f>'BP(2020)_Oil_Trade'!P$21*I$35/SUM(H$35,I$35,S$35,AB$35)*Conversion_Factor!$F$5*Conversion_Factor!$I$6*10^3</f>
        <v>817.3621821975413</v>
      </c>
      <c r="J15" s="131">
        <f>'BP(2020)_Oil_Trade'!E$21*J$35/SUM(J$35,L$35,V$35)*Conversion_Factor!$F$5*Conversion_Factor!$I$6*10^3</f>
        <v>8.0039594593930459E-3</v>
      </c>
      <c r="K15" s="131">
        <f>'BP(2020)_Oil_Trade'!B$21*Conversion_Factor!$F$5*Conversion_Factor!$I$6*10^3</f>
        <v>0</v>
      </c>
      <c r="L15" s="131">
        <f>'BP(2020)_Oil_Trade'!E$21*L$35/SUM(J$35,L$35,V$35)*Conversion_Factor!$F$5*Conversion_Factor!$I$6*10^3</f>
        <v>8.6361817532685219E-3</v>
      </c>
      <c r="M15" s="71">
        <f>'BP(2020)_Oil_Trade'!L$21*Conversion_Factor!$F$5*Conversion_Factor!$I$6*10^3</f>
        <v>0</v>
      </c>
      <c r="N15" s="131">
        <f>'BP(2020)_Oil_Trade'!F$21*N$35/SUM(N$35:R$35)*Conversion_Factor!$F$5*Conversion_Factor!$I$6*10^3</f>
        <v>0</v>
      </c>
      <c r="O15" s="131">
        <f>'BP(2020)_Oil_Trade'!F$21*O$35/SUM(N$35:R$35)*Conversion_Factor!$F$5*Conversion_Factor!$I$6*10^3</f>
        <v>0</v>
      </c>
      <c r="P15" s="131">
        <f>'BP(2020)_Oil_Trade'!F$21*P$35/SUM(N$35:R$35)*Conversion_Factor!$F$5*Conversion_Factor!$I$6*10^3</f>
        <v>0</v>
      </c>
      <c r="Q15" s="131">
        <f>'BP(2020)_Oil_Trade'!F$21*Q$35/SUM(N$35:R$35)*Conversion_Factor!$F$5*Conversion_Factor!$I$6*10^3</f>
        <v>0</v>
      </c>
      <c r="R15" s="131">
        <f>'BP(2020)_Oil_Trade'!F$21*R$35/SUM(N$35:R$35)*Conversion_Factor!$F$5*Conversion_Factor!$I$6*10^3</f>
        <v>0</v>
      </c>
      <c r="S15" s="131">
        <f>'BP(2020)_Oil_Trade'!P$21*S$35/SUM(H$35,I$35,S$35,AB$35)*Conversion_Factor!$F$5*Conversion_Factor!$I$6*10^3</f>
        <v>1845.3515149116117</v>
      </c>
      <c r="T15" s="131">
        <f>'BP(2020)_Oil_Trade'!M$21*Conversion_Factor!$F$5*Conversion_Factor!$I$6*10^3</f>
        <v>0</v>
      </c>
      <c r="U15" s="131">
        <f>'BP(2020)_Oil_Trade'!N$21*Conversion_Factor!$F$5*Conversion_Factor!$I$6*10^3</f>
        <v>0</v>
      </c>
      <c r="V15" s="131">
        <f>'BP(2020)_Oil_Trade'!E$21*V$35/SUM(J$35,L$35,V$35)*Conversion_Factor!$F$5*Conversion_Factor!$I$6*10^3</f>
        <v>1.0991548423097583E-2</v>
      </c>
      <c r="W15" s="131">
        <f>'BP(2020)_Oil_Trade'!I$21*W$35/SUM(W$35:X$35)*Conversion_Factor!$F$5*Conversion_Factor!$I$6*10^3</f>
        <v>1.8377907004681664E-2</v>
      </c>
      <c r="X15" s="131">
        <f>'BP(2020)_Oil_Trade'!I$21*X$35/SUM(W$35:X$35)*Conversion_Factor!$F$5*Conversion_Factor!$I$6*10^3</f>
        <v>4.3173416248371132E-3</v>
      </c>
      <c r="Y15" s="131">
        <f>'BP(2020)_Oil_Trade'!C$21*Conversion_Factor!$F$5*Conversion_Factor!$I$6*10^3</f>
        <v>0</v>
      </c>
      <c r="Z15" s="131">
        <f>'BP(2020)_Oil_Trade'!J$21*Z$35/SUM(B$35,C$35,D$35,E$35,Z$35)*Conversion_Factor!$F$5*Conversion_Factor!$I$6*10^3</f>
        <v>0</v>
      </c>
      <c r="AA15" s="131">
        <f>'BP(2020)_Oil_Trade'!G$21*Conversion_Factor!$F$5*Conversion_Factor!$I$6*10^3</f>
        <v>0</v>
      </c>
      <c r="AB15" s="131">
        <f>'BP(2020)_Oil_Trade'!P$21*AB$35/SUM(H$35,I$35,S$35,AB$35)*Conversion_Factor!$F$5*Conversion_Factor!$I$6*10^3</f>
        <v>9986.9983633472402</v>
      </c>
      <c r="AC15" s="131">
        <f>'BP(2020)_Oil_Trade'!D$21*Conversion_Factor!$F$5*Conversion_Factor!$I$6*10^3</f>
        <v>0</v>
      </c>
      <c r="AD15" s="132">
        <f t="shared" si="1"/>
        <v>19663.31263635229</v>
      </c>
      <c r="AE15" s="133">
        <f>'BP(2020)_Oil_Trade'!Q21*Conversion_Factor!$F$5*Conversion_Factor!$I$6*10^3</f>
        <v>19663.31263635229</v>
      </c>
      <c r="AF15" s="134">
        <f t="shared" si="0"/>
        <v>0</v>
      </c>
      <c r="AG15" s="138">
        <f>-'Key inputs_EB_Trade'!$O$37</f>
        <v>34195</v>
      </c>
    </row>
    <row r="16" spans="1:33">
      <c r="A16" t="s">
        <v>78</v>
      </c>
      <c r="B16" s="131">
        <f>'BP(2020)_Oil_Trade'!J$9*B$35/SUM(B$35,C$35,D$35,E$35,Z$35)*Conversion_Factor!$F$5*Conversion_Factor!$I$6*10^3*AG$16/SUM(AG$16:AG$20)</f>
        <v>13.169691676438216</v>
      </c>
      <c r="C16" s="131">
        <f>'BP(2020)_Oil_Trade'!J$9*C$35/SUM(B$35,C$35,D$35,E$35,Z$35)*Conversion_Factor!$F$5*Conversion_Factor!$I$6*10^3*AG$16/SUM(AG$16:AG$20)</f>
        <v>50.002245404446676</v>
      </c>
      <c r="D16" s="131">
        <f>'BP(2020)_Oil_Trade'!J$9*D$35/SUM(B$35,C$35,D$35,E$35,Z$35)*Conversion_Factor!$F$5*Conversion_Factor!$I$6*10^3*AG$16/SUM(AG$16:AG$20)</f>
        <v>45.818415496936403</v>
      </c>
      <c r="E16" s="131">
        <f>'BP(2020)_Oil_Trade'!J$9*E$35/SUM(B$35,C$35,D$35,E$35,Z$35)*Conversion_Factor!$F$5*Conversion_Factor!$I$6*10^3*AG$16/SUM(AG$16:AG$20)</f>
        <v>205.61944787929508</v>
      </c>
      <c r="F16" s="131">
        <f>'BP(2020)_Oil_Trade'!K$9*Conversion_Factor!$F$5*Conversion_Factor!$I$6*10^3*AG$16/SUM(AG$16:AG$20)</f>
        <v>0.33836460106108657</v>
      </c>
      <c r="G16" s="131">
        <f>'BP(2020)_Oil_Trade'!H$9*Conversion_Factor!$F$5*Conversion_Factor!$I$6*10^3*AG$16/SUM(AG$16:AG$20)</f>
        <v>4.549795891094853E-2</v>
      </c>
      <c r="H16" s="131">
        <f>('BP(2020)_Oil_Trade'!O$9*Conversion_Factor!$F$5*Conversion_Factor!$I$6*10^3+'BP(2020)_Oil_Trade'!P$9*H$35/SUM(H$35,I$35,S$35,AB$35)*Conversion_Factor!$F$5*Conversion_Factor!$I$6*10^3)*AG$16/SUM(AG$16:AG$20)</f>
        <v>785.13881356902118</v>
      </c>
      <c r="I16" s="131">
        <f>'BP(2020)_Oil_Trade'!P$9*I$35/SUM(H$35,I$35,S$35,AB$35)*Conversion_Factor!$F$5*Conversion_Factor!$I$6*10^3*AG$16/SUM(AG$16:AG$20)</f>
        <v>68.279859401738904</v>
      </c>
      <c r="J16" s="131">
        <f>'BP(2020)_Oil_Trade'!E$9*J$35/SUM(J$35,L$35,V$35)*Conversion_Factor!$F$5*Conversion_Factor!$I$6*10^3*AG$16/SUM(AG$16:AG$20)</f>
        <v>200.53728367138447</v>
      </c>
      <c r="K16" s="131">
        <f>'BP(2020)_Oil_Trade'!B$9*Conversion_Factor!$F$5*Conversion_Factor!$I$6*10^3*AG$16/SUM(AG$16:AG$20)</f>
        <v>838.62836924803253</v>
      </c>
      <c r="L16" s="131">
        <f>'BP(2020)_Oil_Trade'!E$9*L$35/SUM(J$35,L$35,V$35)*Conversion_Factor!$F$5*Conversion_Factor!$I$6*10^3*AG$16/SUM(AG$16:AG$20)</f>
        <v>216.37746154003818</v>
      </c>
      <c r="M16" s="131">
        <f>'BP(2020)_Oil_Trade'!L$9*Conversion_Factor!$F$5*Conversion_Factor!$I$6*10^3*AG$16/SUM(AG$16:AG$20)</f>
        <v>12289.410041915617</v>
      </c>
      <c r="N16" s="71">
        <f>'BP(2020)_Oil_Trade'!F$9*N$35/SUM(N$35:R$35)*Conversion_Factor!$F$5*Conversion_Factor!$I$6*10^3*AG$16/SUM(AG$16:AG$20)</f>
        <v>0</v>
      </c>
      <c r="O16" s="131">
        <f>'BP(2020)_Oil_Trade'!F$9*O$35/SUM(N$35:R$35)*Conversion_Factor!$F$5*Conversion_Factor!$I$6*10^3*AG$16/SUM(AG$16:AG$20)</f>
        <v>0</v>
      </c>
      <c r="P16" s="131">
        <f>'BP(2020)_Oil_Trade'!F$9*P$35/SUM(N$35:R$35)*Conversion_Factor!$F$5*Conversion_Factor!$I$6*10^3*AG$16/SUM(AG$16:AG$20)</f>
        <v>0</v>
      </c>
      <c r="Q16" s="131">
        <f>'BP(2020)_Oil_Trade'!F$9*Q$35/SUM(N$35:R$35)*Conversion_Factor!$F$5*Conversion_Factor!$I$6*10^3*AG$16/SUM(AG$16:AG$20)</f>
        <v>0</v>
      </c>
      <c r="R16" s="131">
        <f>'BP(2020)_Oil_Trade'!F$9*R$35/SUM(N$35:R$35)*Conversion_Factor!$F$5*Conversion_Factor!$I$6*10^3*AG$16/SUM(AG$16:AG$20)</f>
        <v>0</v>
      </c>
      <c r="S16" s="131">
        <f>'BP(2020)_Oil_Trade'!P$9*S$35/SUM(H$35,I$35,S$35,AB$35)*Conversion_Factor!$F$5*Conversion_Factor!$I$6*10^3*AG$16/SUM(AG$16:AG$20)</f>
        <v>154.1548468100018</v>
      </c>
      <c r="T16" s="131">
        <f>'BP(2020)_Oil_Trade'!M$9*Conversion_Factor!$F$5*Conversion_Factor!$I$6*10^3*AG$16/SUM(AG$16:AG$20)</f>
        <v>2210.8995089205464</v>
      </c>
      <c r="U16" s="131">
        <f>'BP(2020)_Oil_Trade'!N$9*Conversion_Factor!$F$5*Conversion_Factor!$I$6*10^3*AG$16/SUM(AG$16:AG$20)</f>
        <v>0</v>
      </c>
      <c r="V16" s="131">
        <f>'BP(2020)_Oil_Trade'!E$9*V$35/SUM(J$35,L$35,V$35)*Conversion_Factor!$F$5*Conversion_Factor!$I$6*10^3*AG$16/SUM(AG$16:AG$20)</f>
        <v>275.39060827247465</v>
      </c>
      <c r="W16" s="131">
        <f>'BP(2020)_Oil_Trade'!I$9*W$35/SUM(W$35:X$35)*Conversion_Factor!$F$5*Conversion_Factor!$I$6*10^3*AG$16/SUM(AG$16:AG$20)</f>
        <v>257.7514803717213</v>
      </c>
      <c r="X16" s="131">
        <f>'BP(2020)_Oil_Trade'!I$9*X$35/SUM(W$35:X$35)*Conversion_Factor!$F$5*Conversion_Factor!$I$6*10^3*AG$16/SUM(AG$16:AG$20)</f>
        <v>60.551029820138844</v>
      </c>
      <c r="Y16" s="131">
        <f>'BP(2020)_Oil_Trade'!C$9*Conversion_Factor!$F$5*Conversion_Factor!$I$6*10^3*AG$16/SUM(AG$16:AG$20)</f>
        <v>0</v>
      </c>
      <c r="Z16" s="131">
        <f>'BP(2020)_Oil_Trade'!J$9*Z$35/SUM(B$35,C$35,D$35,E$35,Z$35)*Conversion_Factor!$F$5*Conversion_Factor!$I$6*10^3*AG$16/SUM(AG$16:AG$20)</f>
        <v>0</v>
      </c>
      <c r="AA16" s="131">
        <f>'BP(2020)_Oil_Trade'!G$9*Conversion_Factor!$F$5*Conversion_Factor!$I$6*10^3*AG$16/SUM(AG$16:AG$20)</f>
        <v>0.11135196030305283</v>
      </c>
      <c r="AB16" s="131">
        <f>'BP(2020)_Oil_Trade'!P$9*AB$35/SUM(H$35,I$35,S$35,AB$35)*Conversion_Factor!$F$5*Conversion_Factor!$I$6*10^3*AG$16/SUM(AG$16:AG$20)</f>
        <v>834.2823523610748</v>
      </c>
      <c r="AC16" s="131">
        <f>'BP(2020)_Oil_Trade'!D$9*Conversion_Factor!$F$5*Conversion_Factor!$I$6*10^3*AG$16/SUM(AG$16:AG$20)</f>
        <v>5699.8386139028407</v>
      </c>
      <c r="AD16" s="132">
        <f t="shared" ref="AD16:AD21" si="2">SUM(B16:AC16)</f>
        <v>24206.345284782019</v>
      </c>
      <c r="AE16" s="133">
        <f>'BP(2020)_Oil_Trade'!Q$9*Conversion_Factor!$F$5*Conversion_Factor!$I$6*10^3*AG$16/SUM(AG$16:AG$20)</f>
        <v>24206.345284782019</v>
      </c>
      <c r="AF16" s="134">
        <f t="shared" si="0"/>
        <v>0</v>
      </c>
      <c r="AG16" s="138">
        <f>-'Key inputs_EB_Trade'!$P$37</f>
        <v>97438</v>
      </c>
    </row>
    <row r="17" spans="1:33">
      <c r="A17" t="s">
        <v>81</v>
      </c>
      <c r="B17" s="131">
        <f>'BP(2020)_Oil_Trade'!J$9*B$35/SUM(B$35,C$35,D$35,E$35,Z$35)*Conversion_Factor!$F$5*Conversion_Factor!$I$6*10^3*AG$17/SUM(AG$16:AG$20)</f>
        <v>607.20444977967497</v>
      </c>
      <c r="C17" s="131">
        <f>'BP(2020)_Oil_Trade'!J$9*C$35/SUM(B$35,C$35,D$35,E$35,Z$35)*Conversion_Factor!$F$5*Conversion_Factor!$I$6*10^3*AG$17/SUM(AG$16:AG$20)</f>
        <v>2305.4135703780357</v>
      </c>
      <c r="D17" s="131">
        <f>'BP(2020)_Oil_Trade'!J$9*D$35/SUM(B$35,C$35,D$35,E$35,Z$35)*Conversion_Factor!$F$5*Conversion_Factor!$I$6*10^3*AG$17/SUM(AG$16:AG$20)</f>
        <v>2112.5130682723866</v>
      </c>
      <c r="E17" s="131">
        <f>'BP(2020)_Oil_Trade'!J$9*E$35/SUM(B$35,C$35,D$35,E$35,Z$35)*Conversion_Factor!$F$5*Conversion_Factor!$I$6*10^3*AG$17/SUM(AG$16:AG$20)</f>
        <v>9480.3315659182408</v>
      </c>
      <c r="F17" s="131">
        <f>'BP(2020)_Oil_Trade'!K$9*Conversion_Factor!$F$5*Conversion_Factor!$I$6*10^3*AG$17/SUM(AG$16:AG$20)</f>
        <v>15.600706262531325</v>
      </c>
      <c r="G17" s="131">
        <f>'BP(2020)_Oil_Trade'!H$9*Conversion_Factor!$F$5*Conversion_Factor!$I$6*10^3*AG$17/SUM(AG$16:AG$20)</f>
        <v>2.0977380325499357</v>
      </c>
      <c r="H17" s="131">
        <f>('BP(2020)_Oil_Trade'!O$9*Conversion_Factor!$F$5*Conversion_Factor!$I$6*10^3+'BP(2020)_Oil_Trade'!P$9*H$35/SUM(H$35,I$35,S$35,AB$35)*Conversion_Factor!$F$5*Conversion_Factor!$I$6*10^3)*AG$17/SUM(AG$16:AG$20)</f>
        <v>36199.767846256829</v>
      </c>
      <c r="I17" s="131">
        <f>'BP(2020)_Oil_Trade'!P$9*I$35/SUM(H$35,I$35,S$35,AB$35)*Conversion_Factor!$F$5*Conversion_Factor!$I$6*10^3*AG$17/SUM(AG$16:AG$20)</f>
        <v>3148.1249126919115</v>
      </c>
      <c r="J17" s="131">
        <f>'BP(2020)_Oil_Trade'!E$9*J$35/SUM(J$35,L$35,V$35)*Conversion_Factor!$F$5*Conversion_Factor!$I$6*10^3*AG$17/SUM(AG$16:AG$20)</f>
        <v>9246.0122821133446</v>
      </c>
      <c r="K17" s="131">
        <f>'BP(2020)_Oil_Trade'!B$9*Conversion_Factor!$F$5*Conversion_Factor!$I$6*10^3*AG$17/SUM(AG$16:AG$20)</f>
        <v>38665.968044636684</v>
      </c>
      <c r="L17" s="131">
        <f>'BP(2020)_Oil_Trade'!E$9*L$35/SUM(J$35,L$35,V$35)*Conversion_Factor!$F$5*Conversion_Factor!$I$6*10^3*AG$17/SUM(AG$16:AG$20)</f>
        <v>9976.3427046816996</v>
      </c>
      <c r="M17" s="131">
        <f>'BP(2020)_Oil_Trade'!L$9*Conversion_Factor!$F$5*Conversion_Factor!$I$6*10^3*AG$17/SUM(AG$16:AG$20)</f>
        <v>566618.00791955634</v>
      </c>
      <c r="N17" s="131">
        <f>'BP(2020)_Oil_Trade'!F$9*N$35/SUM(N$35:R$35)*Conversion_Factor!$F$5*Conversion_Factor!$I$6*10^3*AG$17/SUM(AG$16:AG$20)</f>
        <v>0</v>
      </c>
      <c r="O17" s="71">
        <f>'BP(2020)_Oil_Trade'!F$9*O$35/SUM(N$35:R$35)*Conversion_Factor!$F$5*Conversion_Factor!$I$6*10^3*AG$17/SUM(AG$16:AG$20)</f>
        <v>0</v>
      </c>
      <c r="P17" s="131">
        <f>'BP(2020)_Oil_Trade'!F$9*P$35/SUM(N$35:R$35)*Conversion_Factor!$F$5*Conversion_Factor!$I$6*10^3*AG$17/SUM(AG$16:AG$20)</f>
        <v>0</v>
      </c>
      <c r="Q17" s="131">
        <f>'BP(2020)_Oil_Trade'!F$9*Q$35/SUM(N$35:R$35)*Conversion_Factor!$F$5*Conversion_Factor!$I$6*10^3*AG$17/SUM(AG$16:AG$20)</f>
        <v>0</v>
      </c>
      <c r="R17" s="131">
        <f>'BP(2020)_Oil_Trade'!F$9*R$35/SUM(N$35:R$35)*Conversion_Factor!$F$5*Conversion_Factor!$I$6*10^3*AG$17/SUM(AG$16:AG$20)</f>
        <v>0</v>
      </c>
      <c r="S17" s="131">
        <f>'BP(2020)_Oil_Trade'!P$9*S$35/SUM(H$35,I$35,S$35,AB$35)*Conversion_Factor!$F$5*Conversion_Factor!$I$6*10^3*AG$17/SUM(AG$16:AG$20)</f>
        <v>7107.4943315189748</v>
      </c>
      <c r="T17" s="131">
        <f>'BP(2020)_Oil_Trade'!M$9*Conversion_Factor!$F$5*Conversion_Factor!$I$6*10^3*AG$17/SUM(AG$16:AG$20)</f>
        <v>101936.17685325559</v>
      </c>
      <c r="U17" s="131">
        <f>'BP(2020)_Oil_Trade'!N$9*Conversion_Factor!$F$5*Conversion_Factor!$I$6*10^3*AG$17/SUM(AG$16:AG$20)</f>
        <v>0</v>
      </c>
      <c r="V17" s="131">
        <f>'BP(2020)_Oil_Trade'!E$9*V$35/SUM(J$35,L$35,V$35)*Conversion_Factor!$F$5*Conversion_Factor!$I$6*10^3*AG$17/SUM(AG$16:AG$20)</f>
        <v>12697.214701673469</v>
      </c>
      <c r="W17" s="131">
        <f>'BP(2020)_Oil_Trade'!I$9*W$35/SUM(W$35:X$35)*Conversion_Factor!$F$5*Conversion_Factor!$I$6*10^3*AG$17/SUM(AG$16:AG$20)</f>
        <v>11883.941527576884</v>
      </c>
      <c r="X17" s="131">
        <f>'BP(2020)_Oil_Trade'!I$9*X$35/SUM(W$35:X$35)*Conversion_Factor!$F$5*Conversion_Factor!$I$6*10^3*AG$17/SUM(AG$16:AG$20)</f>
        <v>2791.777943542093</v>
      </c>
      <c r="Y17" s="131">
        <f>'BP(2020)_Oil_Trade'!C$9*Conversion_Factor!$F$5*Conversion_Factor!$I$6*10^3*AG$17/SUM(AG$16:AG$20)</f>
        <v>0</v>
      </c>
      <c r="Z17" s="131">
        <f>'BP(2020)_Oil_Trade'!J$9*Z$35/SUM(B$35,C$35,D$35,E$35,Z$35)*Conversion_Factor!$F$5*Conversion_Factor!$I$6*10^3*AG$17/SUM(AG$16:AG$20)</f>
        <v>0</v>
      </c>
      <c r="AA17" s="131">
        <f>'BP(2020)_Oil_Trade'!G$9*Conversion_Factor!$F$5*Conversion_Factor!$I$6*10^3*AG$17/SUM(AG$16:AG$20)</f>
        <v>5.1340158485767731</v>
      </c>
      <c r="AB17" s="131">
        <f>'BP(2020)_Oil_Trade'!P$9*AB$35/SUM(H$35,I$35,S$35,AB$35)*Conversion_Factor!$F$5*Conversion_Factor!$I$6*10^3*AG$17/SUM(AG$16:AG$20)</f>
        <v>38465.58971707875</v>
      </c>
      <c r="AC17" s="131">
        <f>'BP(2020)_Oil_Trade'!D$9*Conversion_Factor!$F$5*Conversion_Factor!$I$6*10^3*AG$17/SUM(AG$16:AG$20)</f>
        <v>262797.90403748082</v>
      </c>
      <c r="AD17" s="132">
        <f t="shared" si="2"/>
        <v>1116062.6179365555</v>
      </c>
      <c r="AE17" s="133">
        <f>'BP(2020)_Oil_Trade'!Q$9*Conversion_Factor!$F$5*Conversion_Factor!$I$6*10^3*AG$17/SUM(AG$16:AG$20)</f>
        <v>1116062.6179365553</v>
      </c>
      <c r="AF17" s="134">
        <f t="shared" si="0"/>
        <v>0</v>
      </c>
      <c r="AG17" s="138">
        <f>-'Key inputs_EB_Trade'!$Q$37</f>
        <v>4492496</v>
      </c>
    </row>
    <row r="18" spans="1:33">
      <c r="A18" t="s">
        <v>84</v>
      </c>
      <c r="B18" s="131">
        <f>'BP(2020)_Oil_Trade'!J$9*B$35/SUM(B$35,C$35,D$35,E$35,Z$35)*Conversion_Factor!$F$5*Conversion_Factor!$I$6*10^3*AG$18/SUM(AG$16:AG$20)</f>
        <v>9.7638021820462271</v>
      </c>
      <c r="C18" s="131">
        <f>'BP(2020)_Oil_Trade'!J$9*C$35/SUM(B$35,C$35,D$35,E$35,Z$35)*Conversion_Factor!$F$5*Conversion_Factor!$I$6*10^3*AG$18/SUM(AG$16:AG$20)</f>
        <v>37.070877950818193</v>
      </c>
      <c r="D18" s="131">
        <f>'BP(2020)_Oil_Trade'!J$9*D$35/SUM(B$35,C$35,D$35,E$35,Z$35)*Conversion_Factor!$F$5*Conversion_Factor!$I$6*10^3*AG$18/SUM(AG$16:AG$20)</f>
        <v>33.969052290514874</v>
      </c>
      <c r="E18" s="131">
        <f>'BP(2020)_Oil_Trade'!J$9*E$35/SUM(B$35,C$35,D$35,E$35,Z$35)*Conversion_Factor!$F$5*Conversion_Factor!$I$6*10^3*AG$18/SUM(AG$16:AG$20)</f>
        <v>152.4430232081159</v>
      </c>
      <c r="F18" s="131">
        <f>'BP(2020)_Oil_Trade'!K$9*Conversion_Factor!$F$5*Conversion_Factor!$I$6*10^3*AG$18/SUM(AG$16:AG$20)</f>
        <v>0.25085819101430479</v>
      </c>
      <c r="G18" s="131">
        <f>'BP(2020)_Oil_Trade'!H$9*Conversion_Factor!$F$5*Conversion_Factor!$I$6*10^3*AG$18/SUM(AG$16:AG$20)</f>
        <v>3.3731470820090835E-2</v>
      </c>
      <c r="H18" s="131">
        <f>('BP(2020)_Oil_Trade'!O$9*Conversion_Factor!$F$5*Conversion_Factor!$I$6*10^3+'BP(2020)_Oil_Trade'!P$9*H$35/SUM(H$35,I$35,S$35,AB$35)*Conversion_Factor!$F$5*Conversion_Factor!$I$6*10^3)*AG$18/SUM(AG$16:AG$20)</f>
        <v>582.08956211552493</v>
      </c>
      <c r="I18" s="131">
        <f>'BP(2020)_Oil_Trade'!P$9*I$35/SUM(H$35,I$35,S$35,AB$35)*Conversion_Factor!$F$5*Conversion_Factor!$I$6*10^3*AG$18/SUM(AG$16:AG$20)</f>
        <v>50.621613367702714</v>
      </c>
      <c r="J18" s="131">
        <f>'BP(2020)_Oil_Trade'!E$9*J$35/SUM(J$35,L$35,V$35)*Conversion_Factor!$F$5*Conversion_Factor!$I$6*10^3*AG$18/SUM(AG$16:AG$20)</f>
        <v>148.6751866329065</v>
      </c>
      <c r="K18" s="131">
        <f>'BP(2020)_Oil_Trade'!B$9*Conversion_Factor!$F$5*Conversion_Factor!$I$6*10^3*AG$18/SUM(AG$16:AG$20)</f>
        <v>621.74587703061047</v>
      </c>
      <c r="L18" s="131">
        <f>'BP(2020)_Oil_Trade'!E$9*L$35/SUM(J$35,L$35,V$35)*Conversion_Factor!$F$5*Conversion_Factor!$I$6*10^3*AG$18/SUM(AG$16:AG$20)</f>
        <v>160.41884525740284</v>
      </c>
      <c r="M18" s="131">
        <f>'BP(2020)_Oil_Trade'!L$9*Conversion_Factor!$F$5*Conversion_Factor!$I$6*10^3*AG$18/SUM(AG$16:AG$20)</f>
        <v>9111.1752295607694</v>
      </c>
      <c r="N18" s="131">
        <f>'BP(2020)_Oil_Trade'!F$9*N$35/SUM(N$35:R$35)*Conversion_Factor!$F$5*Conversion_Factor!$I$6*10^3*AG$18/SUM(AG$16:AG$20)</f>
        <v>0</v>
      </c>
      <c r="O18" s="131">
        <f>'BP(2020)_Oil_Trade'!F$9*O$35/SUM(N$35:R$35)*Conversion_Factor!$F$5*Conversion_Factor!$I$6*10^3*AG$18/SUM(AG$16:AG$20)</f>
        <v>0</v>
      </c>
      <c r="P18" s="71">
        <f>'BP(2020)_Oil_Trade'!F$9*P$35/SUM(N$35:R$35)*Conversion_Factor!$F$5*Conversion_Factor!$I$6*10^3*AG$18/SUM(AG$16:AG$20)</f>
        <v>0</v>
      </c>
      <c r="Q18" s="131">
        <f>'BP(2020)_Oil_Trade'!F$9*Q$35/SUM(N$35:R$35)*Conversion_Factor!$F$5*Conversion_Factor!$I$6*10^3*AG$18/SUM(AG$16:AG$20)</f>
        <v>0</v>
      </c>
      <c r="R18" s="131">
        <f>'BP(2020)_Oil_Trade'!F$9*R$35/SUM(N$35:R$35)*Conversion_Factor!$F$5*Conversion_Factor!$I$6*10^3*AG$18/SUM(AG$16:AG$20)</f>
        <v>0</v>
      </c>
      <c r="S18" s="131">
        <f>'BP(2020)_Oil_Trade'!P$9*S$35/SUM(H$35,I$35,S$35,AB$35)*Conversion_Factor!$F$5*Conversion_Factor!$I$6*10^3*AG$18/SUM(AG$16:AG$20)</f>
        <v>114.28797777774298</v>
      </c>
      <c r="T18" s="131">
        <f>'BP(2020)_Oil_Trade'!M$9*Conversion_Factor!$F$5*Conversion_Factor!$I$6*10^3*AG$18/SUM(AG$16:AG$20)</f>
        <v>1639.1261071133574</v>
      </c>
      <c r="U18" s="131">
        <f>'BP(2020)_Oil_Trade'!N$9*Conversion_Factor!$F$5*Conversion_Factor!$I$6*10^3*AG$18/SUM(AG$16:AG$20)</f>
        <v>0</v>
      </c>
      <c r="V18" s="131">
        <f>'BP(2020)_Oil_Trade'!E$9*V$35/SUM(J$35,L$35,V$35)*Conversion_Factor!$F$5*Conversion_Factor!$I$6*10^3*AG$18/SUM(AG$16:AG$20)</f>
        <v>204.17026366505161</v>
      </c>
      <c r="W18" s="131">
        <f>'BP(2020)_Oil_Trade'!I$9*W$35/SUM(W$35:X$35)*Conversion_Factor!$F$5*Conversion_Factor!$I$6*10^3*AG$18/SUM(AG$16:AG$20)</f>
        <v>191.09289179347661</v>
      </c>
      <c r="X18" s="131">
        <f>'BP(2020)_Oil_Trade'!I$9*X$35/SUM(W$35:X$35)*Conversion_Factor!$F$5*Conversion_Factor!$I$6*10^3*AG$18/SUM(AG$16:AG$20)</f>
        <v>44.891580730074615</v>
      </c>
      <c r="Y18" s="131">
        <f>'BP(2020)_Oil_Trade'!C$9*Conversion_Factor!$F$5*Conversion_Factor!$I$6*10^3*AG$18/SUM(AG$16:AG$20)</f>
        <v>0</v>
      </c>
      <c r="Z18" s="131">
        <f>'BP(2020)_Oil_Trade'!J$9*Z$35/SUM(B$35,C$35,D$35,E$35,Z$35)*Conversion_Factor!$F$5*Conversion_Factor!$I$6*10^3*AG$18/SUM(AG$16:AG$20)</f>
        <v>0</v>
      </c>
      <c r="AA18" s="131">
        <f>'BP(2020)_Oil_Trade'!G$9*Conversion_Factor!$F$5*Conversion_Factor!$I$6*10^3*AG$18/SUM(AG$16:AG$20)</f>
        <v>8.2554591230651619E-2</v>
      </c>
      <c r="AB18" s="131">
        <f>'BP(2020)_Oil_Trade'!P$9*AB$35/SUM(H$35,I$35,S$35,AB$35)*Conversion_Factor!$F$5*Conversion_Factor!$I$6*10^3*AG$18/SUM(AG$16:AG$20)</f>
        <v>618.52380849577867</v>
      </c>
      <c r="AC18" s="131">
        <f>'BP(2020)_Oil_Trade'!D$9*Conversion_Factor!$F$5*Conversion_Factor!$I$6*10^3*AG$18/SUM(AG$16:AG$20)</f>
        <v>4225.7706606224192</v>
      </c>
      <c r="AD18" s="132">
        <f t="shared" si="2"/>
        <v>17946.203504047378</v>
      </c>
      <c r="AE18" s="133">
        <f>'BP(2020)_Oil_Trade'!Q$9*Conversion_Factor!$F$5*Conversion_Factor!$I$6*10^3*AG$18/SUM(AG$16:AG$20)</f>
        <v>17946.203504047378</v>
      </c>
      <c r="AF18" s="134">
        <f t="shared" si="0"/>
        <v>0</v>
      </c>
      <c r="AG18" s="138">
        <f>-'Key inputs_EB_Trade'!$R$37</f>
        <v>72239</v>
      </c>
    </row>
    <row r="19" spans="1:33">
      <c r="A19" t="s">
        <v>87</v>
      </c>
      <c r="B19" s="131">
        <f>'BP(2020)_Oil_Trade'!J$9*B$35/SUM(B$35,C$35,D$35,E$35,Z$35)*Conversion_Factor!$F$5*Conversion_Factor!$I$6*10^3*AG$19/SUM(AG$16:AG$20)</f>
        <v>3.3220904751244373</v>
      </c>
      <c r="C19" s="131">
        <f>'BP(2020)_Oil_Trade'!J$9*C$35/SUM(B$35,C$35,D$35,E$35,Z$35)*Conversion_Factor!$F$5*Conversion_Factor!$I$6*10^3*AG$19/SUM(AG$16:AG$20)</f>
        <v>12.613202136701233</v>
      </c>
      <c r="D19" s="131">
        <f>'BP(2020)_Oil_Trade'!J$9*D$35/SUM(B$35,C$35,D$35,E$35,Z$35)*Conversion_Factor!$F$5*Conversion_Factor!$I$6*10^3*AG$19/SUM(AG$16:AG$20)</f>
        <v>11.557819685330157</v>
      </c>
      <c r="E19" s="131">
        <f>'BP(2020)_Oil_Trade'!J$9*E$35/SUM(B$35,C$35,D$35,E$35,Z$35)*Conversion_Factor!$F$5*Conversion_Factor!$I$6*10^3*AG$19/SUM(AG$16:AG$20)</f>
        <v>51.868063891143017</v>
      </c>
      <c r="F19" s="131">
        <f>'BP(2020)_Oil_Trade'!K$9*Conversion_Factor!$F$5*Conversion_Factor!$I$6*10^3*AG$19/SUM(AG$16:AG$20)</f>
        <v>8.5353389124165596E-2</v>
      </c>
      <c r="G19" s="131">
        <f>'BP(2020)_Oil_Trade'!H$9*Conversion_Factor!$F$5*Conversion_Factor!$I$6*10^3*AG$19/SUM(AG$16:AG$20)</f>
        <v>1.1476983641620352E-2</v>
      </c>
      <c r="H19" s="131">
        <f>('BP(2020)_Oil_Trade'!O$9*Conversion_Factor!$F$5*Conversion_Factor!$I$6*10^3+'BP(2020)_Oil_Trade'!P$9*H$35/SUM(H$35,I$35,S$35,AB$35)*Conversion_Factor!$F$5*Conversion_Factor!$I$6*10^3)*AG$19/SUM(AG$16:AG$20)</f>
        <v>198.0533970187501</v>
      </c>
      <c r="I19" s="131">
        <f>'BP(2020)_Oil_Trade'!P$9*I$35/SUM(H$35,I$35,S$35,AB$35)*Conversion_Factor!$F$5*Conversion_Factor!$I$6*10^3*AG$19/SUM(AG$16:AG$20)</f>
        <v>17.223779882954705</v>
      </c>
      <c r="J19" s="131">
        <f>'BP(2020)_Oil_Trade'!E$9*J$35/SUM(J$35,L$35,V$35)*Conversion_Factor!$F$5*Conversion_Factor!$I$6*10^3*AG$19/SUM(AG$16:AG$20)</f>
        <v>50.58607417392556</v>
      </c>
      <c r="K19" s="131">
        <f>'BP(2020)_Oil_Trade'!B$9*Conversion_Factor!$F$5*Conversion_Factor!$I$6*10^3*AG$19/SUM(AG$16:AG$20)</f>
        <v>211.54628263867681</v>
      </c>
      <c r="L19" s="131">
        <f>'BP(2020)_Oil_Trade'!E$9*L$35/SUM(J$35,L$35,V$35)*Conversion_Factor!$F$5*Conversion_Factor!$I$6*10^3*AG$19/SUM(AG$16:AG$20)</f>
        <v>54.581802040195804</v>
      </c>
      <c r="M19" s="131">
        <f>'BP(2020)_Oil_Trade'!L$9*Conversion_Factor!$F$5*Conversion_Factor!$I$6*10^3*AG$19/SUM(AG$16:AG$20)</f>
        <v>3100.0370432505179</v>
      </c>
      <c r="N19" s="131">
        <f>'BP(2020)_Oil_Trade'!F$9*N$35/SUM(N$35:R$35)*Conversion_Factor!$F$5*Conversion_Factor!$I$6*10^3*AG$19/SUM(AG$16:AG$20)</f>
        <v>0</v>
      </c>
      <c r="O19" s="131">
        <f>'BP(2020)_Oil_Trade'!F$9*O$35/SUM(N$35:R$35)*Conversion_Factor!$F$5*Conversion_Factor!$I$6*10^3*AG$19/SUM(AG$16:AG$20)</f>
        <v>0</v>
      </c>
      <c r="P19" s="131">
        <f>'BP(2020)_Oil_Trade'!F$9*P$35/SUM(N$35:R$35)*Conversion_Factor!$F$5*Conversion_Factor!$I$6*10^3*AG$19/SUM(AG$16:AG$20)</f>
        <v>0</v>
      </c>
      <c r="Q19" s="71">
        <f>'BP(2020)_Oil_Trade'!F$9*Q$35/SUM(N$35:R$35)*Conversion_Factor!$F$5*Conversion_Factor!$I$6*10^3*AG$19/SUM(AG$16:AG$20)</f>
        <v>0</v>
      </c>
      <c r="R19" s="131">
        <f>'BP(2020)_Oil_Trade'!F$9*R$35/SUM(N$35:R$35)*Conversion_Factor!$F$5*Conversion_Factor!$I$6*10^3*AG$19/SUM(AG$16:AG$20)</f>
        <v>0</v>
      </c>
      <c r="S19" s="131">
        <f>'BP(2020)_Oil_Trade'!P$9*S$35/SUM(H$35,I$35,S$35,AB$35)*Conversion_Factor!$F$5*Conversion_Factor!$I$6*10^3*AG$19/SUM(AG$16:AG$20)</f>
        <v>38.885978568351511</v>
      </c>
      <c r="T19" s="131">
        <f>'BP(2020)_Oil_Trade'!M$9*Conversion_Factor!$F$5*Conversion_Factor!$I$6*10^3*AG$19/SUM(AG$16:AG$20)</f>
        <v>557.70540271514301</v>
      </c>
      <c r="U19" s="131">
        <f>'BP(2020)_Oil_Trade'!N$9*Conversion_Factor!$F$5*Conversion_Factor!$I$6*10^3*AG$19/SUM(AG$16:AG$20)</f>
        <v>0</v>
      </c>
      <c r="V19" s="131">
        <f>'BP(2020)_Oil_Trade'!E$9*V$35/SUM(J$35,L$35,V$35)*Conversion_Factor!$F$5*Conversion_Factor!$I$6*10^3*AG$19/SUM(AG$16:AG$20)</f>
        <v>69.468028497394812</v>
      </c>
      <c r="W19" s="131">
        <f>'BP(2020)_Oil_Trade'!I$9*W$35/SUM(W$35:X$35)*Conversion_Factor!$F$5*Conversion_Factor!$I$6*10^3*AG$19/SUM(AG$16:AG$20)</f>
        <v>65.018510602193572</v>
      </c>
      <c r="X19" s="131">
        <f>'BP(2020)_Oil_Trade'!I$9*X$35/SUM(W$35:X$35)*Conversion_Factor!$F$5*Conversion_Factor!$I$6*10^3*AG$19/SUM(AG$16:AG$20)</f>
        <v>15.27416164072736</v>
      </c>
      <c r="Y19" s="131">
        <f>'BP(2020)_Oil_Trade'!C$9*Conversion_Factor!$F$5*Conversion_Factor!$I$6*10^3*AG$19/SUM(AG$16:AG$20)</f>
        <v>0</v>
      </c>
      <c r="Z19" s="131">
        <f>'BP(2020)_Oil_Trade'!J$9*Z$35/SUM(B$35,C$35,D$35,E$35,Z$35)*Conversion_Factor!$F$5*Conversion_Factor!$I$6*10^3*AG$19/SUM(AG$16:AG$20)</f>
        <v>0</v>
      </c>
      <c r="AA19" s="131">
        <f>'BP(2020)_Oil_Trade'!G$9*Conversion_Factor!$F$5*Conversion_Factor!$I$6*10^3*AG$19/SUM(AG$16:AG$20)</f>
        <v>2.8088834256539904E-2</v>
      </c>
      <c r="AB19" s="131">
        <f>'BP(2020)_Oil_Trade'!P$9*AB$35/SUM(H$35,I$35,S$35,AB$35)*Conversion_Factor!$F$5*Conversion_Factor!$I$6*10^3*AG$19/SUM(AG$16:AG$20)</f>
        <v>210.44998808147599</v>
      </c>
      <c r="AC19" s="131">
        <f>'BP(2020)_Oil_Trade'!D$9*Conversion_Factor!$F$5*Conversion_Factor!$I$6*10^3*AG$19/SUM(AG$16:AG$20)</f>
        <v>1437.7997628350122</v>
      </c>
      <c r="AD19" s="132">
        <f t="shared" si="2"/>
        <v>6106.1163073406406</v>
      </c>
      <c r="AE19" s="133">
        <f>'BP(2020)_Oil_Trade'!Q$9*Conversion_Factor!$F$5*Conversion_Factor!$I$6*10^3*AG$19/SUM(AG$16:AG$20)</f>
        <v>6106.1163073406397</v>
      </c>
      <c r="AF19" s="134">
        <f t="shared" si="0"/>
        <v>0</v>
      </c>
      <c r="AG19" s="138">
        <f>-'Key inputs_EB_Trade'!$S$37</f>
        <v>24579</v>
      </c>
    </row>
    <row r="20" spans="1:33">
      <c r="A20" t="s">
        <v>90</v>
      </c>
      <c r="B20" s="131">
        <f>'BP(2020)_Oil_Trade'!J$9*B$35/SUM(B$35,C$35,D$35,E$35,Z$35)*Conversion_Factor!$F$5*Conversion_Factor!$I$6*10^3*AG$20/SUM(AG$16:AG$20)</f>
        <v>19.020079658689781</v>
      </c>
      <c r="C20" s="131">
        <f>'BP(2020)_Oil_Trade'!J$9*C$35/SUM(B$35,C$35,D$35,E$35,Z$35)*Conversion_Factor!$F$5*Conversion_Factor!$I$6*10^3*AG$20/SUM(AG$16:AG$20)</f>
        <v>72.214803054762513</v>
      </c>
      <c r="D20" s="131">
        <f>'BP(2020)_Oil_Trade'!J$9*D$35/SUM(B$35,C$35,D$35,E$35,Z$35)*Conversion_Factor!$F$5*Conversion_Factor!$I$6*10^3*AG$20/SUM(AG$16:AG$20)</f>
        <v>66.172385352484469</v>
      </c>
      <c r="E20" s="131">
        <f>'BP(2020)_Oil_Trade'!J$9*E$35/SUM(B$35,C$35,D$35,E$35,Z$35)*Conversion_Factor!$F$5*Conversion_Factor!$I$6*10^3*AG$20/SUM(AG$16:AG$20)</f>
        <v>296.96202265972249</v>
      </c>
      <c r="F20" s="131">
        <f>'BP(2020)_Oil_Trade'!K$9*Conversion_Factor!$F$5*Conversion_Factor!$I$6*10^3*AG$20/SUM(AG$16:AG$20)</f>
        <v>0.48867671498921661</v>
      </c>
      <c r="G20" s="131">
        <f>'BP(2020)_Oil_Trade'!H$9*Conversion_Factor!$F$5*Conversion_Factor!$I$6*10^3*AG$20/SUM(AG$16:AG$20)</f>
        <v>6.5709571951655513E-2</v>
      </c>
      <c r="H20" s="131">
        <f>('BP(2020)_Oil_Trade'!O$9*Conversion_Factor!$F$5*Conversion_Factor!$I$6*10^3+'BP(2020)_Oil_Trade'!P$9*H$35/SUM(H$35,I$35,S$35,AB$35)*Conversion_Factor!$F$5*Conversion_Factor!$I$6*10^3)*AG$20/SUM(AG$16:AG$20)</f>
        <v>1133.921973581902</v>
      </c>
      <c r="I20" s="131">
        <f>'BP(2020)_Oil_Trade'!P$9*I$35/SUM(H$35,I$35,S$35,AB$35)*Conversion_Factor!$F$5*Conversion_Factor!$I$6*10^3*AG$20/SUM(AG$16:AG$20)</f>
        <v>98.611903513936085</v>
      </c>
      <c r="J20" s="131">
        <f>'BP(2020)_Oil_Trade'!E$9*J$35/SUM(J$35,L$35,V$35)*Conversion_Factor!$F$5*Conversion_Factor!$I$6*10^3*AG$20/SUM(AG$16:AG$20)</f>
        <v>289.62220252969308</v>
      </c>
      <c r="K20" s="131">
        <f>'BP(2020)_Oil_Trade'!B$9*Conversion_Factor!$F$5*Conversion_Factor!$I$6*10^3*AG$20/SUM(AG$16:AG$20)</f>
        <v>1211.1732589512396</v>
      </c>
      <c r="L20" s="131">
        <f>'BP(2020)_Oil_Trade'!E$9*L$35/SUM(J$35,L$35,V$35)*Conversion_Factor!$F$5*Conversion_Factor!$I$6*10^3*AG$20/SUM(AG$16:AG$20)</f>
        <v>312.49908167551462</v>
      </c>
      <c r="M20" s="131">
        <f>'BP(2020)_Oil_Trade'!L$9*Conversion_Factor!$F$5*Conversion_Factor!$I$6*10^3*AG$20/SUM(AG$16:AG$20)</f>
        <v>17748.749454304187</v>
      </c>
      <c r="N20" s="131">
        <f>'BP(2020)_Oil_Trade'!F$9*N$35/SUM(N$35:R$35)*Conversion_Factor!$F$5*Conversion_Factor!$I$6*10^3*AG$20/SUM(AG$16:AG$20)</f>
        <v>0</v>
      </c>
      <c r="O20" s="131">
        <f>'BP(2020)_Oil_Trade'!F$9*O$35/SUM(N$35:R$35)*Conversion_Factor!$F$5*Conversion_Factor!$I$6*10^3*AG$20/SUM(AG$16:AG$20)</f>
        <v>0</v>
      </c>
      <c r="P20" s="131">
        <f>'BP(2020)_Oil_Trade'!F$9*P$35/SUM(N$35:R$35)*Conversion_Factor!$F$5*Conversion_Factor!$I$6*10^3*AG$20/SUM(AG$16:AG$20)</f>
        <v>0</v>
      </c>
      <c r="Q20" s="131">
        <f>'BP(2020)_Oil_Trade'!F$9*Q$35/SUM(N$35:R$35)*Conversion_Factor!$F$5*Conversion_Factor!$I$6*10^3*AG$20/SUM(AG$16:AG$20)</f>
        <v>0</v>
      </c>
      <c r="R20" s="71">
        <f>'BP(2020)_Oil_Trade'!F$9*R$35/SUM(N$35:R$35)*Conversion_Factor!$F$5*Conversion_Factor!$I$6*10^3*AG$20/SUM(AG$16:AG$20)</f>
        <v>0</v>
      </c>
      <c r="S20" s="131">
        <f>'BP(2020)_Oil_Trade'!P$9*S$35/SUM(H$35,I$35,S$35,AB$35)*Conversion_Factor!$F$5*Conversion_Factor!$I$6*10^3*AG$20/SUM(AG$16:AG$20)</f>
        <v>222.6352399232731</v>
      </c>
      <c r="T20" s="131">
        <f>'BP(2020)_Oil_Trade'!M$9*Conversion_Factor!$F$5*Conversion_Factor!$I$6*10^3*AG$20/SUM(AG$16:AG$20)</f>
        <v>3193.0500584353745</v>
      </c>
      <c r="U20" s="131">
        <f>'BP(2020)_Oil_Trade'!N$9*Conversion_Factor!$F$5*Conversion_Factor!$I$6*10^3*AG$20/SUM(AG$16:AG$20)</f>
        <v>0</v>
      </c>
      <c r="V20" s="131">
        <f>'BP(2020)_Oil_Trade'!E$9*V$35/SUM(J$35,L$35,V$35)*Conversion_Factor!$F$5*Conversion_Factor!$I$6*10^3*AG$20/SUM(AG$16:AG$20)</f>
        <v>397.72770959920621</v>
      </c>
      <c r="W20" s="131">
        <f>'BP(2020)_Oil_Trade'!I$9*W$35/SUM(W$35:X$35)*Conversion_Factor!$F$5*Conversion_Factor!$I$6*10^3*AG$20/SUM(AG$16:AG$20)</f>
        <v>372.25273068361145</v>
      </c>
      <c r="X20" s="131">
        <f>'BP(2020)_Oil_Trade'!I$9*X$35/SUM(W$35:X$35)*Conversion_Factor!$F$5*Conversion_Factor!$I$6*10^3*AG$20/SUM(AG$16:AG$20)</f>
        <v>87.449686666181563</v>
      </c>
      <c r="Y20" s="131">
        <f>'BP(2020)_Oil_Trade'!C$9*Conversion_Factor!$F$5*Conversion_Factor!$I$6*10^3*AG$20/SUM(AG$16:AG$20)</f>
        <v>0</v>
      </c>
      <c r="Z20" s="131">
        <f>'BP(2020)_Oil_Trade'!J$9*Z$35/SUM(B$35,C$35,D$35,E$35,Z$35)*Conversion_Factor!$F$5*Conversion_Factor!$I$6*10^3*AG$20/SUM(AG$16:AG$20)</f>
        <v>0</v>
      </c>
      <c r="AA20" s="131">
        <f>'BP(2020)_Oil_Trade'!G$9*Conversion_Factor!$F$5*Conversion_Factor!$I$6*10^3*AG$20/SUM(AG$16:AG$20)</f>
        <v>0.16081797563298203</v>
      </c>
      <c r="AB20" s="131">
        <f>'BP(2020)_Oil_Trade'!P$9*AB$35/SUM(H$35,I$35,S$35,AB$35)*Conversion_Factor!$F$5*Conversion_Factor!$I$6*10^3*AG$20/SUM(AG$16:AG$20)</f>
        <v>1204.8966057524533</v>
      </c>
      <c r="AC20" s="131">
        <f>'BP(2020)_Oil_Trade'!D$9*Conversion_Factor!$F$5*Conversion_Factor!$I$6*10^3*AG$20/SUM(AG$16:AG$20)</f>
        <v>8231.8847807246602</v>
      </c>
      <c r="AD20" s="132">
        <f t="shared" si="2"/>
        <v>34959.559181329474</v>
      </c>
      <c r="AE20" s="133">
        <f>'BP(2020)_Oil_Trade'!Q$9*Conversion_Factor!$F$5*Conversion_Factor!$I$6*10^3*AG$20/SUM(AG$16:AG$20)</f>
        <v>34959.559181329467</v>
      </c>
      <c r="AF20" s="134">
        <f t="shared" si="0"/>
        <v>0</v>
      </c>
      <c r="AG20" s="138">
        <f>-'Key inputs_EB_Trade'!$T$37</f>
        <v>140723</v>
      </c>
    </row>
    <row r="21" spans="1:33">
      <c r="A21" t="s">
        <v>93</v>
      </c>
      <c r="B21" s="131">
        <f>'BP(2020)_Oil_Trade'!J$25*B$35/SUM(B$35,C$35,D$35,E$35,Z$35)*Conversion_Factor!$F$5*Conversion_Factor!$I$6*10^3*AG$21/SUM(AG$10,AG$11,AG$21,AG$30)</f>
        <v>50.077988497981949</v>
      </c>
      <c r="C21" s="131">
        <f>'BP(2020)_Oil_Trade'!J$25*C$35/SUM(B$35,C$35,D$35,E$35,Z$35)*Conversion_Factor!$F$5*Conversion_Factor!$I$6*10^3*AG$21/SUM(AG$10,AG$11,AG$21,AG$30)</f>
        <v>190.13443380129078</v>
      </c>
      <c r="D21" s="131">
        <f>'BP(2020)_Oil_Trade'!J$25*D$35/SUM(B$35,C$35,D$35,E$35,Z$35)*Conversion_Factor!$F$5*Conversion_Factor!$I$6*10^3*AG$21/SUM(AG$10,AG$11,AG$21,AG$30)</f>
        <v>174.22534563632945</v>
      </c>
      <c r="E21" s="131">
        <f>'BP(2020)_Oil_Trade'!J$25*E$35/SUM(B$35,C$35,D$35,E$35,Z$35)*Conversion_Factor!$F$5*Conversion_Factor!$I$6*10^3*AG$21/SUM(AG$10,AG$11,AG$21,AG$30)</f>
        <v>781.87163366041671</v>
      </c>
      <c r="F21" s="131">
        <f>'BP(2020)_Oil_Trade'!K$25*Conversion_Factor!$F$5*Conversion_Factor!$I$6*10^3*AG$21/SUM(AG$10,AG$11,AG$21,AG$30)</f>
        <v>121225.22099023535</v>
      </c>
      <c r="G21" s="131">
        <f>'BP(2020)_Oil_Trade'!H$25*Conversion_Factor!$F$5*Conversion_Factor!$I$6*10^3*AG$21/SUM(AG$10,AG$11,AG$21,AG$30)</f>
        <v>0</v>
      </c>
      <c r="H21" s="131">
        <f>('BP(2020)_Oil_Trade'!O$25*Conversion_Factor!$F$5*Conversion_Factor!$I$6*10^3+'BP(2020)_Oil_Trade'!P$25*H$35/SUM(H$35,I$35,S$35,AB$35)*Conversion_Factor!$F$5*Conversion_Factor!$I$6*10^3)*AG$21/SUM(AG$10,AG$11,AG$21,AG$30)</f>
        <v>52441.479283798864</v>
      </c>
      <c r="I21" s="131">
        <f>'BP(2020)_Oil_Trade'!P$25*I$35/SUM(H$35,I$35,S$35,AB$35)*Conversion_Factor!$F$5*Conversion_Factor!$I$6*10^3*AG$21/SUM(AG$10,AG$11,AG$21,AG$30)</f>
        <v>0</v>
      </c>
      <c r="J21" s="131">
        <f>'BP(2020)_Oil_Trade'!E$25*J$35/SUM(J$35,L$35,V$35)*Conversion_Factor!$F$5*Conversion_Factor!$I$6*10^3*AG$21/SUM(AG$10,AG$11,AG$21,AG$30)</f>
        <v>3.654041195431329E-2</v>
      </c>
      <c r="K21" s="131">
        <f>'BP(2020)_Oil_Trade'!B$25*Conversion_Factor!$F$5*Conversion_Factor!$I$6*10^3*AG$21/SUM(AG$10,AG$11,AG$21,AG$30)</f>
        <v>1.1232962976037149E-3</v>
      </c>
      <c r="L21" s="131">
        <f>'BP(2020)_Oil_Trade'!E$25*L$35/SUM(J$35,L$35,V$35)*Conversion_Factor!$F$5*Conversion_Factor!$I$6*10^3*AG$21/SUM(AG$10,AG$11,AG$21,AG$30)</f>
        <v>3.9426691324181883E-2</v>
      </c>
      <c r="M21" s="131">
        <f>'BP(2020)_Oil_Trade'!L$25*Conversion_Factor!$F$5*Conversion_Factor!$I$6*10^3*AG$21/SUM(AG$10,AG$11,AG$21,AG$30)</f>
        <v>177383.30977001609</v>
      </c>
      <c r="N21" s="131">
        <f>'BP(2020)_Oil_Trade'!F$25*N$35/SUM(N$35:R$35)*Conversion_Factor!$F$5*Conversion_Factor!$I$6*10^3*AG$21/SUM(AG$10,AG$11,AG$21,AG$30)</f>
        <v>1.0900278234763642E-2</v>
      </c>
      <c r="O21" s="131">
        <f>'BP(2020)_Oil_Trade'!F$25*O$35/SUM(N$35:R$35)*Conversion_Factor!$F$5*Conversion_Factor!$I$6*10^3*AG$21/SUM(AG$10,AG$11,AG$21,AG$30)</f>
        <v>2.6389158426115732E-2</v>
      </c>
      <c r="P21" s="131">
        <f>'BP(2020)_Oil_Trade'!F$25*P$35/SUM(N$35:R$35)*Conversion_Factor!$F$5*Conversion_Factor!$I$6*10^3*AG$21/SUM(AG$10,AG$11,AG$21,AG$30)</f>
        <v>3.6384713439262729E-2</v>
      </c>
      <c r="Q21" s="131">
        <f>'BP(2020)_Oil_Trade'!F$25*Q$35/SUM(N$35:R$35)*Conversion_Factor!$F$5*Conversion_Factor!$I$6*10^3*AG$21/SUM(AG$10,AG$11,AG$21,AG$30)</f>
        <v>0.10571406043730894</v>
      </c>
      <c r="R21" s="131">
        <f>'BP(2020)_Oil_Trade'!F$25*R$35/SUM(N$35:R$35)*Conversion_Factor!$F$5*Conversion_Factor!$I$6*10^3*AG$21/SUM(AG$10,AG$11,AG$21,AG$30)</f>
        <v>0.11680482327157168</v>
      </c>
      <c r="S21" s="71">
        <f>'BP(2020)_Oil_Trade'!P$25*S$35/SUM(H$35,I$35,S$35,AB$35)*Conversion_Factor!$F$5*Conversion_Factor!$I$6*10^3*AG$21/SUM(AG$10,AG$11,AG$21,AG$30)</f>
        <v>0</v>
      </c>
      <c r="T21" s="131">
        <f>'BP(2020)_Oil_Trade'!M$25*Conversion_Factor!$F$5*Conversion_Factor!$I$6*10^3*AG$21/SUM(AG$10,AG$11,AG$21,AG$30)</f>
        <v>52955.784643499574</v>
      </c>
      <c r="U21" s="131">
        <f>'BP(2020)_Oil_Trade'!N$25*Conversion_Factor!$F$5*Conversion_Factor!$I$6*10^3*AG$21/SUM(AG$10,AG$11,AG$21,AG$30)</f>
        <v>17551.425768123972</v>
      </c>
      <c r="V21" s="131">
        <f>'BP(2020)_Oil_Trade'!E$25*V$35/SUM(J$35,L$35,V$35)*Conversion_Factor!$F$5*Conversion_Factor!$I$6*10^3*AG$21/SUM(AG$10,AG$11,AG$21,AG$30)</f>
        <v>5.0179627899592703E-2</v>
      </c>
      <c r="W21" s="131">
        <f>'BP(2020)_Oil_Trade'!I$25*W$35/SUM(W$35:X$35)*Conversion_Factor!$F$5*Conversion_Factor!$I$6*10^3*AG$21/SUM(AG$10,AG$11,AG$21,AG$30)</f>
        <v>4324.0967340551515</v>
      </c>
      <c r="X21" s="131">
        <f>'BP(2020)_Oil_Trade'!I$25*X$35/SUM(W$35:X$35)*Conversion_Factor!$F$5*Conversion_Factor!$I$6*10^3*AG$21/SUM(AG$10,AG$11,AG$21,AG$30)</f>
        <v>1015.8176779870959</v>
      </c>
      <c r="Y21" s="131">
        <f>'BP(2020)_Oil_Trade'!C$25*Conversion_Factor!$F$5*Conversion_Factor!$I$6*10^3*AG$21/SUM(AG$10,AG$11,AG$21,AG$30)</f>
        <v>0</v>
      </c>
      <c r="Z21" s="131">
        <f>'BP(2020)_Oil_Trade'!J$25*Z$35/SUM(B$35,C$35,D$35,E$35,Z$35)*Conversion_Factor!$F$5*Conversion_Factor!$I$6*10^3*AG$21/SUM(AG$10,AG$11,AG$21,AG$30)</f>
        <v>0</v>
      </c>
      <c r="AA21" s="131">
        <f>'BP(2020)_Oil_Trade'!G$25*Conversion_Factor!$F$5*Conversion_Factor!$I$6*10^3*AG$21/SUM(AG$10,AG$11,AG$21,AG$30)</f>
        <v>0</v>
      </c>
      <c r="AB21" s="131">
        <f>'BP(2020)_Oil_Trade'!P$25*AB$35/SUM(H$35,I$35,S$35,AB$35)*Conversion_Factor!$F$5*Conversion_Factor!$I$6*10^3*AG$21/SUM(AG$10,AG$11,AG$21,AG$30)</f>
        <v>0</v>
      </c>
      <c r="AC21" s="131">
        <f>'BP(2020)_Oil_Trade'!D$25*Conversion_Factor!$F$5*Conversion_Factor!$I$6*10^3*AG$21/SUM(AG$10,AG$11,AG$21,AG$30)</f>
        <v>18413.38852103705</v>
      </c>
      <c r="AD21" s="132">
        <f t="shared" si="2"/>
        <v>446507.25625341054</v>
      </c>
      <c r="AE21" s="133">
        <f>'BP(2020)_Oil_Trade'!Q$25*Conversion_Factor!$F$5*Conversion_Factor!$I$6*10^3*AG$21/SUM(AG$10,AG$11,AG$21,AG$30)</f>
        <v>446507.25625341048</v>
      </c>
      <c r="AF21" s="134">
        <f t="shared" si="0"/>
        <v>0</v>
      </c>
      <c r="AG21" s="138">
        <f>-'Key inputs_EB_Trade'!$U$37</f>
        <v>345189</v>
      </c>
    </row>
    <row r="22" spans="1:33">
      <c r="A22" t="s">
        <v>96</v>
      </c>
      <c r="B22" s="131">
        <f>'BP(2020)_Oil_Trade'!J$22*B$35/SUM(B$35,C$35,D$35,E$35,Z$35)*Conversion_Factor!$F$5*Conversion_Factor!$I$6*10^3</f>
        <v>86.580878166064934</v>
      </c>
      <c r="C22" s="131">
        <f>'BP(2020)_Oil_Trade'!J$22*C$35/SUM(B$35,C$35,D$35,E$35,Z$35)*Conversion_Factor!$F$5*Conversion_Factor!$I$6*10^3</f>
        <v>328.72738586108909</v>
      </c>
      <c r="D22" s="131">
        <f>'BP(2020)_Oil_Trade'!J$22*D$35/SUM(B$35,C$35,D$35,E$35,Z$35)*Conversion_Factor!$F$5*Conversion_Factor!$I$6*10^3</f>
        <v>301.22183171529491</v>
      </c>
      <c r="E22" s="131">
        <f>'BP(2020)_Oil_Trade'!J$22*E$35/SUM(B$35,C$35,D$35,E$35,Z$35)*Conversion_Factor!$F$5*Conversion_Factor!$I$6*10^3</f>
        <v>1351.794165178633</v>
      </c>
      <c r="F22" s="131">
        <f>'BP(2020)_Oil_Trade'!K$22*Conversion_Factor!$F$5*Conversion_Factor!$I$6*10^3</f>
        <v>107.09444366452335</v>
      </c>
      <c r="G22" s="131">
        <f>'BP(2020)_Oil_Trade'!H$22*Conversion_Factor!$F$5*Conversion_Factor!$I$6*10^3</f>
        <v>0</v>
      </c>
      <c r="H22" s="131">
        <f>'BP(2020)_Oil_Trade'!O$22*Conversion_Factor!$F$5*Conversion_Factor!$I$6*10^3+'BP(2020)_Oil_Trade'!P$22*H$35/SUM(H$35,I$35,S$35,AB$35)*Conversion_Factor!$F$5*Conversion_Factor!$I$6*10^3</f>
        <v>12.08532263721527</v>
      </c>
      <c r="I22" s="131">
        <f>'BP(2020)_Oil_Trade'!P$22*I$35/SUM(H$35,I$35,S$35,AB$35)*Conversion_Factor!$F$5*Conversion_Factor!$I$6*10^3</f>
        <v>0.15782830470647596</v>
      </c>
      <c r="J22" s="131">
        <f>'BP(2020)_Oil_Trade'!E$22*J$35/SUM(J$35,L$35,V$35)*Conversion_Factor!$F$5*Conversion_Factor!$I$6*10^3</f>
        <v>52.216253411142503</v>
      </c>
      <c r="K22" s="131">
        <f>'BP(2020)_Oil_Trade'!B$22*Conversion_Factor!$F$5*Conversion_Factor!$I$6*10^3</f>
        <v>0</v>
      </c>
      <c r="L22" s="131">
        <f>'BP(2020)_Oil_Trade'!E$22*L$35/SUM(J$35,L$35,V$35)*Conversion_Factor!$F$5*Conversion_Factor!$I$6*10^3</f>
        <v>56.340747004177125</v>
      </c>
      <c r="M22" s="131">
        <f>'BP(2020)_Oil_Trade'!L$22*Conversion_Factor!$F$5*Conversion_Factor!$I$6*10^3</f>
        <v>0</v>
      </c>
      <c r="N22" s="131">
        <f>'BP(2020)_Oil_Trade'!F$22*N$35/SUM(N$35:R$35)*Conversion_Factor!$F$5*Conversion_Factor!$I$6*10^3</f>
        <v>7.3452601567701968E-4</v>
      </c>
      <c r="O22" s="131">
        <f>'BP(2020)_Oil_Trade'!F$22*O$35/SUM(N$35:R$35)*Conversion_Factor!$F$5*Conversion_Factor!$I$6*10^3</f>
        <v>1.7782595066230206E-3</v>
      </c>
      <c r="P22" s="131">
        <f>'BP(2020)_Oil_Trade'!F$22*P$35/SUM(N$35:R$35)*Conversion_Factor!$F$5*Conversion_Factor!$I$6*10^3</f>
        <v>2.4518198543645956E-3</v>
      </c>
      <c r="Q22" s="131">
        <f>'BP(2020)_Oil_Trade'!F$22*Q$35/SUM(N$35:R$35)*Conversion_Factor!$F$5*Conversion_Factor!$I$6*10^3</f>
        <v>7.1236463823842857E-3</v>
      </c>
      <c r="R22" s="131">
        <f>'BP(2020)_Oil_Trade'!F$22*R$35/SUM(N$35:R$35)*Conversion_Factor!$F$5*Conversion_Factor!$I$6*10^3</f>
        <v>7.8710083909510759E-3</v>
      </c>
      <c r="S22" s="131">
        <f>'BP(2020)_Oil_Trade'!P$22*S$35/SUM(H$35,I$35,S$35,AB$35)*Conversion_Factor!$F$5*Conversion_Factor!$I$6*10^3</f>
        <v>0.35632759568467226</v>
      </c>
      <c r="T22" s="71">
        <f>'BP(2020)_Oil_Trade'!M$22*Conversion_Factor!$F$5*Conversion_Factor!$I$6*10^3</f>
        <v>0</v>
      </c>
      <c r="U22" s="131">
        <f>'BP(2020)_Oil_Trade'!N$22*Conversion_Factor!$F$5*Conversion_Factor!$I$6*10^3</f>
        <v>0</v>
      </c>
      <c r="V22" s="131">
        <f>'BP(2020)_Oil_Trade'!E$22*V$35/SUM(J$35,L$35,V$35)*Conversion_Factor!$F$5*Conversion_Factor!$I$6*10^3</f>
        <v>71.706694761898461</v>
      </c>
      <c r="W22" s="131">
        <f>'BP(2020)_Oil_Trade'!I$22*W$35/SUM(W$35:X$35)*Conversion_Factor!$F$5*Conversion_Factor!$I$6*10^3</f>
        <v>6.7555153931141256E-3</v>
      </c>
      <c r="X22" s="131">
        <f>'BP(2020)_Oil_Trade'!I$22*X$35/SUM(W$35:X$35)*Conversion_Factor!$F$5*Conversion_Factor!$I$6*10^3</f>
        <v>1.587007040382217E-3</v>
      </c>
      <c r="Y22" s="131">
        <f>'BP(2020)_Oil_Trade'!C$22*Conversion_Factor!$F$5*Conversion_Factor!$I$6*10^3</f>
        <v>0</v>
      </c>
      <c r="Z22" s="131">
        <f>'BP(2020)_Oil_Trade'!J$22*Z$35/SUM(B$35,C$35,D$35,E$35,Z$35)*Conversion_Factor!$F$5*Conversion_Factor!$I$6*10^3</f>
        <v>0</v>
      </c>
      <c r="AA22" s="131">
        <f>'BP(2020)_Oil_Trade'!G$22*Conversion_Factor!$F$5*Conversion_Factor!$I$6*10^3</f>
        <v>0</v>
      </c>
      <c r="AB22" s="131">
        <f>'BP(2020)_Oil_Trade'!P$22*AB$35/SUM(H$35,I$35,S$35,AB$35)*Conversion_Factor!$F$5*Conversion_Factor!$I$6*10^3</f>
        <v>1.928436444851934</v>
      </c>
      <c r="AC22" s="131">
        <f>'BP(2020)_Oil_Trade'!D$22*Conversion_Factor!$F$5*Conversion_Factor!$I$6*10^3</f>
        <v>0</v>
      </c>
      <c r="AD22" s="132">
        <f t="shared" si="1"/>
        <v>2370.2386165278645</v>
      </c>
      <c r="AE22" s="133">
        <f>'BP(2020)_Oil_Trade'!Q22*Conversion_Factor!$F$5*Conversion_Factor!$I$6*10^3</f>
        <v>2370.2386165278658</v>
      </c>
      <c r="AF22" s="134">
        <f t="shared" si="0"/>
        <v>0</v>
      </c>
      <c r="AG22" s="138">
        <f>-'Key inputs_EB_Trade'!$V$37</f>
        <v>0</v>
      </c>
    </row>
    <row r="23" spans="1:33">
      <c r="A23" t="s">
        <v>98</v>
      </c>
      <c r="B23" s="131">
        <f>'BP(2020)_Oil_Trade'!J$23*B$35/SUM(B$35,C$35,D$35,E$35,Z$35)*Conversion_Factor!$F$5*Conversion_Factor!$I$6*10^3</f>
        <v>5.5155544181849114</v>
      </c>
      <c r="C23" s="131">
        <f>'BP(2020)_Oil_Trade'!J$23*C$35/SUM(B$35,C$35,D$35,E$35,Z$35)*Conversion_Factor!$F$5*Conversion_Factor!$I$6*10^3</f>
        <v>20.941272759868468</v>
      </c>
      <c r="D23" s="131">
        <f>'BP(2020)_Oil_Trade'!J$23*D$35/SUM(B$35,C$35,D$35,E$35,Z$35)*Conversion_Factor!$F$5*Conversion_Factor!$I$6*10^3</f>
        <v>19.189056983049046</v>
      </c>
      <c r="E23" s="131">
        <f>'BP(2020)_Oil_Trade'!J$23*E$35/SUM(B$35,C$35,D$35,E$35,Z$35)*Conversion_Factor!$F$5*Conversion_Factor!$I$6*10^3</f>
        <v>86.114791604757656</v>
      </c>
      <c r="F23" s="131">
        <f>'BP(2020)_Oil_Trade'!K$23*Conversion_Factor!$F$5*Conversion_Factor!$I$6*10^3</f>
        <v>0.72652574260192593</v>
      </c>
      <c r="G23" s="131">
        <f>'BP(2020)_Oil_Trade'!H$23*Conversion_Factor!$F$5*Conversion_Factor!$I$6*10^3</f>
        <v>0</v>
      </c>
      <c r="H23" s="131">
        <f>'BP(2020)_Oil_Trade'!O$23*Conversion_Factor!$F$5*Conversion_Factor!$I$6*10^3+'BP(2020)_Oil_Trade'!P$23*H$35/SUM(H$35,I$35,S$35,AB$35)*Conversion_Factor!$F$5*Conversion_Factor!$I$6*10^3</f>
        <v>0.57658825906593447</v>
      </c>
      <c r="I23" s="131">
        <f>'BP(2020)_Oil_Trade'!P$23*I$35/SUM(H$35,I$35,S$35,AB$35)*Conversion_Factor!$F$5*Conversion_Factor!$I$6*10^3</f>
        <v>2.8901671149308278E-4</v>
      </c>
      <c r="J23" s="131">
        <f>'BP(2020)_Oil_Trade'!E$23*J$35/SUM(J$35,L$35,V$35)*Conversion_Factor!$F$5*Conversion_Factor!$I$6*10^3</f>
        <v>0</v>
      </c>
      <c r="K23" s="131">
        <f>'BP(2020)_Oil_Trade'!B$23*Conversion_Factor!$F$5*Conversion_Factor!$I$6*10^3</f>
        <v>0</v>
      </c>
      <c r="L23" s="131">
        <f>'BP(2020)_Oil_Trade'!E$23*L$35/SUM(J$35,L$35,V$35)*Conversion_Factor!$F$5*Conversion_Factor!$I$6*10^3</f>
        <v>0</v>
      </c>
      <c r="M23" s="131">
        <f>'BP(2020)_Oil_Trade'!L$23*Conversion_Factor!$F$5*Conversion_Factor!$I$6*10^3</f>
        <v>0</v>
      </c>
      <c r="N23" s="131">
        <f>'BP(2020)_Oil_Trade'!F$23*N$35/SUM(N$35:R$35)*Conversion_Factor!$F$5*Conversion_Factor!$I$6*10^3</f>
        <v>1.0398907637674663E-4</v>
      </c>
      <c r="O23" s="131">
        <f>'BP(2020)_Oil_Trade'!F$23*O$35/SUM(N$35:R$35)*Conversion_Factor!$F$5*Conversion_Factor!$I$6*10^3</f>
        <v>2.517535930724726E-4</v>
      </c>
      <c r="P23" s="131">
        <f>'BP(2020)_Oil_Trade'!F$23*P$35/SUM(N$35:R$35)*Conversion_Factor!$F$5*Conversion_Factor!$I$6*10^3</f>
        <v>3.4711157488757205E-4</v>
      </c>
      <c r="Q23" s="131">
        <f>'BP(2020)_Oil_Trade'!F$23*Q$35/SUM(N$35:R$35)*Conversion_Factor!$F$5*Conversion_Factor!$I$6*10^3</f>
        <v>1.0085162294162023E-3</v>
      </c>
      <c r="R23" s="131">
        <f>'BP(2020)_Oil_Trade'!F$23*R$35/SUM(N$35:R$35)*Conversion_Factor!$F$5*Conversion_Factor!$I$6*10^3</f>
        <v>1.1143225362470063E-3</v>
      </c>
      <c r="S23" s="131">
        <f>'BP(2020)_Oil_Trade'!P$23*S$35/SUM(H$35,I$35,S$35,AB$35)*Conversion_Factor!$F$5*Conversion_Factor!$I$6*10^3</f>
        <v>6.5251052471575535E-4</v>
      </c>
      <c r="T23" s="131">
        <f>'BP(2020)_Oil_Trade'!M$23*Conversion_Factor!$F$5*Conversion_Factor!$I$6*10^3</f>
        <v>0</v>
      </c>
      <c r="U23" s="71">
        <f>'BP(2020)_Oil_Trade'!N$23*Conversion_Factor!$F$5*Conversion_Factor!$I$6*10^3</f>
        <v>0</v>
      </c>
      <c r="V23" s="131">
        <f>'BP(2020)_Oil_Trade'!E$23*V$35/SUM(J$35,L$35,V$35)*Conversion_Factor!$F$5*Conversion_Factor!$I$6*10^3</f>
        <v>0</v>
      </c>
      <c r="W23" s="131">
        <f>'BP(2020)_Oil_Trade'!I$23*W$35/SUM(W$35:X$35)*Conversion_Factor!$F$5*Conversion_Factor!$I$6*10^3</f>
        <v>0</v>
      </c>
      <c r="X23" s="131">
        <f>'BP(2020)_Oil_Trade'!I$23*X$35/SUM(W$35:X$35)*Conversion_Factor!$F$5*Conversion_Factor!$I$6*10^3</f>
        <v>0</v>
      </c>
      <c r="Y23" s="131">
        <f>'BP(2020)_Oil_Trade'!C$23*Conversion_Factor!$F$5*Conversion_Factor!$I$6*10^3</f>
        <v>0</v>
      </c>
      <c r="Z23" s="131">
        <f>'BP(2020)_Oil_Trade'!J$23*Z$35/SUM(B$35,C$35,D$35,E$35,Z$35)*Conversion_Factor!$F$5*Conversion_Factor!$I$6*10^3</f>
        <v>0</v>
      </c>
      <c r="AA23" s="131">
        <f>'BP(2020)_Oil_Trade'!G$23*Conversion_Factor!$F$5*Conversion_Factor!$I$6*10^3</f>
        <v>0</v>
      </c>
      <c r="AB23" s="131">
        <f>'BP(2020)_Oil_Trade'!P$23*AB$35/SUM(H$35,I$35,S$35,AB$35)*Conversion_Factor!$F$5*Conversion_Factor!$I$6*10^3</f>
        <v>3.5313713889980631E-3</v>
      </c>
      <c r="AC23" s="131">
        <f>'BP(2020)_Oil_Trade'!D$23*Conversion_Factor!$F$5*Conversion_Factor!$I$6*10^3</f>
        <v>0</v>
      </c>
      <c r="AD23" s="132">
        <f>SUM(B23:AC23)</f>
        <v>133.07108835916307</v>
      </c>
      <c r="AE23" s="133">
        <f>'BP(2020)_Oil_Trade'!Q23*Conversion_Factor!$F$5*Conversion_Factor!$I$6*10^3</f>
        <v>133.0710883591631</v>
      </c>
      <c r="AF23" s="134">
        <f t="shared" si="0"/>
        <v>0</v>
      </c>
      <c r="AG23" s="138">
        <f>-'Key inputs_EB_Trade'!$W$37</f>
        <v>0</v>
      </c>
    </row>
    <row r="24" spans="1:33">
      <c r="A24" t="s">
        <v>100</v>
      </c>
      <c r="B24" s="131">
        <f>'BP(2020)_Oil_Trade'!J$8*B$35/SUM(B$35,C$35,D$35,E$35,Z$35)*Conversion_Factor!$F$5*Conversion_Factor!$I$6*10^3*AG$24/SUM(AG$12,AG$14,AG$24)</f>
        <v>370.24001594944281</v>
      </c>
      <c r="C24" s="131">
        <f>'BP(2020)_Oil_Trade'!J$8*C$35/SUM(B$35,C$35,D$35,E$35,Z$35)*Conversion_Factor!$F$5*Conversion_Factor!$I$6*10^3*AG$24/SUM(AG$12,AG$14,AG$24)</f>
        <v>1405.7149241520547</v>
      </c>
      <c r="D24" s="131">
        <f>'BP(2020)_Oil_Trade'!J$8*D$35/SUM(B$35,C$35,D$35,E$35,Z$35)*Conversion_Factor!$F$5*Conversion_Factor!$I$6*10^3*AG$24/SUM(AG$12,AG$14,AG$24)</f>
        <v>1288.0947634266747</v>
      </c>
      <c r="E24" s="131">
        <f>'BP(2020)_Oil_Trade'!J$8*E$35/SUM(B$35,C$35,D$35,E$35,Z$35)*Conversion_Factor!$F$5*Conversion_Factor!$I$6*10^3*AG$24/SUM(AG$12,AG$14,AG$24)</f>
        <v>5780.5869364843811</v>
      </c>
      <c r="F24" s="131">
        <f>'BP(2020)_Oil_Trade'!K$8*Conversion_Factor!$F$5*Conversion_Factor!$I$6*10^3*AG$24/SUM(AG$12,AG$14,AG$24)</f>
        <v>0</v>
      </c>
      <c r="G24" s="131">
        <f>'BP(2020)_Oil_Trade'!H$8*Conversion_Factor!$F$5*Conversion_Factor!$I$6*10^3*AG$24/SUM(AG$12,AG$14,AG$24)</f>
        <v>0</v>
      </c>
      <c r="H24" s="131">
        <f>('BP(2020)_Oil_Trade'!O$8*Conversion_Factor!$F$5*Conversion_Factor!$I$6*10^3+'BP(2020)_Oil_Trade'!P$8*H$35/SUM(H$35,I$35,S$35,AB$35)*Conversion_Factor!$F$5*Conversion_Factor!$I$6*10^3)*AG$24/SUM(AG$12,AG$14,AG$24)</f>
        <v>53026.558026391605</v>
      </c>
      <c r="I24" s="131">
        <f>'BP(2020)_Oil_Trade'!P$8*I$35/SUM(H$35,I$35,S$35,AB$35)*Conversion_Factor!$F$5*Conversion_Factor!$I$6*10^3*AG$24/SUM(AG$12,AG$14,AG$24)</f>
        <v>4427.1930744164956</v>
      </c>
      <c r="J24" s="131">
        <f>'BP(2020)_Oil_Trade'!E$8*J$35/SUM(J$35,L$35,V$35)*Conversion_Factor!$F$5*Conversion_Factor!$I$6*10^3*AG$24/SUM(AG$12,AG$14,AG$24)</f>
        <v>0</v>
      </c>
      <c r="K24" s="131">
        <f>'BP(2020)_Oil_Trade'!B$8*Conversion_Factor!$F$5*Conversion_Factor!$I$6*10^3*AG$24/SUM(AG$12,AG$14,AG$24)</f>
        <v>5769.8306271298352</v>
      </c>
      <c r="L24" s="131">
        <f>'BP(2020)_Oil_Trade'!E$8*L$35/SUM(J$35,L$35,V$35)*Conversion_Factor!$F$5*Conversion_Factor!$I$6*10^3*AG$24/SUM(AG$12,AG$14,AG$24)</f>
        <v>0</v>
      </c>
      <c r="M24" s="131">
        <f>'BP(2020)_Oil_Trade'!L$8*Conversion_Factor!$F$5*Conversion_Factor!$I$6*10^3*AG$24/SUM(AG$12,AG$14,AG$24)</f>
        <v>1847863.7874486132</v>
      </c>
      <c r="N24" s="131">
        <f>'BP(2020)_Oil_Trade'!F$8*N$35/SUM(N$35:R$35)*Conversion_Factor!$F$5*Conversion_Factor!$I$6*10^3*AG$24/SUM(AG$12,AG$14,AG$24)</f>
        <v>12744.613471304438</v>
      </c>
      <c r="O24" s="131">
        <f>'BP(2020)_Oil_Trade'!F$8*O$35/SUM(N$35:R$35)*Conversion_Factor!$F$5*Conversion_Factor!$I$6*10^3*AG$24/SUM(AG$12,AG$14,AG$24)</f>
        <v>30854.223784972419</v>
      </c>
      <c r="P24" s="131">
        <f>'BP(2020)_Oil_Trade'!F$8*P$35/SUM(N$35:R$35)*Conversion_Factor!$F$5*Conversion_Factor!$I$6*10^3*AG$24/SUM(AG$12,AG$14,AG$24)</f>
        <v>42541.034188347403</v>
      </c>
      <c r="Q24" s="131">
        <f>'BP(2020)_Oil_Trade'!F$8*Q$35/SUM(N$35:R$35)*Conversion_Factor!$F$5*Conversion_Factor!$I$6*10^3*AG$24/SUM(AG$12,AG$14,AG$24)</f>
        <v>123600.95859377229</v>
      </c>
      <c r="R24" s="131">
        <f>'BP(2020)_Oil_Trade'!F$8*R$35/SUM(N$35:R$35)*Conversion_Factor!$F$5*Conversion_Factor!$I$6*10^3*AG$24/SUM(AG$12,AG$14,AG$24)</f>
        <v>136568.28680139515</v>
      </c>
      <c r="S24" s="131">
        <f>'BP(2020)_Oil_Trade'!P$8*S$35/SUM(H$35,I$35,S$35,AB$35)*Conversion_Factor!$F$5*Conversion_Factor!$I$6*10^3*AG$24/SUM(AG$12,AG$14,AG$24)</f>
        <v>9995.2354349399066</v>
      </c>
      <c r="T24" s="131">
        <f>'BP(2020)_Oil_Trade'!M$8*Conversion_Factor!$F$5*Conversion_Factor!$I$6*10^3*AG$24/SUM(AG$12,AG$14,AG$24)</f>
        <v>513675.30303996371</v>
      </c>
      <c r="U24" s="131">
        <f>'BP(2020)_Oil_Trade'!N$8*Conversion_Factor!$F$5*Conversion_Factor!$I$6*10^3*AG$24/SUM(AG$12,AG$14,AG$24)</f>
        <v>63530.599245740574</v>
      </c>
      <c r="V24" s="71">
        <f>'BP(2020)_Oil_Trade'!E$8*V$35/SUM(J$35,L$35,V$35)*Conversion_Factor!$F$5*Conversion_Factor!$I$6*10^3*AG$24/SUM(AG$12,AG$14,AG$24)</f>
        <v>0</v>
      </c>
      <c r="W24" s="131">
        <f>'BP(2020)_Oil_Trade'!I$8*W$35/SUM(W$35:X$35)*Conversion_Factor!$F$5*Conversion_Factor!$I$6*10^3*AG$24/SUM(AG$12,AG$14,AG$24)</f>
        <v>9133.3864742258793</v>
      </c>
      <c r="X24" s="131">
        <f>'BP(2020)_Oil_Trade'!I$8*X$35/SUM(W$35:X$35)*Conversion_Factor!$F$5*Conversion_Factor!$I$6*10^3*AG$24/SUM(AG$12,AG$14,AG$24)</f>
        <v>2145.616994952396</v>
      </c>
      <c r="Y24" s="131">
        <f>'BP(2020)_Oil_Trade'!C$8*Conversion_Factor!$F$5*Conversion_Factor!$I$6*10^3*AG$24/SUM(AG$12,AG$14,AG$24)</f>
        <v>1.1000369140142511E-4</v>
      </c>
      <c r="Z24" s="131">
        <f>'BP(2020)_Oil_Trade'!J$8*Z$35/SUM(B$35,C$35,D$35,E$35,Z$35)*Conversion_Factor!$F$5*Conversion_Factor!$I$6*10^3*AG$24/SUM(AG$12,AG$14,AG$24)</f>
        <v>0</v>
      </c>
      <c r="AA24" s="131">
        <f>'BP(2020)_Oil_Trade'!G$8*Conversion_Factor!$F$5*Conversion_Factor!$I$6*10^3*AG$24/SUM(AG$12,AG$14,AG$24)</f>
        <v>2.7500921544132594E-2</v>
      </c>
      <c r="AB24" s="131">
        <f>'BP(2020)_Oil_Trade'!P$8*AB$35/SUM(H$35,I$35,S$35,AB$35)*Conversion_Factor!$F$5*Conversion_Factor!$I$6*10^3*AG$24/SUM(AG$12,AG$14,AG$24)</f>
        <v>54093.975659047537</v>
      </c>
      <c r="AC24" s="131">
        <f>'BP(2020)_Oil_Trade'!D$8*Conversion_Factor!$F$5*Conversion_Factor!$I$6*10^3*AG$24/SUM(AG$12,AG$14,AG$24)</f>
        <v>1101145.8481374991</v>
      </c>
      <c r="AD24" s="132">
        <f>SUM(B24:AC24)</f>
        <v>4019961.1152536497</v>
      </c>
      <c r="AE24" s="133">
        <f>'BP(2020)_Oil_Trade'!Q$8*Conversion_Factor!$F$5*Conversion_Factor!$I$6*10^3*AG$24/SUM(AG$12,AG$14,AG$24)</f>
        <v>4019961.1152536492</v>
      </c>
      <c r="AF24" s="134">
        <f t="shared" si="0"/>
        <v>0</v>
      </c>
      <c r="AG24" s="138">
        <f>-'Key inputs_EB_Trade'!$X$37</f>
        <v>4249044</v>
      </c>
    </row>
    <row r="25" spans="1:33">
      <c r="A25" t="s">
        <v>103</v>
      </c>
      <c r="B25" s="131">
        <f>'BP(2020)_Oil_Trade'!J$16*B$35/SUM(B$35,C$35,D$35,E$35,Z$35)*Conversion_Factor!$F$5*Conversion_Factor!$I$6*10^3*AG$25/SUM(AG$25:AG$26)</f>
        <v>0</v>
      </c>
      <c r="C25" s="131">
        <f>'BP(2020)_Oil_Trade'!J$16*C$35/SUM(B$35,C$35,D$35,E$35,Z$35)*Conversion_Factor!$F$5*Conversion_Factor!$I$6*10^3*AG$25/SUM(AG$25:AG$26)</f>
        <v>0</v>
      </c>
      <c r="D25" s="131">
        <f>'BP(2020)_Oil_Trade'!J$16*D$35/SUM(B$35,C$35,D$35,E$35,Z$35)*Conversion_Factor!$F$5*Conversion_Factor!$I$6*10^3*AG$25/SUM(AG$25:AG$26)</f>
        <v>0</v>
      </c>
      <c r="E25" s="131">
        <f>'BP(2020)_Oil_Trade'!J$16*E$35/SUM(B$35,C$35,D$35,E$35,Z$35)*Conversion_Factor!$F$5*Conversion_Factor!$I$6*10^3*AG$25/SUM(AG$25:AG$26)</f>
        <v>0</v>
      </c>
      <c r="F25" s="131">
        <f>'BP(2020)_Oil_Trade'!K$16*Conversion_Factor!$F$5*Conversion_Factor!$I$6*10^3*AG$25/SUM(AG$25:AG$26)</f>
        <v>0</v>
      </c>
      <c r="G25" s="131">
        <f>'BP(2020)_Oil_Trade'!H$16*Conversion_Factor!$F$5*Conversion_Factor!$I$6*10^3*AG$25/SUM(AG$25:AG$26)</f>
        <v>0</v>
      </c>
      <c r="H25" s="131">
        <f>('BP(2020)_Oil_Trade'!O$16*Conversion_Factor!$F$5*Conversion_Factor!$I$6*10^3+'BP(2020)_Oil_Trade'!P$16*H$35/SUM(H$35,I$35,S$35,AB$35)*Conversion_Factor!$F$5*Conversion_Factor!$I$6*10^3)*AG$25/SUM(AG$25:AG$26)</f>
        <v>0</v>
      </c>
      <c r="I25" s="131">
        <f>'BP(2020)_Oil_Trade'!P$16*I$35/SUM(H$35,I$35,S$35,AB$35)*Conversion_Factor!$F$5*Conversion_Factor!$I$6*10^3*AG$25/SUM(AG$25:AG$26)</f>
        <v>0</v>
      </c>
      <c r="J25" s="131">
        <f>'BP(2020)_Oil_Trade'!E$16*J$35/SUM(J$35,L$35,V$35)*Conversion_Factor!$F$5*Conversion_Factor!$I$6*10^3*AG$25/SUM(AG$25:AG$26)</f>
        <v>0</v>
      </c>
      <c r="K25" s="131">
        <f>'BP(2020)_Oil_Trade'!B$16*Conversion_Factor!$F$5*Conversion_Factor!$I$6*10^3*AG$25/SUM(AG$25:AG$26)</f>
        <v>0</v>
      </c>
      <c r="L25" s="131">
        <f>'BP(2020)_Oil_Trade'!E$16*L$35/SUM(J$35,L$35,V$35)*Conversion_Factor!$F$5*Conversion_Factor!$I$6*10^3*AG$25/SUM(AG$25:AG$26)</f>
        <v>0</v>
      </c>
      <c r="M25" s="131">
        <f>'BP(2020)_Oil_Trade'!L$16*Conversion_Factor!$F$5*Conversion_Factor!$I$6*10^3*AG$25/SUM(AG$25:AG$26)</f>
        <v>0</v>
      </c>
      <c r="N25" s="131">
        <f>'BP(2020)_Oil_Trade'!F$16*N$35/SUM(N$35:R$35)*Conversion_Factor!$F$5*Conversion_Factor!$I$6*10^3*AG$25/SUM(AG$25:AG$26)</f>
        <v>0</v>
      </c>
      <c r="O25" s="131">
        <f>'BP(2020)_Oil_Trade'!F$16*O$35/SUM(N$35:R$35)*Conversion_Factor!$F$5*Conversion_Factor!$I$6*10^3*AG$25/SUM(AG$25:AG$26)</f>
        <v>0</v>
      </c>
      <c r="P25" s="131">
        <f>'BP(2020)_Oil_Trade'!F$16*P$35/SUM(N$35:R$35)*Conversion_Factor!$F$5*Conversion_Factor!$I$6*10^3*AG$25/SUM(AG$25:AG$26)</f>
        <v>0</v>
      </c>
      <c r="Q25" s="131">
        <f>'BP(2020)_Oil_Trade'!F$16*Q$35/SUM(N$35:R$35)*Conversion_Factor!$F$5*Conversion_Factor!$I$6*10^3*AG$25/SUM(AG$25:AG$26)</f>
        <v>0</v>
      </c>
      <c r="R25" s="131">
        <f>'BP(2020)_Oil_Trade'!F$16*R$35/SUM(N$35:R$35)*Conversion_Factor!$F$5*Conversion_Factor!$I$6*10^3*AG$25/SUM(AG$25:AG$26)</f>
        <v>0</v>
      </c>
      <c r="S25" s="131">
        <f>'BP(2020)_Oil_Trade'!P$16*S$35/SUM(H$35,I$35,S$35,AB$35)*Conversion_Factor!$F$5*Conversion_Factor!$I$6*10^3*AG$25/SUM(AG$25:AG$26)</f>
        <v>0</v>
      </c>
      <c r="T25" s="131">
        <f>'BP(2020)_Oil_Trade'!M$16*Conversion_Factor!$F$5*Conversion_Factor!$I$6*10^3*AG$25/SUM(AG$25:AG$26)</f>
        <v>0</v>
      </c>
      <c r="U25" s="131">
        <f>'BP(2020)_Oil_Trade'!N$16*Conversion_Factor!$F$5*Conversion_Factor!$I$6*10^3*AG$25/SUM(AG$25:AG$26)</f>
        <v>0</v>
      </c>
      <c r="V25" s="131">
        <f>'BP(2020)_Oil_Trade'!E$16*V$35/SUM(J$35,L$35,V$35)*Conversion_Factor!$F$5*Conversion_Factor!$I$6*10^3*AG$25/SUM(AG$25:AG$26)</f>
        <v>0</v>
      </c>
      <c r="W25" s="71">
        <f>'BP(2020)_Oil_Trade'!I$16*W$35/SUM(W$35:X$35)*Conversion_Factor!$F$5*Conversion_Factor!$I$6*10^3*AG$25/SUM(AG$25:AG$26)</f>
        <v>0</v>
      </c>
      <c r="X25" s="131">
        <f>'BP(2020)_Oil_Trade'!I$16*X$35/SUM(W$35:X$35)*Conversion_Factor!$F$5*Conversion_Factor!$I$6*10^3*AG$25/SUM(AG$25:AG$26)</f>
        <v>0</v>
      </c>
      <c r="Y25" s="131">
        <f>'BP(2020)_Oil_Trade'!C$16*Conversion_Factor!$F$5*Conversion_Factor!$I$6*10^3*AG$25/SUM(AG$25:AG$26)</f>
        <v>0</v>
      </c>
      <c r="Z25" s="131">
        <f>'BP(2020)_Oil_Trade'!J$16*Z$35/SUM(B$35,C$35,D$35,E$35,Z$35)*Conversion_Factor!$F$5*Conversion_Factor!$I$6*10^3*AG$25/SUM(AG$25:AG$26)</f>
        <v>0</v>
      </c>
      <c r="AA25" s="131">
        <f>'BP(2020)_Oil_Trade'!G$16*Conversion_Factor!$F$5*Conversion_Factor!$I$6*10^3*AG$25/SUM(AG$25:AG$26)</f>
        <v>0</v>
      </c>
      <c r="AB25" s="131">
        <f>'BP(2020)_Oil_Trade'!P$16*AB$35/SUM(H$35,I$35,S$35,AB$35)*Conversion_Factor!$F$5*Conversion_Factor!$I$6*10^3*AG$25/SUM(AG$25:AG$26)</f>
        <v>0</v>
      </c>
      <c r="AC25" s="131">
        <f>'BP(2020)_Oil_Trade'!D$16*Conversion_Factor!$F$5*Conversion_Factor!$I$6*10^3*AG$25/SUM(AG$25:AG$26)</f>
        <v>0</v>
      </c>
      <c r="AD25" s="132">
        <f>SUM(B25:AC25)</f>
        <v>0</v>
      </c>
      <c r="AE25" s="133">
        <f>'BP(2020)_Oil_Trade'!Q$16*Conversion_Factor!$F$5*Conversion_Factor!$I$6*10^3*AG$25/SUM(AG$25:AG$26)</f>
        <v>0</v>
      </c>
      <c r="AF25" s="134">
        <f t="shared" si="0"/>
        <v>0</v>
      </c>
      <c r="AG25" s="138">
        <f>-'Key inputs_EB_Trade'!$Y$37</f>
        <v>0</v>
      </c>
    </row>
    <row r="26" spans="1:33">
      <c r="A26" t="s">
        <v>106</v>
      </c>
      <c r="B26" s="131">
        <f>'BP(2020)_Oil_Trade'!J$16*B$35/SUM(B$35,C$35,D$35,E$35,Z$35)*Conversion_Factor!$F$5*Conversion_Factor!$I$6*10^3*AG$26/SUM(AG$25:AG$26)+('BP(2020)_Oil_Trade'!J12+'BP(2020)_Oil_Trade'!J13+'BP(2020)_Oil_Trade'!J14+'BP(2020)_Oil_Trade'!J15)*B$35/SUM(B$35,C$35,D$35,E$35,Z$35)*Conversion_Factor!$F$5*Conversion_Factor!$I$6*10^3</f>
        <v>28367.271593223049</v>
      </c>
      <c r="C26" s="131">
        <f>'BP(2020)_Oil_Trade'!J$16*C$35/SUM(B$35,C$35,D$35,E$35,Z$35)*Conversion_Factor!$F$5*Conversion_Factor!$I$6*10^3*AG$26/SUM(AG$25:AG$26)+('BP(2020)_Oil_Trade'!J12+'BP(2020)_Oil_Trade'!J13+'BP(2020)_Oil_Trade'!J14+'BP(2020)_Oil_Trade'!J15)*C$35/SUM(B$35,C$35,D$35,E$35,Z$35)*Conversion_Factor!$F$5*Conversion_Factor!$I$6*10^3</f>
        <v>107703.90913529314</v>
      </c>
      <c r="D26" s="131">
        <f>'BP(2020)_Oil_Trade'!J$16*D$35/SUM(B$35,C$35,D$35,E$35,Z$35)*Conversion_Factor!$F$5*Conversion_Factor!$I$6*10^3*AG$26/SUM(AG$25:AG$26)+('BP(2020)_Oil_Trade'!J12+'BP(2020)_Oil_Trade'!J13+'BP(2020)_Oil_Trade'!J14+'BP(2020)_Oil_Trade'!J15)*D$35/SUM(B$35,C$35,D$35,E$35,Z$35)*Conversion_Factor!$F$5*Conversion_Factor!$I$6*10^3</f>
        <v>98692.017118221134</v>
      </c>
      <c r="E26" s="131">
        <f>'BP(2020)_Oil_Trade'!J$16*E$35/SUM(B$35,C$35,D$35,E$35,Z$35)*Conversion_Factor!$F$5*Conversion_Factor!$I$6*10^3*AG$26/SUM(AG$25:AG$26)+('BP(2020)_Oil_Trade'!J12+'BP(2020)_Oil_Trade'!J13+'BP(2020)_Oil_Trade'!J14+'BP(2020)_Oil_Trade'!J15)*E$35/SUM(B$35,C$35,D$35,E$35,Z$35)*Conversion_Factor!$F$5*Conversion_Factor!$I$6*10^3</f>
        <v>442900.47680281388</v>
      </c>
      <c r="F26" s="131">
        <f>'BP(2020)_Oil_Trade'!K$16*Conversion_Factor!$F$5*Conversion_Factor!$I$6*10^3*AG$26/SUM(AG$25:AG$26)+('BP(2020)_Oil_Trade'!K12+'BP(2020)_Oil_Trade'!K13+'BP(2020)_Oil_Trade'!K14+'BP(2020)_Oil_Trade'!K15)*Conversion_Factor!$F$5*Conversion_Factor!$I$6*10^3</f>
        <v>291135.13129316992</v>
      </c>
      <c r="G26" s="131">
        <f>'BP(2020)_Oil_Trade'!H$16*Conversion_Factor!$F$5*Conversion_Factor!$I$6*10^3*AG$26/SUM(AG$25:AG$26)+('BP(2020)_Oil_Trade'!H12+'BP(2020)_Oil_Trade'!H13+'BP(2020)_Oil_Trade'!H14+'BP(2020)_Oil_Trade'!H15)*Conversion_Factor!$F$5*Conversion_Factor!$I$6*10^3</f>
        <v>205.41128648710003</v>
      </c>
      <c r="H26" s="131">
        <f>('BP(2020)_Oil_Trade'!O$16*Conversion_Factor!$F$5*Conversion_Factor!$I$6*10^3+'BP(2020)_Oil_Trade'!P$16*H$35/SUM(H$35,I$35,S$35,AB$35)*Conversion_Factor!$F$5*Conversion_Factor!$I$6*10^3)*AG$26/SUM(AG$25:AG$26)+('BP(2020)_Oil_Trade'!O12+'BP(2020)_Oil_Trade'!O13+'BP(2020)_Oil_Trade'!O14+'BP(2020)_Oil_Trade'!O15)*Conversion_Factor!$F$5*Conversion_Factor!$I$6*10^3+('BP(2020)_Oil_Trade'!P12+'BP(2020)_Oil_Trade'!P13+'BP(2020)_Oil_Trade'!P14+'BP(2020)_Oil_Trade'!P15)*H$35/SUM(H$35,I$35,S$35,AB$35)*Conversion_Factor!$F$5*Conversion_Factor!$I$6*10^3</f>
        <v>4724902.7048138101</v>
      </c>
      <c r="I26" s="131">
        <f>'BP(2020)_Oil_Trade'!P$16*I$35/SUM(H$35,I$35,S$35,AB$35)*Conversion_Factor!$F$5*Conversion_Factor!$I$6*10^3*AG$26/SUM(AG$25:AG$26)+('BP(2020)_Oil_Trade'!P12+'BP(2020)_Oil_Trade'!P13+'BP(2020)_Oil_Trade'!P14+'BP(2020)_Oil_Trade'!P15)*I$35/SUM(H$35,I$35,S$35,AB$35)*Conversion_Factor!$F$5*Conversion_Factor!$I$6*10^3</f>
        <v>373157.30369900004</v>
      </c>
      <c r="J26" s="131">
        <f>'BP(2020)_Oil_Trade'!E$16*J$35/SUM(J$35,L$35,V$35)*Conversion_Factor!$F$5*Conversion_Factor!$I$6*10^3*AG$26/SUM(AG$25:AG$26)+('BP(2020)_Oil_Trade'!E12+'BP(2020)_Oil_Trade'!E13+'BP(2020)_Oil_Trade'!E14+'BP(2020)_Oil_Trade'!E15)*J$35/SUM(J$35,L$35,V$35)*Conversion_Factor!$F$5*Conversion_Factor!$I$6*10^3</f>
        <v>52387.289326933918</v>
      </c>
      <c r="K26" s="131">
        <f>'BP(2020)_Oil_Trade'!B$16*Conversion_Factor!$F$5*Conversion_Factor!$I$6*10^3*AG$26/SUM(AG$25:AG$26)+('BP(2020)_Oil_Trade'!B12+'BP(2020)_Oil_Trade'!B13+'BP(2020)_Oil_Trade'!B14+'BP(2020)_Oil_Trade'!B15)*Conversion_Factor!$F$5*Conversion_Factor!$I$6*10^3</f>
        <v>227982.90821433041</v>
      </c>
      <c r="L26" s="131">
        <f>'BP(2020)_Oil_Trade'!E$16*L$35/SUM(J$35,L$35,V$35)*Conversion_Factor!$F$5*Conversion_Factor!$I$6*10^3*AG$26/SUM(AG$25:AG$26)+('BP(2020)_Oil_Trade'!E12+'BP(2020)_Oil_Trade'!E13+'BP(2020)_Oil_Trade'!E14+'BP(2020)_Oil_Trade'!E15)*L$35/SUM(J$35,L$35,V$35)*Conversion_Factor!$F$5*Conversion_Factor!$I$6*10^3</f>
        <v>56525.292823356402</v>
      </c>
      <c r="M26" s="131">
        <f>'BP(2020)_Oil_Trade'!L$16*Conversion_Factor!$F$5*Conversion_Factor!$I$6*10^3*AG$26/SUM(AG$25:AG$26)+('BP(2020)_Oil_Trade'!L12+'BP(2020)_Oil_Trade'!L13+'BP(2020)_Oil_Trade'!L14+'BP(2020)_Oil_Trade'!L15)*Conversion_Factor!$F$5*Conversion_Factor!$I$6*10^3</f>
        <v>10104146.164542748</v>
      </c>
      <c r="N26" s="131">
        <f>'BP(2020)_Oil_Trade'!F$16*N$35/SUM(N$35:R$35)*Conversion_Factor!$F$5*Conversion_Factor!$I$6*10^3*AG$26/SUM(AG$25:AG$26)+('BP(2020)_Oil_Trade'!F12+'BP(2020)_Oil_Trade'!F13+'BP(2020)_Oil_Trade'!F14+'BP(2020)_Oil_Trade'!F15)*N$35/SUM(N$35:R$35)*Conversion_Factor!$F$5*Conversion_Factor!$I$6*10^3</f>
        <v>172673.57732071562</v>
      </c>
      <c r="O26" s="131">
        <f>'BP(2020)_Oil_Trade'!F$16*O$35/SUM(N$35:R$35)*Conversion_Factor!$F$5*Conversion_Factor!$I$6*10^3*AG$26/SUM(AG$25:AG$26)+('BP(2020)_Oil_Trade'!F12+'BP(2020)_Oil_Trade'!F13+'BP(2020)_Oil_Trade'!F14+'BP(2020)_Oil_Trade'!F15)*O$35/SUM(N$35:R$35)*Conversion_Factor!$F$5*Conversion_Factor!$I$6*10^3</f>
        <v>418036.15373670455</v>
      </c>
      <c r="P26" s="131">
        <f>'BP(2020)_Oil_Trade'!F$16*P$35/SUM(N$35:R$35)*Conversion_Factor!$F$5*Conversion_Factor!$I$6*10^3*AG$26/SUM(AG$25:AG$26)+('BP(2020)_Oil_Trade'!F12+'BP(2020)_Oil_Trade'!F13+'BP(2020)_Oil_Trade'!F14+'BP(2020)_Oil_Trade'!F15)*P$35/SUM(N$35:R$35)*Conversion_Factor!$F$5*Conversion_Factor!$I$6*10^3</f>
        <v>576377.82211004675</v>
      </c>
      <c r="Q26" s="131">
        <f>'BP(2020)_Oil_Trade'!F$16*Q$35/SUM(N$35:R$35)*Conversion_Factor!$F$5*Conversion_Factor!$I$6*10^3*AG$26/SUM(AG$25:AG$26)+('BP(2020)_Oil_Trade'!F12+'BP(2020)_Oil_Trade'!F13+'BP(2020)_Oil_Trade'!F14+'BP(2020)_Oil_Trade'!F15)*Q$35/SUM(N$35:R$35)*Conversion_Factor!$F$5*Conversion_Factor!$I$6*10^3</f>
        <v>1674638.4446033619</v>
      </c>
      <c r="R26" s="131">
        <f>'BP(2020)_Oil_Trade'!F$16*R$35/SUM(N$35:R$35)*Conversion_Factor!$F$5*Conversion_Factor!$I$6*10^3*AG$26/SUM(AG$25:AG$26)+('BP(2020)_Oil_Trade'!F12+'BP(2020)_Oil_Trade'!F13+'BP(2020)_Oil_Trade'!F14+'BP(2020)_Oil_Trade'!F15)*R$35/SUM(N$35:R$35)*Conversion_Factor!$F$5*Conversion_Factor!$I$6*10^3</f>
        <v>1850329.5281300307</v>
      </c>
      <c r="S26" s="131">
        <f>'BP(2020)_Oil_Trade'!P$16*S$35/SUM(H$35,I$35,S$35,AB$35)*Conversion_Factor!$F$5*Conversion_Factor!$I$6*10^3*AG$26/SUM(AG$25:AG$26)+('BP(2020)_Oil_Trade'!P12+'BP(2020)_Oil_Trade'!P13+'BP(2020)_Oil_Trade'!P14+'BP(2020)_Oil_Trade'!P15)*S$35/SUM(H$35,I$35,S$35,AB$35)*Conversion_Factor!$F$5*Conversion_Factor!$I$6*10^3</f>
        <v>842474.01051748032</v>
      </c>
      <c r="T26" s="131">
        <f>'BP(2020)_Oil_Trade'!M$16*Conversion_Factor!$F$5*Conversion_Factor!$I$6*10^3*AG$26/SUM(AG$25:AG$26)+('BP(2020)_Oil_Trade'!M12+'BP(2020)_Oil_Trade'!M13+'BP(2020)_Oil_Trade'!M14+'BP(2020)_Oil_Trade'!M15)*Conversion_Factor!$F$5*Conversion_Factor!$I$6*10^3</f>
        <v>5953533.7076663999</v>
      </c>
      <c r="U26" s="131">
        <f>'BP(2020)_Oil_Trade'!N$16*Conversion_Factor!$F$5*Conversion_Factor!$I$6*10^3*AG$26/SUM(AG$25:AG$26)+('BP(2020)_Oil_Trade'!N12+'BP(2020)_Oil_Trade'!N13+'BP(2020)_Oil_Trade'!N14+'BP(2020)_Oil_Trade'!N15)*Conversion_Factor!$F$5*Conversion_Factor!$I$6*10^3</f>
        <v>5809126.5351797761</v>
      </c>
      <c r="V26" s="131">
        <f>'BP(2020)_Oil_Trade'!E$16*V$35/SUM(J$35,L$35,V$35)*Conversion_Factor!$F$5*Conversion_Factor!$I$6*10^3*AG$26/SUM(AG$25:AG$26)+('BP(2020)_Oil_Trade'!E12+'BP(2020)_Oil_Trade'!E13+'BP(2020)_Oil_Trade'!E14+'BP(2020)_Oil_Trade'!E15)*V$35/SUM(J$35,L$35,V$35)*Conversion_Factor!$F$5*Conversion_Factor!$I$6*10^3</f>
        <v>71941.572207248857</v>
      </c>
      <c r="W26" s="131">
        <f>'BP(2020)_Oil_Trade'!I$16*W$35/SUM(W$35:X$35)*Conversion_Factor!$F$5*Conversion_Factor!$I$6*10^3*AG$26/SUM(AG$25:AG$26)+('BP(2020)_Oil_Trade'!I12+'BP(2020)_Oil_Trade'!I13+'BP(2020)_Oil_Trade'!I14+'BP(2020)_Oil_Trade'!I15)*W$35/SUM(W$35:X$35)*Conversion_Factor!$F$5*Conversion_Factor!$I$6*10^3</f>
        <v>809668.70733308839</v>
      </c>
      <c r="X26" s="71">
        <f>'BP(2020)_Oil_Trade'!I$16*X$35/SUM(W$35:X$35)*Conversion_Factor!$F$5*Conversion_Factor!$I$6*10^3*AG$26/SUM(AG$25:AG$26)+('BP(2020)_Oil_Trade'!I12+'BP(2020)_Oil_Trade'!I13+'BP(2020)_Oil_Trade'!I14+'BP(2020)_Oil_Trade'!I15)*X$35/SUM(W$35:X$35)*Conversion_Factor!$F$5*Conversion_Factor!$I$6*10^3</f>
        <v>190207.53623395265</v>
      </c>
      <c r="Y26" s="131">
        <f>'BP(2020)_Oil_Trade'!C$16*Conversion_Factor!$F$5*Conversion_Factor!$I$6*10^3*AG$26/SUM(AG$25:AG$26)+('BP(2020)_Oil_Trade'!C12+'BP(2020)_Oil_Trade'!C13+'BP(2020)_Oil_Trade'!C14+'BP(2020)_Oil_Trade'!C15)*Conversion_Factor!$F$5*Conversion_Factor!$I$6*10^3</f>
        <v>0</v>
      </c>
      <c r="Z26" s="131">
        <f>'BP(2020)_Oil_Trade'!J$16*Z$35/SUM(B$35,C$35,D$35,E$35,Z$35)*Conversion_Factor!$F$5*Conversion_Factor!$I$6*10^3*AG$26/SUM(AG$25:AG$26)+('BP(2020)_Oil_Trade'!J12+'BP(2020)_Oil_Trade'!J13+'BP(2020)_Oil_Trade'!J14+'BP(2020)_Oil_Trade'!J15)*Z$35/SUM(B$35,C$35,D$35,E$35,Z$35)*Conversion_Factor!$F$5*Conversion_Factor!$I$6*10^3</f>
        <v>0</v>
      </c>
      <c r="AA26" s="131">
        <f>'BP(2020)_Oil_Trade'!G$16*Conversion_Factor!$F$5*Conversion_Factor!$I$6*10^3*AG$26/SUM(AG$25:AG$26)+('BP(2020)_Oil_Trade'!G12+'BP(2020)_Oil_Trade'!G13+'BP(2020)_Oil_Trade'!G14+'BP(2020)_Oil_Trade'!G15)*Conversion_Factor!$F$5*Conversion_Factor!$I$6*10^3</f>
        <v>1.2799043559636942</v>
      </c>
      <c r="AB26" s="131">
        <f>'BP(2020)_Oil_Trade'!P$16*AB$35/SUM(H$35,I$35,S$35,AB$35)*Conversion_Factor!$F$5*Conversion_Factor!$I$6*10^3*AG$26/SUM(AG$25:AG$26)+('BP(2020)_Oil_Trade'!P12+'BP(2020)_Oil_Trade'!P13+'BP(2020)_Oil_Trade'!P14+'BP(2020)_Oil_Trade'!P15)*AB$35/SUM(H$35,I$35,S$35,AB$35)*Conversion_Factor!$F$5*Conversion_Factor!$I$6*10^3</f>
        <v>4559449.2410860071</v>
      </c>
      <c r="AC26" s="131">
        <f>'BP(2020)_Oil_Trade'!D$16*Conversion_Factor!$F$5*Conversion_Factor!$I$6*10^3*AG$26/SUM(AG$25:AG$26)+('BP(2020)_Oil_Trade'!D12+'BP(2020)_Oil_Trade'!D13+'BP(2020)_Oil_Trade'!D14+'BP(2020)_Oil_Trade'!D15)*Conversion_Factor!$F$5*Conversion_Factor!$I$6*10^3</f>
        <v>1962871.1769999999</v>
      </c>
      <c r="AD26" s="132">
        <f>SUM(B26:AC26)</f>
        <v>41399435.173678562</v>
      </c>
      <c r="AE26" s="133">
        <f>'BP(2020)_Oil_Trade'!Q$16*Conversion_Factor!$F$5*Conversion_Factor!$I$6*10^3*AG$26/SUM(AG$25:AG$26)+('BP(2020)_Oil_Trade'!Q12+'BP(2020)_Oil_Trade'!Q13+'BP(2020)_Oil_Trade'!Q14+'BP(2020)_Oil_Trade'!Q15)*Conversion_Factor!$F$5*Conversion_Factor!$I$6*10^3</f>
        <v>41399435.173678555</v>
      </c>
      <c r="AF26" s="134">
        <f t="shared" si="0"/>
        <v>0</v>
      </c>
      <c r="AG26" s="138">
        <f>-'Key inputs_EB_Trade'!$Z$37</f>
        <v>38966429</v>
      </c>
    </row>
    <row r="27" spans="1:33">
      <c r="A27" t="s">
        <v>109</v>
      </c>
      <c r="B27" s="131">
        <f>'BP(2020)_Oil_Trade'!J$6*B$35/SUM(B$35,C$35,D$35,E$35,Z$35)*Conversion_Factor!$F$5*Conversion_Factor!$I$6*10^3</f>
        <v>0</v>
      </c>
      <c r="C27" s="131">
        <f>'BP(2020)_Oil_Trade'!J$6*C$35/SUM(B$35,C$35,D$35,E$35,Z$35)*Conversion_Factor!$F$5*Conversion_Factor!$I$6*10^3</f>
        <v>0</v>
      </c>
      <c r="D27" s="131">
        <f>'BP(2020)_Oil_Trade'!J$6*D$35/SUM(B$35,C$35,D$35,E$35,Z$35)*Conversion_Factor!$F$5*Conversion_Factor!$I$6*10^3</f>
        <v>0</v>
      </c>
      <c r="E27" s="131">
        <f>'BP(2020)_Oil_Trade'!J$6*E$35/SUM(B$35,C$35,D$35,E$35,Z$35)*Conversion_Factor!$F$5*Conversion_Factor!$I$6*10^3</f>
        <v>0</v>
      </c>
      <c r="F27" s="131">
        <f>'BP(2020)_Oil_Trade'!K$6*Conversion_Factor!$F$5*Conversion_Factor!$I$6*10^3</f>
        <v>0</v>
      </c>
      <c r="G27" s="131">
        <f>'BP(2020)_Oil_Trade'!H$6*Conversion_Factor!$F$5*Conversion_Factor!$I$6*10^3</f>
        <v>0</v>
      </c>
      <c r="H27" s="131">
        <f>'BP(2020)_Oil_Trade'!O$6*Conversion_Factor!$F$5*Conversion_Factor!$I$6*10^3+'BP(2020)_Oil_Trade'!P$6*H$35/SUM(H$35,I$35,S$35,AB$35)*Conversion_Factor!$F$5*Conversion_Factor!$I$6*10^3</f>
        <v>108276.71001009579</v>
      </c>
      <c r="I27" s="131">
        <f>'BP(2020)_Oil_Trade'!P$6*I$35/SUM(H$35,I$35,S$35,AB$35)*Conversion_Factor!$F$5*Conversion_Factor!$I$6*10^3</f>
        <v>12622.515310827524</v>
      </c>
      <c r="J27" s="131">
        <f>'BP(2020)_Oil_Trade'!E$6*J$35/SUM(J$35,L$35,V$35)*Conversion_Factor!$F$5*Conversion_Factor!$I$6*10^3</f>
        <v>1295.8315214191837</v>
      </c>
      <c r="K27" s="131">
        <f>'BP(2020)_Oil_Trade'!B$6*Conversion_Factor!$F$5*Conversion_Factor!$I$6*10^3</f>
        <v>0</v>
      </c>
      <c r="L27" s="131">
        <f>'BP(2020)_Oil_Trade'!E$6*L$35/SUM(J$35,L$35,V$35)*Conversion_Factor!$F$5*Conversion_Factor!$I$6*10^3</f>
        <v>1398.1875592157448</v>
      </c>
      <c r="M27" s="131">
        <f>'BP(2020)_Oil_Trade'!L$6*Conversion_Factor!$F$5*Conversion_Factor!$I$6*10^3</f>
        <v>21524.045289454451</v>
      </c>
      <c r="N27" s="131">
        <f>'BP(2020)_Oil_Trade'!F$6*N$35/SUM(N$35:R$35)*Conversion_Factor!$F$5*Conversion_Factor!$I$6*10^3</f>
        <v>17341.193031312177</v>
      </c>
      <c r="O27" s="131">
        <f>'BP(2020)_Oil_Trade'!F$6*O$35/SUM(N$35:R$35)*Conversion_Factor!$F$5*Conversion_Factor!$I$6*10^3</f>
        <v>41982.367820822328</v>
      </c>
      <c r="P27" s="131">
        <f>'BP(2020)_Oil_Trade'!F$6*P$35/SUM(N$35:R$35)*Conversion_Factor!$F$5*Conversion_Factor!$I$6*10^3</f>
        <v>57884.241626692274</v>
      </c>
      <c r="Q27" s="131">
        <f>'BP(2020)_Oil_Trade'!F$6*Q$35/SUM(N$35:R$35)*Conversion_Factor!$F$5*Conversion_Factor!$I$6*10^3</f>
        <v>168179.92061162525</v>
      </c>
      <c r="R27" s="131">
        <f>'BP(2020)_Oil_Trade'!F$6*R$35/SUM(N$35:R$35)*Conversion_Factor!$F$5*Conversion_Factor!$I$6*10^3</f>
        <v>185824.15455054209</v>
      </c>
      <c r="S27" s="131">
        <f>'BP(2020)_Oil_Trade'!P$6*S$35/SUM(H$35,I$35,S$35,AB$35)*Conversion_Factor!$F$5*Conversion_Factor!$I$6*10^3</f>
        <v>28497.743421656261</v>
      </c>
      <c r="T27" s="131">
        <f>'BP(2020)_Oil_Trade'!M$6*Conversion_Factor!$F$5*Conversion_Factor!$I$6*10^3</f>
        <v>450351.10278655001</v>
      </c>
      <c r="U27" s="131">
        <f>'BP(2020)_Oil_Trade'!N$6*Conversion_Factor!$F$5*Conversion_Factor!$I$6*10^3</f>
        <v>13172.59836476985</v>
      </c>
      <c r="V27" s="131">
        <f>'BP(2020)_Oil_Trade'!E$6*V$35/SUM(J$35,L$35,V$35)*Conversion_Factor!$F$5*Conversion_Factor!$I$6*10^3</f>
        <v>1779.5186230160205</v>
      </c>
      <c r="W27" s="131">
        <f>'BP(2020)_Oil_Trade'!I$6*W$35/SUM(W$35:X$35)*Conversion_Factor!$F$5*Conversion_Factor!$I$6*10^3</f>
        <v>2936.9805611413908</v>
      </c>
      <c r="X27" s="131">
        <f>'BP(2020)_Oil_Trade'!I$6*X$35/SUM(W$35:X$35)*Conversion_Factor!$F$5*Conversion_Factor!$I$6*10^3</f>
        <v>689.95606652721904</v>
      </c>
      <c r="Y27" s="71">
        <f>'BP(2020)_Oil_Trade'!C$6*Conversion_Factor!$F$5*Conversion_Factor!$I$6*10^3</f>
        <v>0</v>
      </c>
      <c r="Z27" s="131">
        <f>'BP(2020)_Oil_Trade'!J$6*Z$35/SUM(B$35,C$35,D$35,E$35,Z$35)*Conversion_Factor!$F$5*Conversion_Factor!$I$6*10^3</f>
        <v>0</v>
      </c>
      <c r="AA27" s="131">
        <f>'BP(2020)_Oil_Trade'!G$6*Conversion_Factor!$F$5*Conversion_Factor!$I$6*10^3</f>
        <v>0</v>
      </c>
      <c r="AB27" s="131">
        <f>'BP(2020)_Oil_Trade'!P$6*AB$35/SUM(H$35,I$35,S$35,AB$35)*Conversion_Factor!$F$5*Conversion_Factor!$I$6*10^3</f>
        <v>154229.10736050346</v>
      </c>
      <c r="AC27" s="131">
        <f>'BP(2020)_Oil_Trade'!D$6*Conversion_Factor!$F$5*Conversion_Factor!$I$6*10^3</f>
        <v>1339265.5299999998</v>
      </c>
      <c r="AD27" s="132">
        <f t="shared" si="1"/>
        <v>2607251.704516171</v>
      </c>
      <c r="AE27" s="133">
        <f>'BP(2020)_Oil_Trade'!Q6*Conversion_Factor!$F$5*Conversion_Factor!$I$6*10^3</f>
        <v>2607251.7045161705</v>
      </c>
      <c r="AF27" s="134">
        <f t="shared" si="0"/>
        <v>0</v>
      </c>
      <c r="AG27" s="138">
        <f>-'Key inputs_EB_Trade'!$AA$37</f>
        <v>2606921</v>
      </c>
    </row>
    <row r="28" spans="1:33">
      <c r="A28" t="s">
        <v>111</v>
      </c>
      <c r="B28" s="131">
        <f>'BP(2020)_Oil_Trade'!J$18*B$35/SUM(B$35,C$35,D$35,E$35,Z$35)*Conversion_Factor!$F$5*Conversion_Factor!$I$6*10^3*AG$28/SUM(AG$6,AG$28)</f>
        <v>11910.356942517696</v>
      </c>
      <c r="C28" s="131">
        <f>'BP(2020)_Oil_Trade'!J$18*C$35/SUM(B$35,C$35,D$35,E$35,Z$35)*Conversion_Factor!$F$5*Conversion_Factor!$I$6*10^3*AG$28/SUM(AG$6,AG$28)</f>
        <v>45220.845356600781</v>
      </c>
      <c r="D28" s="131">
        <f>'BP(2020)_Oil_Trade'!J$18*D$35/SUM(B$35,C$35,D$35,E$35,Z$35)*Conversion_Factor!$F$5*Conversion_Factor!$I$6*10^3*AG$28/SUM(AG$6,AG$28)</f>
        <v>41437.088772961069</v>
      </c>
      <c r="E28" s="131">
        <f>'BP(2020)_Oil_Trade'!J$18*E$35/SUM(B$35,C$35,D$35,E$35,Z$35)*Conversion_Factor!$F$5*Conversion_Factor!$I$6*10^3*AG$28/SUM(AG$6,AG$28)</f>
        <v>185957.35410778865</v>
      </c>
      <c r="F28" s="131">
        <f>'BP(2020)_Oil_Trade'!K$18*Conversion_Factor!$F$5*Conversion_Factor!$I$6*10^3*AG$28/SUM(AG$6,AG$28)</f>
        <v>49025.185698959998</v>
      </c>
      <c r="G28" s="131">
        <f>'BP(2020)_Oil_Trade'!H$18*Conversion_Factor!$F$5*Conversion_Factor!$I$6*10^3*AG$28/SUM(AG$6,AG$28)</f>
        <v>1.1995490141136402E-3</v>
      </c>
      <c r="H28" s="131">
        <f>('BP(2020)_Oil_Trade'!O$18*Conversion_Factor!$F$5*Conversion_Factor!$I$6*10^3+'BP(2020)_Oil_Trade'!P$18*H$35/SUM(H$35,I$35,S$35,AB$35)*Conversion_Factor!$F$5*Conversion_Factor!$I$6*10^3)*AG$28/SUM(AG$6,AG$28)</f>
        <v>165883.45688791401</v>
      </c>
      <c r="I28" s="131">
        <f>'BP(2020)_Oil_Trade'!P$18*I$35/SUM(H$35,I$35,S$35,AB$35)*Conversion_Factor!$F$5*Conversion_Factor!$I$6*10^3*AG$28/SUM(AG$6,AG$28)</f>
        <v>11823.792769520755</v>
      </c>
      <c r="J28" s="131">
        <f>'BP(2020)_Oil_Trade'!E$18*J$35/SUM(J$35,L$35,V$35)*Conversion_Factor!$F$5*Conversion_Factor!$I$6*10^3*AG$28/SUM(AG$6,AG$28)</f>
        <v>39157.206750957324</v>
      </c>
      <c r="K28" s="131">
        <f>'BP(2020)_Oil_Trade'!B$18*Conversion_Factor!$F$5*Conversion_Factor!$I$6*10^3*AG$28/SUM(AG$6,AG$28)</f>
        <v>30973.080851912044</v>
      </c>
      <c r="L28" s="131">
        <f>'BP(2020)_Oil_Trade'!E$18*L$35/SUM(J$35,L$35,V$35)*Conversion_Factor!$F$5*Conversion_Factor!$I$6*10^3*AG$28/SUM(AG$6,AG$28)</f>
        <v>42250.183320796627</v>
      </c>
      <c r="M28" s="131">
        <f>'BP(2020)_Oil_Trade'!L$18*Conversion_Factor!$F$5*Conversion_Factor!$I$6*10^3*AG$28/SUM(AG$6,AG$28)</f>
        <v>2223261.3966999506</v>
      </c>
      <c r="N28" s="131">
        <f>'BP(2020)_Oil_Trade'!F$18*N$35/SUM(N$35:R$35)*Conversion_Factor!$F$5*Conversion_Factor!$I$6*10^3*AG$28/SUM(AG$6,AG$28)</f>
        <v>68443.639646933167</v>
      </c>
      <c r="O28" s="131">
        <f>'BP(2020)_Oil_Trade'!F$18*O$35/SUM(N$35:R$35)*Conversion_Factor!$F$5*Conversion_Factor!$I$6*10^3*AG$28/SUM(AG$6,AG$28)</f>
        <v>165699.44463826428</v>
      </c>
      <c r="P28" s="131">
        <f>'BP(2020)_Oil_Trade'!F$18*P$35/SUM(N$35:R$35)*Conversion_Factor!$F$5*Conversion_Factor!$I$6*10^3*AG$28/SUM(AG$6,AG$28)</f>
        <v>228462.26138995643</v>
      </c>
      <c r="Q28" s="131">
        <f>'BP(2020)_Oil_Trade'!F$18*Q$35/SUM(N$35:R$35)*Conversion_Factor!$F$5*Conversion_Factor!$I$6*10^3*AG$28/SUM(AG$6,AG$28)</f>
        <v>663786.27245584049</v>
      </c>
      <c r="R28" s="131">
        <f>'BP(2020)_Oil_Trade'!F$18*R$35/SUM(N$35:R$35)*Conversion_Factor!$F$5*Conversion_Factor!$I$6*10^3*AG$28/SUM(AG$6,AG$28)</f>
        <v>733425.9787540657</v>
      </c>
      <c r="S28" s="131">
        <f>'BP(2020)_Oil_Trade'!P$18*S$35/SUM(H$35,I$35,S$35,AB$35)*Conversion_Factor!$F$5*Conversion_Factor!$I$6*10^3*AG$28/SUM(AG$6,AG$28)</f>
        <v>26694.474462439499</v>
      </c>
      <c r="T28" s="131">
        <f>'BP(2020)_Oil_Trade'!M$18*Conversion_Factor!$F$5*Conversion_Factor!$I$6*10^3*AG$28/SUM(AG$6,AG$28)</f>
        <v>862204.87154204946</v>
      </c>
      <c r="U28" s="131">
        <f>'BP(2020)_Oil_Trade'!N$18*Conversion_Factor!$F$5*Conversion_Factor!$I$6*10^3*AG$28/SUM(AG$6,AG$28)</f>
        <v>11241.348695182211</v>
      </c>
      <c r="V28" s="131">
        <f>'BP(2020)_Oil_Trade'!E$18*V$35/SUM(J$35,L$35,V$35)*Conversion_Factor!$F$5*Conversion_Factor!$I$6*10^3*AG$28/SUM(AG$6,AG$28)</f>
        <v>53773.177675368781</v>
      </c>
      <c r="W28" s="131">
        <f>'BP(2020)_Oil_Trade'!I$18*W$35/SUM(W$35:X$35)*Conversion_Factor!$F$5*Conversion_Factor!$I$6*10^3*AG$28/SUM(AG$6,AG$28)</f>
        <v>39276.403597100718</v>
      </c>
      <c r="X28" s="131">
        <f>'BP(2020)_Oil_Trade'!I$18*X$35/SUM(W$35:X$35)*Conversion_Factor!$F$5*Conversion_Factor!$I$6*10^3*AG$28/SUM(AG$6,AG$28)</f>
        <v>9226.8206646419603</v>
      </c>
      <c r="Y28" s="131">
        <f>'BP(2020)_Oil_Trade'!C$18*Conversion_Factor!$F$5*Conversion_Factor!$I$6*10^3*AG$28/SUM(AG$6,AG$28)</f>
        <v>0</v>
      </c>
      <c r="Z28" s="71">
        <f>'BP(2020)_Oil_Trade'!J$18*Z$35/SUM(B$35,C$35,D$35,E$35,Z$35)*Conversion_Factor!$F$5*Conversion_Factor!$I$6*10^3*AG$28/SUM(AG$6,AG$28)</f>
        <v>0</v>
      </c>
      <c r="AA28" s="131">
        <f>'BP(2020)_Oil_Trade'!G$18*Conversion_Factor!$F$5*Conversion_Factor!$I$6*10^3*AG$28/SUM(AG$6,AG$28)</f>
        <v>341.4801875582599</v>
      </c>
      <c r="AB28" s="131">
        <f>'BP(2020)_Oil_Trade'!P$18*AB$35/SUM(H$35,I$35,S$35,AB$35)*Conversion_Factor!$F$5*Conversion_Factor!$I$6*10^3*AG$28/SUM(AG$6,AG$28)</f>
        <v>144469.85878436686</v>
      </c>
      <c r="AC28" s="131">
        <f>'BP(2020)_Oil_Trade'!D$18*Conversion_Factor!$F$5*Conversion_Factor!$I$6*10^3*AG$28/SUM(AG$6,AG$28)</f>
        <v>401665.39878164977</v>
      </c>
      <c r="AD28" s="132">
        <f>SUM(B28:AC28)</f>
        <v>6255611.3806348462</v>
      </c>
      <c r="AE28" s="133">
        <f>'BP(2020)_Oil_Trade'!Q$18*Conversion_Factor!$F$5*Conversion_Factor!$I$6*10^3*AG$28/SUM(AG$6,AG$28)</f>
        <v>6255611.3806348462</v>
      </c>
      <c r="AF28" s="134">
        <f t="shared" si="0"/>
        <v>0</v>
      </c>
      <c r="AG28" s="138">
        <f>-'Key inputs_EB_Trade'!$AB$37</f>
        <v>4219064</v>
      </c>
    </row>
    <row r="29" spans="1:33">
      <c r="A29" t="s">
        <v>113</v>
      </c>
      <c r="B29" s="131">
        <f>'BP(2020)_Oil_Trade'!J$10*B$35/SUM(B$35,C$35,D$35,E$35,Z$35)*Conversion_Factor!$F$5*Conversion_Factor!$I$6*10^3</f>
        <v>2.4791219530025517</v>
      </c>
      <c r="C29" s="131">
        <f>'BP(2020)_Oil_Trade'!J$10*C$35/SUM(B$35,C$35,D$35,E$35,Z$35)*Conversion_Factor!$F$5*Conversion_Factor!$I$6*10^3</f>
        <v>9.4126474124951205</v>
      </c>
      <c r="D29" s="131">
        <f>'BP(2020)_Oil_Trade'!J$10*D$35/SUM(B$35,C$35,D$35,E$35,Z$35)*Conversion_Factor!$F$5*Conversion_Factor!$I$6*10^3</f>
        <v>8.6250644662751874</v>
      </c>
      <c r="E29" s="131">
        <f>'BP(2020)_Oil_Trade'!J$10*E$35/SUM(B$35,C$35,D$35,E$35,Z$35)*Conversion_Factor!$F$5*Conversion_Factor!$I$6*10^3</f>
        <v>38.706729035564599</v>
      </c>
      <c r="F29" s="131">
        <f>'BP(2020)_Oil_Trade'!K$10*Conversion_Factor!$F$5*Conversion_Factor!$I$6*10^3</f>
        <v>40161.954121967057</v>
      </c>
      <c r="G29" s="131">
        <f>'BP(2020)_Oil_Trade'!H$10*Conversion_Factor!$F$5*Conversion_Factor!$I$6*10^3</f>
        <v>826808.32420416037</v>
      </c>
      <c r="H29" s="131">
        <f>'BP(2020)_Oil_Trade'!O$10*Conversion_Factor!$F$5*Conversion_Factor!$I$6*10^3+'BP(2020)_Oil_Trade'!P$10*H$35/SUM(H$35,I$35,S$35,AB$35)*Conversion_Factor!$F$5*Conversion_Factor!$I$6*10^3</f>
        <v>230966.56506949948</v>
      </c>
      <c r="I29" s="131">
        <f>'BP(2020)_Oil_Trade'!P$10*I$35/SUM(H$35,I$35,S$35,AB$35)*Conversion_Factor!$F$5*Conversion_Factor!$I$6*10^3</f>
        <v>19456.856638345409</v>
      </c>
      <c r="J29" s="131">
        <f>'BP(2020)_Oil_Trade'!E$10*J$35/SUM(J$35,L$35,V$35)*Conversion_Factor!$F$5*Conversion_Factor!$I$6*10^3</f>
        <v>4614.8110631983845</v>
      </c>
      <c r="K29" s="131">
        <f>'BP(2020)_Oil_Trade'!B$10*Conversion_Factor!$F$5*Conversion_Factor!$I$6*10^3</f>
        <v>39919.966642940999</v>
      </c>
      <c r="L29" s="131">
        <f>'BP(2020)_Oil_Trade'!E$10*L$35/SUM(J$35,L$35,V$35)*Conversion_Factor!$F$5*Conversion_Factor!$I$6*10^3</f>
        <v>4979.3289559962132</v>
      </c>
      <c r="M29" s="131">
        <f>'BP(2020)_Oil_Trade'!L$10*Conversion_Factor!$F$5*Conversion_Factor!$I$6*10^3</f>
        <v>3483447.7500693556</v>
      </c>
      <c r="N29" s="131">
        <f>'BP(2020)_Oil_Trade'!F$10*N$35/SUM(N$35:R$35)*Conversion_Factor!$F$5*Conversion_Factor!$I$6*10^3</f>
        <v>252579.72364770394</v>
      </c>
      <c r="O29" s="131">
        <f>'BP(2020)_Oil_Trade'!F$10*O$35/SUM(N$35:R$35)*Conversion_Factor!$F$5*Conversion_Factor!$I$6*10^3</f>
        <v>611485.89045243943</v>
      </c>
      <c r="P29" s="131">
        <f>'BP(2020)_Oil_Trade'!F$10*P$35/SUM(N$35:R$35)*Conversion_Factor!$F$5*Conversion_Factor!$I$6*10^3</f>
        <v>843101.49406834424</v>
      </c>
      <c r="Q29" s="131">
        <f>'BP(2020)_Oil_Trade'!F$10*Q$35/SUM(N$35:R$35)*Conversion_Factor!$F$5*Conversion_Factor!$I$6*10^3</f>
        <v>2449591.4320586282</v>
      </c>
      <c r="R29" s="131">
        <f>'BP(2020)_Oil_Trade'!F$10*R$35/SUM(N$35:R$35)*Conversion_Factor!$F$5*Conversion_Factor!$I$6*10^3</f>
        <v>2706585.0382205583</v>
      </c>
      <c r="S29" s="131">
        <f>'BP(2020)_Oil_Trade'!P$10*S$35/SUM(H$35,I$35,S$35,AB$35)*Conversion_Factor!$F$5*Conversion_Factor!$I$6*10^3</f>
        <v>43927.576605582719</v>
      </c>
      <c r="T29" s="131">
        <f>'BP(2020)_Oil_Trade'!M$10*Conversion_Factor!$F$5*Conversion_Factor!$I$6*10^3</f>
        <v>132279.39113848002</v>
      </c>
      <c r="U29" s="131">
        <f>'BP(2020)_Oil_Trade'!N$10*Conversion_Factor!$F$5*Conversion_Factor!$I$6*10^3</f>
        <v>353952.68702682568</v>
      </c>
      <c r="V29" s="131">
        <f>'BP(2020)_Oil_Trade'!E$10*V$35/SUM(J$35,L$35,V$35)*Conversion_Factor!$F$5*Conversion_Factor!$I$6*10^3</f>
        <v>6337.3533464196198</v>
      </c>
      <c r="W29" s="131">
        <f>'BP(2020)_Oil_Trade'!I$10*W$35/SUM(W$35:X$35)*Conversion_Factor!$F$5*Conversion_Factor!$I$6*10^3</f>
        <v>202397.57878175582</v>
      </c>
      <c r="X29" s="131">
        <f>'BP(2020)_Oil_Trade'!I$10*X$35/SUM(W$35:X$35)*Conversion_Factor!$F$5*Conversion_Factor!$I$6*10^3</f>
        <v>47547.280080268269</v>
      </c>
      <c r="Y29" s="131">
        <f>'BP(2020)_Oil_Trade'!C$10*Conversion_Factor!$F$5*Conversion_Factor!$I$6*10^3</f>
        <v>0</v>
      </c>
      <c r="Z29" s="131">
        <f>'BP(2020)_Oil_Trade'!J$10*Z$35/SUM(B$35,C$35,D$35,E$35,Z$35)*Conversion_Factor!$F$5*Conversion_Factor!$I$6*10^3</f>
        <v>0</v>
      </c>
      <c r="AA29" s="71">
        <f>'BP(2020)_Oil_Trade'!G$10*Conversion_Factor!$F$5*Conversion_Factor!$I$6*10^3</f>
        <v>0</v>
      </c>
      <c r="AB29" s="131">
        <f>'BP(2020)_Oil_Trade'!P$10*AB$35/SUM(H$35,I$35,S$35,AB$35)*Conversion_Factor!$F$5*Conversion_Factor!$I$6*10^3</f>
        <v>237734.99635205173</v>
      </c>
      <c r="AC29" s="131">
        <f>'BP(2020)_Oil_Trade'!D$10*Conversion_Factor!$F$5*Conversion_Factor!$I$6*10^3</f>
        <v>295296.82099999994</v>
      </c>
      <c r="AD29" s="132">
        <f t="shared" si="1"/>
        <v>12833232.043107389</v>
      </c>
      <c r="AE29" s="133">
        <f>'BP(2020)_Oil_Trade'!Q10*Conversion_Factor!$F$5*Conversion_Factor!$I$6*10^3</f>
        <v>12833232.043107385</v>
      </c>
      <c r="AF29" s="134">
        <f t="shared" si="0"/>
        <v>0</v>
      </c>
      <c r="AG29" s="138">
        <f>-'Key inputs_EB_Trade'!$AC$37</f>
        <v>11740200</v>
      </c>
    </row>
    <row r="30" spans="1:33">
      <c r="A30" t="s">
        <v>116</v>
      </c>
      <c r="B30" s="131">
        <f>'BP(2020)_Oil_Trade'!J$25*B$35/SUM(B$35,C$35,D$35,E$35,Z$35)*Conversion_Factor!$F$5*Conversion_Factor!$I$6*10^3*AG$30/SUM(AG$10,AG$11,AG$21,AG$30)</f>
        <v>0.36326558261980196</v>
      </c>
      <c r="C30" s="131">
        <f>'BP(2020)_Oil_Trade'!J$25*C$35/SUM(B$35,C$35,D$35,E$35,Z$35)*Conversion_Factor!$F$5*Conversion_Factor!$I$6*10^3*AG$30/SUM(AG$10,AG$11,AG$21,AG$30)</f>
        <v>1.3792346286771364</v>
      </c>
      <c r="D30" s="131">
        <f>'BP(2020)_Oil_Trade'!J$25*D$35/SUM(B$35,C$35,D$35,E$35,Z$35)*Conversion_Factor!$F$5*Conversion_Factor!$I$6*10^3*AG$30/SUM(AG$10,AG$11,AG$21,AG$30)</f>
        <v>1.2638301494930864</v>
      </c>
      <c r="E30" s="131">
        <f>'BP(2020)_Oil_Trade'!J$25*E$35/SUM(B$35,C$35,D$35,E$35,Z$35)*Conversion_Factor!$F$5*Conversion_Factor!$I$6*10^3*AG$30/SUM(AG$10,AG$11,AG$21,AG$30)</f>
        <v>5.6716945519286055</v>
      </c>
      <c r="F30" s="131">
        <f>'BP(2020)_Oil_Trade'!K$25*Conversion_Factor!$F$5*Conversion_Factor!$I$6*10^3*AG$30/SUM(AG$10,AG$11,AG$21,AG$30)</f>
        <v>879.36739977099307</v>
      </c>
      <c r="G30" s="131">
        <f>'BP(2020)_Oil_Trade'!H$25*Conversion_Factor!$F$5*Conversion_Factor!$I$6*10^3*AG$30/SUM(AG$10,AG$11,AG$21,AG$30)</f>
        <v>0</v>
      </c>
      <c r="H30" s="131">
        <f>('BP(2020)_Oil_Trade'!O$25*Conversion_Factor!$F$5*Conversion_Factor!$I$6*10^3+'BP(2020)_Oil_Trade'!P$25*H$35/SUM(H$35,I$35,S$35,AB$35)*Conversion_Factor!$F$5*Conversion_Factor!$I$6*10^3)*AG$30/SUM(AG$10,AG$11,AG$21,AG$30)</f>
        <v>380.4103378920891</v>
      </c>
      <c r="I30" s="131">
        <f>'BP(2020)_Oil_Trade'!P$25*I$35/SUM(H$35,I$35,S$35,AB$35)*Conversion_Factor!$F$5*Conversion_Factor!$I$6*10^3*AG$30/SUM(AG$10,AG$11,AG$21,AG$30)</f>
        <v>0</v>
      </c>
      <c r="J30" s="131">
        <f>'BP(2020)_Oil_Trade'!E$25*J$35/SUM(J$35,L$35,V$35)*Conversion_Factor!$F$5*Conversion_Factor!$I$6*10^3*AG$30/SUM(AG$10,AG$11,AG$21,AG$30)</f>
        <v>2.650640418252044E-4</v>
      </c>
      <c r="K30" s="131">
        <f>'BP(2020)_Oil_Trade'!B$25*Conversion_Factor!$F$5*Conversion_Factor!$I$6*10^3*AG$30/SUM(AG$10,AG$11,AG$21,AG$30)</f>
        <v>8.1483880691438656E-6</v>
      </c>
      <c r="L30" s="131">
        <f>'BP(2020)_Oil_Trade'!E$25*L$35/SUM(J$35,L$35,V$35)*Conversion_Factor!$F$5*Conversion_Factor!$I$6*10^3*AG$30/SUM(AG$10,AG$11,AG$21,AG$30)</f>
        <v>2.8600110396261589E-4</v>
      </c>
      <c r="M30" s="131">
        <f>'BP(2020)_Oil_Trade'!L$25*Conversion_Factor!$F$5*Conversion_Factor!$I$6*10^3*AG$30/SUM(AG$10,AG$11,AG$21,AG$30)</f>
        <v>1286.7380121154506</v>
      </c>
      <c r="N30" s="131">
        <f>'BP(2020)_Oil_Trade'!F$25*N$35/SUM(N$35:R$35)*Conversion_Factor!$F$5*Conversion_Factor!$I$6*10^3*AG$30/SUM(AG$10,AG$11,AG$21,AG$30)</f>
        <v>7.9070586547798911E-5</v>
      </c>
      <c r="O30" s="131">
        <f>'BP(2020)_Oil_Trade'!F$25*O$35/SUM(N$35:R$35)*Conversion_Factor!$F$5*Conversion_Factor!$I$6*10^3*AG$30/SUM(AG$10,AG$11,AG$21,AG$30)</f>
        <v>1.9142687831591912E-4</v>
      </c>
      <c r="P30" s="131">
        <f>'BP(2020)_Oil_Trade'!F$25*P$35/SUM(N$35:R$35)*Conversion_Factor!$F$5*Conversion_Factor!$I$6*10^3*AG$30/SUM(AG$10,AG$11,AG$21,AG$30)</f>
        <v>2.6393460525078689E-4</v>
      </c>
      <c r="Q30" s="131">
        <f>'BP(2020)_Oil_Trade'!F$25*Q$35/SUM(N$35:R$35)*Conversion_Factor!$F$5*Conversion_Factor!$I$6*10^3*AG$30/SUM(AG$10,AG$11,AG$21,AG$30)</f>
        <v>7.6684948632494549E-4</v>
      </c>
      <c r="R30" s="131">
        <f>'BP(2020)_Oil_Trade'!F$25*R$35/SUM(N$35:R$35)*Conversion_Factor!$F$5*Conversion_Factor!$I$6*10^3*AG$30/SUM(AG$10,AG$11,AG$21,AG$30)</f>
        <v>8.473018476023729E-4</v>
      </c>
      <c r="S30" s="131">
        <f>'BP(2020)_Oil_Trade'!P$25*S$35/SUM(H$35,I$35,S$35,AB$35)*Conversion_Factor!$F$5*Conversion_Factor!$I$6*10^3*AG$30/SUM(AG$10,AG$11,AG$21,AG$30)</f>
        <v>0</v>
      </c>
      <c r="T30" s="131">
        <f>'BP(2020)_Oil_Trade'!M$25*Conversion_Factor!$F$5*Conversion_Factor!$I$6*10^3*AG$30/SUM(AG$10,AG$11,AG$21,AG$30)</f>
        <v>384.14110747249464</v>
      </c>
      <c r="U30" s="131">
        <f>'BP(2020)_Oil_Trade'!N$25*Conversion_Factor!$F$5*Conversion_Factor!$I$6*10^3*AG$30/SUM(AG$10,AG$11,AG$21,AG$30)</f>
        <v>127.31799137105303</v>
      </c>
      <c r="V30" s="131">
        <f>'BP(2020)_Oil_Trade'!E$25*V$35/SUM(J$35,L$35,V$35)*Conversion_Factor!$F$5*Conversion_Factor!$I$6*10^3*AG$30/SUM(AG$10,AG$11,AG$21,AG$30)</f>
        <v>3.6400287454287403E-4</v>
      </c>
      <c r="W30" s="131">
        <f>'BP(2020)_Oil_Trade'!I$25*W$35/SUM(W$35:X$35)*Conversion_Factor!$F$5*Conversion_Factor!$I$6*10^3*AG$30/SUM(AG$10,AG$11,AG$21,AG$30)</f>
        <v>31.366985106924322</v>
      </c>
      <c r="X30" s="131">
        <f>'BP(2020)_Oil_Trade'!I$25*X$35/SUM(W$35:X$35)*Conversion_Factor!$F$5*Conversion_Factor!$I$6*10^3*AG$30/SUM(AG$10,AG$11,AG$21,AG$30)</f>
        <v>7.3687384756747401</v>
      </c>
      <c r="Y30" s="131">
        <f>'BP(2020)_Oil_Trade'!C$25*Conversion_Factor!$F$5*Conversion_Factor!$I$6*10^3*AG$30/SUM(AG$10,AG$11,AG$21,AG$30)</f>
        <v>0</v>
      </c>
      <c r="Z30" s="131">
        <f>'BP(2020)_Oil_Trade'!J$25*Z$35/SUM(B$35,C$35,D$35,E$35,Z$35)*Conversion_Factor!$F$5*Conversion_Factor!$I$6*10^3*AG$30/SUM(AG$10,AG$11,AG$21,AG$30)</f>
        <v>0</v>
      </c>
      <c r="AA30" s="131">
        <f>'BP(2020)_Oil_Trade'!G$25*Conversion_Factor!$F$5*Conversion_Factor!$I$6*10^3*AG$30/SUM(AG$10,AG$11,AG$21,AG$30)</f>
        <v>0</v>
      </c>
      <c r="AB30" s="71">
        <f>'BP(2020)_Oil_Trade'!P$25*AB$35/SUM(H$35,I$35,S$35,AB$35)*Conversion_Factor!$F$5*Conversion_Factor!$I$6*10^3*AG$30/SUM(AG$10,AG$11,AG$21,AG$30)</f>
        <v>0</v>
      </c>
      <c r="AC30" s="131">
        <f>'BP(2020)_Oil_Trade'!D$25*Conversion_Factor!$F$5*Conversion_Factor!$I$6*10^3*AG$30/SUM(AG$10,AG$11,AG$21,AG$30)</f>
        <v>133.57066666862727</v>
      </c>
      <c r="AD30" s="132">
        <f>SUM(B30:AC30)</f>
        <v>3238.962335585838</v>
      </c>
      <c r="AE30" s="133">
        <f>'BP(2020)_Oil_Trade'!Q$25*Conversion_Factor!$F$5*Conversion_Factor!$I$6*10^3*AG$30/SUM(AG$10,AG$11,AG$21,AG$30)</f>
        <v>3238.9623355858375</v>
      </c>
      <c r="AF30" s="134">
        <f t="shared" si="0"/>
        <v>0</v>
      </c>
      <c r="AG30" s="138">
        <f>-'Key inputs_EB_Trade'!$AD$37</f>
        <v>2504</v>
      </c>
    </row>
    <row r="31" spans="1:33">
      <c r="A31" t="s">
        <v>119</v>
      </c>
      <c r="B31" s="131">
        <f>'BP(2020)_Oil_Trade'!J$7*B$35/SUM(B$35,C$35,D$35,E$35,Z$35)*Conversion_Factor!$F$5*Conversion_Factor!$I$6*10^3</f>
        <v>283.92423488919576</v>
      </c>
      <c r="C31" s="131">
        <f>'BP(2020)_Oil_Trade'!J$7*C$35/SUM(B$35,C$35,D$35,E$35,Z$35)*Conversion_Factor!$F$5*Conversion_Factor!$I$6*10^3</f>
        <v>1077.9940501263814</v>
      </c>
      <c r="D31" s="131">
        <f>'BP(2020)_Oil_Trade'!J$7*D$35/SUM(B$35,C$35,D$35,E$35,Z$35)*Conversion_Factor!$F$5*Conversion_Factor!$I$6*10^3</f>
        <v>987.79522584246638</v>
      </c>
      <c r="E31" s="131">
        <f>'BP(2020)_Oil_Trade'!J$7*E$35/SUM(B$35,C$35,D$35,E$35,Z$35)*Conversion_Factor!$F$5*Conversion_Factor!$I$6*10^3</f>
        <v>4432.931753589608</v>
      </c>
      <c r="F31" s="131">
        <f>'BP(2020)_Oil_Trade'!K$7*Conversion_Factor!$F$5*Conversion_Factor!$I$6*10^3</f>
        <v>21902.351992276857</v>
      </c>
      <c r="G31" s="131">
        <f>'BP(2020)_Oil_Trade'!H$7*Conversion_Factor!$F$5*Conversion_Factor!$I$6*10^3</f>
        <v>0.21852025966982916</v>
      </c>
      <c r="H31" s="131">
        <f>'BP(2020)_Oil_Trade'!O$7*Conversion_Factor!$F$5*Conversion_Factor!$I$6*10^3+'BP(2020)_Oil_Trade'!P$7*H$35/SUM(H$35,I$35,S$35,AB$35)*Conversion_Factor!$F$5*Conversion_Factor!$I$6*10^3</f>
        <v>659046.47259244032</v>
      </c>
      <c r="I31" s="131">
        <f>'BP(2020)_Oil_Trade'!P$7*I$35/SUM(H$35,I$35,S$35,AB$35)*Conversion_Factor!$F$5*Conversion_Factor!$I$6*10^3</f>
        <v>67147.136175059437</v>
      </c>
      <c r="J31" s="131">
        <f>'BP(2020)_Oil_Trade'!E$7*J$35/SUM(J$35,L$35,V$35)*Conversion_Factor!$F$5*Conversion_Factor!$I$6*10^3</f>
        <v>104624.98741716633</v>
      </c>
      <c r="K31" s="131">
        <f>'BP(2020)_Oil_Trade'!B$7*Conversion_Factor!$F$5*Conversion_Factor!$I$6*10^3</f>
        <v>1087612.7699482213</v>
      </c>
      <c r="L31" s="131">
        <f>'BP(2020)_Oil_Trade'!E$7*L$35/SUM(J$35,L$35,V$35)*Conversion_Factor!$F$5*Conversion_Factor!$I$6*10^3</f>
        <v>112889.17839378947</v>
      </c>
      <c r="M31" s="131">
        <f>'BP(2020)_Oil_Trade'!L$7*Conversion_Factor!$F$5*Conversion_Factor!$I$6*10^3</f>
        <v>284789.31895797618</v>
      </c>
      <c r="N31" s="131">
        <f>'BP(2020)_Oil_Trade'!F$7*N$35/SUM(N$35:R$35)*Conversion_Factor!$F$5*Conversion_Factor!$I$6*10^3</f>
        <v>75525.217297810872</v>
      </c>
      <c r="O31" s="131">
        <f>'BP(2020)_Oil_Trade'!F$7*O$35/SUM(N$35:R$35)*Conversion_Factor!$F$5*Conversion_Factor!$I$6*10^3</f>
        <v>182843.67440112078</v>
      </c>
      <c r="P31" s="131">
        <f>'BP(2020)_Oil_Trade'!F$7*P$35/SUM(N$35:R$35)*Conversion_Factor!$F$5*Conversion_Factor!$I$6*10^3</f>
        <v>252100.29777542487</v>
      </c>
      <c r="Q31" s="131">
        <f>'BP(2020)_Oil_Trade'!F$7*Q$35/SUM(N$35:R$35)*Conversion_Factor!$F$5*Conversion_Factor!$I$6*10^3</f>
        <v>732465.46684455266</v>
      </c>
      <c r="R31" s="131">
        <f>'BP(2020)_Oil_Trade'!F$7*R$35/SUM(N$35:R$35)*Conversion_Factor!$F$5*Conversion_Factor!$I$6*10^3</f>
        <v>809310.50281664054</v>
      </c>
      <c r="S31" s="131">
        <f>'BP(2020)_Oil_Trade'!P$7*S$35/SUM(H$35,I$35,S$35,AB$35)*Conversion_Factor!$F$5*Conversion_Factor!$I$6*10^3</f>
        <v>151597.50739810403</v>
      </c>
      <c r="T31" s="131">
        <f>'BP(2020)_Oil_Trade'!M$7*Conversion_Factor!$F$5*Conversion_Factor!$I$6*10^3</f>
        <v>409253.68542186997</v>
      </c>
      <c r="U31" s="131">
        <f>'BP(2020)_Oil_Trade'!N$7*Conversion_Factor!$F$5*Conversion_Factor!$I$6*10^3</f>
        <v>139192.0651071615</v>
      </c>
      <c r="V31" s="131">
        <f>'BP(2020)_Oil_Trade'!E$7*V$35/SUM(J$35,L$35,V$35)*Conversion_Factor!$F$5*Conversion_Factor!$I$6*10^3</f>
        <v>143677.71617236111</v>
      </c>
      <c r="W31" s="131">
        <f>'BP(2020)_Oil_Trade'!I$7*W$35/SUM(W$35:X$35)*Conversion_Factor!$F$5*Conversion_Factor!$I$6*10^3</f>
        <v>90899.094039219592</v>
      </c>
      <c r="X31" s="131">
        <f>'BP(2020)_Oil_Trade'!I$7*X$35/SUM(W$35:X$35)*Conversion_Factor!$F$5*Conversion_Factor!$I$6*10^3</f>
        <v>21354.033528166914</v>
      </c>
      <c r="Y31" s="131">
        <f>'BP(2020)_Oil_Trade'!C$7*Conversion_Factor!$F$5*Conversion_Factor!$I$6*10^3</f>
        <v>3261.4269999999992</v>
      </c>
      <c r="Z31" s="131">
        <f>'BP(2020)_Oil_Trade'!J$7*Z$35/SUM(B$35,C$35,D$35,E$35,Z$35)*Conversion_Factor!$F$5*Conversion_Factor!$I$6*10^3</f>
        <v>0</v>
      </c>
      <c r="AA31" s="131">
        <f>'BP(2020)_Oil_Trade'!G$7*Conversion_Factor!$F$5*Conversion_Factor!$I$6*10^3</f>
        <v>0</v>
      </c>
      <c r="AB31" s="131">
        <f>'BP(2020)_Oil_Trade'!P$7*AB$35/SUM(H$35,I$35,S$35,AB$35)*Conversion_Factor!$F$5*Conversion_Factor!$I$6*10^3</f>
        <v>820442.09248930193</v>
      </c>
      <c r="AC31" s="71">
        <f>'BP(2020)_Oil_Trade'!D$7*Conversion_Factor!$F$5*Conversion_Factor!$I$6*10^3</f>
        <v>0</v>
      </c>
      <c r="AD31" s="132">
        <f>SUM(B31:AC31)</f>
        <v>6176717.8595533725</v>
      </c>
      <c r="AE31" s="133">
        <f>'BP(2020)_Oil_Trade'!Q$7*Conversion_Factor!$F$5*Conversion_Factor!$I$6*10^3</f>
        <v>6176717.8595533716</v>
      </c>
      <c r="AF31" s="134">
        <f>AD31-AE31</f>
        <v>0</v>
      </c>
      <c r="AG31" s="138">
        <f>-'Key inputs_EB_Trade'!$AE$37</f>
        <v>6720184</v>
      </c>
    </row>
    <row r="32" spans="1:33">
      <c r="B32" s="135">
        <f>SUM(B4:B31)</f>
        <v>49642.26230509689</v>
      </c>
      <c r="C32" s="135">
        <f>SUM(C4:C31)</f>
        <v>188480.08314821025</v>
      </c>
      <c r="D32" s="135">
        <f t="shared" ref="D32:AC32" si="3">SUM(D4:D31)</f>
        <v>172709.41920167921</v>
      </c>
      <c r="E32" s="135">
        <f t="shared" si="3"/>
        <v>775068.60581369314</v>
      </c>
      <c r="F32" s="135">
        <f t="shared" si="3"/>
        <v>1025039.3858182288</v>
      </c>
      <c r="G32" s="135">
        <f t="shared" si="3"/>
        <v>831114.48901318747</v>
      </c>
      <c r="H32" s="135">
        <f t="shared" si="3"/>
        <v>6871550.8625393678</v>
      </c>
      <c r="I32" s="135">
        <f t="shared" si="3"/>
        <v>541560.61430041958</v>
      </c>
      <c r="J32" s="135">
        <f t="shared" si="3"/>
        <v>276213.65304311732</v>
      </c>
      <c r="K32" s="135">
        <f t="shared" si="3"/>
        <v>1474956.113881899</v>
      </c>
      <c r="L32" s="135">
        <f t="shared" si="3"/>
        <v>298031.40839440271</v>
      </c>
      <c r="M32" s="135">
        <f t="shared" si="3"/>
        <v>22750223.977259073</v>
      </c>
      <c r="N32" s="135">
        <f t="shared" si="3"/>
        <v>862507.72287566552</v>
      </c>
      <c r="O32" s="135">
        <f t="shared" si="3"/>
        <v>2088098.3450609879</v>
      </c>
      <c r="P32" s="135">
        <f t="shared" si="3"/>
        <v>2879017.9167993139</v>
      </c>
      <c r="Q32" s="135">
        <f t="shared" si="3"/>
        <v>8364850.1056542918</v>
      </c>
      <c r="R32" s="135">
        <f t="shared" si="3"/>
        <v>9242430.3280220218</v>
      </c>
      <c r="S32" s="135">
        <f t="shared" si="3"/>
        <v>1222676.7053607248</v>
      </c>
      <c r="T32" s="135">
        <f t="shared" si="3"/>
        <v>9941670.3552016821</v>
      </c>
      <c r="U32" s="135">
        <f t="shared" si="3"/>
        <v>6587637.9268040881</v>
      </c>
      <c r="V32" s="135">
        <f t="shared" si="3"/>
        <v>379314.23290521326</v>
      </c>
      <c r="W32" s="135">
        <f t="shared" si="3"/>
        <v>1458806.9946039326</v>
      </c>
      <c r="X32" s="135">
        <f t="shared" si="3"/>
        <v>342703.23376882175</v>
      </c>
      <c r="Y32" s="135">
        <f t="shared" si="3"/>
        <v>3261.4271794090878</v>
      </c>
      <c r="Z32" s="135">
        <f t="shared" si="3"/>
        <v>0</v>
      </c>
      <c r="AA32" s="135">
        <f>SUM(AA4:AA31)</f>
        <v>581.71025988077054</v>
      </c>
      <c r="AB32" s="135">
        <f t="shared" si="3"/>
        <v>6617097.1528561199</v>
      </c>
      <c r="AC32" s="135">
        <f t="shared" si="3"/>
        <v>15178457.580411926</v>
      </c>
      <c r="AD32" s="135">
        <f>SUM(AD4:AD31)</f>
        <v>100423702.61248246</v>
      </c>
      <c r="AE32" s="135">
        <f>'BP(2020)_Oil_Trade'!Q27*Conversion_Factor!$F$5*Conversion_Factor!$I$6*10^3</f>
        <v>100423702.61248246</v>
      </c>
      <c r="AF32" s="134">
        <f>AD32-AE32</f>
        <v>0</v>
      </c>
    </row>
    <row r="33" spans="1:32">
      <c r="B33" s="135">
        <f>'BP(2020)_Oil_Trade'!J27*B$35/SUM(B$35,C$35,D$35,E$35,Z$35)*Conversion_Factor!$F$5*Conversion_Factor!$I$6*10^3</f>
        <v>49642.26230509689</v>
      </c>
      <c r="C33" s="135">
        <f>'BP(2020)_Oil_Trade'!J27*C$35/SUM(B$35,C$35,D$35,E$35,Z$35)*Conversion_Factor!$F$5*Conversion_Factor!$I$6*10^3</f>
        <v>188480.08314821025</v>
      </c>
      <c r="D33" s="135">
        <f>'BP(2020)_Oil_Trade'!J27*D$35/SUM(B$35,C$35,D$35,E$35,Z$35)*Conversion_Factor!$F$5*Conversion_Factor!$I$6*10^3</f>
        <v>172709.41920167915</v>
      </c>
      <c r="E33" s="135">
        <f>'BP(2020)_Oil_Trade'!J27*E$35/SUM(B$35,C$35,D$35,E$35,Z$35)*Conversion_Factor!$F$5*Conversion_Factor!$I$6*10^3</f>
        <v>775068.60581369302</v>
      </c>
      <c r="F33" s="135">
        <f>'BP(2020)_Oil_Trade'!K27*Conversion_Factor!$F$5*Conversion_Factor!$I$6*10^3</f>
        <v>1025039.3858182289</v>
      </c>
      <c r="G33" s="135">
        <f>'BP(2020)_Oil_Trade'!H27*Conversion_Factor!$F$5*Conversion_Factor!$I$6*10^3</f>
        <v>831114.48901318735</v>
      </c>
      <c r="H33" s="135">
        <f>'BP(2020)_Oil_Trade'!O27*Conversion_Factor!$F$5*Conversion_Factor!$I$6*10^3+'BP(2020)_Oil_Trade'!P27*H$35/SUM(H$35,I$35,S$35,AB$35)*Conversion_Factor!$F$5*Conversion_Factor!$I$6*10^3</f>
        <v>6871550.8625393678</v>
      </c>
      <c r="I33" s="135">
        <f>+'BP(2020)_Oil_Trade'!P27*I$35/SUM(H$35,I$35,S$35,AB$35)*Conversion_Factor!$F$5*Conversion_Factor!$I$6*10^3</f>
        <v>541560.61430041934</v>
      </c>
      <c r="J33" s="135">
        <f>'BP(2020)_Oil_Trade'!E27*J$35/SUM(J$35,L$35,V$35)*Conversion_Factor!$F$5*Conversion_Factor!$I$6*10^3</f>
        <v>276213.65304311732</v>
      </c>
      <c r="K33" s="135">
        <f>'BP(2020)_Oil_Trade'!B27*Conversion_Factor!$F$5*Conversion_Factor!$I$6*10^3</f>
        <v>1474956.113881899</v>
      </c>
      <c r="L33" s="135">
        <f>'BP(2020)_Oil_Trade'!E27*L$35/SUM(J$35,L$35,V$35)*Conversion_Factor!$F$5*Conversion_Factor!$I$6*10^3</f>
        <v>298031.40839440259</v>
      </c>
      <c r="M33" s="135">
        <f>'BP(2020)_Oil_Trade'!L27*Conversion_Factor!$F$5*Conversion_Factor!$I$6*10^3</f>
        <v>22750223.977259073</v>
      </c>
      <c r="N33" s="135">
        <f>'BP(2020)_Oil_Trade'!F27*N$35/SUM(N$35:R$35)*Conversion_Factor!$F$5*Conversion_Factor!$I$6*10^3</f>
        <v>862507.72287566564</v>
      </c>
      <c r="O33" s="135">
        <f>'BP(2020)_Oil_Trade'!F27*O$35/SUM(N$35:R$35)*Conversion_Factor!$F$5*Conversion_Factor!$I$6*10^3</f>
        <v>2088098.3450609874</v>
      </c>
      <c r="P33" s="135">
        <f>'BP(2020)_Oil_Trade'!F27*P$35/SUM(N$35:R$35)*Conversion_Factor!$F$5*Conversion_Factor!$I$6*10^3</f>
        <v>2879017.9167993134</v>
      </c>
      <c r="Q33" s="135">
        <f>'BP(2020)_Oil_Trade'!F27*Q$35/SUM(N$35:R$35)*Conversion_Factor!$F$5*Conversion_Factor!$I$6*10^3</f>
        <v>8364850.1056542899</v>
      </c>
      <c r="R33" s="135">
        <f>'BP(2020)_Oil_Trade'!F27*R$35/SUM(N$35:R$35)*Conversion_Factor!$F$5*Conversion_Factor!$I$6*10^3</f>
        <v>9242430.3280220237</v>
      </c>
      <c r="S33" s="135">
        <f>'BP(2020)_Oil_Trade'!P27*S$35/SUM(H$35,I$35,S$35,AB$35)*Conversion_Factor!$F$5*Conversion_Factor!$I$6*10^3</f>
        <v>1222676.7053607246</v>
      </c>
      <c r="T33" s="135">
        <f>'BP(2020)_Oil_Trade'!M27*Conversion_Factor!$F$5*Conversion_Factor!$I$6*10^3</f>
        <v>9941670.3552016858</v>
      </c>
      <c r="U33" s="135">
        <f>'BP(2020)_Oil_Trade'!N27*Conversion_Factor!$F$5*Conversion_Factor!$I$6*10^3</f>
        <v>6587637.9268040871</v>
      </c>
      <c r="V33" s="135">
        <f>'BP(2020)_Oil_Trade'!E27*V$35/SUM(J$35,L$35,V$35)*Conversion_Factor!$F$5*Conversion_Factor!$I$6*10^3</f>
        <v>379314.2329052132</v>
      </c>
      <c r="W33" s="135">
        <f>'BP(2020)_Oil_Trade'!I27*W$35/SUM(W$35:X$35)*Conversion_Factor!$F$5*Conversion_Factor!$I$6*10^3</f>
        <v>1458806.9946039324</v>
      </c>
      <c r="X33" s="135">
        <f>'BP(2020)_Oil_Trade'!I27*X$35/SUM(W$35:X$35)*Conversion_Factor!$F$5*Conversion_Factor!$I$6*10^3</f>
        <v>342703.23376882175</v>
      </c>
      <c r="Y33" s="135">
        <f>'BP(2020)_Oil_Trade'!C27*Conversion_Factor!$F$5*Conversion_Factor!$I$6*10^3</f>
        <v>3261.4271794090882</v>
      </c>
      <c r="Z33" s="135">
        <f>'BP(2020)_Oil_Trade'!J27*Z$35/SUM(B$35,C$35,D$35,E$35,Z$35)*Conversion_Factor!$F$5*Conversion_Factor!$I$6*10^3</f>
        <v>0</v>
      </c>
      <c r="AA33" s="135">
        <f>'BP(2020)_Oil_Trade'!G27*Conversion_Factor!$F$5*Conversion_Factor!$I$6*10^3</f>
        <v>581.71025988077054</v>
      </c>
      <c r="AB33" s="135">
        <f>'BP(2020)_Oil_Trade'!P27*AB$35/SUM(H$35,I$35,S$35,AB$35)*Conversion_Factor!$F$5*Conversion_Factor!$I$6*10^3</f>
        <v>6617097.1528561199</v>
      </c>
      <c r="AC33" s="135">
        <f>'BP(2020)_Oil_Trade'!D27*Conversion_Factor!$F$5*Conversion_Factor!$I$6*10^3</f>
        <v>15178457.580411922</v>
      </c>
      <c r="AD33" s="135">
        <f>'BP(2020)_Oil_Trade'!Q27*Conversion_Factor!$F$5*Conversion_Factor!$I$6*10^3</f>
        <v>100423702.61248246</v>
      </c>
      <c r="AE33" s="135"/>
      <c r="AF33" s="134"/>
    </row>
    <row r="34" spans="1:32">
      <c r="B34" s="137">
        <f>B32-B33</f>
        <v>0</v>
      </c>
      <c r="C34" s="137">
        <f t="shared" ref="C34:AD34" si="4">C32-C33</f>
        <v>0</v>
      </c>
      <c r="D34" s="137">
        <f t="shared" si="4"/>
        <v>0</v>
      </c>
      <c r="E34" s="137">
        <f t="shared" si="4"/>
        <v>0</v>
      </c>
      <c r="F34" s="137">
        <f t="shared" si="4"/>
        <v>0</v>
      </c>
      <c r="G34" s="137">
        <f t="shared" si="4"/>
        <v>0</v>
      </c>
      <c r="H34" s="137">
        <f>H32-H33</f>
        <v>0</v>
      </c>
      <c r="I34" s="137">
        <f t="shared" si="4"/>
        <v>0</v>
      </c>
      <c r="J34" s="137">
        <f t="shared" si="4"/>
        <v>0</v>
      </c>
      <c r="K34" s="137">
        <f t="shared" si="4"/>
        <v>0</v>
      </c>
      <c r="L34" s="137">
        <f t="shared" si="4"/>
        <v>0</v>
      </c>
      <c r="M34" s="137">
        <f t="shared" si="4"/>
        <v>0</v>
      </c>
      <c r="N34" s="137">
        <f t="shared" si="4"/>
        <v>0</v>
      </c>
      <c r="O34" s="137">
        <f t="shared" si="4"/>
        <v>0</v>
      </c>
      <c r="P34" s="137">
        <f t="shared" si="4"/>
        <v>0</v>
      </c>
      <c r="Q34" s="137">
        <f t="shared" si="4"/>
        <v>0</v>
      </c>
      <c r="R34" s="137">
        <f t="shared" si="4"/>
        <v>0</v>
      </c>
      <c r="S34" s="137">
        <f t="shared" si="4"/>
        <v>0</v>
      </c>
      <c r="T34" s="137">
        <f t="shared" si="4"/>
        <v>0</v>
      </c>
      <c r="U34" s="137">
        <f t="shared" si="4"/>
        <v>0</v>
      </c>
      <c r="V34" s="137">
        <f t="shared" si="4"/>
        <v>0</v>
      </c>
      <c r="W34" s="137">
        <f t="shared" si="4"/>
        <v>0</v>
      </c>
      <c r="X34" s="137">
        <f t="shared" si="4"/>
        <v>0</v>
      </c>
      <c r="Y34" s="137">
        <f t="shared" si="4"/>
        <v>0</v>
      </c>
      <c r="Z34" s="137">
        <f t="shared" si="4"/>
        <v>0</v>
      </c>
      <c r="AA34" s="137">
        <f t="shared" si="4"/>
        <v>0</v>
      </c>
      <c r="AB34" s="137">
        <f t="shared" si="4"/>
        <v>0</v>
      </c>
      <c r="AC34" s="137">
        <f t="shared" si="4"/>
        <v>0</v>
      </c>
      <c r="AD34" s="137">
        <f t="shared" si="4"/>
        <v>0</v>
      </c>
      <c r="AE34" s="136"/>
      <c r="AF34" s="134"/>
    </row>
    <row r="35" spans="1:32">
      <c r="A35" t="s">
        <v>165</v>
      </c>
      <c r="B35" s="133">
        <f>'Key inputs_EB_Trade'!D20</f>
        <v>61545</v>
      </c>
      <c r="C35" s="133">
        <f>'Key inputs_EB_Trade'!E20</f>
        <v>233672</v>
      </c>
      <c r="D35" s="133">
        <f>'Key inputs_EB_Trade'!F20</f>
        <v>214120</v>
      </c>
      <c r="E35" s="133">
        <f>'Key inputs_EB_Trade'!G20</f>
        <v>960907</v>
      </c>
      <c r="F35" s="133">
        <f>'Key inputs_EB_Trade'!H20</f>
        <v>1190551</v>
      </c>
      <c r="G35" s="133">
        <f>'Key inputs_EB_Trade'!I20</f>
        <v>41498</v>
      </c>
      <c r="H35" s="133">
        <f>'Key inputs_EB_Trade'!J20</f>
        <v>4334014</v>
      </c>
      <c r="I35" s="133">
        <f>'Key inputs_EB_Trade'!K20</f>
        <v>505244</v>
      </c>
      <c r="J35" s="133">
        <f>'Key inputs_EB_Trade'!L20</f>
        <v>393550</v>
      </c>
      <c r="K35" s="133">
        <f>'Key inputs_EB_Trade'!M20</f>
        <v>1884623</v>
      </c>
      <c r="L35" s="133">
        <f>'Key inputs_EB_Trade'!N20</f>
        <v>424636</v>
      </c>
      <c r="M35" s="133">
        <f>'Key inputs_EB_Trade'!O20</f>
        <v>23465434</v>
      </c>
      <c r="N35" s="133">
        <f>'Key inputs_EB_Trade'!P20</f>
        <v>935783</v>
      </c>
      <c r="O35" s="133">
        <f>'Key inputs_EB_Trade'!Q20</f>
        <v>2265495</v>
      </c>
      <c r="P35" s="133">
        <f>'Key inputs_EB_Trade'!R20</f>
        <v>3123608</v>
      </c>
      <c r="Q35" s="133">
        <f>'Key inputs_EB_Trade'!S20</f>
        <v>9075495</v>
      </c>
      <c r="R35" s="133">
        <f>'Key inputs_EB_Trade'!T20</f>
        <v>10027631</v>
      </c>
      <c r="S35" s="133">
        <f>'Key inputs_EB_Trade'!U20</f>
        <v>1140685</v>
      </c>
      <c r="T35" s="133">
        <f>'Key inputs_EB_Trade'!V20</f>
        <v>9495752</v>
      </c>
      <c r="U35" s="133">
        <f>'Key inputs_EB_Trade'!W20</f>
        <v>6407416</v>
      </c>
      <c r="V35" s="133">
        <f>'Key inputs_EB_Trade'!X20</f>
        <v>540448</v>
      </c>
      <c r="W35" s="133">
        <f>'Key inputs_EB_Trade'!Y20</f>
        <v>2236270</v>
      </c>
      <c r="X35" s="133">
        <f>'Key inputs_EB_Trade'!Z20</f>
        <v>525345</v>
      </c>
      <c r="Y35" s="133">
        <f>'Key inputs_EB_Trade'!AA20</f>
        <v>17565</v>
      </c>
      <c r="Z35" s="133">
        <f>'Key inputs_EB_Trade'!AB20</f>
        <v>0</v>
      </c>
      <c r="AA35" s="133">
        <f>'Key inputs_EB_Trade'!AC20</f>
        <v>7419</v>
      </c>
      <c r="AB35" s="133">
        <f>'Key inputs_EB_Trade'!AD20</f>
        <v>6173360</v>
      </c>
      <c r="AC35" s="133">
        <f>'Key inputs_EB_Trade'!AE20</f>
        <v>14721003</v>
      </c>
      <c r="AD35" s="132"/>
    </row>
    <row r="36" spans="1:32">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B324-27D4-4EE9-9F78-D0C38A8A32EA}">
  <sheetPr>
    <tabColor theme="8" tint="0.39997558519241921"/>
  </sheetPr>
  <dimension ref="A1:AG71"/>
  <sheetViews>
    <sheetView topLeftCell="B25" workbookViewId="0">
      <selection activeCell="B40" sqref="B40:AC67"/>
    </sheetView>
  </sheetViews>
  <sheetFormatPr defaultRowHeight="15"/>
  <cols>
    <col min="1" max="1" width="18.85546875" bestFit="1" customWidth="1"/>
    <col min="2" max="2" width="6.28515625" bestFit="1" customWidth="1"/>
    <col min="3" max="3" width="11.5703125" bestFit="1" customWidth="1"/>
    <col min="4" max="4" width="10.5703125" bestFit="1" customWidth="1"/>
    <col min="5" max="6" width="11.5703125" bestFit="1" customWidth="1"/>
    <col min="7" max="7" width="11.85546875" bestFit="1" customWidth="1"/>
    <col min="8" max="8" width="13.28515625" bestFit="1" customWidth="1"/>
    <col min="9" max="9" width="11.5703125" bestFit="1" customWidth="1"/>
    <col min="10" max="10" width="11.85546875" bestFit="1" customWidth="1"/>
    <col min="11" max="11" width="17.5703125" bestFit="1" customWidth="1"/>
    <col min="12" max="12" width="14.28515625" bestFit="1" customWidth="1"/>
    <col min="13" max="13" width="13.5703125" bestFit="1" customWidth="1"/>
    <col min="14" max="14" width="14.28515625" bestFit="1" customWidth="1"/>
    <col min="15" max="15" width="13.28515625" bestFit="1" customWidth="1"/>
    <col min="16" max="18" width="13.5703125" bestFit="1" customWidth="1"/>
    <col min="19" max="21" width="13.28515625" bestFit="1" customWidth="1"/>
    <col min="22" max="22" width="11.85546875" bestFit="1" customWidth="1"/>
    <col min="23" max="24" width="13.28515625" bestFit="1" customWidth="1"/>
    <col min="25" max="25" width="13.5703125" bestFit="1" customWidth="1"/>
    <col min="26" max="26" width="6.28515625" bestFit="1" customWidth="1"/>
    <col min="27" max="27" width="13.5703125" bestFit="1" customWidth="1"/>
    <col min="28" max="28" width="13.28515625" bestFit="1" customWidth="1"/>
    <col min="29" max="29" width="13.5703125" bestFit="1" customWidth="1"/>
    <col min="30" max="30" width="14.5703125" bestFit="1" customWidth="1"/>
    <col min="31" max="32" width="14.28515625" bestFit="1" customWidth="1"/>
    <col min="33" max="33" width="13.28515625" bestFit="1" customWidth="1"/>
  </cols>
  <sheetData>
    <row r="1" spans="1:33" ht="15.75" thickBot="1">
      <c r="A1" s="157" t="s">
        <v>188</v>
      </c>
    </row>
    <row r="2" spans="1:33">
      <c r="A2" s="158" t="s">
        <v>167</v>
      </c>
      <c r="G2" t="s">
        <v>185</v>
      </c>
      <c r="W2" t="s">
        <v>186</v>
      </c>
      <c r="X2" t="s">
        <v>186</v>
      </c>
    </row>
    <row r="3" spans="1:33">
      <c r="A3" s="158" t="s">
        <v>187</v>
      </c>
      <c r="B3" t="s">
        <v>45</v>
      </c>
      <c r="C3" t="s">
        <v>48</v>
      </c>
      <c r="D3" t="s">
        <v>51</v>
      </c>
      <c r="E3" t="s">
        <v>54</v>
      </c>
      <c r="F3" t="s">
        <v>57</v>
      </c>
      <c r="G3" t="s">
        <v>60</v>
      </c>
      <c r="H3" t="s">
        <v>63</v>
      </c>
      <c r="I3" t="s">
        <v>66</v>
      </c>
      <c r="J3" t="s">
        <v>69</v>
      </c>
      <c r="K3" t="s">
        <v>71</v>
      </c>
      <c r="L3" t="s">
        <v>73</v>
      </c>
      <c r="M3" t="s">
        <v>75</v>
      </c>
      <c r="N3" t="s">
        <v>78</v>
      </c>
      <c r="O3" t="s">
        <v>81</v>
      </c>
      <c r="P3" t="s">
        <v>84</v>
      </c>
      <c r="Q3" t="s">
        <v>87</v>
      </c>
      <c r="R3" t="s">
        <v>90</v>
      </c>
      <c r="S3" t="s">
        <v>93</v>
      </c>
      <c r="T3" t="s">
        <v>96</v>
      </c>
      <c r="U3" t="s">
        <v>98</v>
      </c>
      <c r="V3" t="s">
        <v>100</v>
      </c>
      <c r="W3" t="s">
        <v>103</v>
      </c>
      <c r="X3" t="s">
        <v>106</v>
      </c>
      <c r="Y3" t="s">
        <v>109</v>
      </c>
      <c r="Z3" t="s">
        <v>111</v>
      </c>
      <c r="AA3" t="s">
        <v>113</v>
      </c>
      <c r="AB3" t="s">
        <v>116</v>
      </c>
      <c r="AC3" t="s">
        <v>119</v>
      </c>
      <c r="AG3" t="s">
        <v>183</v>
      </c>
    </row>
    <row r="4" spans="1:33">
      <c r="A4" t="s">
        <v>45</v>
      </c>
      <c r="B4" s="71">
        <f>('BP(2020)_NGA_Trade'!$R$32+'BP(2020)_NGA_Trade'!$R$33+'BP(2020)_NGA_Trade'!$S$32+'BP(2020)_NGA_Trade'!$S$33+'BP(2020)_NGA_Trade'!$T$32+'BP(2020)_NGA_Trade'!$T$33)*B$35/SUM($B$35,$C$35,$D$35,$E$35,$Z$35)*Conversion_Factor!$J$7*10^3*$AG4/SUM($AG$5,$AG$6,$AG$7,$AG$28)</f>
        <v>0</v>
      </c>
      <c r="C4" s="131">
        <f>('BP(2020)_NGA_Trade'!$R$32+'BP(2020)_NGA_Trade'!$R$33+'BP(2020)_NGA_Trade'!$S$32+'BP(2020)_NGA_Trade'!$S$33+'BP(2020)_NGA_Trade'!$T$32+'BP(2020)_NGA_Trade'!$T$33)*C$35/SUM($B$35,$C$35,$D$35,$E$35,$Z$35)*Conversion_Factor!$J$7*10^3*$AG4/SUM($AG$5,$AG$6,$AG$7,$AG$28)</f>
        <v>0</v>
      </c>
      <c r="D4" s="131">
        <f>('BP(2020)_NGA_Trade'!$R$32+'BP(2020)_NGA_Trade'!$R$33+'BP(2020)_NGA_Trade'!$S$32+'BP(2020)_NGA_Trade'!$S$33+'BP(2020)_NGA_Trade'!$T$32+'BP(2020)_NGA_Trade'!$T$33)*D$35/SUM($B$35,$C$35,$D$35,$E$35,$Z$35)*Conversion_Factor!$J$7*10^3*$AG4/SUM($AG$5,$AG$6,$AG$7,$AG$28)</f>
        <v>0</v>
      </c>
      <c r="E4" s="131">
        <f>('BP(2020)_NGA_Trade'!$R$32+'BP(2020)_NGA_Trade'!$R$33+'BP(2020)_NGA_Trade'!$S$32+'BP(2020)_NGA_Trade'!$S$33+'BP(2020)_NGA_Trade'!$T$32+'BP(2020)_NGA_Trade'!$T$33)*E$35/SUM($B$35,$C$35,$D$35,$E$35,$Z$35)*Conversion_Factor!$J$7*10^3*$AG4/SUM($AG$5,$AG$6,$AG$7,$AG$28)</f>
        <v>0</v>
      </c>
      <c r="F4" s="131">
        <f>('BP(2020)_NGA_Trade'!$R$35+'BP(2020)_NGA_Trade'!$S$35+'BP(2020)_NGA_Trade'!$T$35)*Conversion_Factor!$J$7*10^3*$AG4/SUM($AG$5,$AG$6,$AG$7,$AG$28)</f>
        <v>0</v>
      </c>
      <c r="G4" s="131">
        <f>('BP(2020)_NGA_Trade'!$R$27+'BP(2020)_NGA_Trade'!$R$25+'BP(2020)_NGA_Trade'!$S$27+'BP(2020)_NGA_Trade'!$S$25+'BP(2020)_NGA_Trade'!$T$27+'BP(2020)_NGA_Trade'!$T$25)*Conversion_Factor!$J$7*10^3*$AG4/SUM($AG$5,$AG$6,$AG$7,$AG$28)</f>
        <v>0</v>
      </c>
      <c r="H4" s="131">
        <f>('BP(2020)_NGA_Trade'!$R$37+'BP(2020)_NGA_Trade'!$R$38+'BP(2020)_NGA_Trade'!$R$39+'BP(2020)_NGA_Trade'!$S$37+'BP(2020)_NGA_Trade'!$S$38+'BP(2020)_NGA_Trade'!$S$39+'BP(2020)_NGA_Trade'!$T$37+'BP(2020)_NGA_Trade'!$T$38+'BP(2020)_NGA_Trade'!$T$39)*Conversion_Factor!$J$7*10^3*$AG4/SUM($AG$5,$AG$6,$AG$7,$AG$28)</f>
        <v>0</v>
      </c>
      <c r="I4" s="131"/>
      <c r="J4" s="131">
        <f>('BP(2020)_NGA_Trade'!$R$9+'BP(2020)_NGA_Trade'!$S$9+'BP(2020)_NGA_Trade'!$T$9)*Conversion_Factor!$J$7*10^3*$AG4/SUM($AG$5,$AG$6,$AG$7,$AG$28)</f>
        <v>0</v>
      </c>
      <c r="K4" s="131">
        <f>('BP(2020)_NGA_Trade'!$R$4+'BP(2020)_NGA_Trade'!$S$4+'BP(2020)_NGA_Trade'!$T$4)*Conversion_Factor!$J$7*10^3*$AG4/SUM($AG$5,$AG$6,$AG$7,$AG$28)</f>
        <v>0</v>
      </c>
      <c r="L4" s="131">
        <f>('BP(2020)_NGA_Trade'!$R$8+'BP(2020)_NGA_Trade'!$R$10+'BP(2020)_NGA_Trade'!$S$8+'BP(2020)_NGA_Trade'!$S$10+'BP(2020)_NGA_Trade'!$T$8+'BP(2020)_NGA_Trade'!$T$10)*L$35/SUM($L$35,$V$35)*Conversion_Factor!$J$7*10^3*$AG4/SUM($AG$5,$AG$6,$AG$7,$AG$28)</f>
        <v>0</v>
      </c>
      <c r="M4" s="131">
        <f>('BP(2020)_NGA_Trade'!$R$36+'BP(2020)_NGA_Trade'!$S$36+'BP(2020)_NGA_Trade'!$T$36)*Conversion_Factor!$J$7*10^3*$AG4/SUM($AG$5,$AG$6,$AG$7,$AG$28)</f>
        <v>0</v>
      </c>
      <c r="N4" s="131">
        <f>(SUM('BP(2020)_NGA_Trade'!$R$22,'BP(2020)_NGA_Trade'!$R$24,'BP(2020)_NGA_Trade'!$R$19,'BP(2020)_NGA_Trade'!$R$20)+SUM('BP(2020)_NGA_Trade'!$S$22,'BP(2020)_NGA_Trade'!$S$24,'BP(2020)_NGA_Trade'!$S$19,'BP(2020)_NGA_Trade'!$S$20)+SUM('BP(2020)_NGA_Trade'!$T$22,'BP(2020)_NGA_Trade'!$T$24,'BP(2020)_NGA_Trade'!$T$19,'BP(2020)_NGA_Trade'!$T$20))*N$35/SUM($N$35:$O$35)*Conversion_Factor!$J$7*10^3*$AG4/SUM($AG$4,$AG$5,$AG$6,$AG$7,$AG$28)</f>
        <v>0</v>
      </c>
      <c r="O4" s="131">
        <f>(SUM('BP(2020)_NGA_Trade'!$R$22,'BP(2020)_NGA_Trade'!$R$24,'BP(2020)_NGA_Trade'!$R$19,'BP(2020)_NGA_Trade'!$R$20)+SUM('BP(2020)_NGA_Trade'!$S$22,'BP(2020)_NGA_Trade'!$S$24,'BP(2020)_NGA_Trade'!$S$19,'BP(2020)_NGA_Trade'!$S$20)+SUM('BP(2020)_NGA_Trade'!$T$22,'BP(2020)_NGA_Trade'!$T$24,'BP(2020)_NGA_Trade'!$T$19,'BP(2020)_NGA_Trade'!$T$20))*O$35/SUM($N$35:$O$35)*Conversion_Factor!$J$7*10^3*$AG4/SUM($AG$4,$AG$5,$AG$6,$AG$7,$AG$28)</f>
        <v>0</v>
      </c>
      <c r="P4" s="131">
        <f>(SUM('BP(2020)_NGA_Trade'!$R$12:$R$17,'BP(2020)_NGA_Trade'!$R$21)+SUM('BP(2020)_NGA_Trade'!$S$12:$S$17,'BP(2020)_NGA_Trade'!$S$21)+SUM('BP(2020)_NGA_Trade'!$T$12:$T$17,'BP(2020)_NGA_Trade'!$T$21))*P$35/SUM($P$35:$R$35)*Conversion_Factor!$J$7*10^3*$AG4/SUM($AG$4,$AG$5,$AG$6,$AG$7,$AG$28)</f>
        <v>0</v>
      </c>
      <c r="Q4" s="131">
        <f>(SUM('BP(2020)_NGA_Trade'!$R$12:$R$17,'BP(2020)_NGA_Trade'!$R$21)+SUM('BP(2020)_NGA_Trade'!$S$12:$S$17,'BP(2020)_NGA_Trade'!$S$21)+SUM('BP(2020)_NGA_Trade'!$T$12:$T$17,'BP(2020)_NGA_Trade'!$T$21))*Q$35/SUM($P$35:$R$35)*Conversion_Factor!$J$7*10^3*$AG4/SUM($AG$4,$AG$5,$AG$6,$AG$7,$AG$28)</f>
        <v>0</v>
      </c>
      <c r="R4" s="131">
        <f>(SUM('BP(2020)_NGA_Trade'!$R$12:$R$17,'BP(2020)_NGA_Trade'!$R$21)+SUM('BP(2020)_NGA_Trade'!$S$12:$S$17,'BP(2020)_NGA_Trade'!$S$21)+SUM('BP(2020)_NGA_Trade'!$T$12:$T$17,'BP(2020)_NGA_Trade'!$T$21))*R$35/SUM($P$35:$R$35)*Conversion_Factor!$J$7*10^3*$AG4/SUM($AG$4,$AG$5,$AG$6,$AG$7,$AG$28)</f>
        <v>0</v>
      </c>
      <c r="S4" s="131"/>
      <c r="T4" s="131"/>
      <c r="U4" s="131"/>
      <c r="V4" s="131">
        <f>('BP(2020)_NGA_Trade'!$R$8+'BP(2020)_NGA_Trade'!$R$10+'BP(2020)_NGA_Trade'!$S$8+'BP(2020)_NGA_Trade'!$S$10+'BP(2020)_NGA_Trade'!$T$8+'BP(2020)_NGA_Trade'!$T$10)*V$35/SUM($L$35,$V$35)*Conversion_Factor!$J$7*10^3*$AG4/SUM($AG$5,$AG$6,$AG$7,$AG$28)</f>
        <v>0</v>
      </c>
      <c r="W4" s="131">
        <f>('BP(2020)_NGA_Trade'!$R$29+'BP(2020)_NGA_Trade'!$R$30+'BP(2020)_NGA_Trade'!$R$18+'BP(2020)_NGA_Trade'!$S$29+'BP(2020)_NGA_Trade'!$S$30+'BP(2020)_NGA_Trade'!$S$18+'BP(2020)_NGA_Trade'!$T$29+'BP(2020)_NGA_Trade'!$T$30+'BP(2020)_NGA_Trade'!$T$18)*W$35/SUM($W$35:$X$35)*Conversion_Factor!$J$7*10^3*$AG4/SUM($AG$5,$AG$6,$AG$7,$AG$28)</f>
        <v>0</v>
      </c>
      <c r="X4" s="131">
        <f>('BP(2020)_NGA_Trade'!$R$29+'BP(2020)_NGA_Trade'!$R$30+'BP(2020)_NGA_Trade'!$R$18+'BP(2020)_NGA_Trade'!$S$29+'BP(2020)_NGA_Trade'!$S$30+'BP(2020)_NGA_Trade'!$S$18+'BP(2020)_NGA_Trade'!$T$29+'BP(2020)_NGA_Trade'!$T$30+'BP(2020)_NGA_Trade'!$T$18)*X$35/SUM($W$35:$X$35)*Conversion_Factor!$J$7*10^3*$AG4/SUM($AG$5,$AG$6,$AG$7,$AG$28)</f>
        <v>0</v>
      </c>
      <c r="Y4" s="131">
        <f>('BP(2020)_NGA_Trade'!$S$5+'BP(2020)_NGA_Trade'!$S$5+'BP(2020)_NGA_Trade'!$T$5)*Conversion_Factor!$J$7*10^3*$AG4/SUM($AG$12,$AG$14,$AG$24)*$AG4/SUM($AG$5,$AG$6,$AG$7,$AG$28)</f>
        <v>0</v>
      </c>
      <c r="Z4" s="131">
        <f>('BP(2020)_NGA_Trade'!$R$32+'BP(2020)_NGA_Trade'!$R$33+'BP(2020)_NGA_Trade'!$S$32+'BP(2020)_NGA_Trade'!$S$33+'BP(2020)_NGA_Trade'!$T$32+'BP(2020)_NGA_Trade'!$T$33)*Z$35/SUM($B$35,$C$35,$D$35,$E$35,$Z$35)*Conversion_Factor!$J$7*10^3*$AG4/SUM($AG$5,$AG$6,$AG$7,$AG$28)</f>
        <v>0</v>
      </c>
      <c r="AA4" s="131">
        <f>('BP(2020)_NGA_Trade'!$R$26+'BP(2020)_NGA_Trade'!$S$26+'BP(2020)_NGA_Trade'!$T$26)*Conversion_Factor!$J$7*10^3*$AG4/SUM($AG$5,$AG$6,$AG$7,$AG$28)</f>
        <v>0</v>
      </c>
      <c r="AB4" s="131"/>
      <c r="AC4" s="131">
        <f>('BP(2020)_NGA_Trade'!$R$6+'BP(2020)_NGA_Trade'!$S$6+'BP(2020)_NGA_Trade'!$T$6)*Conversion_Factor!$J$7*10^3*$AG4/SUM($AG$5,$AG$6,$AG$7,$AG$28)</f>
        <v>0</v>
      </c>
      <c r="AD4" s="132">
        <f>SUM(B4:AC4)</f>
        <v>0</v>
      </c>
      <c r="AE4" s="134">
        <f>('BP(2020)_NGA_Trade'!$R$41+'BP(2020)_NGA_Trade'!$S$41+'BP(2020)_NGA_Trade'!$T$41)*Conversion_Factor!$J$7*10^3*$AG4/SUM($AG$5,$AG$6,$AG$7,$AG$28)</f>
        <v>0</v>
      </c>
      <c r="AF4" s="134">
        <f>AD4-AE4</f>
        <v>0</v>
      </c>
      <c r="AG4" s="133">
        <f>-'Key inputs_EB_Trade'!$D$31</f>
        <v>0</v>
      </c>
    </row>
    <row r="5" spans="1:33">
      <c r="A5" t="s">
        <v>48</v>
      </c>
      <c r="B5" s="131">
        <f>('BP(2020)_NGA_Trade'!$R$32+'BP(2020)_NGA_Trade'!$R$33+'BP(2020)_NGA_Trade'!$S$32+'BP(2020)_NGA_Trade'!$S$33+'BP(2020)_NGA_Trade'!$T$32+'BP(2020)_NGA_Trade'!$T$33)*B$35/SUM($B$35,$C$35,$D$35,$E$35,$Z$35)*Conversion_Factor!$J$7*10^3*$AG5/SUM($AG$5,$AG$6,$AG$7,$AG$28)</f>
        <v>0</v>
      </c>
      <c r="C5" s="71">
        <f>('BP(2020)_NGA_Trade'!$R$32+'BP(2020)_NGA_Trade'!$R$33+'BP(2020)_NGA_Trade'!$S$32+'BP(2020)_NGA_Trade'!$S$33+'BP(2020)_NGA_Trade'!$T$32+'BP(2020)_NGA_Trade'!$T$33)*C$35/SUM($B$35,$C$35,$D$35,$E$35,$Z$35)*Conversion_Factor!$J$7*10^3*$AG5/SUM($AG$5,$AG$6,$AG$7,$AG$28)</f>
        <v>104692.52566934367</v>
      </c>
      <c r="D5" s="131">
        <f>('BP(2020)_NGA_Trade'!$R$32+'BP(2020)_NGA_Trade'!$R$33+'BP(2020)_NGA_Trade'!$S$32+'BP(2020)_NGA_Trade'!$S$33+'BP(2020)_NGA_Trade'!$T$32+'BP(2020)_NGA_Trade'!$T$33)*D$35/SUM($B$35,$C$35,$D$35,$E$35,$Z$35)*Conversion_Factor!$J$7*10^3*$AG5/SUM($AG$5,$AG$6,$AG$7,$AG$28)</f>
        <v>15682.720572184262</v>
      </c>
      <c r="E5" s="131">
        <f>('BP(2020)_NGA_Trade'!$R$32+'BP(2020)_NGA_Trade'!$R$33+'BP(2020)_NGA_Trade'!$S$32+'BP(2020)_NGA_Trade'!$S$33+'BP(2020)_NGA_Trade'!$T$32+'BP(2020)_NGA_Trade'!$T$33)*E$35/SUM($B$35,$C$35,$D$35,$E$35,$Z$35)*Conversion_Factor!$J$7*10^3*$AG5/SUM($AG$5,$AG$6,$AG$7,$AG$28)</f>
        <v>71789.127957783101</v>
      </c>
      <c r="F5" s="131">
        <f>('BP(2020)_NGA_Trade'!$R$35+'BP(2020)_NGA_Trade'!$S$35+'BP(2020)_NGA_Trade'!$T$35)*Conversion_Factor!$J$7*10^3*$AG5/SUM($AG$5,$AG$6,$AG$7,$AG$28)</f>
        <v>0</v>
      </c>
      <c r="G5" s="131">
        <f>('BP(2020)_NGA_Trade'!$R$27+'BP(2020)_NGA_Trade'!$R$25+'BP(2020)_NGA_Trade'!$S$27+'BP(2020)_NGA_Trade'!$S$25+'BP(2020)_NGA_Trade'!$T$27+'BP(2020)_NGA_Trade'!$T$25)*Conversion_Factor!$J$7*10^3*$AG5/SUM($AG$5,$AG$6,$AG$7,$AG$28)</f>
        <v>0</v>
      </c>
      <c r="H5" s="131">
        <f>('BP(2020)_NGA_Trade'!$R$37+'BP(2020)_NGA_Trade'!$R$38+'BP(2020)_NGA_Trade'!$R$39+'BP(2020)_NGA_Trade'!$S$37+'BP(2020)_NGA_Trade'!$S$38+'BP(2020)_NGA_Trade'!$S$39+'BP(2020)_NGA_Trade'!$T$37+'BP(2020)_NGA_Trade'!$T$38+'BP(2020)_NGA_Trade'!$T$39)*Conversion_Factor!$J$7*10^3*$AG5/SUM($AG$5,$AG$6,$AG$7,$AG$28)</f>
        <v>0</v>
      </c>
      <c r="I5" s="131"/>
      <c r="J5" s="131">
        <f>('BP(2020)_NGA_Trade'!$R$9+'BP(2020)_NGA_Trade'!$S$9+'BP(2020)_NGA_Trade'!$T$9)*Conversion_Factor!$J$7*10^3*$AG5/SUM($AG$5,$AG$6,$AG$7,$AG$28)</f>
        <v>0</v>
      </c>
      <c r="K5" s="131">
        <f>('BP(2020)_NGA_Trade'!$R$4+'BP(2020)_NGA_Trade'!$S$4+'BP(2020)_NGA_Trade'!$T$4)*Conversion_Factor!$J$7*10^3*$AG5/SUM($AG$5,$AG$6,$AG$7,$AG$28)</f>
        <v>0</v>
      </c>
      <c r="L5" s="131">
        <f>('BP(2020)_NGA_Trade'!$R$8+'BP(2020)_NGA_Trade'!$R$10+'BP(2020)_NGA_Trade'!$S$8+'BP(2020)_NGA_Trade'!$S$10+'BP(2020)_NGA_Trade'!$T$8+'BP(2020)_NGA_Trade'!$T$10)*L$35/SUM($L$35,$V$35)*Conversion_Factor!$J$7*10^3*$AG5/SUM($AG$5,$AG$6,$AG$7,$AG$28)</f>
        <v>0</v>
      </c>
      <c r="M5" s="131">
        <f>('BP(2020)_NGA_Trade'!$R$36+'BP(2020)_NGA_Trade'!$S$36+'BP(2020)_NGA_Trade'!$T$36)*Conversion_Factor!$J$7*10^3*$AG5/SUM($AG$5,$AG$6,$AG$7,$AG$28)</f>
        <v>0</v>
      </c>
      <c r="N5" s="131">
        <f>(SUM('BP(2020)_NGA_Trade'!$R$22,'BP(2020)_NGA_Trade'!$R$24,'BP(2020)_NGA_Trade'!$R$19,'BP(2020)_NGA_Trade'!$R$20)+SUM('BP(2020)_NGA_Trade'!$S$22,'BP(2020)_NGA_Trade'!$S$24,'BP(2020)_NGA_Trade'!$S$19,'BP(2020)_NGA_Trade'!$S$20)+SUM('BP(2020)_NGA_Trade'!$T$22,'BP(2020)_NGA_Trade'!$T$24,'BP(2020)_NGA_Trade'!$T$19,'BP(2020)_NGA_Trade'!$T$20))*N$35/SUM($N$35:$O$35)*Conversion_Factor!$J$7*10^3*$AG5/SUM($AG$4,$AG$5,$AG$6,$AG$7,$AG$28)</f>
        <v>0</v>
      </c>
      <c r="O5" s="131">
        <f>(SUM('BP(2020)_NGA_Trade'!$R$22,'BP(2020)_NGA_Trade'!$R$24,'BP(2020)_NGA_Trade'!$R$19,'BP(2020)_NGA_Trade'!$R$20)+SUM('BP(2020)_NGA_Trade'!$S$22,'BP(2020)_NGA_Trade'!$S$24,'BP(2020)_NGA_Trade'!$S$19,'BP(2020)_NGA_Trade'!$S$20)+SUM('BP(2020)_NGA_Trade'!$T$22,'BP(2020)_NGA_Trade'!$T$24,'BP(2020)_NGA_Trade'!$T$19,'BP(2020)_NGA_Trade'!$T$20))*O$35/SUM($N$35:$O$35)*Conversion_Factor!$J$7*10^3*$AG5/SUM($AG$4,$AG$5,$AG$6,$AG$7,$AG$28)</f>
        <v>0</v>
      </c>
      <c r="P5" s="131">
        <f>(SUM('BP(2020)_NGA_Trade'!$R$12:$R$17,'BP(2020)_NGA_Trade'!$R$21)+SUM('BP(2020)_NGA_Trade'!$S$12:$S$17,'BP(2020)_NGA_Trade'!$S$21)+SUM('BP(2020)_NGA_Trade'!$T$12:$T$17,'BP(2020)_NGA_Trade'!$T$21))*P$35/SUM($P$35:$R$35)*Conversion_Factor!$J$7*10^3*$AG5/SUM($AG$4,$AG$5,$AG$6,$AG$7,$AG$28)</f>
        <v>79956.54751602847</v>
      </c>
      <c r="Q5" s="131">
        <f>(SUM('BP(2020)_NGA_Trade'!$R$12:$R$17,'BP(2020)_NGA_Trade'!$R$21)+SUM('BP(2020)_NGA_Trade'!$S$12:$S$17,'BP(2020)_NGA_Trade'!$S$21)+SUM('BP(2020)_NGA_Trade'!$T$12:$T$17,'BP(2020)_NGA_Trade'!$T$21))*Q$35/SUM($P$35:$R$35)*Conversion_Factor!$J$7*10^3*$AG5/SUM($AG$4,$AG$5,$AG$6,$AG$7,$AG$28)</f>
        <v>219136.30741596522</v>
      </c>
      <c r="R5" s="131">
        <f>(SUM('BP(2020)_NGA_Trade'!$R$12:$R$17,'BP(2020)_NGA_Trade'!$R$21)+SUM('BP(2020)_NGA_Trade'!$S$12:$S$17,'BP(2020)_NGA_Trade'!$S$21)+SUM('BP(2020)_NGA_Trade'!$T$12:$T$17,'BP(2020)_NGA_Trade'!$T$21))*R$35/SUM($P$35:$R$35)*Conversion_Factor!$J$7*10^3*$AG5/SUM($AG$4,$AG$5,$AG$6,$AG$7,$AG$28)</f>
        <v>230012.9850961538</v>
      </c>
      <c r="S5" s="131"/>
      <c r="T5" s="131"/>
      <c r="U5" s="131"/>
      <c r="V5" s="131">
        <f>('BP(2020)_NGA_Trade'!$R$8+'BP(2020)_NGA_Trade'!$R$10+'BP(2020)_NGA_Trade'!$S$8+'BP(2020)_NGA_Trade'!$S$10+'BP(2020)_NGA_Trade'!$T$8+'BP(2020)_NGA_Trade'!$T$10)*V$35/SUM($L$35,$V$35)*Conversion_Factor!$J$7*10^3*$AG5/SUM($AG$5,$AG$6,$AG$7,$AG$28)</f>
        <v>0</v>
      </c>
      <c r="W5" s="131">
        <f>('BP(2020)_NGA_Trade'!$R$29+'BP(2020)_NGA_Trade'!$R$30+'BP(2020)_NGA_Trade'!$R$18+'BP(2020)_NGA_Trade'!$S$29+'BP(2020)_NGA_Trade'!$S$30+'BP(2020)_NGA_Trade'!$S$18+'BP(2020)_NGA_Trade'!$T$29+'BP(2020)_NGA_Trade'!$T$30+'BP(2020)_NGA_Trade'!$T$18)*W$35/SUM($W$35:$X$35)*Conversion_Factor!$J$7*10^3*$AG5/SUM($AG$5,$AG$6,$AG$7,$AG$28)</f>
        <v>17155.15893627605</v>
      </c>
      <c r="X5" s="131">
        <f>('BP(2020)_NGA_Trade'!$R$29+'BP(2020)_NGA_Trade'!$R$30+'BP(2020)_NGA_Trade'!$R$18+'BP(2020)_NGA_Trade'!$S$29+'BP(2020)_NGA_Trade'!$S$30+'BP(2020)_NGA_Trade'!$S$18+'BP(2020)_NGA_Trade'!$T$29+'BP(2020)_NGA_Trade'!$T$30+'BP(2020)_NGA_Trade'!$T$18)*X$35/SUM($W$35:$X$35)*Conversion_Factor!$J$7*10^3*$AG5/SUM($AG$5,$AG$6,$AG$7,$AG$28)</f>
        <v>11279.073678898369</v>
      </c>
      <c r="Y5" s="131">
        <f>('BP(2020)_NGA_Trade'!$S$5+'BP(2020)_NGA_Trade'!$S$5+'BP(2020)_NGA_Trade'!$T$5)*Conversion_Factor!$J$7*10^3*$AG5/SUM($AG$12,$AG$14,$AG$24)*$AG5/SUM($AG$5,$AG$6,$AG$7,$AG$28)</f>
        <v>0</v>
      </c>
      <c r="Z5" s="131">
        <f>('BP(2020)_NGA_Trade'!$R$32+'BP(2020)_NGA_Trade'!$R$33+'BP(2020)_NGA_Trade'!$S$32+'BP(2020)_NGA_Trade'!$S$33+'BP(2020)_NGA_Trade'!$T$32+'BP(2020)_NGA_Trade'!$T$33)*Z$35/SUM($B$35,$C$35,$D$35,$E$35,$Z$35)*Conversion_Factor!$J$7*10^3*$AG5/SUM($AG$5,$AG$6,$AG$7,$AG$28)</f>
        <v>0</v>
      </c>
      <c r="AA5" s="131">
        <f>('BP(2020)_NGA_Trade'!$R$26+'BP(2020)_NGA_Trade'!$S$26+'BP(2020)_NGA_Trade'!$T$26)*Conversion_Factor!$J$7*10^3*$AG5/SUM($AG$5,$AG$6,$AG$7,$AG$28)</f>
        <v>0</v>
      </c>
      <c r="AB5" s="131"/>
      <c r="AC5" s="131">
        <f>('BP(2020)_NGA_Trade'!$R$6+'BP(2020)_NGA_Trade'!$S$6+'BP(2020)_NGA_Trade'!$T$6)*Conversion_Factor!$J$7*10^3*$AG5/SUM($AG$5,$AG$6,$AG$7,$AG$28)</f>
        <v>0</v>
      </c>
      <c r="AD5" s="132">
        <f t="shared" ref="AD5:AD7" si="0">SUM(B5:AC5)</f>
        <v>749704.44684263295</v>
      </c>
      <c r="AE5" s="133">
        <f>('BP(2020)_NGA_Trade'!$R$41+'BP(2020)_NGA_Trade'!$S$41+'BP(2020)_NGA_Trade'!$T$41)*Conversion_Factor!$J$7*10^3*$AG5/SUM($AG$5,$AG$6,$AG$7,$AG$28)</f>
        <v>749704.44684263319</v>
      </c>
      <c r="AF5" s="134">
        <f>AD5-AE5</f>
        <v>0</v>
      </c>
      <c r="AG5" s="133">
        <f>-'Key inputs_EB_Trade'!$E$31</f>
        <v>1870917</v>
      </c>
    </row>
    <row r="6" spans="1:33">
      <c r="A6" t="s">
        <v>51</v>
      </c>
      <c r="B6" s="131">
        <f>('BP(2020)_NGA_Trade'!$R$32+'BP(2020)_NGA_Trade'!$R$33+'BP(2020)_NGA_Trade'!$S$32+'BP(2020)_NGA_Trade'!$S$33+'BP(2020)_NGA_Trade'!$T$32+'BP(2020)_NGA_Trade'!$T$33)*B$35/SUM($B$35,$C$35,$D$35,$E$35,$Z$35)*Conversion_Factor!$J$7*10^3*$AG6/SUM($AG$5,$AG$6,$AG$7,$AG$28)</f>
        <v>0</v>
      </c>
      <c r="C6" s="131">
        <f>('BP(2020)_NGA_Trade'!$R$32+'BP(2020)_NGA_Trade'!$R$33+'BP(2020)_NGA_Trade'!$S$32+'BP(2020)_NGA_Trade'!$S$33+'BP(2020)_NGA_Trade'!$T$32+'BP(2020)_NGA_Trade'!$T$33)*C$35/SUM($B$35,$C$35,$D$35,$E$35,$Z$35)*Conversion_Factor!$J$7*10^3*$AG6/SUM($AG$5,$AG$6,$AG$7,$AG$28)</f>
        <v>12352.923091516241</v>
      </c>
      <c r="D6" s="71">
        <f>('BP(2020)_NGA_Trade'!$R$32+'BP(2020)_NGA_Trade'!$R$33+'BP(2020)_NGA_Trade'!$S$32+'BP(2020)_NGA_Trade'!$S$33+'BP(2020)_NGA_Trade'!$T$32+'BP(2020)_NGA_Trade'!$T$33)*D$35/SUM($B$35,$C$35,$D$35,$E$35,$Z$35)*Conversion_Factor!$J$7*10^3*$AG6/SUM($AG$5,$AG$6,$AG$7,$AG$28)</f>
        <v>1850.4419475540415</v>
      </c>
      <c r="E6" s="131">
        <f>('BP(2020)_NGA_Trade'!$R$32+'BP(2020)_NGA_Trade'!$R$33+'BP(2020)_NGA_Trade'!$S$32+'BP(2020)_NGA_Trade'!$S$33+'BP(2020)_NGA_Trade'!$T$32+'BP(2020)_NGA_Trade'!$T$33)*E$35/SUM($B$35,$C$35,$D$35,$E$35,$Z$35)*Conversion_Factor!$J$7*10^3*$AG6/SUM($AG$5,$AG$6,$AG$7,$AG$28)</f>
        <v>8470.5719992882896</v>
      </c>
      <c r="F6" s="131">
        <f>('BP(2020)_NGA_Trade'!$R$35+'BP(2020)_NGA_Trade'!$S$35+'BP(2020)_NGA_Trade'!$T$35)*Conversion_Factor!$J$7*10^3*$AG6/SUM($AG$5,$AG$6,$AG$7,$AG$28)</f>
        <v>0</v>
      </c>
      <c r="G6" s="131">
        <f>('BP(2020)_NGA_Trade'!$R$27+'BP(2020)_NGA_Trade'!$R$25+'BP(2020)_NGA_Trade'!$S$27+'BP(2020)_NGA_Trade'!$S$25+'BP(2020)_NGA_Trade'!$T$27+'BP(2020)_NGA_Trade'!$T$25)*Conversion_Factor!$J$7*10^3*$AG6/SUM($AG$5,$AG$6,$AG$7,$AG$28)</f>
        <v>0</v>
      </c>
      <c r="H6" s="131">
        <f>('BP(2020)_NGA_Trade'!$R$37+'BP(2020)_NGA_Trade'!$R$38+'BP(2020)_NGA_Trade'!$R$39+'BP(2020)_NGA_Trade'!$S$37+'BP(2020)_NGA_Trade'!$S$38+'BP(2020)_NGA_Trade'!$S$39+'BP(2020)_NGA_Trade'!$T$37+'BP(2020)_NGA_Trade'!$T$38+'BP(2020)_NGA_Trade'!$T$39)*Conversion_Factor!$J$7*10^3*$AG6/SUM($AG$5,$AG$6,$AG$7,$AG$28)</f>
        <v>0</v>
      </c>
      <c r="I6" s="131"/>
      <c r="J6" s="131">
        <f>('BP(2020)_NGA_Trade'!$R$9+'BP(2020)_NGA_Trade'!$S$9+'BP(2020)_NGA_Trade'!$T$9)*Conversion_Factor!$J$7*10^3*$AG6/SUM($AG$5,$AG$6,$AG$7,$AG$28)</f>
        <v>0</v>
      </c>
      <c r="K6" s="131">
        <f>('BP(2020)_NGA_Trade'!$R$4+'BP(2020)_NGA_Trade'!$S$4+'BP(2020)_NGA_Trade'!$T$4)*Conversion_Factor!$J$7*10^3*$AG6/SUM($AG$5,$AG$6,$AG$7,$AG$28)</f>
        <v>0</v>
      </c>
      <c r="L6" s="131">
        <f>('BP(2020)_NGA_Trade'!$R$8+'BP(2020)_NGA_Trade'!$R$10+'BP(2020)_NGA_Trade'!$S$8+'BP(2020)_NGA_Trade'!$S$10+'BP(2020)_NGA_Trade'!$T$8+'BP(2020)_NGA_Trade'!$T$10)*L$35/SUM($L$35,$V$35)*Conversion_Factor!$J$7*10^3*$AG6/SUM($AG$5,$AG$6,$AG$7,$AG$28)</f>
        <v>0</v>
      </c>
      <c r="M6" s="131">
        <f>('BP(2020)_NGA_Trade'!$R$36+'BP(2020)_NGA_Trade'!$S$36+'BP(2020)_NGA_Trade'!$T$36)*Conversion_Factor!$J$7*10^3*$AG6/SUM($AG$5,$AG$6,$AG$7,$AG$28)</f>
        <v>0</v>
      </c>
      <c r="N6" s="131">
        <f>(SUM('BP(2020)_NGA_Trade'!$R$22,'BP(2020)_NGA_Trade'!$R$24,'BP(2020)_NGA_Trade'!$R$19,'BP(2020)_NGA_Trade'!$R$20)+SUM('BP(2020)_NGA_Trade'!$S$22,'BP(2020)_NGA_Trade'!$S$24,'BP(2020)_NGA_Trade'!$S$19,'BP(2020)_NGA_Trade'!$S$20)+SUM('BP(2020)_NGA_Trade'!$T$22,'BP(2020)_NGA_Trade'!$T$24,'BP(2020)_NGA_Trade'!$T$19,'BP(2020)_NGA_Trade'!$T$20))*N$35/SUM($N$35:$O$35)*Conversion_Factor!$J$7*10^3*$AG6/SUM($AG$4,$AG$5,$AG$6,$AG$7,$AG$28)</f>
        <v>0</v>
      </c>
      <c r="O6" s="131">
        <f>(SUM('BP(2020)_NGA_Trade'!$R$22,'BP(2020)_NGA_Trade'!$R$24,'BP(2020)_NGA_Trade'!$R$19,'BP(2020)_NGA_Trade'!$R$20)+SUM('BP(2020)_NGA_Trade'!$S$22,'BP(2020)_NGA_Trade'!$S$24,'BP(2020)_NGA_Trade'!$S$19,'BP(2020)_NGA_Trade'!$S$20)+SUM('BP(2020)_NGA_Trade'!$T$22,'BP(2020)_NGA_Trade'!$T$24,'BP(2020)_NGA_Trade'!$T$19,'BP(2020)_NGA_Trade'!$T$20))*O$35/SUM($N$35:$O$35)*Conversion_Factor!$J$7*10^3*$AG6/SUM($AG$4,$AG$5,$AG$6,$AG$7,$AG$28)</f>
        <v>0</v>
      </c>
      <c r="P6" s="131">
        <f>(SUM('BP(2020)_NGA_Trade'!$R$12:$R$17,'BP(2020)_NGA_Trade'!$R$21)+SUM('BP(2020)_NGA_Trade'!$S$12:$S$17,'BP(2020)_NGA_Trade'!$S$21)+SUM('BP(2020)_NGA_Trade'!$T$12:$T$17,'BP(2020)_NGA_Trade'!$T$21))*P$35/SUM($P$35:$R$35)*Conversion_Factor!$J$7*10^3*$AG6/SUM($AG$4,$AG$5,$AG$6,$AG$7,$AG$28)</f>
        <v>9434.2654913891693</v>
      </c>
      <c r="Q6" s="131">
        <f>(SUM('BP(2020)_NGA_Trade'!$R$12:$R$17,'BP(2020)_NGA_Trade'!$R$21)+SUM('BP(2020)_NGA_Trade'!$S$12:$S$17,'BP(2020)_NGA_Trade'!$S$21)+SUM('BP(2020)_NGA_Trade'!$T$12:$T$17,'BP(2020)_NGA_Trade'!$T$21))*Q$35/SUM($P$35:$R$35)*Conversion_Factor!$J$7*10^3*$AG6/SUM($AG$4,$AG$5,$AG$6,$AG$7,$AG$28)</f>
        <v>25856.420358200809</v>
      </c>
      <c r="R6" s="131">
        <f>(SUM('BP(2020)_NGA_Trade'!$R$12:$R$17,'BP(2020)_NGA_Trade'!$R$21)+SUM('BP(2020)_NGA_Trade'!$S$12:$S$17,'BP(2020)_NGA_Trade'!$S$21)+SUM('BP(2020)_NGA_Trade'!$T$12:$T$17,'BP(2020)_NGA_Trade'!$T$21))*R$35/SUM($P$35:$R$35)*Conversion_Factor!$J$7*10^3*$AG6/SUM($AG$4,$AG$5,$AG$6,$AG$7,$AG$28)</f>
        <v>27139.78573710984</v>
      </c>
      <c r="S6" s="131"/>
      <c r="T6" s="131"/>
      <c r="U6" s="131"/>
      <c r="V6" s="131">
        <f>('BP(2020)_NGA_Trade'!$R$8+'BP(2020)_NGA_Trade'!$R$10+'BP(2020)_NGA_Trade'!$S$8+'BP(2020)_NGA_Trade'!$S$10+'BP(2020)_NGA_Trade'!$T$8+'BP(2020)_NGA_Trade'!$T$10)*V$35/SUM($L$35,$V$35)*Conversion_Factor!$J$7*10^3*$AG6/SUM($AG$5,$AG$6,$AG$7,$AG$28)</f>
        <v>0</v>
      </c>
      <c r="W6" s="131">
        <f>('BP(2020)_NGA_Trade'!$R$29+'BP(2020)_NGA_Trade'!$R$30+'BP(2020)_NGA_Trade'!$R$18+'BP(2020)_NGA_Trade'!$S$29+'BP(2020)_NGA_Trade'!$S$30+'BP(2020)_NGA_Trade'!$S$18+'BP(2020)_NGA_Trade'!$T$29+'BP(2020)_NGA_Trade'!$T$30+'BP(2020)_NGA_Trade'!$T$18)*W$35/SUM($W$35:$X$35)*Conversion_Factor!$J$7*10^3*$AG6/SUM($AG$5,$AG$6,$AG$7,$AG$28)</f>
        <v>2024.178494192251</v>
      </c>
      <c r="X6" s="131">
        <f>('BP(2020)_NGA_Trade'!$R$29+'BP(2020)_NGA_Trade'!$R$30+'BP(2020)_NGA_Trade'!$R$18+'BP(2020)_NGA_Trade'!$S$29+'BP(2020)_NGA_Trade'!$S$30+'BP(2020)_NGA_Trade'!$S$18+'BP(2020)_NGA_Trade'!$T$29+'BP(2020)_NGA_Trade'!$T$30+'BP(2020)_NGA_Trade'!$T$18)*X$35/SUM($W$35:$X$35)*Conversion_Factor!$J$7*10^3*$AG6/SUM($AG$5,$AG$6,$AG$7,$AG$28)</f>
        <v>1330.8450513366065</v>
      </c>
      <c r="Y6" s="131">
        <f>('BP(2020)_NGA_Trade'!$S$5+'BP(2020)_NGA_Trade'!$S$5+'BP(2020)_NGA_Trade'!$T$5)*Conversion_Factor!$J$7*10^3*$AG6/SUM($AG$12,$AG$14,$AG$24)*$AG6/SUM($AG$5,$AG$6,$AG$7,$AG$28)</f>
        <v>0</v>
      </c>
      <c r="Z6" s="131">
        <f>('BP(2020)_NGA_Trade'!$R$32+'BP(2020)_NGA_Trade'!$R$33+'BP(2020)_NGA_Trade'!$S$32+'BP(2020)_NGA_Trade'!$S$33+'BP(2020)_NGA_Trade'!$T$32+'BP(2020)_NGA_Trade'!$T$33)*Z$35/SUM($B$35,$C$35,$D$35,$E$35,$Z$35)*Conversion_Factor!$J$7*10^3*$AG6/SUM($AG$5,$AG$6,$AG$7,$AG$28)</f>
        <v>0</v>
      </c>
      <c r="AA6" s="131">
        <f>('BP(2020)_NGA_Trade'!$R$26+'BP(2020)_NGA_Trade'!$S$26+'BP(2020)_NGA_Trade'!$T$26)*Conversion_Factor!$J$7*10^3*$AG6/SUM($AG$5,$AG$6,$AG$7,$AG$28)</f>
        <v>0</v>
      </c>
      <c r="AB6" s="131"/>
      <c r="AC6" s="131">
        <f>('BP(2020)_NGA_Trade'!$R$6+'BP(2020)_NGA_Trade'!$S$6+'BP(2020)_NGA_Trade'!$T$6)*Conversion_Factor!$J$7*10^3*$AG6/SUM($AG$5,$AG$6,$AG$7,$AG$28)</f>
        <v>0</v>
      </c>
      <c r="AD6" s="132">
        <f t="shared" si="0"/>
        <v>88459.432170587243</v>
      </c>
      <c r="AE6" s="133">
        <f>('BP(2020)_NGA_Trade'!$R$41+'BP(2020)_NGA_Trade'!$S$41+'BP(2020)_NGA_Trade'!$T$41)*Conversion_Factor!$J$7*10^3*$AG6/SUM($AG$5,$AG$6,$AG$7,$AG$28)</f>
        <v>88459.432170587272</v>
      </c>
      <c r="AF6" s="134">
        <f t="shared" ref="AF6:AF30" si="1">AD6-AE6</f>
        <v>0</v>
      </c>
      <c r="AG6" s="133">
        <f>-'Key inputs_EB_Trade'!$F$31</f>
        <v>220754</v>
      </c>
    </row>
    <row r="7" spans="1:33">
      <c r="A7" t="s">
        <v>54</v>
      </c>
      <c r="B7" s="131">
        <f>('BP(2020)_NGA_Trade'!$R$32+'BP(2020)_NGA_Trade'!$R$33+'BP(2020)_NGA_Trade'!$S$32+'BP(2020)_NGA_Trade'!$S$33+'BP(2020)_NGA_Trade'!$T$32+'BP(2020)_NGA_Trade'!$T$33)*B$35/SUM($B$35,$C$35,$D$35,$E$35,$Z$35)*Conversion_Factor!$J$7*10^3*$AG7/SUM($AG$5,$AG$6,$AG$7,$AG$28)</f>
        <v>0</v>
      </c>
      <c r="C7" s="131">
        <f>('BP(2020)_NGA_Trade'!$R$32+'BP(2020)_NGA_Trade'!$R$33+'BP(2020)_NGA_Trade'!$S$32+'BP(2020)_NGA_Trade'!$S$33+'BP(2020)_NGA_Trade'!$T$32+'BP(2020)_NGA_Trade'!$T$33)*C$35/SUM($B$35,$C$35,$D$35,$E$35,$Z$35)*Conversion_Factor!$J$7*10^3*$AG7/SUM($AG$5,$AG$6,$AG$7,$AG$28)</f>
        <v>18343.212811959875</v>
      </c>
      <c r="D7" s="131">
        <f>('BP(2020)_NGA_Trade'!$R$32+'BP(2020)_NGA_Trade'!$R$33+'BP(2020)_NGA_Trade'!$S$32+'BP(2020)_NGA_Trade'!$S$33+'BP(2020)_NGA_Trade'!$T$32+'BP(2020)_NGA_Trade'!$T$33)*D$35/SUM($B$35,$C$35,$D$35,$E$35,$Z$35)*Conversion_Factor!$J$7*10^3*$AG7/SUM($AG$5,$AG$6,$AG$7,$AG$28)</f>
        <v>2747.7747727153528</v>
      </c>
      <c r="E7" s="71">
        <f>('BP(2020)_NGA_Trade'!$R$32+'BP(2020)_NGA_Trade'!$R$33+'BP(2020)_NGA_Trade'!$S$32+'BP(2020)_NGA_Trade'!$S$33+'BP(2020)_NGA_Trade'!$T$32+'BP(2020)_NGA_Trade'!$T$33)*E$35/SUM($B$35,$C$35,$D$35,$E$35,$Z$35)*Conversion_Factor!$J$7*10^3*$AG7/SUM($AG$5,$AG$6,$AG$7,$AG$28)</f>
        <v>12578.197376512764</v>
      </c>
      <c r="F7" s="131">
        <f>('BP(2020)_NGA_Trade'!$R$35+'BP(2020)_NGA_Trade'!$S$35+'BP(2020)_NGA_Trade'!$T$35)*Conversion_Factor!$J$7*10^3*$AG7/SUM($AG$5,$AG$6,$AG$7,$AG$28)</f>
        <v>0</v>
      </c>
      <c r="G7" s="131">
        <f>('BP(2020)_NGA_Trade'!$R$27+'BP(2020)_NGA_Trade'!$R$25+'BP(2020)_NGA_Trade'!$S$27+'BP(2020)_NGA_Trade'!$S$25+'BP(2020)_NGA_Trade'!$T$27+'BP(2020)_NGA_Trade'!$T$25)*Conversion_Factor!$J$7*10^3*$AG7/SUM($AG$5,$AG$6,$AG$7,$AG$28)</f>
        <v>0</v>
      </c>
      <c r="H7" s="131">
        <f>('BP(2020)_NGA_Trade'!$R$37+'BP(2020)_NGA_Trade'!$R$38+'BP(2020)_NGA_Trade'!$R$39+'BP(2020)_NGA_Trade'!$S$37+'BP(2020)_NGA_Trade'!$S$38+'BP(2020)_NGA_Trade'!$S$39+'BP(2020)_NGA_Trade'!$T$37+'BP(2020)_NGA_Trade'!$T$38+'BP(2020)_NGA_Trade'!$T$39)*Conversion_Factor!$J$7*10^3*$AG7/SUM($AG$5,$AG$6,$AG$7,$AG$28)</f>
        <v>0</v>
      </c>
      <c r="I7" s="131"/>
      <c r="J7" s="131">
        <f>('BP(2020)_NGA_Trade'!$R$9+'BP(2020)_NGA_Trade'!$S$9+'BP(2020)_NGA_Trade'!$T$9)*Conversion_Factor!$J$7*10^3*$AG7/SUM($AG$5,$AG$6,$AG$7,$AG$28)</f>
        <v>0</v>
      </c>
      <c r="K7" s="131">
        <f>('BP(2020)_NGA_Trade'!$R$4+'BP(2020)_NGA_Trade'!$S$4+'BP(2020)_NGA_Trade'!$T$4)*Conversion_Factor!$J$7*10^3*$AG7/SUM($AG$5,$AG$6,$AG$7,$AG$28)</f>
        <v>0</v>
      </c>
      <c r="L7" s="131">
        <f>('BP(2020)_NGA_Trade'!$R$8+'BP(2020)_NGA_Trade'!$R$10+'BP(2020)_NGA_Trade'!$S$8+'BP(2020)_NGA_Trade'!$S$10+'BP(2020)_NGA_Trade'!$T$8+'BP(2020)_NGA_Trade'!$T$10)*L$35/SUM($L$35,$V$35)*Conversion_Factor!$J$7*10^3*$AG7/SUM($AG$5,$AG$6,$AG$7,$AG$28)</f>
        <v>0</v>
      </c>
      <c r="M7" s="131">
        <f>('BP(2020)_NGA_Trade'!$R$36+'BP(2020)_NGA_Trade'!$S$36+'BP(2020)_NGA_Trade'!$T$36)*Conversion_Factor!$J$7*10^3*$AG7/SUM($AG$5,$AG$6,$AG$7,$AG$28)</f>
        <v>0</v>
      </c>
      <c r="N7" s="131">
        <f>(SUM('BP(2020)_NGA_Trade'!$R$22,'BP(2020)_NGA_Trade'!$R$24,'BP(2020)_NGA_Trade'!$R$19,'BP(2020)_NGA_Trade'!$R$20)+SUM('BP(2020)_NGA_Trade'!$S$22,'BP(2020)_NGA_Trade'!$S$24,'BP(2020)_NGA_Trade'!$S$19,'BP(2020)_NGA_Trade'!$S$20)+SUM('BP(2020)_NGA_Trade'!$T$22,'BP(2020)_NGA_Trade'!$T$24,'BP(2020)_NGA_Trade'!$T$19,'BP(2020)_NGA_Trade'!$T$20))*N$35/SUM($N$35:$O$35)*Conversion_Factor!$J$7*10^3*$AG7/SUM($AG$4,$AG$5,$AG$6,$AG$7,$AG$28)</f>
        <v>0</v>
      </c>
      <c r="O7" s="131">
        <f>(SUM('BP(2020)_NGA_Trade'!$R$22,'BP(2020)_NGA_Trade'!$R$24,'BP(2020)_NGA_Trade'!$R$19,'BP(2020)_NGA_Trade'!$R$20)+SUM('BP(2020)_NGA_Trade'!$S$22,'BP(2020)_NGA_Trade'!$S$24,'BP(2020)_NGA_Trade'!$S$19,'BP(2020)_NGA_Trade'!$S$20)+SUM('BP(2020)_NGA_Trade'!$T$22,'BP(2020)_NGA_Trade'!$T$24,'BP(2020)_NGA_Trade'!$T$19,'BP(2020)_NGA_Trade'!$T$20))*O$35/SUM($N$35:$O$35)*Conversion_Factor!$J$7*10^3*$AG7/SUM($AG$4,$AG$5,$AG$6,$AG$7,$AG$28)</f>
        <v>0</v>
      </c>
      <c r="P7" s="131">
        <f>(SUM('BP(2020)_NGA_Trade'!$R$12:$R$17,'BP(2020)_NGA_Trade'!$R$21)+SUM('BP(2020)_NGA_Trade'!$S$12:$S$17,'BP(2020)_NGA_Trade'!$S$21)+SUM('BP(2020)_NGA_Trade'!$T$12:$T$17,'BP(2020)_NGA_Trade'!$T$21))*P$35/SUM($P$35:$R$35)*Conversion_Factor!$J$7*10^3*$AG7/SUM($AG$4,$AG$5,$AG$6,$AG$7,$AG$28)</f>
        <v>14009.213718162911</v>
      </c>
      <c r="Q7" s="131">
        <f>(SUM('BP(2020)_NGA_Trade'!$R$12:$R$17,'BP(2020)_NGA_Trade'!$R$21)+SUM('BP(2020)_NGA_Trade'!$S$12:$S$17,'BP(2020)_NGA_Trade'!$S$21)+SUM('BP(2020)_NGA_Trade'!$T$12:$T$17,'BP(2020)_NGA_Trade'!$T$21))*Q$35/SUM($P$35:$R$35)*Conversion_Factor!$J$7*10^3*$AG7/SUM($AG$4,$AG$5,$AG$6,$AG$7,$AG$28)</f>
        <v>38394.94649745716</v>
      </c>
      <c r="R7" s="131">
        <f>(SUM('BP(2020)_NGA_Trade'!$R$12:$R$17,'BP(2020)_NGA_Trade'!$R$21)+SUM('BP(2020)_NGA_Trade'!$S$12:$S$17,'BP(2020)_NGA_Trade'!$S$21)+SUM('BP(2020)_NGA_Trade'!$T$12:$T$17,'BP(2020)_NGA_Trade'!$T$21))*R$35/SUM($P$35:$R$35)*Conversion_Factor!$J$7*10^3*$AG7/SUM($AG$4,$AG$5,$AG$6,$AG$7,$AG$28)</f>
        <v>40300.652870469188</v>
      </c>
      <c r="S7" s="131"/>
      <c r="T7" s="131"/>
      <c r="U7" s="131"/>
      <c r="V7" s="131">
        <f>('BP(2020)_NGA_Trade'!$R$8+'BP(2020)_NGA_Trade'!$R$10+'BP(2020)_NGA_Trade'!$S$8+'BP(2020)_NGA_Trade'!$S$10+'BP(2020)_NGA_Trade'!$T$8+'BP(2020)_NGA_Trade'!$T$10)*V$35/SUM($L$35,$V$35)*Conversion_Factor!$J$7*10^3*$AG7/SUM($AG$5,$AG$6,$AG$7,$AG$28)</f>
        <v>0</v>
      </c>
      <c r="W7" s="131">
        <f>('BP(2020)_NGA_Trade'!$R$29+'BP(2020)_NGA_Trade'!$R$30+'BP(2020)_NGA_Trade'!$R$18+'BP(2020)_NGA_Trade'!$S$29+'BP(2020)_NGA_Trade'!$S$30+'BP(2020)_NGA_Trade'!$S$18+'BP(2020)_NGA_Trade'!$T$29+'BP(2020)_NGA_Trade'!$T$30+'BP(2020)_NGA_Trade'!$T$18)*W$35/SUM($W$35:$X$35)*Conversion_Factor!$J$7*10^3*$AG7/SUM($AG$5,$AG$6,$AG$7,$AG$28)</f>
        <v>3005.7611962193055</v>
      </c>
      <c r="X7" s="131">
        <f>('BP(2020)_NGA_Trade'!$R$29+'BP(2020)_NGA_Trade'!$R$30+'BP(2020)_NGA_Trade'!$R$18+'BP(2020)_NGA_Trade'!$S$29+'BP(2020)_NGA_Trade'!$S$30+'BP(2020)_NGA_Trade'!$S$18+'BP(2020)_NGA_Trade'!$T$29+'BP(2020)_NGA_Trade'!$T$30+'BP(2020)_NGA_Trade'!$T$18)*X$35/SUM($W$35:$X$35)*Conversion_Factor!$J$7*10^3*$AG7/SUM($AG$5,$AG$6,$AG$7,$AG$28)</f>
        <v>1976.2103119687301</v>
      </c>
      <c r="Y7" s="131">
        <f>('BP(2020)_NGA_Trade'!$S$5+'BP(2020)_NGA_Trade'!$S$5+'BP(2020)_NGA_Trade'!$T$5)*Conversion_Factor!$J$7*10^3*$AG7/SUM($AG$12,$AG$14,$AG$24)*$AG7/SUM($AG$5,$AG$6,$AG$7,$AG$28)</f>
        <v>0</v>
      </c>
      <c r="Z7" s="131">
        <f>('BP(2020)_NGA_Trade'!$R$32+'BP(2020)_NGA_Trade'!$R$33+'BP(2020)_NGA_Trade'!$S$32+'BP(2020)_NGA_Trade'!$S$33+'BP(2020)_NGA_Trade'!$T$32+'BP(2020)_NGA_Trade'!$T$33)*Z$35/SUM($B$35,$C$35,$D$35,$E$35,$Z$35)*Conversion_Factor!$J$7*10^3*$AG7/SUM($AG$5,$AG$6,$AG$7,$AG$28)</f>
        <v>0</v>
      </c>
      <c r="AA7" s="131">
        <f>('BP(2020)_NGA_Trade'!$R$26+'BP(2020)_NGA_Trade'!$S$26+'BP(2020)_NGA_Trade'!$T$26)*Conversion_Factor!$J$7*10^3*$AG7/SUM($AG$5,$AG$6,$AG$7,$AG$28)</f>
        <v>0</v>
      </c>
      <c r="AB7" s="131"/>
      <c r="AC7" s="131">
        <f>('BP(2020)_NGA_Trade'!$R$6+'BP(2020)_NGA_Trade'!$S$6+'BP(2020)_NGA_Trade'!$T$6)*Conversion_Factor!$J$7*10^3*$AG7/SUM($AG$5,$AG$6,$AG$7,$AG$28)</f>
        <v>0</v>
      </c>
      <c r="AD7" s="132">
        <f t="shared" si="0"/>
        <v>131355.96955546527</v>
      </c>
      <c r="AE7" s="133">
        <f>('BP(2020)_NGA_Trade'!$R$41+'BP(2020)_NGA_Trade'!$S$41+'BP(2020)_NGA_Trade'!$T$41)*Conversion_Factor!$J$7*10^3*$AG7/SUM($AG$5,$AG$6,$AG$7,$AG$28)</f>
        <v>131355.96955546533</v>
      </c>
      <c r="AF7" s="134">
        <f t="shared" si="1"/>
        <v>0</v>
      </c>
      <c r="AG7" s="133">
        <f>-'Key inputs_EB_Trade'!$G$31</f>
        <v>327804</v>
      </c>
    </row>
    <row r="8" spans="1:33">
      <c r="A8" t="s">
        <v>57</v>
      </c>
      <c r="B8" s="131"/>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2">
        <f>SUM(B8:AC8)</f>
        <v>0</v>
      </c>
      <c r="AE8" s="133"/>
      <c r="AF8" s="134">
        <f t="shared" si="1"/>
        <v>0</v>
      </c>
      <c r="AG8" s="133">
        <f>-'Key inputs_EB_Trade'!$H$31</f>
        <v>3686091</v>
      </c>
    </row>
    <row r="9" spans="1:33">
      <c r="A9" t="s">
        <v>60</v>
      </c>
      <c r="B9" s="131">
        <f>('BP(2020)_NGA_Trade'!$J$32+'BP(2020)_NGA_Trade'!$J$33+'BP(2020)_NGA_Trade'!$K$32+'BP(2020)_NGA_Trade'!$K$33+'BP(2020)_NGA_Trade'!$M$32+'BP(2020)_NGA_Trade'!$M$33+'BP(2020)_NGA_Trade'!$N$32+'BP(2020)_NGA_Trade'!$N$33)*B$35/SUM($B$35,$C$35,$D$35,$E$35,$Z$35)*Conversion_Factor!$J$7*10^3</f>
        <v>0</v>
      </c>
      <c r="C9" s="131">
        <f>('BP(2020)_NGA_Trade'!$J$32+'BP(2020)_NGA_Trade'!$J$33+'BP(2020)_NGA_Trade'!$K$32+'BP(2020)_NGA_Trade'!$K$33+'BP(2020)_NGA_Trade'!$M$32+'BP(2020)_NGA_Trade'!$M$33+'BP(2020)_NGA_Trade'!$N$32+'BP(2020)_NGA_Trade'!$N$33)*C$35/SUM($B$35,$C$35,$D$35,$E$35,$Z$35)*Conversion_Factor!$J$7*10^3</f>
        <v>0</v>
      </c>
      <c r="D9" s="131">
        <f>('BP(2020)_NGA_Trade'!$J$32+'BP(2020)_NGA_Trade'!$J$33+'BP(2020)_NGA_Trade'!$K$32+'BP(2020)_NGA_Trade'!$K$33+'BP(2020)_NGA_Trade'!$M$32+'BP(2020)_NGA_Trade'!$M$33+'BP(2020)_NGA_Trade'!$N$32+'BP(2020)_NGA_Trade'!$N$33)*D$35/SUM($B$35,$C$35,$D$35,$E$35,$Z$35)*Conversion_Factor!$J$7*10^3</f>
        <v>0</v>
      </c>
      <c r="E9" s="131">
        <f>('BP(2020)_NGA_Trade'!$J$32+'BP(2020)_NGA_Trade'!$J$33+'BP(2020)_NGA_Trade'!$K$32+'BP(2020)_NGA_Trade'!$K$33+'BP(2020)_NGA_Trade'!$M$32+'BP(2020)_NGA_Trade'!$M$33+'BP(2020)_NGA_Trade'!$N$32+'BP(2020)_NGA_Trade'!$N$33)*E$35/SUM($B$35,$C$35,$D$35,$E$35,$Z$35)*Conversion_Factor!$J$7*10^3</f>
        <v>0</v>
      </c>
      <c r="F9" s="131">
        <f>('BP(2020)_NGA_Trade'!$J$35+'BP(2020)_NGA_Trade'!$K$35+'BP(2020)_NGA_Trade'!$M$35+'BP(2020)_NGA_Trade'!$N$35)*Conversion_Factor!$J$7*10^3</f>
        <v>0</v>
      </c>
      <c r="G9" s="71">
        <f>('BP(2020)_NGA_Trade'!$J$27+'BP(2020)_NGA_Trade'!$J$25+'BP(2020)_NGA_Trade'!$K$27+'BP(2020)_NGA_Trade'!$K$25+'BP(2020)_NGA_Trade'!$M$27+'BP(2020)_NGA_Trade'!$M$25+'BP(2020)_NGA_Trade'!$N$27+'BP(2020)_NGA_Trade'!$N$25)*Conversion_Factor!$J$7*10^3</f>
        <v>88235.83742151779</v>
      </c>
      <c r="H9" s="131">
        <f>('BP(2020)_NGA_Trade'!$J$37+'BP(2020)_NGA_Trade'!$J$38+'BP(2020)_NGA_Trade'!$J$39+'BP(2020)_NGA_Trade'!$K$37+'BP(2020)_NGA_Trade'!$K$38+'BP(2020)_NGA_Trade'!$K$39+'BP(2020)_NGA_Trade'!$M$37+'BP(2020)_NGA_Trade'!$M$38+'BP(2020)_NGA_Trade'!$M$39+'BP(2020)_NGA_Trade'!$N$37+'BP(2020)_NGA_Trade'!$N$38+'BP(2020)_NGA_Trade'!$N$39)*Conversion_Factor!$J$7*10^3</f>
        <v>0</v>
      </c>
      <c r="I9" s="131"/>
      <c r="J9" s="131">
        <f>('BP(2020)_NGA_Trade'!$J$9+'BP(2020)_NGA_Trade'!$K$9+'BP(2020)_NGA_Trade'!$M$9+'BP(2020)_NGA_Trade'!$N$9)*Conversion_Factor!$J$7*10^3</f>
        <v>0</v>
      </c>
      <c r="K9" s="131">
        <f>('BP(2020)_NGA_Trade'!$J$4+'BP(2020)_NGA_Trade'!$K$4+'BP(2020)_NGA_Trade'!$M$4+'BP(2020)_NGA_Trade'!$N$4)*Conversion_Factor!$J$7*10^3</f>
        <v>0</v>
      </c>
      <c r="L9" s="131">
        <f>('BP(2020)_NGA_Trade'!$J$8+'BP(2020)_NGA_Trade'!$J$10+'BP(2020)_NGA_Trade'!$K$8+'BP(2020)_NGA_Trade'!$K$10+'BP(2020)_NGA_Trade'!$M$8+'BP(2020)_NGA_Trade'!$M$10+'BP(2020)_NGA_Trade'!$N$8+'BP(2020)_NGA_Trade'!$N$10)*L$35/SUM($L$35,$V$35)*Conversion_Factor!$J$7*10^3</f>
        <v>0</v>
      </c>
      <c r="M9" s="131">
        <f>('BP(2020)_NGA_Trade'!$J$36+'BP(2020)_NGA_Trade'!$K$36+'BP(2020)_NGA_Trade'!$M$36+'BP(2020)_NGA_Trade'!$N$36)*Conversion_Factor!$J$7*10^3</f>
        <v>1519677.9720794908</v>
      </c>
      <c r="N9" s="131">
        <f>(SUM('BP(2020)_NGA_Trade'!$J$22,'BP(2020)_NGA_Trade'!$J$24,'BP(2020)_NGA_Trade'!$J$19,'BP(2020)_NGA_Trade'!$J$20)+SUM('BP(2020)_NGA_Trade'!$K$22,'BP(2020)_NGA_Trade'!$K$24,'BP(2020)_NGA_Trade'!$K$19,'BP(2020)_NGA_Trade'!$K$20)+SUM('BP(2020)_NGA_Trade'!$M$22,'BP(2020)_NGA_Trade'!$M$24,'BP(2020)_NGA_Trade'!$M$19,'BP(2020)_NGA_Trade'!$M$20)+SUM('BP(2020)_NGA_Trade'!$N$22,'BP(2020)_NGA_Trade'!$N$24,'BP(2020)_NGA_Trade'!$N$19,'BP(2020)_NGA_Trade'!$N$20))*N$35/SUM($N$35:$O$35)*Conversion_Factor!$J$7*10^3</f>
        <v>28339.97073226799</v>
      </c>
      <c r="O9" s="131">
        <f>(SUM('BP(2020)_NGA_Trade'!$J$22,'BP(2020)_NGA_Trade'!$J$24,'BP(2020)_NGA_Trade'!$J$19,'BP(2020)_NGA_Trade'!$J$20)+SUM('BP(2020)_NGA_Trade'!$K$22,'BP(2020)_NGA_Trade'!$K$24,'BP(2020)_NGA_Trade'!$K$19,'BP(2020)_NGA_Trade'!$K$20)+SUM('BP(2020)_NGA_Trade'!$M$22,'BP(2020)_NGA_Trade'!$M$24,'BP(2020)_NGA_Trade'!$M$19,'BP(2020)_NGA_Trade'!$M$20)+SUM('BP(2020)_NGA_Trade'!$N$22,'BP(2020)_NGA_Trade'!$N$24,'BP(2020)_NGA_Trade'!$N$19,'BP(2020)_NGA_Trade'!$N$20))*O$35/SUM($N$35:$O$35)*Conversion_Factor!$J$7*10^3</f>
        <v>40650.883542732001</v>
      </c>
      <c r="P9" s="131">
        <f>(SUM('BP(2020)_NGA_Trade'!$J$12:$J$17,'BP(2020)_NGA_Trade'!$J$21)+SUM('BP(2020)_NGA_Trade'!$K$12:$K$17,'BP(2020)_NGA_Trade'!$K$21)+SUM('BP(2020)_NGA_Trade'!$M$12:$M$17,'BP(2020)_NGA_Trade'!$M$21)+SUM('BP(2020)_NGA_Trade'!$N$12:$N$17,'BP(2020)_NGA_Trade'!$N$21))*P$35/SUM($P$35:$R$35)*Conversion_Factor!$J$7*10^3</f>
        <v>0</v>
      </c>
      <c r="Q9" s="131">
        <f>(SUM('BP(2020)_NGA_Trade'!$J$12:$J$17,'BP(2020)_NGA_Trade'!$J$21)+SUM('BP(2020)_NGA_Trade'!$K$12:$K$17,'BP(2020)_NGA_Trade'!$K$21)+SUM('BP(2020)_NGA_Trade'!$M$12:$M$17,'BP(2020)_NGA_Trade'!$M$21)+SUM('BP(2020)_NGA_Trade'!$N$12:$N$17,'BP(2020)_NGA_Trade'!$N$21))*Q$35/SUM($P$35:$R$35)*Conversion_Factor!$J$7*10^3</f>
        <v>0</v>
      </c>
      <c r="R9" s="131">
        <f>(SUM('BP(2020)_NGA_Trade'!$J$12:$J$17,'BP(2020)_NGA_Trade'!$J$21)+SUM('BP(2020)_NGA_Trade'!$K$12:$K$17,'BP(2020)_NGA_Trade'!$K$21)+SUM('BP(2020)_NGA_Trade'!$M$12:$M$17,'BP(2020)_NGA_Trade'!$M$21)+SUM('BP(2020)_NGA_Trade'!$N$12:$N$17,'BP(2020)_NGA_Trade'!$N$21))*R$35/SUM($P$35:$R$35)*Conversion_Factor!$J$7*10^3</f>
        <v>0</v>
      </c>
      <c r="S9" s="131"/>
      <c r="T9" s="131"/>
      <c r="U9" s="131"/>
      <c r="V9" s="131">
        <f>('BP(2020)_NGA_Trade'!$J$8+'BP(2020)_NGA_Trade'!$J$10+'BP(2020)_NGA_Trade'!$K$8+'BP(2020)_NGA_Trade'!$K$10+'BP(2020)_NGA_Trade'!$M$8+'BP(2020)_NGA_Trade'!$M$10+'BP(2020)_NGA_Trade'!$N$8+'BP(2020)_NGA_Trade'!$N$10)*V$35/SUM($L$35,$V$35)*Conversion_Factor!$J$7*10^3</f>
        <v>0</v>
      </c>
      <c r="W9" s="131">
        <f>('BP(2020)_NGA_Trade'!$J$29+'BP(2020)_NGA_Trade'!$J$30+'BP(2020)_NGA_Trade'!$J$18+'BP(2020)_NGA_Trade'!$K$29+'BP(2020)_NGA_Trade'!$K$30+'BP(2020)_NGA_Trade'!$K$18+'BP(2020)_NGA_Trade'!$M$29+'BP(2020)_NGA_Trade'!$M$30+'BP(2020)_NGA_Trade'!$M$18+'BP(2020)_NGA_Trade'!$N$29+'BP(2020)_NGA_Trade'!$N$30+'BP(2020)_NGA_Trade'!$N$18)*W$35/SUM($W$35:$X$35)*Conversion_Factor!$J$7*10^3</f>
        <v>203392.9790502204</v>
      </c>
      <c r="X9" s="131">
        <f>('BP(2020)_NGA_Trade'!$J$29+'BP(2020)_NGA_Trade'!$J$30+'BP(2020)_NGA_Trade'!$J$18+'BP(2020)_NGA_Trade'!$K$29+'BP(2020)_NGA_Trade'!$K$30+'BP(2020)_NGA_Trade'!$K$18+'BP(2020)_NGA_Trade'!$M$29+'BP(2020)_NGA_Trade'!$M$30+'BP(2020)_NGA_Trade'!$M$18+'BP(2020)_NGA_Trade'!$N$29+'BP(2020)_NGA_Trade'!$N$30+'BP(2020)_NGA_Trade'!$N$18)*X$35/SUM($W$35:$X$35)*Conversion_Factor!$J$7*10^3</f>
        <v>133725.62766684892</v>
      </c>
      <c r="Y9" s="131">
        <f>('BP(2020)_NGA_Trade'!$K$5+'BP(2020)_NGA_Trade'!$K$5+'BP(2020)_NGA_Trade'!$M$5+'BP(2020)_NGA_Trade'!$N$5)*Conversion_Factor!$J$7*10^3*$AG9/SUM($AG$12,$AG$14,$AG$24)</f>
        <v>0</v>
      </c>
      <c r="Z9" s="131">
        <f>('BP(2020)_NGA_Trade'!$J$32+'BP(2020)_NGA_Trade'!$J$33+'BP(2020)_NGA_Trade'!$K$32+'BP(2020)_NGA_Trade'!$K$33+'BP(2020)_NGA_Trade'!$M$32+'BP(2020)_NGA_Trade'!$M$33+'BP(2020)_NGA_Trade'!$N$32+'BP(2020)_NGA_Trade'!$N$33)*Z$35/SUM($B$35,$C$35,$D$35,$E$35,$Z$35)*Conversion_Factor!$J$7*10^3</f>
        <v>0</v>
      </c>
      <c r="AA9" s="131">
        <f>('BP(2020)_NGA_Trade'!$J$26+'BP(2020)_NGA_Trade'!$K$26+'BP(2020)_NGA_Trade'!$M$26+'BP(2020)_NGA_Trade'!$N$26)*Conversion_Factor!$J$7*10^3</f>
        <v>946503.71149406675</v>
      </c>
      <c r="AB9" s="131"/>
      <c r="AC9" s="131">
        <f>('BP(2020)_NGA_Trade'!$J$6+'BP(2020)_NGA_Trade'!$K$6+'BP(2020)_NGA_Trade'!$M$6+'BP(2020)_NGA_Trade'!$N$6)*Conversion_Factor!$J$7*10^3</f>
        <v>0</v>
      </c>
      <c r="AD9" s="132">
        <f>SUM(B9:AC9)</f>
        <v>2960526.9819871448</v>
      </c>
      <c r="AE9" s="133">
        <f>('BP(2020)_NGA_Trade'!$J$41+'BP(2020)_NGA_Trade'!$K$41+'BP(2020)_NGA_Trade'!$M$41+'BP(2020)_NGA_Trade'!$N$41)*Conversion_Factor!$J$7*10^3</f>
        <v>2960526.9819871443</v>
      </c>
      <c r="AF9" s="134">
        <f t="shared" si="1"/>
        <v>0</v>
      </c>
      <c r="AG9" s="133">
        <f>-'Key inputs_EB_Trade'!$I$31</f>
        <v>3939067</v>
      </c>
    </row>
    <row r="10" spans="1:33">
      <c r="A10" t="s">
        <v>63</v>
      </c>
      <c r="B10" s="131">
        <f>('BP(2020)_NGA_Trade'!$U$32+'BP(2020)_NGA_Trade'!$U$33+'BP(2020)_NGA_Trade'!$V$32+'BP(2020)_NGA_Trade'!$V$33+'BP(2020)_NGA_Trade'!$W$32+'BP(2020)_NGA_Trade'!$W$33)*B$35/SUM($B$35,$C$35,$D$35,$E$35,$Z$35)*Conversion_Factor!$J$7*10^3*$AG10/SUM($AG$10,$AG$11,$AG$15,$AG$21,$AG$22,$AG$23,$AG$30)</f>
        <v>0</v>
      </c>
      <c r="C10" s="131">
        <f>('BP(2020)_NGA_Trade'!$U$32+'BP(2020)_NGA_Trade'!$U$33+'BP(2020)_NGA_Trade'!$V$32+'BP(2020)_NGA_Trade'!$V$33+'BP(2020)_NGA_Trade'!$W$32+'BP(2020)_NGA_Trade'!$W$33)*C$35/SUM($B$35,$C$35,$D$35,$E$35,$Z$35)*Conversion_Factor!$J$7*10^3*$AG10/SUM($AG$10,$AG$11,$AG$15,$AG$21,$AG$22,$AG$23,$AG$30)</f>
        <v>0</v>
      </c>
      <c r="D10" s="131">
        <f>('BP(2020)_NGA_Trade'!$U$32+'BP(2020)_NGA_Trade'!$U$33+'BP(2020)_NGA_Trade'!$V$32+'BP(2020)_NGA_Trade'!$V$33+'BP(2020)_NGA_Trade'!$W$32+'BP(2020)_NGA_Trade'!$W$33)*D$35/SUM($B$35,$C$35,$D$35,$E$35,$Z$35)*Conversion_Factor!$J$7*10^3*$AG10/SUM($AG$10,$AG$11,$AG$15,$AG$21,$AG$22,$AG$23,$AG$30)</f>
        <v>0</v>
      </c>
      <c r="E10" s="131">
        <f>('BP(2020)_NGA_Trade'!$U$32+'BP(2020)_NGA_Trade'!$U$33+'BP(2020)_NGA_Trade'!$V$32+'BP(2020)_NGA_Trade'!$V$33+'BP(2020)_NGA_Trade'!$W$32+'BP(2020)_NGA_Trade'!$W$33)*E$35/SUM($B$35,$C$35,$D$35,$E$35,$Z$35)*Conversion_Factor!$J$7*10^3*$AG10/SUM($AG$10,$AG$11,$AG$15,$AG$21,$AG$22,$AG$23,$AG$30)</f>
        <v>0</v>
      </c>
      <c r="F10" s="131">
        <f>('BP(2020)_NGA_Trade'!$U$35+'BP(2020)_NGA_Trade'!$V$35+'BP(2020)_NGA_Trade'!$W$35)*Conversion_Factor!$J$7*10^3*$AG10/SUM($AG$10,$AG$11,$AG$15,$AG$21,$AG$22,$AG$23,$AG$30)</f>
        <v>146018.02146691756</v>
      </c>
      <c r="G10" s="131">
        <f>('BP(2020)_NGA_Trade'!$U$27+'BP(2020)_NGA_Trade'!$U$25+'BP(2020)_NGA_Trade'!$V$27+'BP(2020)_NGA_Trade'!$V$25+'BP(2020)_NGA_Trade'!$W$27+'BP(2020)_NGA_Trade'!$W$25)*Conversion_Factor!$J$7*10^3*$AG10/SUM($AG$10,$AG$11,$AG$15,$AG$21,$AG$22,$AG$23,$AG$30)</f>
        <v>0</v>
      </c>
      <c r="H10" s="71">
        <f>('BP(2020)_NGA_Trade'!$U$37+'BP(2020)_NGA_Trade'!$U$38+'BP(2020)_NGA_Trade'!$U$39+'BP(2020)_NGA_Trade'!$V$37+'BP(2020)_NGA_Trade'!$V$38+'BP(2020)_NGA_Trade'!$V$39+'BP(2020)_NGA_Trade'!$W$37+'BP(2020)_NGA_Trade'!$W$38+'BP(2020)_NGA_Trade'!$W$39)*Conversion_Factor!$J$7*10^3*$AG10/SUM($AG$10,$AG$11,$AG$15,$AG$21,$AG$22,$AG$23,$AG$30)</f>
        <v>446062.3074882956</v>
      </c>
      <c r="I10" s="131"/>
      <c r="J10" s="131">
        <f>('BP(2020)_NGA_Trade'!$U$9+'BP(2020)_NGA_Trade'!$V$9+'BP(2020)_NGA_Trade'!$W$9)*Conversion_Factor!$J$7*10^3*$AG10/SUM($AG$10,$AG$11,$AG$15,$AG$21,$AG$22,$AG$23,$AG$30)</f>
        <v>0</v>
      </c>
      <c r="K10" s="131">
        <f>('BP(2020)_NGA_Trade'!$U$4+'BP(2020)_NGA_Trade'!$V$4+'BP(2020)_NGA_Trade'!$W$4)*Conversion_Factor!$J$7*10^3*$AG10/SUM($AG$10,$AG$11,$AG$15,$AG$21,$AG$22,$AG$23,$AG$30)</f>
        <v>0</v>
      </c>
      <c r="L10" s="131">
        <f>('BP(2020)_NGA_Trade'!$U$8+'BP(2020)_NGA_Trade'!$U$10+'BP(2020)_NGA_Trade'!$V$8+'BP(2020)_NGA_Trade'!$V$10+'BP(2020)_NGA_Trade'!$W$8+'BP(2020)_NGA_Trade'!$W$10)*L$35/SUM($L$35,$V$35)*Conversion_Factor!$J$7*10^3*$AG10/SUM($AG$10,$AG$11,$AG$15,$AG$21,$AG$22,$AG$23,$AG$30)</f>
        <v>0</v>
      </c>
      <c r="M10" s="131">
        <f>('BP(2020)_NGA_Trade'!$U$36+'BP(2020)_NGA_Trade'!$V$36+'BP(2020)_NGA_Trade'!$W$36)*Conversion_Factor!$J$7*10^3*$AG10/SUM($AG$10,$AG$11,$AG$15,$AG$21,$AG$22,$AG$23,$AG$30)</f>
        <v>124003.55057038803</v>
      </c>
      <c r="N10"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10/SUM($AG$10,$AG$11,$AG$15,$AG$21,$AG$22,$AG$23,$AG$30)</f>
        <v>0</v>
      </c>
      <c r="O10"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10/SUM($AG$10,$AG$11,$AG$15,$AG$21,$AG$22,$AG$23,$AG$30)</f>
        <v>0</v>
      </c>
      <c r="P10" s="131">
        <f>(SUM('BP(2020)_NGA_Trade'!$U$12:$U$17,'BP(2020)_NGA_Trade'!$U$21)+SUM('BP(2020)_NGA_Trade'!$V$12:$V$17,'BP(2020)_NGA_Trade'!$V$21)+SUM('BP(2020)_NGA_Trade'!$W$12:$W$17,'BP(2020)_NGA_Trade'!$W$21))*P$35/SUM($P$35:$R$35)*Conversion_Factor!$J$7*10^3*$AG10/SUM($AG$10,$AG$11,$AG$15,$AG$21,$AG$22,$AG$23,$AG$30)</f>
        <v>0</v>
      </c>
      <c r="Q10" s="131">
        <f>(SUM('BP(2020)_NGA_Trade'!$U$12:$U$17,'BP(2020)_NGA_Trade'!$U$21)+SUM('BP(2020)_NGA_Trade'!$V$12:$V$17,'BP(2020)_NGA_Trade'!$V$21)+SUM('BP(2020)_NGA_Trade'!$W$12:$W$17,'BP(2020)_NGA_Trade'!$W$21))*Q$35/SUM($P$35:$R$35)*Conversion_Factor!$J$7*10^3*$AG10/SUM($AG$10,$AG$11,$AG$15,$AG$21,$AG$22,$AG$23,$AG$30)</f>
        <v>0</v>
      </c>
      <c r="R10" s="131">
        <f>(SUM('BP(2020)_NGA_Trade'!$U$12:$U$17,'BP(2020)_NGA_Trade'!$U$21)+SUM('BP(2020)_NGA_Trade'!$V$12:$V$17,'BP(2020)_NGA_Trade'!$V$21)+SUM('BP(2020)_NGA_Trade'!$W$12:$W$17,'BP(2020)_NGA_Trade'!$W$21))*R$35/SUM($P$35:$R$35)*Conversion_Factor!$J$7*10^3*$AG10/SUM($AG$10,$AG$11,$AG$15,$AG$21,$AG$22,$AG$23,$AG$30)</f>
        <v>0</v>
      </c>
      <c r="S10" s="131"/>
      <c r="T10" s="131"/>
      <c r="U10" s="131"/>
      <c r="V10" s="131">
        <f>('BP(2020)_NGA_Trade'!$U$8+'BP(2020)_NGA_Trade'!$U$10+'BP(2020)_NGA_Trade'!$V$8+'BP(2020)_NGA_Trade'!$V$10+'BP(2020)_NGA_Trade'!$W$8+'BP(2020)_NGA_Trade'!$W$10)*V$35/SUM($L$35,$V$35)*$AG10/SUM($AG$10,$AG$11,$AG$15,$AG$21,$AG$22,$AG$23,$AG$30)</f>
        <v>0</v>
      </c>
      <c r="W10" s="131">
        <f>('BP(2020)_NGA_Trade'!$U$29+'BP(2020)_NGA_Trade'!$U$30+'BP(2020)_NGA_Trade'!$U$18+'BP(2020)_NGA_Trade'!$V$29+'BP(2020)_NGA_Trade'!$V$30+'BP(2020)_NGA_Trade'!$V$18+'BP(2020)_NGA_Trade'!$W$29+'BP(2020)_NGA_Trade'!$W$30+'BP(2020)_NGA_Trade'!$W$18)*W$35/SUM($W$35:$X$35)*$AG10/SUM($AG$10,$AG$11,$AG$15,$AG$21,$AG$22,$AG$23,$AG$30)</f>
        <v>0</v>
      </c>
      <c r="X10" s="131">
        <f>('BP(2020)_NGA_Trade'!$U$29+'BP(2020)_NGA_Trade'!$U$30+'BP(2020)_NGA_Trade'!$U$18+'BP(2020)_NGA_Trade'!$V$29+'BP(2020)_NGA_Trade'!$V$30+'BP(2020)_NGA_Trade'!$V$18+'BP(2020)_NGA_Trade'!$W$29+'BP(2020)_NGA_Trade'!$W$30+'BP(2020)_NGA_Trade'!$W$18)*X$35/SUM($W$35:$X$35)*$AG10/SUM($AG$10,$AG$11,$AG$15,$AG$21,$AG$22,$AG$23,$AG$30)</f>
        <v>0</v>
      </c>
      <c r="Y10" s="131">
        <f>('BP(2020)_NGA_Trade'!$V$5+'BP(2020)_NGA_Trade'!$V$5+'BP(2020)_NGA_Trade'!$W$5)*Conversion_Factor!$J$7*10^3*$AG10/SUM($AG$12,$AG$14,$AG$24)*$AG10/SUM($AG$10,$AG$11,$AG$15,$AG$21,$AG$22,$AG$23,$AG$30)</f>
        <v>0</v>
      </c>
      <c r="Z10" s="131">
        <f>('BP(2020)_NGA_Trade'!$U$32+'BP(2020)_NGA_Trade'!$U$33+'BP(2020)_NGA_Trade'!$V$32+'BP(2020)_NGA_Trade'!$V$33+'BP(2020)_NGA_Trade'!$W$32+'BP(2020)_NGA_Trade'!$W$33)*Z$35/SUM($B$35,$C$35,$D$35,$E$35,$Z$35)*Conversion_Factor!$J$7*10^3*$AG10/SUM($AG$10,$AG$11,$AG$15,$AG$21,$AG$22,$AG$23,$AG$30)</f>
        <v>0</v>
      </c>
      <c r="AA10" s="131">
        <f>('BP(2020)_NGA_Trade'!$U$26+'BP(2020)_NGA_Trade'!$V$26+'BP(2020)_NGA_Trade'!$W$26)*Conversion_Factor!$J$7*10^3*$AG10/SUM($AG$10,$AG$11,$AG$15,$AG$21,$AG$22,$AG$23,$AG$30)</f>
        <v>0</v>
      </c>
      <c r="AB10" s="131"/>
      <c r="AC10" s="131">
        <f>('BP(2020)_NGA_Trade'!$U$6+'BP(2020)_NGA_Trade'!$V$6+'BP(2020)_NGA_Trade'!$W$6)*Conversion_Factor!$J$7*10^3*$AG10/SUM($AG$10,$AG$11,$AG$15,$AG$21,$AG$22,$AG$23,$AG$30)</f>
        <v>0</v>
      </c>
      <c r="AD10" s="132">
        <f>SUM(B10:AC10)</f>
        <v>716083.87952560117</v>
      </c>
      <c r="AE10" s="133">
        <f>('BP(2020)_NGA_Trade'!$U$41+'BP(2020)_NGA_Trade'!$V$41+'BP(2020)_NGA_Trade'!$W$41)*Conversion_Factor!$J$7*10^3*$AG10/SUM($AG$10,$AG$11,$AG$15,$AG$21,$AG$22,$AG$23,$AG$30)</f>
        <v>716083.87952560117</v>
      </c>
      <c r="AF10" s="134">
        <f t="shared" si="1"/>
        <v>0</v>
      </c>
      <c r="AG10" s="133">
        <f>-'Key inputs_EB_Trade'!$J$31</f>
        <v>2605623</v>
      </c>
    </row>
    <row r="11" spans="1:33">
      <c r="A11" t="s">
        <v>66</v>
      </c>
      <c r="B11" s="131">
        <f>('BP(2020)_NGA_Trade'!$U$32+'BP(2020)_NGA_Trade'!$U$33+'BP(2020)_NGA_Trade'!$V$32+'BP(2020)_NGA_Trade'!$V$33+'BP(2020)_NGA_Trade'!$W$32+'BP(2020)_NGA_Trade'!$W$33)*B$35/SUM($B$35,$C$35,$D$35,$E$35,$Z$35)*Conversion_Factor!$J$7*10^3*$AG11/SUM($AG$8,$AG$10,$AG$11,$AG$15,$AG$21,$AG$22,$AG$23,$AG$30)</f>
        <v>0</v>
      </c>
      <c r="C11" s="131">
        <f>('BP(2020)_NGA_Trade'!$U$32+'BP(2020)_NGA_Trade'!$U$33+'BP(2020)_NGA_Trade'!$V$32+'BP(2020)_NGA_Trade'!$V$33+'BP(2020)_NGA_Trade'!$W$32+'BP(2020)_NGA_Trade'!$W$33)*C$35/SUM($B$35,$C$35,$D$35,$E$35,$Z$35)*Conversion_Factor!$J$7*10^3*$AG11/SUM($AG$8,$AG$10,$AG$11,$AG$15,$AG$21,$AG$22,$AG$23,$AG$30)</f>
        <v>0</v>
      </c>
      <c r="D11" s="131">
        <f>('BP(2020)_NGA_Trade'!$U$32+'BP(2020)_NGA_Trade'!$U$33+'BP(2020)_NGA_Trade'!$V$32+'BP(2020)_NGA_Trade'!$V$33+'BP(2020)_NGA_Trade'!$W$32+'BP(2020)_NGA_Trade'!$W$33)*D$35/SUM($B$35,$C$35,$D$35,$E$35,$Z$35)*Conversion_Factor!$J$7*10^3*$AG11/SUM($AG$8,$AG$10,$AG$11,$AG$15,$AG$21,$AG$22,$AG$23,$AG$30)</f>
        <v>0</v>
      </c>
      <c r="E11" s="131">
        <f>('BP(2020)_NGA_Trade'!$U$32+'BP(2020)_NGA_Trade'!$U$33+'BP(2020)_NGA_Trade'!$V$32+'BP(2020)_NGA_Trade'!$V$33+'BP(2020)_NGA_Trade'!$W$32+'BP(2020)_NGA_Trade'!$W$33)*E$35/SUM($B$35,$C$35,$D$35,$E$35,$Z$35)*Conversion_Factor!$J$7*10^3*$AG11/SUM($AG$8,$AG$10,$AG$11,$AG$15,$AG$21,$AG$22,$AG$23,$AG$30)</f>
        <v>0</v>
      </c>
      <c r="F11" s="131">
        <f>('BP(2020)_NGA_Trade'!$U$35+'BP(2020)_NGA_Trade'!$V$35+'BP(2020)_NGA_Trade'!$W$35)*Conversion_Factor!$J$7*10^3*$AG11/SUM($AG$8,$AG$10,$AG$11,$AG$15,$AG$21,$AG$22,$AG$23,$AG$30)</f>
        <v>0</v>
      </c>
      <c r="G11" s="131">
        <f>('BP(2020)_NGA_Trade'!$U$27+'BP(2020)_NGA_Trade'!$U$25+'BP(2020)_NGA_Trade'!$V$27+'BP(2020)_NGA_Trade'!$V$25+'BP(2020)_NGA_Trade'!$W$27+'BP(2020)_NGA_Trade'!$W$25)*Conversion_Factor!$J$7*10^3*$AG11/SUM($AG$8,$AG$10,$AG$11,$AG$15,$AG$21,$AG$22,$AG$23,$AG$30)</f>
        <v>0</v>
      </c>
      <c r="H11" s="131">
        <f>('BP(2020)_NGA_Trade'!$U$37+'BP(2020)_NGA_Trade'!$U$38+'BP(2020)_NGA_Trade'!$U$39+'BP(2020)_NGA_Trade'!$V$37+'BP(2020)_NGA_Trade'!$V$38+'BP(2020)_NGA_Trade'!$V$39+'BP(2020)_NGA_Trade'!$W$37+'BP(2020)_NGA_Trade'!$W$38+'BP(2020)_NGA_Trade'!$W$39)*Conversion_Factor!$J$7*10^3*$AG11/SUM($AG$8,$AG$10,$AG$11,$AG$15,$AG$21,$AG$22,$AG$23,$AG$30)</f>
        <v>0</v>
      </c>
      <c r="I11" s="71"/>
      <c r="J11" s="131">
        <f>('BP(2020)_NGA_Trade'!$U$9+'BP(2020)_NGA_Trade'!$V$9+'BP(2020)_NGA_Trade'!$W$9)*Conversion_Factor!$J$7*10^3*$AG11/SUM($AG$8,$AG$10,$AG$11,$AG$15,$AG$21,$AG$22,$AG$23,$AG$30)</f>
        <v>0</v>
      </c>
      <c r="K11" s="131">
        <f>('BP(2020)_NGA_Trade'!$U$4+'BP(2020)_NGA_Trade'!$V$4+'BP(2020)_NGA_Trade'!$W$4)*Conversion_Factor!$J$7*10^3*$AG11/SUM($AG$8,$AG$10,$AG$11,$AG$15,$AG$21,$AG$22,$AG$23,$AG$30)</f>
        <v>0</v>
      </c>
      <c r="L11" s="131">
        <f>('BP(2020)_NGA_Trade'!$U$8+'BP(2020)_NGA_Trade'!$U$10+'BP(2020)_NGA_Trade'!$V$8+'BP(2020)_NGA_Trade'!$V$10+'BP(2020)_NGA_Trade'!$W$8+'BP(2020)_NGA_Trade'!$W$10)*L$35/SUM($L$35,$V$35)*Conversion_Factor!$J$7*10^3*$AG11/SUM($AG$8,$AG$10,$AG$11,$AG$15,$AG$21,$AG$22,$AG$23,$AG$30)</f>
        <v>0</v>
      </c>
      <c r="M11" s="131">
        <f>('BP(2020)_NGA_Trade'!$U$36+'BP(2020)_NGA_Trade'!$V$36+'BP(2020)_NGA_Trade'!$W$36)*Conversion_Factor!$J$7*10^3*$AG11/SUM($AG$8,$AG$10,$AG$11,$AG$15,$AG$21,$AG$22,$AG$23,$AG$30)</f>
        <v>0</v>
      </c>
      <c r="N11"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11/SUM($AG$8,$AG$10,$AG$11,$AG$15,$AG$21,$AG$22,$AG$23,$AG$30)</f>
        <v>0</v>
      </c>
      <c r="O11"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11/SUM($AG$8,$AG$10,$AG$11,$AG$15,$AG$21,$AG$22,$AG$23,$AG$30)</f>
        <v>0</v>
      </c>
      <c r="P11" s="131">
        <f>(SUM('BP(2020)_NGA_Trade'!$U$12:$U$17,'BP(2020)_NGA_Trade'!$U$21)+SUM('BP(2020)_NGA_Trade'!$V$12:$V$17,'BP(2020)_NGA_Trade'!$V$21)+SUM('BP(2020)_NGA_Trade'!$W$12:$W$17,'BP(2020)_NGA_Trade'!$W$21))*P$35/SUM($P$35:$R$35)*Conversion_Factor!$J$7*10^3*$AG11/SUM($AG$8,$AG$10,$AG$11,$AG$15,$AG$21,$AG$22,$AG$23,$AG$30)</f>
        <v>0</v>
      </c>
      <c r="Q11" s="131">
        <f>(SUM('BP(2020)_NGA_Trade'!$U$12:$U$17,'BP(2020)_NGA_Trade'!$U$21)+SUM('BP(2020)_NGA_Trade'!$V$12:$V$17,'BP(2020)_NGA_Trade'!$V$21)+SUM('BP(2020)_NGA_Trade'!$W$12:$W$17,'BP(2020)_NGA_Trade'!$W$21))*Q$35/SUM($P$35:$R$35)*Conversion_Factor!$J$7*10^3*$AG11/SUM($AG$8,$AG$10,$AG$11,$AG$15,$AG$21,$AG$22,$AG$23,$AG$30)</f>
        <v>0</v>
      </c>
      <c r="R11" s="131">
        <f>(SUM('BP(2020)_NGA_Trade'!$U$12:$U$17,'BP(2020)_NGA_Trade'!$U$21)+SUM('BP(2020)_NGA_Trade'!$V$12:$V$17,'BP(2020)_NGA_Trade'!$V$21)+SUM('BP(2020)_NGA_Trade'!$W$12:$W$17,'BP(2020)_NGA_Trade'!$W$21))*R$35/SUM($P$35:$R$35)*Conversion_Factor!$J$7*10^3*$AG11/SUM($AG$8,$AG$10,$AG$11,$AG$15,$AG$21,$AG$22,$AG$23,$AG$30)</f>
        <v>0</v>
      </c>
      <c r="S11" s="131"/>
      <c r="T11" s="131"/>
      <c r="U11" s="131"/>
      <c r="V11" s="131">
        <f>('BP(2020)_NGA_Trade'!$U$8+'BP(2020)_NGA_Trade'!$U$10+'BP(2020)_NGA_Trade'!$V$8+'BP(2020)_NGA_Trade'!$V$10+'BP(2020)_NGA_Trade'!$W$8+'BP(2020)_NGA_Trade'!$W$10)*V$35/SUM($L$35,$V$35)*$AG11/SUM($AG$8,$AG$10,$AG$11,$AG$15,$AG$21,$AG$22,$AG$23,$AG$30)</f>
        <v>0</v>
      </c>
      <c r="W11" s="131">
        <f>('BP(2020)_NGA_Trade'!$U$29+'BP(2020)_NGA_Trade'!$U$30+'BP(2020)_NGA_Trade'!$U$18+'BP(2020)_NGA_Trade'!$V$29+'BP(2020)_NGA_Trade'!$V$30+'BP(2020)_NGA_Trade'!$V$18+'BP(2020)_NGA_Trade'!$W$29+'BP(2020)_NGA_Trade'!$W$30+'BP(2020)_NGA_Trade'!$W$18)*W$35/SUM($W$35:$X$35)*$AG11/SUM($AG$8,$AG$10,$AG$11,$AG$15,$AG$21,$AG$22,$AG$23,$AG$30)</f>
        <v>0</v>
      </c>
      <c r="X11" s="131">
        <f>('BP(2020)_NGA_Trade'!$U$29+'BP(2020)_NGA_Trade'!$U$30+'BP(2020)_NGA_Trade'!$U$18+'BP(2020)_NGA_Trade'!$V$29+'BP(2020)_NGA_Trade'!$V$30+'BP(2020)_NGA_Trade'!$V$18+'BP(2020)_NGA_Trade'!$W$29+'BP(2020)_NGA_Trade'!$W$30+'BP(2020)_NGA_Trade'!$W$18)*X$35/SUM($W$35:$X$35)*$AG11/SUM($AG$8,$AG$10,$AG$11,$AG$15,$AG$21,$AG$22,$AG$23,$AG$30)</f>
        <v>0</v>
      </c>
      <c r="Y11" s="131">
        <f>('BP(2020)_NGA_Trade'!$V$5+'BP(2020)_NGA_Trade'!$V$5+'BP(2020)_NGA_Trade'!$W$5)*Conversion_Factor!$J$7*10^3*$AG11/SUM($AG$12,$AG$14,$AG$24)*$AG11/SUM($AG$8,$AG$10,$AG$11,$AG$15,$AG$21,$AG$22,$AG$23,$AG$30)</f>
        <v>0</v>
      </c>
      <c r="Z11" s="131">
        <f>('BP(2020)_NGA_Trade'!$U$32+'BP(2020)_NGA_Trade'!$U$33+'BP(2020)_NGA_Trade'!$V$32+'BP(2020)_NGA_Trade'!$V$33+'BP(2020)_NGA_Trade'!$W$32+'BP(2020)_NGA_Trade'!$W$33)*Z$35/SUM($B$35,$C$35,$D$35,$E$35,$Z$35)*Conversion_Factor!$J$7*10^3*$AG11/SUM($AG$8,$AG$10,$AG$11,$AG$15,$AG$21,$AG$22,$AG$23,$AG$30)</f>
        <v>0</v>
      </c>
      <c r="AA11" s="131">
        <f>('BP(2020)_NGA_Trade'!$U$26+'BP(2020)_NGA_Trade'!$V$26+'BP(2020)_NGA_Trade'!$W$26)*Conversion_Factor!$J$7*10^3*$AG11/SUM($AG$8,$AG$10,$AG$11,$AG$15,$AG$21,$AG$22,$AG$23,$AG$30)</f>
        <v>0</v>
      </c>
      <c r="AB11" s="131"/>
      <c r="AC11" s="131">
        <f>('BP(2020)_NGA_Trade'!$U$6+'BP(2020)_NGA_Trade'!$V$6+'BP(2020)_NGA_Trade'!$W$6)*Conversion_Factor!$J$7*10^3*$AG11/SUM($AG$8,$AG$10,$AG$11,$AG$15,$AG$21,$AG$22,$AG$23,$AG$30)</f>
        <v>0</v>
      </c>
      <c r="AD11" s="132">
        <f>SUM(B11:AC11)</f>
        <v>0</v>
      </c>
      <c r="AE11" s="133">
        <f>('BP(2020)_NGA_Trade'!$U$41+'BP(2020)_NGA_Trade'!$V$41+'BP(2020)_NGA_Trade'!$W$41)*Conversion_Factor!$J$7*10^3*$AG11/SUM($AG$10,$AG$11,$AG$15,$AG$21,$AG$22,$AG$23,$AG$30)</f>
        <v>0</v>
      </c>
      <c r="AF11" s="134">
        <f t="shared" si="1"/>
        <v>0</v>
      </c>
      <c r="AG11" s="133">
        <f>-'Key inputs_EB_Trade'!$K$31</f>
        <v>0</v>
      </c>
    </row>
    <row r="12" spans="1:33">
      <c r="A12" t="s">
        <v>69</v>
      </c>
      <c r="B12" s="131">
        <f>('BP(2020)_NGA_Trade'!$E$32+'BP(2020)_NGA_Trade'!$E$33+'BP(2020)_NGA_Trade'!$F$32+'BP(2020)_NGA_Trade'!$F$33)*B$35/SUM($B$35,$C$35,$D$35,$E$35,$Z$35)*Conversion_Factor!$J$7*10^3*$AG12/SUM($AG$12,$AG$14,$AG$24)</f>
        <v>0</v>
      </c>
      <c r="C12" s="131">
        <f>('BP(2020)_NGA_Trade'!$E$32+'BP(2020)_NGA_Trade'!$E$33+'BP(2020)_NGA_Trade'!$F$32+'BP(2020)_NGA_Trade'!$F$33)*C$35/SUM($B$35,$C$35,$D$35,$E$35,$Z$35)*Conversion_Factor!$J$7*10^3*$AG12/SUM($AG$12,$AG$14,$AG$24)</f>
        <v>0</v>
      </c>
      <c r="D12" s="131">
        <f>('BP(2020)_NGA_Trade'!$E$32+'BP(2020)_NGA_Trade'!$E$33+'BP(2020)_NGA_Trade'!$F$32+'BP(2020)_NGA_Trade'!$F$33)*D$35/SUM($B$35,$C$35,$D$35,$E$35,$Z$35)*Conversion_Factor!$J$7*10^3*$AG12/SUM($AG$12,$AG$14,$AG$24)</f>
        <v>0</v>
      </c>
      <c r="E12" s="131">
        <f>('BP(2020)_NGA_Trade'!$E$32+'BP(2020)_NGA_Trade'!$E$33+'BP(2020)_NGA_Trade'!$F$32+'BP(2020)_NGA_Trade'!$F$33)*E$35/SUM($B$35,$C$35,$D$35,$E$35,$Z$35)*Conversion_Factor!$J$7*10^3*$AG12/SUM($AG$12,$AG$14,$AG$24)</f>
        <v>0</v>
      </c>
      <c r="F12" s="131">
        <f>('BP(2020)_NGA_Trade'!$E$35+'BP(2020)_NGA_Trade'!$F$35)*Conversion_Factor!$J$7*10^3*$AG12/SUM($AG$12,$AG$14,$AG$24)</f>
        <v>0</v>
      </c>
      <c r="G12" s="131">
        <f>('BP(2020)_NGA_Trade'!$E$27+'BP(2020)_NGA_Trade'!$E$25+'BP(2020)_NGA_Trade'!$F$27+'BP(2020)_NGA_Trade'!$F$25)*Conversion_Factor!$J$7*10^3*$AG12/SUM($AG$12,$AG$14,$AG$24)</f>
        <v>0</v>
      </c>
      <c r="H12" s="131">
        <f>('BP(2020)_NGA_Trade'!$E$37+'BP(2020)_NGA_Trade'!$E$38+'BP(2020)_NGA_Trade'!$E$39+'BP(2020)_NGA_Trade'!$F$37+'BP(2020)_NGA_Trade'!$F$38+'BP(2020)_NGA_Trade'!$F$39)*Conversion_Factor!$J$7*10^3*$AG12/SUM($AG$12,$AG$14,$AG$24)</f>
        <v>0</v>
      </c>
      <c r="I12" s="131"/>
      <c r="J12" s="71">
        <f>('BP(2020)_NGA_Trade'!$E$9+'BP(2020)_NGA_Trade'!$F$9)*Conversion_Factor!$J$7*10^3*$AG12/SUM($AG$12,$AG$14,$AG$24)</f>
        <v>0</v>
      </c>
      <c r="K12" s="131">
        <f>('BP(2020)_NGA_Trade'!$E$4+'BP(2020)_NGA_Trade'!$F$4)*Conversion_Factor!$J$7*10^3*$AG12/SUM($AG$12,$AG$14,$AG$24)</f>
        <v>0</v>
      </c>
      <c r="L12" s="131">
        <f>('BP(2020)_NGA_Trade'!$E$8+'BP(2020)_NGA_Trade'!$E$10+'BP(2020)_NGA_Trade'!$F$8+'BP(2020)_NGA_Trade'!$F$10)*L$35/SUM($L$35,$V$35)*Conversion_Factor!$J$7*10^3*$AG12/SUM($AG$12,$AG$14,$AG$24)</f>
        <v>0</v>
      </c>
      <c r="M12" s="131">
        <f>('BP(2020)_NGA_Trade'!$E$36+'BP(2020)_NGA_Trade'!$F$36)*Conversion_Factor!$J$7*10^3*$AG12/SUM($AG$12,$AG$14,$AG$24)</f>
        <v>0</v>
      </c>
      <c r="N12" s="131">
        <f>(SUM('BP(2020)_NGA_Trade'!$E$22,'BP(2020)_NGA_Trade'!$E$24,'BP(2020)_NGA_Trade'!$E$19,'BP(2020)_NGA_Trade'!$E$20)+SUM('BP(2020)_NGA_Trade'!$F$22,'BP(2020)_NGA_Trade'!$F$24,'BP(2020)_NGA_Trade'!$F$19,'BP(2020)_NGA_Trade'!$F$20))*N$35/SUM($N$35:$O$35)*Conversion_Factor!$J$7*10^3*$AG12/SUM($AG$12,$AG$14,$AG$24)</f>
        <v>0</v>
      </c>
      <c r="O12" s="131">
        <f>(SUM('BP(2020)_NGA_Trade'!$E$22,'BP(2020)_NGA_Trade'!$E$24,'BP(2020)_NGA_Trade'!$E$19,'BP(2020)_NGA_Trade'!$E$20)+SUM('BP(2020)_NGA_Trade'!$F$22,'BP(2020)_NGA_Trade'!$F$24,'BP(2020)_NGA_Trade'!$F$19,'BP(2020)_NGA_Trade'!$F$20))*O$35/SUM($N$35:$O$35)*Conversion_Factor!$J$7*10^3*$AG12/SUM($AG$12,$AG$14,$AG$24)</f>
        <v>0</v>
      </c>
      <c r="P12" s="131">
        <f>(SUM('BP(2020)_NGA_Trade'!$E$12:$E$17,'BP(2020)_NGA_Trade'!$E$21)+SUM('BP(2020)_NGA_Trade'!$F$12:$F$17,'BP(2020)_NGA_Trade'!$F$21))*P$35/SUM($P$35:$R$35)*Conversion_Factor!$J$7*10^3*$AG12/SUM($AG$12,$AG$14,$AG$24)</f>
        <v>0</v>
      </c>
      <c r="Q12" s="131">
        <f>(SUM('BP(2020)_NGA_Trade'!$E$12:$E$17,'BP(2020)_NGA_Trade'!$E$21)+SUM('BP(2020)_NGA_Trade'!$F$12:$F$17,'BP(2020)_NGA_Trade'!$F$21))*Q$35/SUM($P$35:$R$35)*Conversion_Factor!$J$7*10^3*$AG12/SUM($AG$12,$AG$14,$AG$24)</f>
        <v>0</v>
      </c>
      <c r="R12" s="131">
        <f>(SUM('BP(2020)_NGA_Trade'!$E$12:$E$17,'BP(2020)_NGA_Trade'!$E$21)+SUM('BP(2020)_NGA_Trade'!$F$12:$F$17,'BP(2020)_NGA_Trade'!$F$21))*R$35/SUM($P$35:$R$35)*Conversion_Factor!$J$7*10^3*$AG12/SUM($AG$12,$AG$14,$AG$24)</f>
        <v>0</v>
      </c>
      <c r="S12" s="131"/>
      <c r="T12" s="131"/>
      <c r="U12" s="131"/>
      <c r="V12" s="131">
        <f>('BP(2020)_NGA_Trade'!$E$8+'BP(2020)_NGA_Trade'!$E$10+'BP(2020)_NGA_Trade'!$F$8+'BP(2020)_NGA_Trade'!$F$10)*V$35/SUM($L$35,$V$35)*Conversion_Factor!$J$7*10^3*$AG12/SUM($AG$12,$AG$14,$AG$24)</f>
        <v>0</v>
      </c>
      <c r="W12" s="131">
        <f>('BP(2020)_NGA_Trade'!$E$29+'BP(2020)_NGA_Trade'!$E$30+'BP(2020)_NGA_Trade'!$E$18+'BP(2020)_NGA_Trade'!$F$29+'BP(2020)_NGA_Trade'!$F$30+'BP(2020)_NGA_Trade'!$F$18)*W$35/SUM($W$35:$X$35)*Conversion_Factor!$J$7*10^3*$AG12/SUM($AG$12,$AG$14,$AG$24)</f>
        <v>0</v>
      </c>
      <c r="X12" s="131">
        <f>('BP(2020)_NGA_Trade'!$E$29+'BP(2020)_NGA_Trade'!$E$30+'BP(2020)_NGA_Trade'!$E$18+'BP(2020)_NGA_Trade'!$F$29+'BP(2020)_NGA_Trade'!$F$30+'BP(2020)_NGA_Trade'!$F$18)*X$35/SUM($W$35:$X$35)*Conversion_Factor!$J$7*10^3*$AG12/SUM($AG$12,$AG$14,$AG$24)</f>
        <v>0</v>
      </c>
      <c r="Y12" s="131">
        <f>('BP(2020)_NGA_Trade'!$F$5+'BP(2020)_NGA_Trade'!$F$5)*Conversion_Factor!$J$7*10^3*$AG12/SUM($AG$12,$AG$14,$AG$24)*$AG12/SUM($AG$12,$AG$14,$AG$24)</f>
        <v>0</v>
      </c>
      <c r="Z12" s="131">
        <f>('BP(2020)_NGA_Trade'!$E$32+'BP(2020)_NGA_Trade'!$E$33+'BP(2020)_NGA_Trade'!$F$32+'BP(2020)_NGA_Trade'!$F$33)*Z$35/SUM($B$35,$C$35,$D$35,$E$35,$Z$35)*Conversion_Factor!$J$7*10^3*$AG12/SUM($AG$12,$AG$14,$AG$24)</f>
        <v>0</v>
      </c>
      <c r="AA12" s="131">
        <f>('BP(2020)_NGA_Trade'!$E$26+'BP(2020)_NGA_Trade'!$F$26)*Conversion_Factor!$J$7*10^3*$AG12/SUM($AG$12,$AG$14,$AG$24)</f>
        <v>0</v>
      </c>
      <c r="AB12" s="131"/>
      <c r="AC12" s="131">
        <f>('BP(2020)_NGA_Trade'!$E$6+'BP(2020)_NGA_Trade'!$F$6)*Conversion_Factor!$J$7*10^3*$AG12/SUM($AG$12,$AG$14,$AG$24)</f>
        <v>0</v>
      </c>
      <c r="AD12" s="132">
        <f>SUM(B12:AC12)</f>
        <v>0</v>
      </c>
      <c r="AE12" s="133">
        <f>('BP(2020)_NGA_Trade'!$E$41+'BP(2020)_NGA_Trade'!$F$41)*Conversion_Factor!$J$7*10^3*$AG12/SUM($AG$12,$AG$14,$AG$24)</f>
        <v>0</v>
      </c>
      <c r="AF12" s="134">
        <f t="shared" si="1"/>
        <v>0</v>
      </c>
      <c r="AG12" s="133">
        <f>-'Key inputs_EB_Trade'!$L$31</f>
        <v>0</v>
      </c>
    </row>
    <row r="13" spans="1:33">
      <c r="A13" t="s">
        <v>71</v>
      </c>
      <c r="B13" s="131">
        <f>('BP(2020)_NGA_Trade'!$B$32+'BP(2020)_NGA_Trade'!$B$33)*B$35/SUM($B$35,$C$35,$D$35,$E$35,$Z$35)*Conversion_Factor!$J$7*10^3</f>
        <v>0</v>
      </c>
      <c r="C13" s="131">
        <f>('BP(2020)_NGA_Trade'!$B$32+'BP(2020)_NGA_Trade'!$B$33)*C$35/SUM($B$35,$C$35,$D$35,$E$35,$Z$35)*Conversion_Factor!$J$7*10^3</f>
        <v>0</v>
      </c>
      <c r="D13" s="131">
        <f>('BP(2020)_NGA_Trade'!$B$32+'BP(2020)_NGA_Trade'!$B$33)*D$35/SUM($B$35,$C$35,$D$35,$E$35,$Z$35)*Conversion_Factor!$J$7*10^3</f>
        <v>0</v>
      </c>
      <c r="E13" s="131">
        <f>('BP(2020)_NGA_Trade'!$B$32+'BP(2020)_NGA_Trade'!$B$33)*E$35/SUM($B$35,$C$35,$D$35,$E$35,$Z$35)*Conversion_Factor!$J$7*10^3</f>
        <v>0</v>
      </c>
      <c r="F13" s="131">
        <f>'BP(2020)_NGA_Trade'!$B$35*Conversion_Factor!$J$7*10^3</f>
        <v>0</v>
      </c>
      <c r="G13" s="131">
        <f>('BP(2020)_NGA_Trade'!$B$27+'BP(2020)_NGA_Trade'!$B$25)*Conversion_Factor!$J$7*10^3</f>
        <v>0</v>
      </c>
      <c r="H13" s="131">
        <f>('BP(2020)_NGA_Trade'!$B$37+'BP(2020)_NGA_Trade'!$B$38+'BP(2020)_NGA_Trade'!$B$39)*Conversion_Factor!$J$7*10^3</f>
        <v>0</v>
      </c>
      <c r="I13" s="131"/>
      <c r="J13" s="131">
        <f>'BP(2020)_NGA_Trade'!$B$9*Conversion_Factor!$J$7*10^3</f>
        <v>0</v>
      </c>
      <c r="K13" s="71">
        <f>'BP(2020)_NGA_Trade'!$B$4*Conversion_Factor!$J$7*10^3</f>
        <v>0</v>
      </c>
      <c r="L13" s="131">
        <f>('BP(2020)_NGA_Trade'!$B$8+'BP(2020)_NGA_Trade'!$B$10)*L$35/SUM($L$35,$V$35)*Conversion_Factor!$J$7*10^3</f>
        <v>0</v>
      </c>
      <c r="M13" s="131">
        <f>'BP(2020)_NGA_Trade'!$B$36*Conversion_Factor!$J$7*10^3</f>
        <v>0</v>
      </c>
      <c r="N13" s="131">
        <f>SUM('BP(2020)_NGA_Trade'!$B$22,'BP(2020)_NGA_Trade'!$B$24,'BP(2020)_NGA_Trade'!$B$19,'BP(2020)_NGA_Trade'!$B$20)*N$35/SUM($N$35:$O$35)*Conversion_Factor!$J$7*10^3</f>
        <v>0</v>
      </c>
      <c r="O13" s="131">
        <f>SUM('BP(2020)_NGA_Trade'!$B$22,'BP(2020)_NGA_Trade'!$B$24,'BP(2020)_NGA_Trade'!$B$19,'BP(2020)_NGA_Trade'!$B$20)*O$35/SUM($N$35:$O$35)*Conversion_Factor!$J$7*10^3</f>
        <v>0</v>
      </c>
      <c r="P13" s="131">
        <f>SUM('BP(2020)_NGA_Trade'!$B$12:$B$17,'BP(2020)_NGA_Trade'!$B$21)*P$35/SUM($P$35:$R$35)*Conversion_Factor!$J$7*10^3</f>
        <v>0</v>
      </c>
      <c r="Q13" s="131">
        <f>SUM('BP(2020)_NGA_Trade'!$B$12:$B$17,'BP(2020)_NGA_Trade'!$B$21)*Q$35/SUM($P$35:$R$35)*Conversion_Factor!$J$7*10^3</f>
        <v>0</v>
      </c>
      <c r="R13" s="131">
        <f>SUM('BP(2020)_NGA_Trade'!$B$12:$B$17,'BP(2020)_NGA_Trade'!$B$21)*R$35/SUM($P$35:$R$35)*Conversion_Factor!$J$7*10^3</f>
        <v>0</v>
      </c>
      <c r="S13" s="131"/>
      <c r="T13" s="131"/>
      <c r="U13" s="131"/>
      <c r="V13" s="131">
        <f>('BP(2020)_NGA_Trade'!$B$8+'BP(2020)_NGA_Trade'!$B$10)*V$35/SUM($L$35,$V$35)*Conversion_Factor!$J$7*10^3</f>
        <v>0</v>
      </c>
      <c r="W13" s="131">
        <f>('BP(2020)_NGA_Trade'!$B$29+'BP(2020)_NGA_Trade'!$B$30+'BP(2020)_NGA_Trade'!$B$18)*W$35/SUM($W$35:$X$35)*Conversion_Factor!$J$7*10^3</f>
        <v>0</v>
      </c>
      <c r="X13" s="131">
        <f>('BP(2020)_NGA_Trade'!$B$29+'BP(2020)_NGA_Trade'!$B$30+'BP(2020)_NGA_Trade'!$B$18)*X$35/SUM($W$35:$X$35)*Conversion_Factor!$J$7*10^3</f>
        <v>0</v>
      </c>
      <c r="Y13" s="131">
        <f>'BP(2020)_NGA_Trade'!$B$5*Conversion_Factor!$J$7*10^3</f>
        <v>0</v>
      </c>
      <c r="Z13" s="131">
        <f>('BP(2020)_NGA_Trade'!$B$32+'BP(2020)_NGA_Trade'!$B$33)*Z$35/SUM($B$35,$C$35,$D$35,$E$35,$Z$35)*Conversion_Factor!$J$7*10^3</f>
        <v>0</v>
      </c>
      <c r="AA13" s="131">
        <f>'BP(2020)_NGA_Trade'!$B$26*Conversion_Factor!$J$7*10^3</f>
        <v>0</v>
      </c>
      <c r="AB13" s="131"/>
      <c r="AC13" s="131">
        <f>'BP(2020)_NGA_Trade'!$B$6*Conversion_Factor!$J$7*10^3</f>
        <v>2586205.4305687048</v>
      </c>
      <c r="AD13" s="132">
        <f t="shared" ref="AD13" si="2">SUM(B13:AC13)</f>
        <v>2586205.4305687048</v>
      </c>
      <c r="AE13" s="133">
        <f>'BP(2020)_NGA_Trade'!$B$41*Conversion_Factor!$J$7*10^3</f>
        <v>2586205.4305687048</v>
      </c>
      <c r="AF13" s="134">
        <f t="shared" si="1"/>
        <v>0</v>
      </c>
      <c r="AG13" s="133">
        <f>-'Key inputs_EB_Trade'!$M$31</f>
        <v>2692600</v>
      </c>
    </row>
    <row r="14" spans="1:33">
      <c r="A14" t="s">
        <v>73</v>
      </c>
      <c r="B14" s="131">
        <f>('BP(2020)_NGA_Trade'!$E$32+'BP(2020)_NGA_Trade'!$E$33+'BP(2020)_NGA_Trade'!$F$32+'BP(2020)_NGA_Trade'!$F$33)*B$35/SUM($B$35,$C$35,$D$35,$E$35,$Z$35)*Conversion_Factor!$J$7*10^3*$AG14/SUM($AG$12,$AG$14,$AG$24)</f>
        <v>0</v>
      </c>
      <c r="C14" s="131">
        <f>('BP(2020)_NGA_Trade'!$E$32+'BP(2020)_NGA_Trade'!$E$33+'BP(2020)_NGA_Trade'!$F$32+'BP(2020)_NGA_Trade'!$F$33)*C$35/SUM($B$35,$C$35,$D$35,$E$35,$Z$35)*Conversion_Factor!$J$7*10^3*$AG14/SUM($AG$12,$AG$14,$AG$24)</f>
        <v>0</v>
      </c>
      <c r="D14" s="131">
        <f>('BP(2020)_NGA_Trade'!$E$32+'BP(2020)_NGA_Trade'!$E$33+'BP(2020)_NGA_Trade'!$F$32+'BP(2020)_NGA_Trade'!$F$33)*D$35/SUM($B$35,$C$35,$D$35,$E$35,$Z$35)*Conversion_Factor!$J$7*10^3*$AG14/SUM($AG$12,$AG$14,$AG$24)</f>
        <v>0</v>
      </c>
      <c r="E14" s="131">
        <f>('BP(2020)_NGA_Trade'!$E$32+'BP(2020)_NGA_Trade'!$E$33+'BP(2020)_NGA_Trade'!$F$32+'BP(2020)_NGA_Trade'!$F$33)*E$35/SUM($B$35,$C$35,$D$35,$E$35,$Z$35)*Conversion_Factor!$J$7*10^3*$AG14/SUM($AG$12,$AG$14,$AG$24)</f>
        <v>0</v>
      </c>
      <c r="F14" s="131">
        <f>('BP(2020)_NGA_Trade'!$E$35+'BP(2020)_NGA_Trade'!$F$35)*Conversion_Factor!$J$7*10^3*$AG14/SUM($AG$12,$AG$14,$AG$24)</f>
        <v>0</v>
      </c>
      <c r="G14" s="131">
        <f>('BP(2020)_NGA_Trade'!$E$27+'BP(2020)_NGA_Trade'!$E$25+'BP(2020)_NGA_Trade'!$F$27+'BP(2020)_NGA_Trade'!$F$25)*Conversion_Factor!$J$7*10^3*$AG14/SUM($AG$12,$AG$14,$AG$24)</f>
        <v>0</v>
      </c>
      <c r="H14" s="131">
        <f>('BP(2020)_NGA_Trade'!$E$37+'BP(2020)_NGA_Trade'!$E$38+'BP(2020)_NGA_Trade'!$E$39+'BP(2020)_NGA_Trade'!$F$37+'BP(2020)_NGA_Trade'!$F$38+'BP(2020)_NGA_Trade'!$F$39)*Conversion_Factor!$J$7*10^3*$AG14/SUM($AG$12,$AG$14,$AG$24)</f>
        <v>0</v>
      </c>
      <c r="I14" s="131"/>
      <c r="J14" s="131">
        <f>('BP(2020)_NGA_Trade'!$E$9+'BP(2020)_NGA_Trade'!$F$9)*Conversion_Factor!$J$7*10^3*$AG14/SUM($AG$12,$AG$14,$AG$24)</f>
        <v>0</v>
      </c>
      <c r="K14" s="131">
        <f>('BP(2020)_NGA_Trade'!$E$4+'BP(2020)_NGA_Trade'!$F$4)*Conversion_Factor!$J$7*10^3*$AG14/SUM($AG$12,$AG$14,$AG$24)</f>
        <v>0</v>
      </c>
      <c r="L14" s="71">
        <f>('BP(2020)_NGA_Trade'!$E$8+'BP(2020)_NGA_Trade'!$E$10+'BP(2020)_NGA_Trade'!$F$8+'BP(2020)_NGA_Trade'!$F$10)*L$35/SUM($L$35,$V$35)*Conversion_Factor!$J$7*10^3*$AG14/SUM($AG$12,$AG$14,$AG$24)</f>
        <v>0</v>
      </c>
      <c r="M14" s="131">
        <f>('BP(2020)_NGA_Trade'!$E$36+'BP(2020)_NGA_Trade'!$F$36)*Conversion_Factor!$J$7*10^3*$AG14/SUM($AG$12,$AG$14,$AG$24)</f>
        <v>0</v>
      </c>
      <c r="N14" s="131">
        <f>(SUM('BP(2020)_NGA_Trade'!$E$22,'BP(2020)_NGA_Trade'!$E$24,'BP(2020)_NGA_Trade'!$E$19,'BP(2020)_NGA_Trade'!$E$20)+SUM('BP(2020)_NGA_Trade'!$F$22,'BP(2020)_NGA_Trade'!$F$24,'BP(2020)_NGA_Trade'!$F$19,'BP(2020)_NGA_Trade'!$F$20))*N$35/SUM($N$35:$O$35)*Conversion_Factor!$J$7*10^3*$AG14/SUM($AG$12,$AG$14,$AG$24)</f>
        <v>0</v>
      </c>
      <c r="O14" s="131">
        <f>(SUM('BP(2020)_NGA_Trade'!$E$22,'BP(2020)_NGA_Trade'!$E$24,'BP(2020)_NGA_Trade'!$E$19,'BP(2020)_NGA_Trade'!$E$20)+SUM('BP(2020)_NGA_Trade'!$F$22,'BP(2020)_NGA_Trade'!$F$24,'BP(2020)_NGA_Trade'!$F$19,'BP(2020)_NGA_Trade'!$F$20))*O$35/SUM($N$35:$O$35)*Conversion_Factor!$J$7*10^3*$AG14/SUM($AG$12,$AG$14,$AG$24)</f>
        <v>0</v>
      </c>
      <c r="P14" s="131">
        <f>(SUM('BP(2020)_NGA_Trade'!$E$12:$E$17,'BP(2020)_NGA_Trade'!$E$21)+SUM('BP(2020)_NGA_Trade'!$F$12:$F$17,'BP(2020)_NGA_Trade'!$F$21))*P$35/SUM($P$35:$R$35)*Conversion_Factor!$J$7*10^3*$AG14/SUM($AG$12,$AG$14,$AG$24)</f>
        <v>0</v>
      </c>
      <c r="Q14" s="131">
        <f>(SUM('BP(2020)_NGA_Trade'!$E$12:$E$17,'BP(2020)_NGA_Trade'!$E$21)+SUM('BP(2020)_NGA_Trade'!$F$12:$F$17,'BP(2020)_NGA_Trade'!$F$21))*Q$35/SUM($P$35:$R$35)*Conversion_Factor!$J$7*10^3*$AG14/SUM($AG$12,$AG$14,$AG$24)</f>
        <v>0</v>
      </c>
      <c r="R14" s="131">
        <f>(SUM('BP(2020)_NGA_Trade'!$E$12:$E$17,'BP(2020)_NGA_Trade'!$E$21)+SUM('BP(2020)_NGA_Trade'!$F$12:$F$17,'BP(2020)_NGA_Trade'!$F$21))*R$35/SUM($P$35:$R$35)*Conversion_Factor!$J$7*10^3*$AG14/SUM($AG$12,$AG$14,$AG$24)</f>
        <v>0</v>
      </c>
      <c r="S14" s="131"/>
      <c r="T14" s="131"/>
      <c r="U14" s="131"/>
      <c r="V14" s="131">
        <f>('BP(2020)_NGA_Trade'!$E$8+'BP(2020)_NGA_Trade'!$E$10+'BP(2020)_NGA_Trade'!$F$8+'BP(2020)_NGA_Trade'!$F$10)*V$35/SUM($L$35,$V$35)*Conversion_Factor!$J$7*10^3*$AG14/SUM($AG$12,$AG$14,$AG$24)</f>
        <v>0</v>
      </c>
      <c r="W14" s="131">
        <f>('BP(2020)_NGA_Trade'!$E$29+'BP(2020)_NGA_Trade'!$E$30+'BP(2020)_NGA_Trade'!$E$18+'BP(2020)_NGA_Trade'!$F$29+'BP(2020)_NGA_Trade'!$F$30+'BP(2020)_NGA_Trade'!$F$18)*W$35/SUM($W$35:$X$35)*Conversion_Factor!$J$7*10^3*$AG14/SUM($AG$12,$AG$14,$AG$24)</f>
        <v>0</v>
      </c>
      <c r="X14" s="131">
        <f>('BP(2020)_NGA_Trade'!$E$29+'BP(2020)_NGA_Trade'!$E$30+'BP(2020)_NGA_Trade'!$E$18+'BP(2020)_NGA_Trade'!$F$29+'BP(2020)_NGA_Trade'!$F$30+'BP(2020)_NGA_Trade'!$F$18)*X$35/SUM($W$35:$X$35)*Conversion_Factor!$J$7*10^3*$AG14/SUM($AG$12,$AG$14,$AG$24)</f>
        <v>0</v>
      </c>
      <c r="Y14" s="131">
        <f>('BP(2020)_NGA_Trade'!$F$5+'BP(2020)_NGA_Trade'!$F$5)*Conversion_Factor!$J$7*10^3*$AG14/SUM($AG$12,$AG$14,$AG$24)*$AG14/SUM($AG$12,$AG$14,$AG$24)</f>
        <v>0</v>
      </c>
      <c r="Z14" s="131">
        <f>('BP(2020)_NGA_Trade'!$E$32+'BP(2020)_NGA_Trade'!$E$33+'BP(2020)_NGA_Trade'!$F$32+'BP(2020)_NGA_Trade'!$F$33)*Z$35/SUM($B$35,$C$35,$D$35,$E$35,$Z$35)*Conversion_Factor!$J$7*10^3*$AG14/SUM($AG$12,$AG$14,$AG$24)</f>
        <v>0</v>
      </c>
      <c r="AA14" s="131">
        <f>('BP(2020)_NGA_Trade'!$E$26+'BP(2020)_NGA_Trade'!$F$26)*Conversion_Factor!$J$7*10^3*$AG14/SUM($AG$12,$AG$14,$AG$24)</f>
        <v>0</v>
      </c>
      <c r="AB14" s="131"/>
      <c r="AC14" s="131">
        <f>('BP(2020)_NGA_Trade'!$E$6+'BP(2020)_NGA_Trade'!$F$6)*Conversion_Factor!$J$7*10^3*$AG14/SUM($AG$12,$AG$14,$AG$24)</f>
        <v>0</v>
      </c>
      <c r="AD14" s="132">
        <f t="shared" ref="AD14:AD26" si="3">SUM(B14:AC14)</f>
        <v>0</v>
      </c>
      <c r="AE14" s="133">
        <f>('BP(2020)_NGA_Trade'!$E$41+'BP(2020)_NGA_Trade'!$F$41)*Conversion_Factor!$J$7*10^3*$AG14/SUM($AG$12,$AG$14,$AG$24)</f>
        <v>0</v>
      </c>
      <c r="AF14" s="134">
        <f t="shared" si="1"/>
        <v>0</v>
      </c>
      <c r="AG14" s="133">
        <f>-'Key inputs_EB_Trade'!$N$31</f>
        <v>0</v>
      </c>
    </row>
    <row r="15" spans="1:33">
      <c r="A15" t="s">
        <v>75</v>
      </c>
      <c r="B15" s="131">
        <f>('BP(2020)_NGA_Trade'!$U$32+'BP(2020)_NGA_Trade'!$U$33+'BP(2020)_NGA_Trade'!$V$32+'BP(2020)_NGA_Trade'!$V$33+'BP(2020)_NGA_Trade'!$W$32+'BP(2020)_NGA_Trade'!$W$33)*B$35/SUM($B$35,$C$35,$D$35,$E$35,$Z$35)*Conversion_Factor!$J$7*10^3*$AG15/SUM($AG$10,$AG$11,$AG$15,$AG$21,$AG$22,$AG$23,$AG$30)</f>
        <v>0</v>
      </c>
      <c r="C15" s="131">
        <f>('BP(2020)_NGA_Trade'!$U$32+'BP(2020)_NGA_Trade'!$U$33+'BP(2020)_NGA_Trade'!$V$32+'BP(2020)_NGA_Trade'!$V$33+'BP(2020)_NGA_Trade'!$W$32+'BP(2020)_NGA_Trade'!$W$33)*C$35/SUM($B$35,$C$35,$D$35,$E$35,$Z$35)*Conversion_Factor!$J$7*10^3*$AG15/SUM($AG$10,$AG$11,$AG$15,$AG$21,$AG$22,$AG$23,$AG$30)</f>
        <v>0</v>
      </c>
      <c r="D15" s="131">
        <f>('BP(2020)_NGA_Trade'!$U$32+'BP(2020)_NGA_Trade'!$U$33+'BP(2020)_NGA_Trade'!$V$32+'BP(2020)_NGA_Trade'!$V$33+'BP(2020)_NGA_Trade'!$W$32+'BP(2020)_NGA_Trade'!$W$33)*D$35/SUM($B$35,$C$35,$D$35,$E$35,$Z$35)*Conversion_Factor!$J$7*10^3*$AG15/SUM($AG$10,$AG$11,$AG$15,$AG$21,$AG$22,$AG$23,$AG$30)</f>
        <v>0</v>
      </c>
      <c r="E15" s="131">
        <f>('BP(2020)_NGA_Trade'!$U$32+'BP(2020)_NGA_Trade'!$U$33+'BP(2020)_NGA_Trade'!$V$32+'BP(2020)_NGA_Trade'!$V$33+'BP(2020)_NGA_Trade'!$W$32+'BP(2020)_NGA_Trade'!$W$33)*E$35/SUM($B$35,$C$35,$D$35,$E$35,$Z$35)*Conversion_Factor!$J$7*10^3*$AG15/SUM($AG$10,$AG$11,$AG$15,$AG$21,$AG$22,$AG$23,$AG$30)</f>
        <v>0</v>
      </c>
      <c r="F15" s="131">
        <f>('BP(2020)_NGA_Trade'!$U$35+'BP(2020)_NGA_Trade'!$V$35+'BP(2020)_NGA_Trade'!$W$35)*Conversion_Factor!$J$7*10^3*$AG15/SUM($AG$10,$AG$11,$AG$15,$AG$21,$AG$22,$AG$23,$AG$30)</f>
        <v>7104.6420543395334</v>
      </c>
      <c r="G15" s="131">
        <f>('BP(2020)_NGA_Trade'!$U$27+'BP(2020)_NGA_Trade'!$U$25+'BP(2020)_NGA_Trade'!$V$27+'BP(2020)_NGA_Trade'!$V$25+'BP(2020)_NGA_Trade'!$W$27+'BP(2020)_NGA_Trade'!$W$25)*Conversion_Factor!$J$7*10^3*$AG15/SUM($AG$10,$AG$11,$AG$15,$AG$21,$AG$22,$AG$23,$AG$30)</f>
        <v>0</v>
      </c>
      <c r="H15" s="131">
        <f>('BP(2020)_NGA_Trade'!$U$37+'BP(2020)_NGA_Trade'!$U$38+'BP(2020)_NGA_Trade'!$U$39+'BP(2020)_NGA_Trade'!$V$37+'BP(2020)_NGA_Trade'!$V$38+'BP(2020)_NGA_Trade'!$V$39+'BP(2020)_NGA_Trade'!$W$37+'BP(2020)_NGA_Trade'!$W$38+'BP(2020)_NGA_Trade'!$W$39)*Conversion_Factor!$J$7*10^3*$AG15/SUM($AG$10,$AG$11,$AG$15,$AG$21,$AG$22,$AG$23,$AG$30)</f>
        <v>21703.574646469817</v>
      </c>
      <c r="I15" s="131"/>
      <c r="J15" s="131">
        <f>('BP(2020)_NGA_Trade'!$U$9+'BP(2020)_NGA_Trade'!$V$9+'BP(2020)_NGA_Trade'!$W$9)*Conversion_Factor!$J$7*10^3*$AG15/SUM($AG$10,$AG$11,$AG$15,$AG$21,$AG$22,$AG$23,$AG$30)</f>
        <v>0</v>
      </c>
      <c r="K15" s="131">
        <f>('BP(2020)_NGA_Trade'!$U$4+'BP(2020)_NGA_Trade'!$V$4+'BP(2020)_NGA_Trade'!$W$4)*Conversion_Factor!$J$7*10^3*$AG15/SUM($AG$10,$AG$11,$AG$15,$AG$21,$AG$22,$AG$23,$AG$30)</f>
        <v>0</v>
      </c>
      <c r="L15" s="131">
        <f>('BP(2020)_NGA_Trade'!$U$8+'BP(2020)_NGA_Trade'!$U$10+'BP(2020)_NGA_Trade'!$V$8+'BP(2020)_NGA_Trade'!$V$10+'BP(2020)_NGA_Trade'!$W$8+'BP(2020)_NGA_Trade'!$W$10)*L$35/SUM($L$35,$V$35)*Conversion_Factor!$J$7*10^3*$AG15/SUM($AG$10,$AG$11,$AG$15,$AG$21,$AG$22,$AG$23,$AG$30)</f>
        <v>0</v>
      </c>
      <c r="M15" s="71">
        <f>('BP(2020)_NGA_Trade'!$U$36+'BP(2020)_NGA_Trade'!$V$36+'BP(2020)_NGA_Trade'!$W$36)*Conversion_Factor!$J$7*10^3*$AG15/SUM($AG$10,$AG$11,$AG$15,$AG$21,$AG$22,$AG$23,$AG$30)</f>
        <v>6033.5075863865277</v>
      </c>
      <c r="N15"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15/SUM($AG$10,$AG$11,$AG$15,$AG$21,$AG$22,$AG$23,$AG$30)</f>
        <v>0</v>
      </c>
      <c r="O15"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15/SUM($AG$10,$AG$11,$AG$15,$AG$21,$AG$22,$AG$23,$AG$30)</f>
        <v>0</v>
      </c>
      <c r="P15" s="131">
        <f>(SUM('BP(2020)_NGA_Trade'!$U$12:$U$17,'BP(2020)_NGA_Trade'!$U$21)+SUM('BP(2020)_NGA_Trade'!$V$12:$V$17,'BP(2020)_NGA_Trade'!$V$21)+SUM('BP(2020)_NGA_Trade'!$W$12:$W$17,'BP(2020)_NGA_Trade'!$W$21))*P$35/SUM($P$35:$R$35)*Conversion_Factor!$J$7*10^3*$AG15/SUM($AG$10,$AG$11,$AG$15,$AG$21,$AG$22,$AG$23,$AG$30)</f>
        <v>0</v>
      </c>
      <c r="Q15" s="131">
        <f>(SUM('BP(2020)_NGA_Trade'!$U$12:$U$17,'BP(2020)_NGA_Trade'!$U$21)+SUM('BP(2020)_NGA_Trade'!$V$12:$V$17,'BP(2020)_NGA_Trade'!$V$21)+SUM('BP(2020)_NGA_Trade'!$W$12:$W$17,'BP(2020)_NGA_Trade'!$W$21))*Q$35/SUM($P$35:$R$35)*Conversion_Factor!$J$7*10^3*$AG15/SUM($AG$10,$AG$11,$AG$15,$AG$21,$AG$22,$AG$23,$AG$30)</f>
        <v>0</v>
      </c>
      <c r="R15" s="131">
        <f>(SUM('BP(2020)_NGA_Trade'!$U$12:$U$17,'BP(2020)_NGA_Trade'!$U$21)+SUM('BP(2020)_NGA_Trade'!$V$12:$V$17,'BP(2020)_NGA_Trade'!$V$21)+SUM('BP(2020)_NGA_Trade'!$W$12:$W$17,'BP(2020)_NGA_Trade'!$W$21))*R$35/SUM($P$35:$R$35)*Conversion_Factor!$J$7*10^3*$AG15/SUM($AG$10,$AG$11,$AG$15,$AG$21,$AG$22,$AG$23,$AG$30)</f>
        <v>0</v>
      </c>
      <c r="S15" s="131"/>
      <c r="T15" s="131"/>
      <c r="U15" s="131"/>
      <c r="V15" s="131">
        <f>('BP(2020)_NGA_Trade'!$U$8+'BP(2020)_NGA_Trade'!$U$10+'BP(2020)_NGA_Trade'!$V$8+'BP(2020)_NGA_Trade'!$V$10+'BP(2020)_NGA_Trade'!$W$8+'BP(2020)_NGA_Trade'!$W$10)*V$35/SUM($L$35,$V$35)*$AG15/SUM($AG$10,$AG$11,$AG$15,$AG$21,$AG$22,$AG$23,$AG$30)</f>
        <v>0</v>
      </c>
      <c r="W15" s="131">
        <f>('BP(2020)_NGA_Trade'!$U$29+'BP(2020)_NGA_Trade'!$U$30+'BP(2020)_NGA_Trade'!$U$18+'BP(2020)_NGA_Trade'!$V$29+'BP(2020)_NGA_Trade'!$V$30+'BP(2020)_NGA_Trade'!$V$18+'BP(2020)_NGA_Trade'!$W$29+'BP(2020)_NGA_Trade'!$W$30+'BP(2020)_NGA_Trade'!$W$18)*W$35/SUM($W$35:$X$35)*$AG15/SUM($AG$10,$AG$11,$AG$15,$AG$21,$AG$22,$AG$23,$AG$30)</f>
        <v>0</v>
      </c>
      <c r="X15" s="131">
        <f>('BP(2020)_NGA_Trade'!$U$29+'BP(2020)_NGA_Trade'!$U$30+'BP(2020)_NGA_Trade'!$U$18+'BP(2020)_NGA_Trade'!$V$29+'BP(2020)_NGA_Trade'!$V$30+'BP(2020)_NGA_Trade'!$V$18+'BP(2020)_NGA_Trade'!$W$29+'BP(2020)_NGA_Trade'!$W$30+'BP(2020)_NGA_Trade'!$W$18)*X$35/SUM($W$35:$X$35)*$AG15/SUM($AG$10,$AG$11,$AG$15,$AG$21,$AG$22,$AG$23,$AG$30)</f>
        <v>0</v>
      </c>
      <c r="Y15" s="131">
        <f>('BP(2020)_NGA_Trade'!$V$5+'BP(2020)_NGA_Trade'!$V$5+'BP(2020)_NGA_Trade'!$W$5)*Conversion_Factor!$J$7*10^3*$AG15/SUM($AG$12,$AG$14,$AG$24)*$AG15/SUM($AG$10,$AG$11,$AG$15,$AG$21,$AG$22,$AG$23,$AG$30)</f>
        <v>0</v>
      </c>
      <c r="Z15" s="131">
        <f>('BP(2020)_NGA_Trade'!$U$32+'BP(2020)_NGA_Trade'!$U$33+'BP(2020)_NGA_Trade'!$V$32+'BP(2020)_NGA_Trade'!$V$33+'BP(2020)_NGA_Trade'!$W$32+'BP(2020)_NGA_Trade'!$W$33)*Z$35/SUM($B$35,$C$35,$D$35,$E$35,$Z$35)*Conversion_Factor!$J$7*10^3*$AG15/SUM($AG$10,$AG$11,$AG$15,$AG$21,$AG$22,$AG$23,$AG$30)</f>
        <v>0</v>
      </c>
      <c r="AA15" s="131">
        <f>('BP(2020)_NGA_Trade'!$U$26+'BP(2020)_NGA_Trade'!$V$26+'BP(2020)_NGA_Trade'!$W$26)*Conversion_Factor!$J$7*10^3*$AG15/SUM($AG$10,$AG$11,$AG$15,$AG$21,$AG$22,$AG$23,$AG$30)</f>
        <v>0</v>
      </c>
      <c r="AB15" s="131"/>
      <c r="AC15" s="131">
        <f>('BP(2020)_NGA_Trade'!$U$6+'BP(2020)_NGA_Trade'!$V$6+'BP(2020)_NGA_Trade'!$W$6)*Conversion_Factor!$J$7*10^3*$AG15/SUM($AG$10,$AG$11,$AG$15,$AG$21,$AG$22,$AG$23,$AG$30)</f>
        <v>0</v>
      </c>
      <c r="AD15" s="132">
        <f t="shared" si="3"/>
        <v>34841.724287195873</v>
      </c>
      <c r="AE15" s="133">
        <f>('BP(2020)_NGA_Trade'!$U$41+'BP(2020)_NGA_Trade'!$V$41+'BP(2020)_NGA_Trade'!$W$41)*Conversion_Factor!$J$7*10^3*$AG15/SUM($AG$10,$AG$11,$AG$15,$AG$21,$AG$22,$AG$23,$AG$30)</f>
        <v>34841.724287195873</v>
      </c>
      <c r="AF15" s="134">
        <f t="shared" si="1"/>
        <v>0</v>
      </c>
      <c r="AG15" s="133">
        <f>-'Key inputs_EB_Trade'!$O$31</f>
        <v>126779</v>
      </c>
    </row>
    <row r="16" spans="1:33">
      <c r="A16" t="s">
        <v>78</v>
      </c>
      <c r="B16" s="131">
        <f>('BP(2020)_NGA_Trade'!$G$32+'BP(2020)_NGA_Trade'!$G$33+'BP(2020)_NGA_Trade'!$H$32+'BP(2020)_NGA_Trade'!$H$33+'BP(2020)_NGA_Trade'!$I$32+'BP(2020)_NGA_Trade'!$I$33)*B$35/SUM($B$35,$C$35,$D$35,$E$35,$Z$35)*Conversion_Factor!$J$7*10^3*$AG16/SUM($AG$16,$AG$17,$AG$18,$AG$19,$AG$20)</f>
        <v>0</v>
      </c>
      <c r="C16" s="131">
        <f>('BP(2020)_NGA_Trade'!$G$32+'BP(2020)_NGA_Trade'!$G$33+'BP(2020)_NGA_Trade'!$H$32+'BP(2020)_NGA_Trade'!$H$33+'BP(2020)_NGA_Trade'!$I$32+'BP(2020)_NGA_Trade'!$I$33)*C$35/SUM($B$35,$C$35,$D$35,$E$35,$Z$35)*Conversion_Factor!$J$7*10^3*$AG16/SUM($AG$16,$AG$17,$AG$18,$AG$19,$AG$20)</f>
        <v>0</v>
      </c>
      <c r="D16" s="131">
        <f>('BP(2020)_NGA_Trade'!$G$32+'BP(2020)_NGA_Trade'!$G$33+'BP(2020)_NGA_Trade'!$H$32+'BP(2020)_NGA_Trade'!$H$33+'BP(2020)_NGA_Trade'!$I$32+'BP(2020)_NGA_Trade'!$I$33)*D$35/SUM($B$35,$C$35,$D$35,$E$35,$Z$35)*Conversion_Factor!$J$7*10^3*$AG16/SUM($AG$16,$AG$17,$AG$18,$AG$19,$AG$20)</f>
        <v>0</v>
      </c>
      <c r="E16" s="131">
        <f>('BP(2020)_NGA_Trade'!$G$32+'BP(2020)_NGA_Trade'!$G$33+'BP(2020)_NGA_Trade'!$H$32+'BP(2020)_NGA_Trade'!$H$33+'BP(2020)_NGA_Trade'!$I$32+'BP(2020)_NGA_Trade'!$I$33)*E$35/SUM($B$35,$C$35,$D$35,$E$35,$Z$35)*Conversion_Factor!$J$7*10^3*$AG16/SUM($AG$16,$AG$17,$AG$18,$AG$19,$AG$20)</f>
        <v>0</v>
      </c>
      <c r="F16" s="131">
        <f>('BP(2020)_NGA_Trade'!$G$35+'BP(2020)_NGA_Trade'!$H$35+'BP(2020)_NGA_Trade'!$I$35)*Conversion_Factor!$J$7*10^3*$AG16/SUM($AG$16,$AG$17,$AG$18,$AG$19,$AG$20)</f>
        <v>0</v>
      </c>
      <c r="G16" s="131">
        <f>('BP(2020)_NGA_Trade'!$G$27+'BP(2020)_NGA_Trade'!$G$25+'BP(2020)_NGA_Trade'!$H$27+'BP(2020)_NGA_Trade'!$H$25+'BP(2020)_NGA_Trade'!$I$27+'BP(2020)_NGA_Trade'!$I$25)*Conversion_Factor!$J$7*10^3*$AG16/SUM($AG$16,$AG$17,$AG$18,$AG$19,$AG$20)</f>
        <v>0</v>
      </c>
      <c r="H16" s="131">
        <f>('BP(2020)_NGA_Trade'!$G$37+'BP(2020)_NGA_Trade'!$G$38+'BP(2020)_NGA_Trade'!$G$39+'BP(2020)_NGA_Trade'!$H$37+'BP(2020)_NGA_Trade'!$H$38+'BP(2020)_NGA_Trade'!$H$39+'BP(2020)_NGA_Trade'!$I$37+'BP(2020)_NGA_Trade'!$I$38+'BP(2020)_NGA_Trade'!$I$39)*Conversion_Factor!$J$7*10^3*$AG16/SUM($AG$16,$AG$17,$AG$18,$AG$19,$AG$20)</f>
        <v>0</v>
      </c>
      <c r="I16" s="131"/>
      <c r="J16" s="131">
        <f>('BP(2020)_NGA_Trade'!$G$9+'BP(2020)_NGA_Trade'!$H$9+'BP(2020)_NGA_Trade'!$I$9)*Conversion_Factor!$J$7*10^3*$AG16/SUM($AG$16,$AG$17,$AG$18,$AG$19,$AG$20)</f>
        <v>0</v>
      </c>
      <c r="K16" s="131">
        <f>('BP(2020)_NGA_Trade'!$G$4+'BP(2020)_NGA_Trade'!$H$4+'BP(2020)_NGA_Trade'!$I$4)*Conversion_Factor!$J$7*10^3*$AG16/SUM($AG$16,$AG$17,$AG$18,$AG$19,$AG$20)</f>
        <v>0</v>
      </c>
      <c r="L16" s="131">
        <f>('BP(2020)_NGA_Trade'!$G$8+'BP(2020)_NGA_Trade'!$G$10+'BP(2020)_NGA_Trade'!$H$8+'BP(2020)_NGA_Trade'!$H$10+'BP(2020)_NGA_Trade'!$I$8+'BP(2020)_NGA_Trade'!$I$10)*L$35/SUM($L$35,$V$35)*Conversion_Factor!$J$7*10^3*$AG16/SUM($AG$16,$AG$17,$AG$18,$AG$19,$AG$20)</f>
        <v>0</v>
      </c>
      <c r="M16" s="131">
        <f>('BP(2020)_NGA_Trade'!$G$36+'BP(2020)_NGA_Trade'!$H$36+'BP(2020)_NGA_Trade'!$I$36)*Conversion_Factor!$J$7*10^3*$AG16/SUM($AG$16,$AG$17,$AG$18,$AG$19,$AG$20)</f>
        <v>0</v>
      </c>
      <c r="N16" s="71">
        <f>(SUM('BP(2020)_NGA_Trade'!$G$22,'BP(2020)_NGA_Trade'!$G$24,'BP(2020)_NGA_Trade'!$G$19,'BP(2020)_NGA_Trade'!$G$20)+SUM('BP(2020)_NGA_Trade'!$H$22,'BP(2020)_NGA_Trade'!$H$24,'BP(2020)_NGA_Trade'!$H$19,'BP(2020)_NGA_Trade'!$H$20)+SUM('BP(2020)_NGA_Trade'!$I$22,'BP(2020)_NGA_Trade'!$I$24,'BP(2020)_NGA_Trade'!$I$19,'BP(2020)_NGA_Trade'!$I$20))*N$35/SUM($N$35:$O$35)*Conversion_Factor!$J$7*10^3*$AG16/SUM($AG$16,$AG$17,$AG$18,$AG$19,$AG$20)</f>
        <v>0</v>
      </c>
      <c r="O16" s="131">
        <f>(SUM('BP(2020)_NGA_Trade'!$G$22,'BP(2020)_NGA_Trade'!$G$24,'BP(2020)_NGA_Trade'!$G$19,'BP(2020)_NGA_Trade'!$G$20)+SUM('BP(2020)_NGA_Trade'!$H$22,'BP(2020)_NGA_Trade'!$H$24,'BP(2020)_NGA_Trade'!$H$19,'BP(2020)_NGA_Trade'!$H$20)+SUM('BP(2020)_NGA_Trade'!$I$22,'BP(2020)_NGA_Trade'!$I$24,'BP(2020)_NGA_Trade'!$I$19,'BP(2020)_NGA_Trade'!$I$20))*O$35/SUM($N$35:$O$35)*Conversion_Factor!$J$7*10^3*$AG16/SUM($AG$16,$AG$17,$AG$18,$AG$19,$AG$20)</f>
        <v>0</v>
      </c>
      <c r="P16" s="131">
        <f>(SUM('BP(2020)_NGA_Trade'!$G$12:$G$17,'BP(2020)_NGA_Trade'!$G$21)+SUM('BP(2020)_NGA_Trade'!$H$12:$H$17,'BP(2020)_NGA_Trade'!$H$21)+SUM('BP(2020)_NGA_Trade'!$I$12:$I$17,'BP(2020)_NGA_Trade'!$I$21))*P$35/SUM($P$35:$R$35)*Conversion_Factor!$J$7*10^3*$AG16/SUM($AG$16,$AG$17,$AG$18,$AG$19,$AG$20)</f>
        <v>0</v>
      </c>
      <c r="Q16" s="131">
        <f>(SUM('BP(2020)_NGA_Trade'!$G$12:$G$17,'BP(2020)_NGA_Trade'!$G$21)+SUM('BP(2020)_NGA_Trade'!$H$12:$H$17,'BP(2020)_NGA_Trade'!$H$21)+SUM('BP(2020)_NGA_Trade'!$I$12:$I$17,'BP(2020)_NGA_Trade'!$I$21))*Q$35/SUM($P$35:$R$35)*Conversion_Factor!$J$7*10^3*$AG16/SUM($AG$16,$AG$17,$AG$18,$AG$19,$AG$20)</f>
        <v>0</v>
      </c>
      <c r="R16" s="131">
        <f>(SUM('BP(2020)_NGA_Trade'!$G$12:$G$17,'BP(2020)_NGA_Trade'!$G$21)+SUM('BP(2020)_NGA_Trade'!$H$12:$H$17,'BP(2020)_NGA_Trade'!$H$21)+SUM('BP(2020)_NGA_Trade'!$I$12:$I$17,'BP(2020)_NGA_Trade'!$I$21))*R$35/SUM($P$35:$R$35)*Conversion_Factor!$J$7*10^3*$AG16/SUM($AG$16,$AG$17,$AG$18,$AG$19,$AG$20)</f>
        <v>0</v>
      </c>
      <c r="S16" s="131"/>
      <c r="T16" s="131"/>
      <c r="U16" s="131"/>
      <c r="V16" s="131">
        <f>('BP(2020)_NGA_Trade'!$G$8+'BP(2020)_NGA_Trade'!$G$10+'BP(2020)_NGA_Trade'!$H$8+'BP(2020)_NGA_Trade'!$H$10+'BP(2020)_NGA_Trade'!$I$8+'BP(2020)_NGA_Trade'!$I$10)*V$35/SUM($L$35,$V$35)*Conversion_Factor!$J$7*10^3*$AG16/SUM($AG$16,$AG$17,$AG$18,$AG$19,$AG$20)</f>
        <v>0</v>
      </c>
      <c r="W16" s="131">
        <f>('BP(2020)_NGA_Trade'!$G$29+'BP(2020)_NGA_Trade'!$G$30+'BP(2020)_NGA_Trade'!$G$18+'BP(2020)_NGA_Trade'!$H$29+'BP(2020)_NGA_Trade'!$H$30+'BP(2020)_NGA_Trade'!$H$18+'BP(2020)_NGA_Trade'!$I$29+'BP(2020)_NGA_Trade'!$I$30+'BP(2020)_NGA_Trade'!$I$18)*W$35/SUM($W$35:$X$35)*Conversion_Factor!$J$7*10^3*$AG16/SUM($AG$16,$AG$17,$AG$18,$AG$19,$AG$20)</f>
        <v>0</v>
      </c>
      <c r="X16" s="131">
        <f>('BP(2020)_NGA_Trade'!$G$29+'BP(2020)_NGA_Trade'!$G$30+'BP(2020)_NGA_Trade'!$G$18+'BP(2020)_NGA_Trade'!$H$29+'BP(2020)_NGA_Trade'!$H$30+'BP(2020)_NGA_Trade'!$H$18+'BP(2020)_NGA_Trade'!$I$29+'BP(2020)_NGA_Trade'!$I$30+'BP(2020)_NGA_Trade'!$I$18)*X$35/SUM($W$35:$X$35)*Conversion_Factor!$J$7*10^3*$AG16/SUM($AG$16,$AG$17,$AG$18,$AG$19,$AG$20)</f>
        <v>0</v>
      </c>
      <c r="Y16" s="131">
        <f>('BP(2020)_NGA_Trade'!$H$5+'BP(2020)_NGA_Trade'!$H$5+'BP(2020)_NGA_Trade'!$I$5)*Conversion_Factor!$J$7*10^3*$AG16/SUM($AG$12,$AG$14,$AG$24)*$AG16/SUM($AG$16,$AG$17,$AG$18,$AG$19,$AG$20)</f>
        <v>0</v>
      </c>
      <c r="Z16" s="131">
        <f>('BP(2020)_NGA_Trade'!$G$32+'BP(2020)_NGA_Trade'!$G$33+'BP(2020)_NGA_Trade'!$H$32+'BP(2020)_NGA_Trade'!$H$33+'BP(2020)_NGA_Trade'!$I$32+'BP(2020)_NGA_Trade'!$I$33)*Z$35/SUM($B$35,$C$35,$D$35,$E$35,$Z$35)*Conversion_Factor!$J$7*10^3*$AG16/SUM($AG$16,$AG$17,$AG$18,$AG$19,$AG$20)</f>
        <v>0</v>
      </c>
      <c r="AA16" s="131">
        <f>('BP(2020)_NGA_Trade'!$G$26+'BP(2020)_NGA_Trade'!$H$26+'BP(2020)_NGA_Trade'!$I$26)*Conversion_Factor!$J$7*10^3*$AG16/SUM($AG$16,$AG$17,$AG$18,$AG$19,$AG$20)</f>
        <v>0</v>
      </c>
      <c r="AB16" s="131"/>
      <c r="AC16" s="131">
        <f>('BP(2020)_NGA_Trade'!$G$6+'BP(2020)_NGA_Trade'!$H$6+'BP(2020)_NGA_Trade'!$I$6)*Conversion_Factor!$J$7*10^3*$AG16/SUM($AG$16,$AG$17,$AG$18,$AG$19,$AG$20)</f>
        <v>0</v>
      </c>
      <c r="AD16" s="132">
        <f t="shared" si="3"/>
        <v>0</v>
      </c>
      <c r="AE16" s="133">
        <f>('BP(2020)_NGA_Trade'!$G$41+'BP(2020)_NGA_Trade'!$H$41+'BP(2020)_NGA_Trade'!$I$41)*Conversion_Factor!$J$7*10^3*$AG16/SUM($AG$16,$AG$17,$AG$18,$AG$19,$AG$20)</f>
        <v>0</v>
      </c>
      <c r="AF16" s="134">
        <f t="shared" si="1"/>
        <v>0</v>
      </c>
      <c r="AG16" s="133">
        <f>-'Key inputs_EB_Trade'!$P$31</f>
        <v>0</v>
      </c>
    </row>
    <row r="17" spans="1:33">
      <c r="A17" t="s">
        <v>81</v>
      </c>
      <c r="B17" s="131">
        <f>('BP(2020)_NGA_Trade'!$G$32+'BP(2020)_NGA_Trade'!$G$33+'BP(2020)_NGA_Trade'!$H$32+'BP(2020)_NGA_Trade'!$H$33+'BP(2020)_NGA_Trade'!$I$32+'BP(2020)_NGA_Trade'!$I$33)*B$35/SUM($B$35,$C$35,$D$35,$E$35,$Z$35)*Conversion_Factor!$J$7*10^3*$AG17/SUM($AG$16,$AG$17,$AG$18,$AG$19,$AG$20)</f>
        <v>0</v>
      </c>
      <c r="C17" s="131">
        <f>('BP(2020)_NGA_Trade'!$G$32+'BP(2020)_NGA_Trade'!$G$33+'BP(2020)_NGA_Trade'!$H$32+'BP(2020)_NGA_Trade'!$H$33+'BP(2020)_NGA_Trade'!$I$32+'BP(2020)_NGA_Trade'!$I$33)*C$35/SUM($B$35,$C$35,$D$35,$E$35,$Z$35)*Conversion_Factor!$J$7*10^3*$AG17/SUM($AG$16,$AG$17,$AG$18,$AG$19,$AG$20)</f>
        <v>0</v>
      </c>
      <c r="D17" s="131">
        <f>('BP(2020)_NGA_Trade'!$G$32+'BP(2020)_NGA_Trade'!$G$33+'BP(2020)_NGA_Trade'!$H$32+'BP(2020)_NGA_Trade'!$H$33+'BP(2020)_NGA_Trade'!$I$32+'BP(2020)_NGA_Trade'!$I$33)*D$35/SUM($B$35,$C$35,$D$35,$E$35,$Z$35)*Conversion_Factor!$J$7*10^3*$AG17/SUM($AG$16,$AG$17,$AG$18,$AG$19,$AG$20)</f>
        <v>0</v>
      </c>
      <c r="E17" s="131">
        <f>('BP(2020)_NGA_Trade'!$G$32+'BP(2020)_NGA_Trade'!$G$33+'BP(2020)_NGA_Trade'!$H$32+'BP(2020)_NGA_Trade'!$H$33+'BP(2020)_NGA_Trade'!$I$32+'BP(2020)_NGA_Trade'!$I$33)*E$35/SUM($B$35,$C$35,$D$35,$E$35,$Z$35)*Conversion_Factor!$J$7*10^3*$AG17/SUM($AG$16,$AG$17,$AG$18,$AG$19,$AG$20)</f>
        <v>0</v>
      </c>
      <c r="F17" s="131">
        <f>('BP(2020)_NGA_Trade'!$G$35+'BP(2020)_NGA_Trade'!$H$35+'BP(2020)_NGA_Trade'!$I$35)*Conversion_Factor!$J$7*10^3*$AG17/SUM($AG$16,$AG$17,$AG$18,$AG$19,$AG$20)</f>
        <v>0</v>
      </c>
      <c r="G17" s="131">
        <f>('BP(2020)_NGA_Trade'!$G$27+'BP(2020)_NGA_Trade'!$G$25+'BP(2020)_NGA_Trade'!$H$27+'BP(2020)_NGA_Trade'!$H$25+'BP(2020)_NGA_Trade'!$I$27+'BP(2020)_NGA_Trade'!$I$25)*Conversion_Factor!$J$7*10^3*$AG17/SUM($AG$16,$AG$17,$AG$18,$AG$19,$AG$20)</f>
        <v>0</v>
      </c>
      <c r="H17" s="131">
        <f>('BP(2020)_NGA_Trade'!$G$37+'BP(2020)_NGA_Trade'!$G$38+'BP(2020)_NGA_Trade'!$G$39+'BP(2020)_NGA_Trade'!$H$37+'BP(2020)_NGA_Trade'!$H$38+'BP(2020)_NGA_Trade'!$H$39+'BP(2020)_NGA_Trade'!$I$37+'BP(2020)_NGA_Trade'!$I$38+'BP(2020)_NGA_Trade'!$I$39)*Conversion_Factor!$J$7*10^3*$AG17/SUM($AG$16,$AG$17,$AG$18,$AG$19,$AG$20)</f>
        <v>0</v>
      </c>
      <c r="I17" s="131"/>
      <c r="J17" s="131">
        <f>('BP(2020)_NGA_Trade'!$G$9+'BP(2020)_NGA_Trade'!$H$9+'BP(2020)_NGA_Trade'!$I$9)*Conversion_Factor!$J$7*10^3*$AG17/SUM($AG$16,$AG$17,$AG$18,$AG$19,$AG$20)</f>
        <v>0</v>
      </c>
      <c r="K17" s="131">
        <f>('BP(2020)_NGA_Trade'!$G$4+'BP(2020)_NGA_Trade'!$H$4+'BP(2020)_NGA_Trade'!$I$4)*Conversion_Factor!$J$7*10^3*$AG17/SUM($AG$16,$AG$17,$AG$18,$AG$19,$AG$20)</f>
        <v>0</v>
      </c>
      <c r="L17" s="131">
        <f>('BP(2020)_NGA_Trade'!$G$8+'BP(2020)_NGA_Trade'!$G$10+'BP(2020)_NGA_Trade'!$H$8+'BP(2020)_NGA_Trade'!$H$10+'BP(2020)_NGA_Trade'!$I$8+'BP(2020)_NGA_Trade'!$I$10)*L$35/SUM($L$35,$V$35)*Conversion_Factor!$J$7*10^3*$AG17/SUM($AG$16,$AG$17,$AG$18,$AG$19,$AG$20)</f>
        <v>0</v>
      </c>
      <c r="M17" s="131">
        <f>('BP(2020)_NGA_Trade'!$G$36+'BP(2020)_NGA_Trade'!$H$36+'BP(2020)_NGA_Trade'!$I$36)*Conversion_Factor!$J$7*10^3*$AG17/SUM($AG$16,$AG$17,$AG$18,$AG$19,$AG$20)</f>
        <v>0</v>
      </c>
      <c r="N17" s="131">
        <f>(SUM('BP(2020)_NGA_Trade'!$G$22,'BP(2020)_NGA_Trade'!$G$24,'BP(2020)_NGA_Trade'!$G$19,'BP(2020)_NGA_Trade'!$G$20)+SUM('BP(2020)_NGA_Trade'!$H$22,'BP(2020)_NGA_Trade'!$H$24,'BP(2020)_NGA_Trade'!$H$19,'BP(2020)_NGA_Trade'!$H$20)+SUM('BP(2020)_NGA_Trade'!$I$22,'BP(2020)_NGA_Trade'!$I$24,'BP(2020)_NGA_Trade'!$I$19,'BP(2020)_NGA_Trade'!$I$20))*N$35/SUM($N$35:$O$35)*Conversion_Factor!$J$7*10^3*$AG17/SUM($AG$16,$AG$17,$AG$18,$AG$19,$AG$20)</f>
        <v>298445.7172107498</v>
      </c>
      <c r="O17" s="71">
        <f>(SUM('BP(2020)_NGA_Trade'!$G$22,'BP(2020)_NGA_Trade'!$G$24,'BP(2020)_NGA_Trade'!$G$19,'BP(2020)_NGA_Trade'!$G$20)+SUM('BP(2020)_NGA_Trade'!$H$22,'BP(2020)_NGA_Trade'!$H$24,'BP(2020)_NGA_Trade'!$H$19,'BP(2020)_NGA_Trade'!$H$20)+SUM('BP(2020)_NGA_Trade'!$I$22,'BP(2020)_NGA_Trade'!$I$24,'BP(2020)_NGA_Trade'!$I$19,'BP(2020)_NGA_Trade'!$I$20))*O$35/SUM($N$35:$O$35)*Conversion_Factor!$J$7*10^3*$AG17/SUM($AG$16,$AG$17,$AG$18,$AG$19,$AG$20)</f>
        <v>428090.8476855866</v>
      </c>
      <c r="P17" s="131">
        <f>(SUM('BP(2020)_NGA_Trade'!$G$12:$G$17,'BP(2020)_NGA_Trade'!$G$21)+SUM('BP(2020)_NGA_Trade'!$H$12:$H$17,'BP(2020)_NGA_Trade'!$H$21)+SUM('BP(2020)_NGA_Trade'!$I$12:$I$17,'BP(2020)_NGA_Trade'!$I$21))*P$35/SUM($P$35:$R$35)*Conversion_Factor!$J$7*10^3*$AG17/SUM($AG$16,$AG$17,$AG$18,$AG$19,$AG$20)</f>
        <v>434710.12991769897</v>
      </c>
      <c r="Q17" s="131">
        <f>(SUM('BP(2020)_NGA_Trade'!$G$12:$G$17,'BP(2020)_NGA_Trade'!$G$21)+SUM('BP(2020)_NGA_Trade'!$H$12:$H$17,'BP(2020)_NGA_Trade'!$H$21)+SUM('BP(2020)_NGA_Trade'!$I$12:$I$17,'BP(2020)_NGA_Trade'!$I$21))*Q$35/SUM($P$35:$R$35)*Conversion_Factor!$J$7*10^3*$AG17/SUM($AG$16,$AG$17,$AG$18,$AG$19,$AG$20)</f>
        <v>1191406.7781301162</v>
      </c>
      <c r="R17" s="131">
        <f>(SUM('BP(2020)_NGA_Trade'!$G$12:$G$17,'BP(2020)_NGA_Trade'!$G$21)+SUM('BP(2020)_NGA_Trade'!$H$12:$H$17,'BP(2020)_NGA_Trade'!$H$21)+SUM('BP(2020)_NGA_Trade'!$I$12:$I$17,'BP(2020)_NGA_Trade'!$I$21))*R$35/SUM($P$35:$R$35)*Conversion_Factor!$J$7*10^3*$AG17/SUM($AG$16,$AG$17,$AG$18,$AG$19,$AG$20)</f>
        <v>1250541.4220625584</v>
      </c>
      <c r="S17" s="131"/>
      <c r="T17" s="131"/>
      <c r="U17" s="131"/>
      <c r="V17" s="131">
        <f>('BP(2020)_NGA_Trade'!$G$8+'BP(2020)_NGA_Trade'!$G$10+'BP(2020)_NGA_Trade'!$H$8+'BP(2020)_NGA_Trade'!$H$10+'BP(2020)_NGA_Trade'!$I$8+'BP(2020)_NGA_Trade'!$I$10)*V$35/SUM($L$35,$V$35)*Conversion_Factor!$J$7*10^3*$AG17/SUM($AG$16,$AG$17,$AG$18,$AG$19,$AG$20)</f>
        <v>0</v>
      </c>
      <c r="W17" s="131">
        <f>('BP(2020)_NGA_Trade'!$G$29+'BP(2020)_NGA_Trade'!$G$30+'BP(2020)_NGA_Trade'!$G$18+'BP(2020)_NGA_Trade'!$H$29+'BP(2020)_NGA_Trade'!$H$30+'BP(2020)_NGA_Trade'!$H$18+'BP(2020)_NGA_Trade'!$I$29+'BP(2020)_NGA_Trade'!$I$30+'BP(2020)_NGA_Trade'!$I$18)*W$35/SUM($W$35:$X$35)*Conversion_Factor!$J$7*10^3*$AG17/SUM($AG$16,$AG$17,$AG$18,$AG$19,$AG$20)</f>
        <v>0</v>
      </c>
      <c r="X17" s="131">
        <f>('BP(2020)_NGA_Trade'!$G$29+'BP(2020)_NGA_Trade'!$G$30+'BP(2020)_NGA_Trade'!$G$18+'BP(2020)_NGA_Trade'!$H$29+'BP(2020)_NGA_Trade'!$H$30+'BP(2020)_NGA_Trade'!$H$18+'BP(2020)_NGA_Trade'!$I$29+'BP(2020)_NGA_Trade'!$I$30+'BP(2020)_NGA_Trade'!$I$18)*X$35/SUM($W$35:$X$35)*Conversion_Factor!$J$7*10^3*$AG17/SUM($AG$16,$AG$17,$AG$18,$AG$19,$AG$20)</f>
        <v>0</v>
      </c>
      <c r="Y17" s="131">
        <f>('BP(2020)_NGA_Trade'!$H$5+'BP(2020)_NGA_Trade'!$H$5+'BP(2020)_NGA_Trade'!$I$5)*Conversion_Factor!$J$7*10^3*$AG17/SUM($AG$12,$AG$14,$AG$24)*$AG17/SUM($AG$16,$AG$17,$AG$18,$AG$19,$AG$20)</f>
        <v>0</v>
      </c>
      <c r="Z17" s="131">
        <f>('BP(2020)_NGA_Trade'!$G$32+'BP(2020)_NGA_Trade'!$G$33+'BP(2020)_NGA_Trade'!$H$32+'BP(2020)_NGA_Trade'!$H$33+'BP(2020)_NGA_Trade'!$I$32+'BP(2020)_NGA_Trade'!$I$33)*Z$35/SUM($B$35,$C$35,$D$35,$E$35,$Z$35)*Conversion_Factor!$J$7*10^3*$AG17/SUM($AG$16,$AG$17,$AG$18,$AG$19,$AG$20)</f>
        <v>0</v>
      </c>
      <c r="AA17" s="131">
        <f>('BP(2020)_NGA_Trade'!$G$26+'BP(2020)_NGA_Trade'!$H$26+'BP(2020)_NGA_Trade'!$I$26)*Conversion_Factor!$J$7*10^3*$AG17/SUM($AG$16,$AG$17,$AG$18,$AG$19,$AG$20)</f>
        <v>0</v>
      </c>
      <c r="AB17" s="131"/>
      <c r="AC17" s="131">
        <f>('BP(2020)_NGA_Trade'!$G$6+'BP(2020)_NGA_Trade'!$H$6+'BP(2020)_NGA_Trade'!$I$6)*Conversion_Factor!$J$7*10^3*$AG17/SUM($AG$16,$AG$17,$AG$18,$AG$19,$AG$20)</f>
        <v>0</v>
      </c>
      <c r="AD17" s="132">
        <f t="shared" si="3"/>
        <v>3603194.8950067097</v>
      </c>
      <c r="AE17" s="133">
        <f>('BP(2020)_NGA_Trade'!$G$41+'BP(2020)_NGA_Trade'!$H$41+'BP(2020)_NGA_Trade'!$I$41)*Conversion_Factor!$J$7*10^3*$AG17/SUM($AG$16,$AG$17,$AG$18,$AG$19,$AG$20)</f>
        <v>3603194.8950067102</v>
      </c>
      <c r="AF17" s="134">
        <f t="shared" si="1"/>
        <v>0</v>
      </c>
      <c r="AG17" s="133">
        <f>-'Key inputs_EB_Trade'!$Q$31</f>
        <v>4308754</v>
      </c>
    </row>
    <row r="18" spans="1:33">
      <c r="A18" t="s">
        <v>84</v>
      </c>
      <c r="B18" s="131">
        <f>('BP(2020)_NGA_Trade'!$G$32+'BP(2020)_NGA_Trade'!$G$33+'BP(2020)_NGA_Trade'!$H$32+'BP(2020)_NGA_Trade'!$H$33+'BP(2020)_NGA_Trade'!$I$32+'BP(2020)_NGA_Trade'!$I$33)*B$35/SUM($B$35,$C$35,$D$35,$E$35,$Z$35)*Conversion_Factor!$J$7*10^3*$AG18/SUM($AG$16,$AG$17,$AG$18,$AG$19,$AG$20)</f>
        <v>0</v>
      </c>
      <c r="C18" s="131">
        <f>('BP(2020)_NGA_Trade'!$G$32+'BP(2020)_NGA_Trade'!$G$33+'BP(2020)_NGA_Trade'!$H$32+'BP(2020)_NGA_Trade'!$H$33+'BP(2020)_NGA_Trade'!$I$32+'BP(2020)_NGA_Trade'!$I$33)*C$35/SUM($B$35,$C$35,$D$35,$E$35,$Z$35)*Conversion_Factor!$J$7*10^3*$AG18/SUM($AG$16,$AG$17,$AG$18,$AG$19,$AG$20)</f>
        <v>0</v>
      </c>
      <c r="D18" s="131">
        <f>('BP(2020)_NGA_Trade'!$G$32+'BP(2020)_NGA_Trade'!$G$33+'BP(2020)_NGA_Trade'!$H$32+'BP(2020)_NGA_Trade'!$H$33+'BP(2020)_NGA_Trade'!$I$32+'BP(2020)_NGA_Trade'!$I$33)*D$35/SUM($B$35,$C$35,$D$35,$E$35,$Z$35)*Conversion_Factor!$J$7*10^3*$AG18/SUM($AG$16,$AG$17,$AG$18,$AG$19,$AG$20)</f>
        <v>0</v>
      </c>
      <c r="E18" s="131">
        <f>('BP(2020)_NGA_Trade'!$G$32+'BP(2020)_NGA_Trade'!$G$33+'BP(2020)_NGA_Trade'!$H$32+'BP(2020)_NGA_Trade'!$H$33+'BP(2020)_NGA_Trade'!$I$32+'BP(2020)_NGA_Trade'!$I$33)*E$35/SUM($B$35,$C$35,$D$35,$E$35,$Z$35)*Conversion_Factor!$J$7*10^3*$AG18/SUM($AG$16,$AG$17,$AG$18,$AG$19,$AG$20)</f>
        <v>0</v>
      </c>
      <c r="F18" s="131">
        <f>('BP(2020)_NGA_Trade'!$G$35+'BP(2020)_NGA_Trade'!$H$35+'BP(2020)_NGA_Trade'!$I$35)*Conversion_Factor!$J$7*10^3*$AG18/SUM($AG$16,$AG$17,$AG$18,$AG$19,$AG$20)</f>
        <v>0</v>
      </c>
      <c r="G18" s="131">
        <f>('BP(2020)_NGA_Trade'!$G$27+'BP(2020)_NGA_Trade'!$G$25+'BP(2020)_NGA_Trade'!$H$27+'BP(2020)_NGA_Trade'!$H$25+'BP(2020)_NGA_Trade'!$I$27+'BP(2020)_NGA_Trade'!$I$25)*Conversion_Factor!$J$7*10^3*$AG18/SUM($AG$16,$AG$17,$AG$18,$AG$19,$AG$20)</f>
        <v>0</v>
      </c>
      <c r="H18" s="131">
        <f>('BP(2020)_NGA_Trade'!$G$37+'BP(2020)_NGA_Trade'!$G$38+'BP(2020)_NGA_Trade'!$G$39+'BP(2020)_NGA_Trade'!$H$37+'BP(2020)_NGA_Trade'!$H$38+'BP(2020)_NGA_Trade'!$H$39+'BP(2020)_NGA_Trade'!$I$37+'BP(2020)_NGA_Trade'!$I$38+'BP(2020)_NGA_Trade'!$I$39)*Conversion_Factor!$J$7*10^3*$AG18/SUM($AG$16,$AG$17,$AG$18,$AG$19,$AG$20)</f>
        <v>0</v>
      </c>
      <c r="I18" s="131"/>
      <c r="J18" s="131">
        <f>('BP(2020)_NGA_Trade'!$G$9+'BP(2020)_NGA_Trade'!$H$9+'BP(2020)_NGA_Trade'!$I$9)*Conversion_Factor!$J$7*10^3*$AG18/SUM($AG$16,$AG$17,$AG$18,$AG$19,$AG$20)</f>
        <v>0</v>
      </c>
      <c r="K18" s="131">
        <f>('BP(2020)_NGA_Trade'!$G$4+'BP(2020)_NGA_Trade'!$H$4+'BP(2020)_NGA_Trade'!$I$4)*Conversion_Factor!$J$7*10^3*$AG18/SUM($AG$16,$AG$17,$AG$18,$AG$19,$AG$20)</f>
        <v>0</v>
      </c>
      <c r="L18" s="131">
        <f>('BP(2020)_NGA_Trade'!$G$8+'BP(2020)_NGA_Trade'!$G$10+'BP(2020)_NGA_Trade'!$H$8+'BP(2020)_NGA_Trade'!$H$10+'BP(2020)_NGA_Trade'!$I$8+'BP(2020)_NGA_Trade'!$I$10)*L$35/SUM($L$35,$V$35)*Conversion_Factor!$J$7*10^3*$AG18/SUM($AG$16,$AG$17,$AG$18,$AG$19,$AG$20)</f>
        <v>0</v>
      </c>
      <c r="M18" s="131">
        <f>('BP(2020)_NGA_Trade'!$G$36+'BP(2020)_NGA_Trade'!$H$36+'BP(2020)_NGA_Trade'!$I$36)*Conversion_Factor!$J$7*10^3*$AG18/SUM($AG$16,$AG$17,$AG$18,$AG$19,$AG$20)</f>
        <v>0</v>
      </c>
      <c r="N18" s="131">
        <f>(SUM('BP(2020)_NGA_Trade'!$G$22,'BP(2020)_NGA_Trade'!$G$24,'BP(2020)_NGA_Trade'!$G$19,'BP(2020)_NGA_Trade'!$G$20)+SUM('BP(2020)_NGA_Trade'!$H$22,'BP(2020)_NGA_Trade'!$H$24,'BP(2020)_NGA_Trade'!$H$19,'BP(2020)_NGA_Trade'!$H$20)+SUM('BP(2020)_NGA_Trade'!$I$22,'BP(2020)_NGA_Trade'!$I$24,'BP(2020)_NGA_Trade'!$I$19,'BP(2020)_NGA_Trade'!$I$20))*N$35/SUM($N$35:$O$35)*Conversion_Factor!$J$7*10^3*$AG18/SUM($AG$16,$AG$17,$AG$18,$AG$19,$AG$20)</f>
        <v>21577.146442480574</v>
      </c>
      <c r="O18" s="131">
        <f>(SUM('BP(2020)_NGA_Trade'!$G$22,'BP(2020)_NGA_Trade'!$G$24,'BP(2020)_NGA_Trade'!$G$19,'BP(2020)_NGA_Trade'!$G$20)+SUM('BP(2020)_NGA_Trade'!$H$22,'BP(2020)_NGA_Trade'!$H$24,'BP(2020)_NGA_Trade'!$H$19,'BP(2020)_NGA_Trade'!$H$20)+SUM('BP(2020)_NGA_Trade'!$I$22,'BP(2020)_NGA_Trade'!$I$24,'BP(2020)_NGA_Trade'!$I$19,'BP(2020)_NGA_Trade'!$I$20))*O$35/SUM($N$35:$O$35)*Conversion_Factor!$J$7*10^3*$AG18/SUM($AG$16,$AG$17,$AG$18,$AG$19,$AG$20)</f>
        <v>30950.281336001819</v>
      </c>
      <c r="P18" s="71">
        <f>(SUM('BP(2020)_NGA_Trade'!$G$12:$G$17,'BP(2020)_NGA_Trade'!$G$21)+SUM('BP(2020)_NGA_Trade'!$H$12:$H$17,'BP(2020)_NGA_Trade'!$H$21)+SUM('BP(2020)_NGA_Trade'!$I$12:$I$17,'BP(2020)_NGA_Trade'!$I$21))*P$35/SUM($P$35:$R$35)*Conversion_Factor!$J$7*10^3*$AG18/SUM($AG$16,$AG$17,$AG$18,$AG$19,$AG$20)</f>
        <v>31428.844819509752</v>
      </c>
      <c r="Q18" s="131">
        <f>(SUM('BP(2020)_NGA_Trade'!$G$12:$G$17,'BP(2020)_NGA_Trade'!$G$21)+SUM('BP(2020)_NGA_Trade'!$H$12:$H$17,'BP(2020)_NGA_Trade'!$H$21)+SUM('BP(2020)_NGA_Trade'!$I$12:$I$17,'BP(2020)_NGA_Trade'!$I$21))*Q$35/SUM($P$35:$R$35)*Conversion_Factor!$J$7*10^3*$AG18/SUM($AG$16,$AG$17,$AG$18,$AG$19,$AG$20)</f>
        <v>86136.798224261889</v>
      </c>
      <c r="R18" s="131">
        <f>(SUM('BP(2020)_NGA_Trade'!$G$12:$G$17,'BP(2020)_NGA_Trade'!$G$21)+SUM('BP(2020)_NGA_Trade'!$H$12:$H$17,'BP(2020)_NGA_Trade'!$H$21)+SUM('BP(2020)_NGA_Trade'!$I$12:$I$17,'BP(2020)_NGA_Trade'!$I$21))*R$35/SUM($P$35:$R$35)*Conversion_Factor!$J$7*10^3*$AG18/SUM($AG$16,$AG$17,$AG$18,$AG$19,$AG$20)</f>
        <v>90412.138088004067</v>
      </c>
      <c r="S18" s="131"/>
      <c r="T18" s="131"/>
      <c r="U18" s="131"/>
      <c r="V18" s="131">
        <f>('BP(2020)_NGA_Trade'!$G$8+'BP(2020)_NGA_Trade'!$G$10+'BP(2020)_NGA_Trade'!$H$8+'BP(2020)_NGA_Trade'!$H$10+'BP(2020)_NGA_Trade'!$I$8+'BP(2020)_NGA_Trade'!$I$10)*V$35/SUM($L$35,$V$35)*Conversion_Factor!$J$7*10^3*$AG18/SUM($AG$16,$AG$17,$AG$18,$AG$19,$AG$20)</f>
        <v>0</v>
      </c>
      <c r="W18" s="131">
        <f>('BP(2020)_NGA_Trade'!$G$29+'BP(2020)_NGA_Trade'!$G$30+'BP(2020)_NGA_Trade'!$G$18+'BP(2020)_NGA_Trade'!$H$29+'BP(2020)_NGA_Trade'!$H$30+'BP(2020)_NGA_Trade'!$H$18+'BP(2020)_NGA_Trade'!$I$29+'BP(2020)_NGA_Trade'!$I$30+'BP(2020)_NGA_Trade'!$I$18)*W$35/SUM($W$35:$X$35)*Conversion_Factor!$J$7*10^3*$AG18/SUM($AG$16,$AG$17,$AG$18,$AG$19,$AG$20)</f>
        <v>0</v>
      </c>
      <c r="X18" s="131">
        <f>('BP(2020)_NGA_Trade'!$G$29+'BP(2020)_NGA_Trade'!$G$30+'BP(2020)_NGA_Trade'!$G$18+'BP(2020)_NGA_Trade'!$H$29+'BP(2020)_NGA_Trade'!$H$30+'BP(2020)_NGA_Trade'!$H$18+'BP(2020)_NGA_Trade'!$I$29+'BP(2020)_NGA_Trade'!$I$30+'BP(2020)_NGA_Trade'!$I$18)*X$35/SUM($W$35:$X$35)*Conversion_Factor!$J$7*10^3*$AG18/SUM($AG$16,$AG$17,$AG$18,$AG$19,$AG$20)</f>
        <v>0</v>
      </c>
      <c r="Y18" s="131">
        <f>('BP(2020)_NGA_Trade'!$H$5+'BP(2020)_NGA_Trade'!$H$5+'BP(2020)_NGA_Trade'!$I$5)*Conversion_Factor!$J$7*10^3*$AG18/SUM($AG$12,$AG$14,$AG$24)*$AG18/SUM($AG$16,$AG$17,$AG$18,$AG$19,$AG$20)</f>
        <v>0</v>
      </c>
      <c r="Z18" s="131">
        <f>('BP(2020)_NGA_Trade'!$G$32+'BP(2020)_NGA_Trade'!$G$33+'BP(2020)_NGA_Trade'!$H$32+'BP(2020)_NGA_Trade'!$H$33+'BP(2020)_NGA_Trade'!$I$32+'BP(2020)_NGA_Trade'!$I$33)*Z$35/SUM($B$35,$C$35,$D$35,$E$35,$Z$35)*Conversion_Factor!$J$7*10^3*$AG18/SUM($AG$16,$AG$17,$AG$18,$AG$19,$AG$20)</f>
        <v>0</v>
      </c>
      <c r="AA18" s="131">
        <f>('BP(2020)_NGA_Trade'!$G$26+'BP(2020)_NGA_Trade'!$H$26+'BP(2020)_NGA_Trade'!$I$26)*Conversion_Factor!$J$7*10^3*$AG18/SUM($AG$16,$AG$17,$AG$18,$AG$19,$AG$20)</f>
        <v>0</v>
      </c>
      <c r="AB18" s="131"/>
      <c r="AC18" s="131">
        <f>('BP(2020)_NGA_Trade'!$G$6+'BP(2020)_NGA_Trade'!$H$6+'BP(2020)_NGA_Trade'!$I$6)*Conversion_Factor!$J$7*10^3*$AG18/SUM($AG$16,$AG$17,$AG$18,$AG$19,$AG$20)</f>
        <v>0</v>
      </c>
      <c r="AD18" s="132">
        <f t="shared" si="3"/>
        <v>260505.20891025814</v>
      </c>
      <c r="AE18" s="133">
        <f>('BP(2020)_NGA_Trade'!$G$41+'BP(2020)_NGA_Trade'!$H$41+'BP(2020)_NGA_Trade'!$I$41)*Conversion_Factor!$J$7*10^3*$AG18/SUM($AG$16,$AG$17,$AG$18,$AG$19,$AG$20)</f>
        <v>260505.20891025811</v>
      </c>
      <c r="AF18" s="134">
        <f t="shared" si="1"/>
        <v>0</v>
      </c>
      <c r="AG18" s="133">
        <f>-'Key inputs_EB_Trade'!$R$31</f>
        <v>311516</v>
      </c>
    </row>
    <row r="19" spans="1:33">
      <c r="A19" t="s">
        <v>87</v>
      </c>
      <c r="B19" s="131">
        <f>('BP(2020)_NGA_Trade'!$G$32+'BP(2020)_NGA_Trade'!$G$33+'BP(2020)_NGA_Trade'!$H$32+'BP(2020)_NGA_Trade'!$H$33+'BP(2020)_NGA_Trade'!$I$32+'BP(2020)_NGA_Trade'!$I$33)*B$35/SUM($B$35,$C$35,$D$35,$E$35,$Z$35)*Conversion_Factor!$J$7*10^3*$AG19/SUM($AG$16,$AG$17,$AG$18,$AG$19,$AG$20)</f>
        <v>0</v>
      </c>
      <c r="C19" s="131">
        <f>('BP(2020)_NGA_Trade'!$G$32+'BP(2020)_NGA_Trade'!$G$33+'BP(2020)_NGA_Trade'!$H$32+'BP(2020)_NGA_Trade'!$H$33+'BP(2020)_NGA_Trade'!$I$32+'BP(2020)_NGA_Trade'!$I$33)*C$35/SUM($B$35,$C$35,$D$35,$E$35,$Z$35)*Conversion_Factor!$J$7*10^3*$AG19/SUM($AG$16,$AG$17,$AG$18,$AG$19,$AG$20)</f>
        <v>0</v>
      </c>
      <c r="D19" s="131">
        <f>('BP(2020)_NGA_Trade'!$G$32+'BP(2020)_NGA_Trade'!$G$33+'BP(2020)_NGA_Trade'!$H$32+'BP(2020)_NGA_Trade'!$H$33+'BP(2020)_NGA_Trade'!$I$32+'BP(2020)_NGA_Trade'!$I$33)*D$35/SUM($B$35,$C$35,$D$35,$E$35,$Z$35)*Conversion_Factor!$J$7*10^3*$AG19/SUM($AG$16,$AG$17,$AG$18,$AG$19,$AG$20)</f>
        <v>0</v>
      </c>
      <c r="E19" s="131">
        <f>('BP(2020)_NGA_Trade'!$G$32+'BP(2020)_NGA_Trade'!$G$33+'BP(2020)_NGA_Trade'!$H$32+'BP(2020)_NGA_Trade'!$H$33+'BP(2020)_NGA_Trade'!$I$32+'BP(2020)_NGA_Trade'!$I$33)*E$35/SUM($B$35,$C$35,$D$35,$E$35,$Z$35)*Conversion_Factor!$J$7*10^3*$AG19/SUM($AG$16,$AG$17,$AG$18,$AG$19,$AG$20)</f>
        <v>0</v>
      </c>
      <c r="F19" s="131">
        <f>('BP(2020)_NGA_Trade'!$G$35+'BP(2020)_NGA_Trade'!$H$35+'BP(2020)_NGA_Trade'!$I$35)*Conversion_Factor!$J$7*10^3*$AG19/SUM($AG$16,$AG$17,$AG$18,$AG$19,$AG$20)</f>
        <v>0</v>
      </c>
      <c r="G19" s="131">
        <f>('BP(2020)_NGA_Trade'!$G$27+'BP(2020)_NGA_Trade'!$G$25+'BP(2020)_NGA_Trade'!$H$27+'BP(2020)_NGA_Trade'!$H$25+'BP(2020)_NGA_Trade'!$I$27+'BP(2020)_NGA_Trade'!$I$25)*Conversion_Factor!$J$7*10^3*$AG19/SUM($AG$16,$AG$17,$AG$18,$AG$19,$AG$20)</f>
        <v>0</v>
      </c>
      <c r="H19" s="131">
        <f>('BP(2020)_NGA_Trade'!$G$37+'BP(2020)_NGA_Trade'!$G$38+'BP(2020)_NGA_Trade'!$G$39+'BP(2020)_NGA_Trade'!$H$37+'BP(2020)_NGA_Trade'!$H$38+'BP(2020)_NGA_Trade'!$H$39+'BP(2020)_NGA_Trade'!$I$37+'BP(2020)_NGA_Trade'!$I$38+'BP(2020)_NGA_Trade'!$I$39)*Conversion_Factor!$J$7*10^3*$AG19/SUM($AG$16,$AG$17,$AG$18,$AG$19,$AG$20)</f>
        <v>0</v>
      </c>
      <c r="I19" s="131"/>
      <c r="J19" s="131">
        <f>('BP(2020)_NGA_Trade'!$G$9+'BP(2020)_NGA_Trade'!$H$9+'BP(2020)_NGA_Trade'!$I$9)*Conversion_Factor!$J$7*10^3*$AG19/SUM($AG$16,$AG$17,$AG$18,$AG$19,$AG$20)</f>
        <v>0</v>
      </c>
      <c r="K19" s="131">
        <f>('BP(2020)_NGA_Trade'!$G$4+'BP(2020)_NGA_Trade'!$H$4+'BP(2020)_NGA_Trade'!$I$4)*Conversion_Factor!$J$7*10^3*$AG19/SUM($AG$16,$AG$17,$AG$18,$AG$19,$AG$20)</f>
        <v>0</v>
      </c>
      <c r="L19" s="131">
        <f>('BP(2020)_NGA_Trade'!$G$8+'BP(2020)_NGA_Trade'!$G$10+'BP(2020)_NGA_Trade'!$H$8+'BP(2020)_NGA_Trade'!$H$10+'BP(2020)_NGA_Trade'!$I$8+'BP(2020)_NGA_Trade'!$I$10)*L$35/SUM($L$35,$V$35)*Conversion_Factor!$J$7*10^3*$AG19/SUM($AG$16,$AG$17,$AG$18,$AG$19,$AG$20)</f>
        <v>0</v>
      </c>
      <c r="M19" s="131">
        <f>('BP(2020)_NGA_Trade'!$G$36+'BP(2020)_NGA_Trade'!$H$36+'BP(2020)_NGA_Trade'!$I$36)*Conversion_Factor!$J$7*10^3*$AG19/SUM($AG$16,$AG$17,$AG$18,$AG$19,$AG$20)</f>
        <v>0</v>
      </c>
      <c r="N19" s="131">
        <f>(SUM('BP(2020)_NGA_Trade'!$G$22,'BP(2020)_NGA_Trade'!$G$24,'BP(2020)_NGA_Trade'!$G$19,'BP(2020)_NGA_Trade'!$G$20)+SUM('BP(2020)_NGA_Trade'!$H$22,'BP(2020)_NGA_Trade'!$H$24,'BP(2020)_NGA_Trade'!$H$19,'BP(2020)_NGA_Trade'!$H$20)+SUM('BP(2020)_NGA_Trade'!$I$22,'BP(2020)_NGA_Trade'!$I$24,'BP(2020)_NGA_Trade'!$I$19,'BP(2020)_NGA_Trade'!$I$20))*N$35/SUM($N$35:$O$35)*Conversion_Factor!$J$7*10^3*$AG19/SUM($AG$16,$AG$17,$AG$18,$AG$19,$AG$20)</f>
        <v>255316.98309977551</v>
      </c>
      <c r="O19" s="131">
        <f>(SUM('BP(2020)_NGA_Trade'!$G$22,'BP(2020)_NGA_Trade'!$G$24,'BP(2020)_NGA_Trade'!$G$19,'BP(2020)_NGA_Trade'!$G$20)+SUM('BP(2020)_NGA_Trade'!$H$22,'BP(2020)_NGA_Trade'!$H$24,'BP(2020)_NGA_Trade'!$H$19,'BP(2020)_NGA_Trade'!$H$20)+SUM('BP(2020)_NGA_Trade'!$I$22,'BP(2020)_NGA_Trade'!$I$24,'BP(2020)_NGA_Trade'!$I$19,'BP(2020)_NGA_Trade'!$I$20))*O$35/SUM($N$35:$O$35)*Conversion_Factor!$J$7*10^3*$AG19/SUM($AG$16,$AG$17,$AG$18,$AG$19,$AG$20)</f>
        <v>366226.94654561661</v>
      </c>
      <c r="P19" s="131">
        <f>(SUM('BP(2020)_NGA_Trade'!$G$12:$G$17,'BP(2020)_NGA_Trade'!$G$21)+SUM('BP(2020)_NGA_Trade'!$H$12:$H$17,'BP(2020)_NGA_Trade'!$H$21)+SUM('BP(2020)_NGA_Trade'!$I$12:$I$17,'BP(2020)_NGA_Trade'!$I$21))*P$35/SUM($P$35:$R$35)*Conversion_Factor!$J$7*10^3*$AG19/SUM($AG$16,$AG$17,$AG$18,$AG$19,$AG$20)</f>
        <v>371889.66868344328</v>
      </c>
      <c r="Q19" s="71">
        <f>(SUM('BP(2020)_NGA_Trade'!$G$12:$G$17,'BP(2020)_NGA_Trade'!$G$21)+SUM('BP(2020)_NGA_Trade'!$H$12:$H$17,'BP(2020)_NGA_Trade'!$H$21)+SUM('BP(2020)_NGA_Trade'!$I$12:$I$17,'BP(2020)_NGA_Trade'!$I$21))*Q$35/SUM($P$35:$R$35)*Conversion_Factor!$J$7*10^3*$AG19/SUM($AG$16,$AG$17,$AG$18,$AG$19,$AG$20)</f>
        <v>1019235.2132900645</v>
      </c>
      <c r="R19" s="131">
        <f>(SUM('BP(2020)_NGA_Trade'!$G$12:$G$17,'BP(2020)_NGA_Trade'!$G$21)+SUM('BP(2020)_NGA_Trade'!$H$12:$H$17,'BP(2020)_NGA_Trade'!$H$21)+SUM('BP(2020)_NGA_Trade'!$I$12:$I$17,'BP(2020)_NGA_Trade'!$I$21))*R$35/SUM($P$35:$R$35)*Conversion_Factor!$J$7*10^3*$AG19/SUM($AG$16,$AG$17,$AG$18,$AG$19,$AG$20)</f>
        <v>1069824.2417626991</v>
      </c>
      <c r="S19" s="131"/>
      <c r="T19" s="131"/>
      <c r="U19" s="131"/>
      <c r="V19" s="131">
        <f>('BP(2020)_NGA_Trade'!$G$8+'BP(2020)_NGA_Trade'!$G$10+'BP(2020)_NGA_Trade'!$H$8+'BP(2020)_NGA_Trade'!$H$10+'BP(2020)_NGA_Trade'!$I$8+'BP(2020)_NGA_Trade'!$I$10)*V$35/SUM($L$35,$V$35)*Conversion_Factor!$J$7*10^3*$AG19/SUM($AG$16,$AG$17,$AG$18,$AG$19,$AG$20)</f>
        <v>0</v>
      </c>
      <c r="W19" s="131">
        <f>('BP(2020)_NGA_Trade'!$G$29+'BP(2020)_NGA_Trade'!$G$30+'BP(2020)_NGA_Trade'!$G$18+'BP(2020)_NGA_Trade'!$H$29+'BP(2020)_NGA_Trade'!$H$30+'BP(2020)_NGA_Trade'!$H$18+'BP(2020)_NGA_Trade'!$I$29+'BP(2020)_NGA_Trade'!$I$30+'BP(2020)_NGA_Trade'!$I$18)*W$35/SUM($W$35:$X$35)*Conversion_Factor!$J$7*10^3*$AG19/SUM($AG$16,$AG$17,$AG$18,$AG$19,$AG$20)</f>
        <v>0</v>
      </c>
      <c r="X19" s="131">
        <f>('BP(2020)_NGA_Trade'!$G$29+'BP(2020)_NGA_Trade'!$G$30+'BP(2020)_NGA_Trade'!$G$18+'BP(2020)_NGA_Trade'!$H$29+'BP(2020)_NGA_Trade'!$H$30+'BP(2020)_NGA_Trade'!$H$18+'BP(2020)_NGA_Trade'!$I$29+'BP(2020)_NGA_Trade'!$I$30+'BP(2020)_NGA_Trade'!$I$18)*X$35/SUM($W$35:$X$35)*Conversion_Factor!$J$7*10^3*$AG19/SUM($AG$16,$AG$17,$AG$18,$AG$19,$AG$20)</f>
        <v>0</v>
      </c>
      <c r="Y19" s="131">
        <f>('BP(2020)_NGA_Trade'!$H$5+'BP(2020)_NGA_Trade'!$H$5+'BP(2020)_NGA_Trade'!$I$5)*Conversion_Factor!$J$7*10^3*$AG19/SUM($AG$12,$AG$14,$AG$24)*$AG19/SUM($AG$16,$AG$17,$AG$18,$AG$19,$AG$20)</f>
        <v>0</v>
      </c>
      <c r="Z19" s="131">
        <f>('BP(2020)_NGA_Trade'!$G$32+'BP(2020)_NGA_Trade'!$G$33+'BP(2020)_NGA_Trade'!$H$32+'BP(2020)_NGA_Trade'!$H$33+'BP(2020)_NGA_Trade'!$I$32+'BP(2020)_NGA_Trade'!$I$33)*Z$35/SUM($B$35,$C$35,$D$35,$E$35,$Z$35)*Conversion_Factor!$J$7*10^3*$AG19/SUM($AG$16,$AG$17,$AG$18,$AG$19,$AG$20)</f>
        <v>0</v>
      </c>
      <c r="AA19" s="131">
        <f>('BP(2020)_NGA_Trade'!$G$26+'BP(2020)_NGA_Trade'!$H$26+'BP(2020)_NGA_Trade'!$I$26)*Conversion_Factor!$J$7*10^3*$AG19/SUM($AG$16,$AG$17,$AG$18,$AG$19,$AG$20)</f>
        <v>0</v>
      </c>
      <c r="AB19" s="131"/>
      <c r="AC19" s="131">
        <f>('BP(2020)_NGA_Trade'!$G$6+'BP(2020)_NGA_Trade'!$H$6+'BP(2020)_NGA_Trade'!$I$6)*Conversion_Factor!$J$7*10^3*$AG19/SUM($AG$16,$AG$17,$AG$18,$AG$19,$AG$20)</f>
        <v>0</v>
      </c>
      <c r="AD19" s="132">
        <f t="shared" si="3"/>
        <v>3082493.053381599</v>
      </c>
      <c r="AE19" s="133">
        <f>('BP(2020)_NGA_Trade'!$G$41+'BP(2020)_NGA_Trade'!$H$41+'BP(2020)_NGA_Trade'!$I$41)*Conversion_Factor!$J$7*10^3*$AG19/SUM($AG$16,$AG$17,$AG$18,$AG$19,$AG$20)</f>
        <v>3082493.0533815995</v>
      </c>
      <c r="AF19" s="134">
        <f t="shared" si="1"/>
        <v>0</v>
      </c>
      <c r="AG19" s="133">
        <f>-'Key inputs_EB_Trade'!$H$31</f>
        <v>3686091</v>
      </c>
    </row>
    <row r="20" spans="1:33">
      <c r="A20" t="s">
        <v>90</v>
      </c>
      <c r="B20" s="131">
        <f>('BP(2020)_NGA_Trade'!$G$32+'BP(2020)_NGA_Trade'!$G$33+'BP(2020)_NGA_Trade'!$H$32+'BP(2020)_NGA_Trade'!$H$33+'BP(2020)_NGA_Trade'!$I$32+'BP(2020)_NGA_Trade'!$I$33)*B$35/SUM($B$35,$C$35,$D$35,$E$35,$Z$35)*Conversion_Factor!$J$7*10^3*$AG20/SUM($AG$16,$AG$17,$AG$18,$AG$19,$AG$20)</f>
        <v>0</v>
      </c>
      <c r="C20" s="131">
        <f>('BP(2020)_NGA_Trade'!$G$32+'BP(2020)_NGA_Trade'!$G$33+'BP(2020)_NGA_Trade'!$H$32+'BP(2020)_NGA_Trade'!$H$33+'BP(2020)_NGA_Trade'!$I$32+'BP(2020)_NGA_Trade'!$I$33)*C$35/SUM($B$35,$C$35,$D$35,$E$35,$Z$35)*Conversion_Factor!$J$7*10^3*$AG20/SUM($AG$16,$AG$17,$AG$18,$AG$19,$AG$20)</f>
        <v>0</v>
      </c>
      <c r="D20" s="131">
        <f>('BP(2020)_NGA_Trade'!$G$32+'BP(2020)_NGA_Trade'!$G$33+'BP(2020)_NGA_Trade'!$H$32+'BP(2020)_NGA_Trade'!$H$33+'BP(2020)_NGA_Trade'!$I$32+'BP(2020)_NGA_Trade'!$I$33)*D$35/SUM($B$35,$C$35,$D$35,$E$35,$Z$35)*Conversion_Factor!$J$7*10^3*$AG20/SUM($AG$16,$AG$17,$AG$18,$AG$19,$AG$20)</f>
        <v>0</v>
      </c>
      <c r="E20" s="131">
        <f>('BP(2020)_NGA_Trade'!$G$32+'BP(2020)_NGA_Trade'!$G$33+'BP(2020)_NGA_Trade'!$H$32+'BP(2020)_NGA_Trade'!$H$33+'BP(2020)_NGA_Trade'!$I$32+'BP(2020)_NGA_Trade'!$I$33)*E$35/SUM($B$35,$C$35,$D$35,$E$35,$Z$35)*Conversion_Factor!$J$7*10^3*$AG20/SUM($AG$16,$AG$17,$AG$18,$AG$19,$AG$20)</f>
        <v>0</v>
      </c>
      <c r="F20" s="131">
        <f>('BP(2020)_NGA_Trade'!$G$35+'BP(2020)_NGA_Trade'!$H$35+'BP(2020)_NGA_Trade'!$I$35)*Conversion_Factor!$J$7*10^3*$AG20/SUM($AG$16,$AG$17,$AG$18,$AG$19,$AG$20)</f>
        <v>0</v>
      </c>
      <c r="G20" s="131">
        <f>('BP(2020)_NGA_Trade'!$G$27+'BP(2020)_NGA_Trade'!$G$25+'BP(2020)_NGA_Trade'!$H$27+'BP(2020)_NGA_Trade'!$H$25+'BP(2020)_NGA_Trade'!$I$27+'BP(2020)_NGA_Trade'!$I$25)*Conversion_Factor!$J$7*10^3*$AG20/SUM($AG$16,$AG$17,$AG$18,$AG$19,$AG$20)</f>
        <v>0</v>
      </c>
      <c r="H20" s="131">
        <f>('BP(2020)_NGA_Trade'!$G$37+'BP(2020)_NGA_Trade'!$G$38+'BP(2020)_NGA_Trade'!$G$39+'BP(2020)_NGA_Trade'!$H$37+'BP(2020)_NGA_Trade'!$H$38+'BP(2020)_NGA_Trade'!$H$39+'BP(2020)_NGA_Trade'!$I$37+'BP(2020)_NGA_Trade'!$I$38+'BP(2020)_NGA_Trade'!$I$39)*Conversion_Factor!$J$7*10^3*$AG20/SUM($AG$16,$AG$17,$AG$18,$AG$19,$AG$20)</f>
        <v>0</v>
      </c>
      <c r="I20" s="131"/>
      <c r="J20" s="131">
        <f>('BP(2020)_NGA_Trade'!$G$9+'BP(2020)_NGA_Trade'!$H$9+'BP(2020)_NGA_Trade'!$I$9)*Conversion_Factor!$J$7*10^3*$AG20/SUM($AG$16,$AG$17,$AG$18,$AG$19,$AG$20)</f>
        <v>0</v>
      </c>
      <c r="K20" s="131">
        <f>('BP(2020)_NGA_Trade'!$G$4+'BP(2020)_NGA_Trade'!$H$4+'BP(2020)_NGA_Trade'!$I$4)*Conversion_Factor!$J$7*10^3*$AG20/SUM($AG$16,$AG$17,$AG$18,$AG$19,$AG$20)</f>
        <v>0</v>
      </c>
      <c r="L20" s="131">
        <f>('BP(2020)_NGA_Trade'!$G$8+'BP(2020)_NGA_Trade'!$G$10+'BP(2020)_NGA_Trade'!$H$8+'BP(2020)_NGA_Trade'!$H$10+'BP(2020)_NGA_Trade'!$I$8+'BP(2020)_NGA_Trade'!$I$10)*L$35/SUM($L$35,$V$35)*Conversion_Factor!$J$7*10^3*$AG20/SUM($AG$16,$AG$17,$AG$18,$AG$19,$AG$20)</f>
        <v>0</v>
      </c>
      <c r="M20" s="131">
        <f>('BP(2020)_NGA_Trade'!$G$36+'BP(2020)_NGA_Trade'!$H$36+'BP(2020)_NGA_Trade'!$I$36)*Conversion_Factor!$J$7*10^3*$AG20/SUM($AG$16,$AG$17,$AG$18,$AG$19,$AG$20)</f>
        <v>0</v>
      </c>
      <c r="N20" s="131">
        <f>(SUM('BP(2020)_NGA_Trade'!$G$22,'BP(2020)_NGA_Trade'!$G$24,'BP(2020)_NGA_Trade'!$G$19,'BP(2020)_NGA_Trade'!$G$20)+SUM('BP(2020)_NGA_Trade'!$H$22,'BP(2020)_NGA_Trade'!$H$24,'BP(2020)_NGA_Trade'!$H$19,'BP(2020)_NGA_Trade'!$H$20)+SUM('BP(2020)_NGA_Trade'!$I$22,'BP(2020)_NGA_Trade'!$I$24,'BP(2020)_NGA_Trade'!$I$19,'BP(2020)_NGA_Trade'!$I$20))*N$35/SUM($N$35:$O$35)*Conversion_Factor!$J$7*10^3*$AG20/SUM($AG$16,$AG$17,$AG$18,$AG$19,$AG$20)</f>
        <v>120158.79227398279</v>
      </c>
      <c r="O20" s="131">
        <f>(SUM('BP(2020)_NGA_Trade'!$G$22,'BP(2020)_NGA_Trade'!$G$24,'BP(2020)_NGA_Trade'!$G$19,'BP(2020)_NGA_Trade'!$G$20)+SUM('BP(2020)_NGA_Trade'!$H$22,'BP(2020)_NGA_Trade'!$H$24,'BP(2020)_NGA_Trade'!$H$19,'BP(2020)_NGA_Trade'!$H$20)+SUM('BP(2020)_NGA_Trade'!$I$22,'BP(2020)_NGA_Trade'!$I$24,'BP(2020)_NGA_Trade'!$I$19,'BP(2020)_NGA_Trade'!$I$20))*O$35/SUM($N$35:$O$35)*Conversion_Factor!$J$7*10^3*$AG20/SUM($AG$16,$AG$17,$AG$18,$AG$19,$AG$20)</f>
        <v>172355.89681832035</v>
      </c>
      <c r="P20" s="131">
        <f>(SUM('BP(2020)_NGA_Trade'!$G$12:$G$17,'BP(2020)_NGA_Trade'!$G$21)+SUM('BP(2020)_NGA_Trade'!$H$12:$H$17,'BP(2020)_NGA_Trade'!$H$21)+SUM('BP(2020)_NGA_Trade'!$I$12:$I$17,'BP(2020)_NGA_Trade'!$I$21))*P$35/SUM($P$35:$R$35)*Conversion_Factor!$J$7*10^3*$AG20/SUM($AG$16,$AG$17,$AG$18,$AG$19,$AG$20)</f>
        <v>175020.92068317815</v>
      </c>
      <c r="Q20" s="131">
        <f>(SUM('BP(2020)_NGA_Trade'!$G$12:$G$17,'BP(2020)_NGA_Trade'!$G$21)+SUM('BP(2020)_NGA_Trade'!$H$12:$H$17,'BP(2020)_NGA_Trade'!$H$21)+SUM('BP(2020)_NGA_Trade'!$I$12:$I$17,'BP(2020)_NGA_Trade'!$I$21))*Q$35/SUM($P$35:$R$35)*Conversion_Factor!$J$7*10^3*$AG20/SUM($AG$16,$AG$17,$AG$18,$AG$19,$AG$20)</f>
        <v>479678.51877753565</v>
      </c>
      <c r="R20" s="71">
        <f>(SUM('BP(2020)_NGA_Trade'!$G$12:$G$17,'BP(2020)_NGA_Trade'!$G$21)+SUM('BP(2020)_NGA_Trade'!$H$12:$H$17,'BP(2020)_NGA_Trade'!$H$21)+SUM('BP(2020)_NGA_Trade'!$I$12:$I$17,'BP(2020)_NGA_Trade'!$I$21))*R$35/SUM($P$35:$R$35)*Conversion_Factor!$J$7*10^3*$AG20/SUM($AG$16,$AG$17,$AG$18,$AG$19,$AG$20)</f>
        <v>503487.02728247293</v>
      </c>
      <c r="S20" s="131"/>
      <c r="T20" s="131"/>
      <c r="U20" s="131"/>
      <c r="V20" s="131">
        <f>('BP(2020)_NGA_Trade'!$G$8+'BP(2020)_NGA_Trade'!$G$10+'BP(2020)_NGA_Trade'!$H$8+'BP(2020)_NGA_Trade'!$H$10+'BP(2020)_NGA_Trade'!$I$8+'BP(2020)_NGA_Trade'!$I$10)*V$35/SUM($L$35,$V$35)*Conversion_Factor!$J$7*10^3*$AG20/SUM($AG$16,$AG$17,$AG$18,$AG$19,$AG$20)</f>
        <v>0</v>
      </c>
      <c r="W20" s="131">
        <f>('BP(2020)_NGA_Trade'!$G$29+'BP(2020)_NGA_Trade'!$G$30+'BP(2020)_NGA_Trade'!$G$18+'BP(2020)_NGA_Trade'!$H$29+'BP(2020)_NGA_Trade'!$H$30+'BP(2020)_NGA_Trade'!$H$18+'BP(2020)_NGA_Trade'!$I$29+'BP(2020)_NGA_Trade'!$I$30+'BP(2020)_NGA_Trade'!$I$18)*W$35/SUM($W$35:$X$35)*Conversion_Factor!$J$7*10^3*$AG20/SUM($AG$16,$AG$17,$AG$18,$AG$19,$AG$20)</f>
        <v>0</v>
      </c>
      <c r="X20" s="131">
        <f>('BP(2020)_NGA_Trade'!$G$29+'BP(2020)_NGA_Trade'!$G$30+'BP(2020)_NGA_Trade'!$G$18+'BP(2020)_NGA_Trade'!$H$29+'BP(2020)_NGA_Trade'!$H$30+'BP(2020)_NGA_Trade'!$H$18+'BP(2020)_NGA_Trade'!$I$29+'BP(2020)_NGA_Trade'!$I$30+'BP(2020)_NGA_Trade'!$I$18)*X$35/SUM($W$35:$X$35)*Conversion_Factor!$J$7*10^3*$AG20/SUM($AG$16,$AG$17,$AG$18,$AG$19,$AG$20)</f>
        <v>0</v>
      </c>
      <c r="Y20" s="131">
        <f>('BP(2020)_NGA_Trade'!$H$5+'BP(2020)_NGA_Trade'!$H$5+'BP(2020)_NGA_Trade'!$I$5)*Conversion_Factor!$J$7*10^3*$AG20/SUM($AG$12,$AG$14,$AG$24)*$AG20/SUM($AG$16,$AG$17,$AG$18,$AG$19,$AG$20)</f>
        <v>0</v>
      </c>
      <c r="Z20" s="131">
        <f>('BP(2020)_NGA_Trade'!$G$32+'BP(2020)_NGA_Trade'!$G$33+'BP(2020)_NGA_Trade'!$H$32+'BP(2020)_NGA_Trade'!$H$33+'BP(2020)_NGA_Trade'!$I$32+'BP(2020)_NGA_Trade'!$I$33)*Z$35/SUM($B$35,$C$35,$D$35,$E$35,$Z$35)*Conversion_Factor!$J$7*10^3*$AG20/SUM($AG$16,$AG$17,$AG$18,$AG$19,$AG$20)</f>
        <v>0</v>
      </c>
      <c r="AA20" s="131">
        <f>('BP(2020)_NGA_Trade'!$G$26+'BP(2020)_NGA_Trade'!$H$26+'BP(2020)_NGA_Trade'!$I$26)*Conversion_Factor!$J$7*10^3*$AG20/SUM($AG$16,$AG$17,$AG$18,$AG$19,$AG$20)</f>
        <v>0</v>
      </c>
      <c r="AB20" s="131"/>
      <c r="AC20" s="131">
        <f>('BP(2020)_NGA_Trade'!$G$6+'BP(2020)_NGA_Trade'!$H$6+'BP(2020)_NGA_Trade'!$I$6)*Conversion_Factor!$J$7*10^3*$AG20/SUM($AG$16,$AG$17,$AG$18,$AG$19,$AG$20)</f>
        <v>0</v>
      </c>
      <c r="AD20" s="132">
        <f t="shared" si="3"/>
        <v>1450701.1558354897</v>
      </c>
      <c r="AE20" s="133">
        <f>('BP(2020)_NGA_Trade'!$G$41+'BP(2020)_NGA_Trade'!$H$41+'BP(2020)_NGA_Trade'!$I$41)*Conversion_Factor!$J$7*10^3*$AG20/SUM($AG$16,$AG$17,$AG$18,$AG$19,$AG$20)</f>
        <v>1450701.15583549</v>
      </c>
      <c r="AF20" s="134">
        <f t="shared" si="1"/>
        <v>0</v>
      </c>
      <c r="AG20" s="133">
        <f>-'Key inputs_EB_Trade'!$T$31</f>
        <v>1734770</v>
      </c>
    </row>
    <row r="21" spans="1:33">
      <c r="A21" t="s">
        <v>93</v>
      </c>
      <c r="B21" s="131">
        <f>('BP(2020)_NGA_Trade'!$U$32+'BP(2020)_NGA_Trade'!$U$33+'BP(2020)_NGA_Trade'!$V$32+'BP(2020)_NGA_Trade'!$V$33+'BP(2020)_NGA_Trade'!$W$32+'BP(2020)_NGA_Trade'!$W$33)*B$35/SUM($B$35,$C$35,$D$35,$E$35,$Z$35)*Conversion_Factor!$J$7*10^3*$AG21/SUM($AG$10,$AG$11,$AG$15,$AG$21,$AG$22,$AG$23,$AG$30)</f>
        <v>0</v>
      </c>
      <c r="C21" s="131">
        <f>('BP(2020)_NGA_Trade'!$U$32+'BP(2020)_NGA_Trade'!$U$33+'BP(2020)_NGA_Trade'!$V$32+'BP(2020)_NGA_Trade'!$V$33+'BP(2020)_NGA_Trade'!$W$32+'BP(2020)_NGA_Trade'!$W$33)*C$35/SUM($B$35,$C$35,$D$35,$E$35,$Z$35)*Conversion_Factor!$J$7*10^3*$AG21/SUM($AG$10,$AG$11,$AG$15,$AG$21,$AG$22,$AG$23,$AG$30)</f>
        <v>0</v>
      </c>
      <c r="D21" s="131">
        <f>('BP(2020)_NGA_Trade'!$U$32+'BP(2020)_NGA_Trade'!$U$33+'BP(2020)_NGA_Trade'!$V$32+'BP(2020)_NGA_Trade'!$V$33+'BP(2020)_NGA_Trade'!$W$32+'BP(2020)_NGA_Trade'!$W$33)*D$35/SUM($B$35,$C$35,$D$35,$E$35,$Z$35)*Conversion_Factor!$J$7*10^3*$AG21/SUM($AG$10,$AG$11,$AG$15,$AG$21,$AG$22,$AG$23,$AG$30)</f>
        <v>0</v>
      </c>
      <c r="E21" s="131">
        <f>('BP(2020)_NGA_Trade'!$U$32+'BP(2020)_NGA_Trade'!$U$33+'BP(2020)_NGA_Trade'!$V$32+'BP(2020)_NGA_Trade'!$V$33+'BP(2020)_NGA_Trade'!$W$32+'BP(2020)_NGA_Trade'!$W$33)*E$35/SUM($B$35,$C$35,$D$35,$E$35,$Z$35)*Conversion_Factor!$J$7*10^3*$AG21/SUM($AG$10,$AG$11,$AG$15,$AG$21,$AG$22,$AG$23,$AG$30)</f>
        <v>0</v>
      </c>
      <c r="F21" s="131">
        <f>('BP(2020)_NGA_Trade'!$U$35+'BP(2020)_NGA_Trade'!$V$35+'BP(2020)_NGA_Trade'!$W$35)*Conversion_Factor!$J$7*10^3*$AG21/SUM($AG$10,$AG$11,$AG$15,$AG$21,$AG$22,$AG$23,$AG$30)</f>
        <v>29617.030699110677</v>
      </c>
      <c r="G21" s="131">
        <f>('BP(2020)_NGA_Trade'!$U$27+'BP(2020)_NGA_Trade'!$U$25+'BP(2020)_NGA_Trade'!$V$27+'BP(2020)_NGA_Trade'!$V$25+'BP(2020)_NGA_Trade'!$W$27+'BP(2020)_NGA_Trade'!$W$25)*Conversion_Factor!$J$7*10^3*$AG21/SUM($AG$10,$AG$11,$AG$15,$AG$21,$AG$22,$AG$23,$AG$30)</f>
        <v>0</v>
      </c>
      <c r="H21" s="131">
        <f>('BP(2020)_NGA_Trade'!$U$37+'BP(2020)_NGA_Trade'!$U$38+'BP(2020)_NGA_Trade'!$U$39+'BP(2020)_NGA_Trade'!$V$37+'BP(2020)_NGA_Trade'!$V$38+'BP(2020)_NGA_Trade'!$V$39+'BP(2020)_NGA_Trade'!$W$37+'BP(2020)_NGA_Trade'!$W$38+'BP(2020)_NGA_Trade'!$W$39)*Conversion_Factor!$J$7*10^3*$AG21/SUM($AG$10,$AG$11,$AG$15,$AG$21,$AG$22,$AG$23,$AG$30)</f>
        <v>90475.414759609965</v>
      </c>
      <c r="I21" s="131"/>
      <c r="J21" s="131">
        <f>('BP(2020)_NGA_Trade'!$U$9+'BP(2020)_NGA_Trade'!$V$9+'BP(2020)_NGA_Trade'!$W$9)*Conversion_Factor!$J$7*10^3*$AG21/SUM($AG$10,$AG$11,$AG$15,$AG$21,$AG$22,$AG$23,$AG$30)</f>
        <v>0</v>
      </c>
      <c r="K21" s="131">
        <f>('BP(2020)_NGA_Trade'!$U$4+'BP(2020)_NGA_Trade'!$V$4+'BP(2020)_NGA_Trade'!$W$4)*Conversion_Factor!$J$7*10^3*$AG21/SUM($AG$10,$AG$11,$AG$15,$AG$21,$AG$22,$AG$23,$AG$30)</f>
        <v>0</v>
      </c>
      <c r="L21" s="131">
        <f>('BP(2020)_NGA_Trade'!$U$8+'BP(2020)_NGA_Trade'!$U$10+'BP(2020)_NGA_Trade'!$V$8+'BP(2020)_NGA_Trade'!$V$10+'BP(2020)_NGA_Trade'!$W$8+'BP(2020)_NGA_Trade'!$W$10)*L$35/SUM($L$35,$V$35)*Conversion_Factor!$J$7*10^3*$AG21/SUM($AG$10,$AG$11,$AG$15,$AG$21,$AG$22,$AG$23,$AG$30)</f>
        <v>0</v>
      </c>
      <c r="M21" s="131">
        <f>('BP(2020)_NGA_Trade'!$U$36+'BP(2020)_NGA_Trade'!$V$36+'BP(2020)_NGA_Trade'!$W$36)*Conversion_Factor!$J$7*10^3*$AG21/SUM($AG$10,$AG$11,$AG$15,$AG$21,$AG$22,$AG$23,$AG$30)</f>
        <v>25151.806106850916</v>
      </c>
      <c r="N21"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21/SUM($AG$10,$AG$11,$AG$15,$AG$21,$AG$22,$AG$23,$AG$30)</f>
        <v>0</v>
      </c>
      <c r="O21"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21/SUM($AG$10,$AG$11,$AG$15,$AG$21,$AG$22,$AG$23,$AG$30)</f>
        <v>0</v>
      </c>
      <c r="P21" s="131">
        <f>(SUM('BP(2020)_NGA_Trade'!$U$12:$U$17,'BP(2020)_NGA_Trade'!$U$21)+SUM('BP(2020)_NGA_Trade'!$V$12:$V$17,'BP(2020)_NGA_Trade'!$V$21)+SUM('BP(2020)_NGA_Trade'!$W$12:$W$17,'BP(2020)_NGA_Trade'!$W$21))*P$35/SUM($P$35:$R$35)*Conversion_Factor!$J$7*10^3*$AG21/SUM($AG$10,$AG$11,$AG$15,$AG$21,$AG$22,$AG$23,$AG$30)</f>
        <v>0</v>
      </c>
      <c r="Q21" s="131">
        <f>(SUM('BP(2020)_NGA_Trade'!$U$12:$U$17,'BP(2020)_NGA_Trade'!$U$21)+SUM('BP(2020)_NGA_Trade'!$V$12:$V$17,'BP(2020)_NGA_Trade'!$V$21)+SUM('BP(2020)_NGA_Trade'!$W$12:$W$17,'BP(2020)_NGA_Trade'!$W$21))*Q$35/SUM($P$35:$R$35)*Conversion_Factor!$J$7*10^3*$AG21/SUM($AG$10,$AG$11,$AG$15,$AG$21,$AG$22,$AG$23,$AG$30)</f>
        <v>0</v>
      </c>
      <c r="R21" s="131">
        <f>(SUM('BP(2020)_NGA_Trade'!$U$12:$U$17,'BP(2020)_NGA_Trade'!$U$21)+SUM('BP(2020)_NGA_Trade'!$V$12:$V$17,'BP(2020)_NGA_Trade'!$V$21)+SUM('BP(2020)_NGA_Trade'!$W$12:$W$17,'BP(2020)_NGA_Trade'!$W$21))*R$35/SUM($P$35:$R$35)*Conversion_Factor!$J$7*10^3*$AG21/SUM($AG$10,$AG$11,$AG$15,$AG$21,$AG$22,$AG$23,$AG$30)</f>
        <v>0</v>
      </c>
      <c r="S21" s="71"/>
      <c r="T21" s="131"/>
      <c r="U21" s="131"/>
      <c r="V21" s="131">
        <f>('BP(2020)_NGA_Trade'!$U$8+'BP(2020)_NGA_Trade'!$U$10+'BP(2020)_NGA_Trade'!$V$8+'BP(2020)_NGA_Trade'!$V$10+'BP(2020)_NGA_Trade'!$W$8+'BP(2020)_NGA_Trade'!$W$10)*V$35/SUM($L$35,$V$35)*$AG21/SUM($AG$10,$AG$11,$AG$15,$AG$21,$AG$22,$AG$23,$AG$30)</f>
        <v>0</v>
      </c>
      <c r="W21" s="131">
        <f>('BP(2020)_NGA_Trade'!$U$29+'BP(2020)_NGA_Trade'!$U$30+'BP(2020)_NGA_Trade'!$U$18+'BP(2020)_NGA_Trade'!$V$29+'BP(2020)_NGA_Trade'!$V$30+'BP(2020)_NGA_Trade'!$V$18+'BP(2020)_NGA_Trade'!$W$29+'BP(2020)_NGA_Trade'!$W$30+'BP(2020)_NGA_Trade'!$W$18)*W$35/SUM($W$35:$X$35)*$AG21/SUM($AG$10,$AG$11,$AG$15,$AG$21,$AG$22,$AG$23,$AG$30)</f>
        <v>0</v>
      </c>
      <c r="X21" s="131">
        <f>('BP(2020)_NGA_Trade'!$U$29+'BP(2020)_NGA_Trade'!$U$30+'BP(2020)_NGA_Trade'!$U$18+'BP(2020)_NGA_Trade'!$V$29+'BP(2020)_NGA_Trade'!$V$30+'BP(2020)_NGA_Trade'!$V$18+'BP(2020)_NGA_Trade'!$W$29+'BP(2020)_NGA_Trade'!$W$30+'BP(2020)_NGA_Trade'!$W$18)*X$35/SUM($W$35:$X$35)*$AG21/SUM($AG$10,$AG$11,$AG$15,$AG$21,$AG$22,$AG$23,$AG$30)</f>
        <v>0</v>
      </c>
      <c r="Y21" s="131">
        <f>('BP(2020)_NGA_Trade'!$V$5+'BP(2020)_NGA_Trade'!$V$5+'BP(2020)_NGA_Trade'!$W$5)*Conversion_Factor!$J$7*10^3*$AG21/SUM($AG$12,$AG$14,$AG$24)*$AG21/SUM($AG$10,$AG$11,$AG$15,$AG$21,$AG$22,$AG$23,$AG$30)</f>
        <v>0</v>
      </c>
      <c r="Z21" s="131">
        <f>('BP(2020)_NGA_Trade'!$U$32+'BP(2020)_NGA_Trade'!$U$33+'BP(2020)_NGA_Trade'!$V$32+'BP(2020)_NGA_Trade'!$V$33+'BP(2020)_NGA_Trade'!$W$32+'BP(2020)_NGA_Trade'!$W$33)*Z$35/SUM($B$35,$C$35,$D$35,$E$35,$Z$35)*Conversion_Factor!$J$7*10^3*$AG21/SUM($AG$10,$AG$11,$AG$15,$AG$21,$AG$22,$AG$23,$AG$30)</f>
        <v>0</v>
      </c>
      <c r="AA21" s="131">
        <f>('BP(2020)_NGA_Trade'!$U$26+'BP(2020)_NGA_Trade'!$V$26+'BP(2020)_NGA_Trade'!$W$26)*Conversion_Factor!$J$7*10^3*$AG21/SUM($AG$10,$AG$11,$AG$15,$AG$21,$AG$22,$AG$23,$AG$30)</f>
        <v>0</v>
      </c>
      <c r="AB21" s="131"/>
      <c r="AC21" s="131">
        <f>('BP(2020)_NGA_Trade'!$U$6+'BP(2020)_NGA_Trade'!$V$6+'BP(2020)_NGA_Trade'!$W$6)*Conversion_Factor!$J$7*10^3*$AG21/SUM($AG$10,$AG$11,$AG$15,$AG$21,$AG$22,$AG$23,$AG$30)</f>
        <v>0</v>
      </c>
      <c r="AD21" s="132">
        <f t="shared" si="3"/>
        <v>145244.25156557155</v>
      </c>
      <c r="AE21" s="133">
        <f>('BP(2020)_NGA_Trade'!$U$41+'BP(2020)_NGA_Trade'!$V$41+'BP(2020)_NGA_Trade'!$W$41)*Conversion_Factor!$J$7*10^3*$AG21/SUM($AG$10,$AG$11,$AG$15,$AG$21,$AG$22,$AG$23,$AG$30)</f>
        <v>145244.25156557155</v>
      </c>
      <c r="AF21" s="134">
        <f t="shared" si="1"/>
        <v>0</v>
      </c>
      <c r="AG21" s="133">
        <f>-'Key inputs_EB_Trade'!$U$31</f>
        <v>528502</v>
      </c>
    </row>
    <row r="22" spans="1:33">
      <c r="A22" t="s">
        <v>96</v>
      </c>
      <c r="B22" s="131">
        <f>('BP(2020)_NGA_Trade'!$U$32+'BP(2020)_NGA_Trade'!$U$33+'BP(2020)_NGA_Trade'!$V$32+'BP(2020)_NGA_Trade'!$V$33+'BP(2020)_NGA_Trade'!$W$32+'BP(2020)_NGA_Trade'!$W$33)*B$35/SUM($B$35,$C$35,$D$35,$E$35,$Z$35)*Conversion_Factor!$J$7*10^3*$AG22/SUM($AG$8,$AG$10,$AG$11,$AG$15,$AG$21,$AG$22,$AG$23,$AG$30)</f>
        <v>0</v>
      </c>
      <c r="C22" s="131">
        <f>('BP(2020)_NGA_Trade'!$U$32+'BP(2020)_NGA_Trade'!$U$33+'BP(2020)_NGA_Trade'!$V$32+'BP(2020)_NGA_Trade'!$V$33+'BP(2020)_NGA_Trade'!$W$32+'BP(2020)_NGA_Trade'!$W$33)*C$35/SUM($B$35,$C$35,$D$35,$E$35,$Z$35)*Conversion_Factor!$J$7*10^3*$AG22/SUM($AG$8,$AG$10,$AG$11,$AG$15,$AG$21,$AG$22,$AG$23,$AG$30)</f>
        <v>0</v>
      </c>
      <c r="D22" s="131">
        <f>('BP(2020)_NGA_Trade'!$U$32+'BP(2020)_NGA_Trade'!$U$33+'BP(2020)_NGA_Trade'!$V$32+'BP(2020)_NGA_Trade'!$V$33+'BP(2020)_NGA_Trade'!$W$32+'BP(2020)_NGA_Trade'!$W$33)*D$35/SUM($B$35,$C$35,$D$35,$E$35,$Z$35)*Conversion_Factor!$J$7*10^3*$AG22/SUM($AG$8,$AG$10,$AG$11,$AG$15,$AG$21,$AG$22,$AG$23,$AG$30)</f>
        <v>0</v>
      </c>
      <c r="E22" s="131">
        <f>('BP(2020)_NGA_Trade'!$U$32+'BP(2020)_NGA_Trade'!$U$33+'BP(2020)_NGA_Trade'!$V$32+'BP(2020)_NGA_Trade'!$V$33+'BP(2020)_NGA_Trade'!$W$32+'BP(2020)_NGA_Trade'!$W$33)*E$35/SUM($B$35,$C$35,$D$35,$E$35,$Z$35)*Conversion_Factor!$J$7*10^3*$AG22/SUM($AG$8,$AG$10,$AG$11,$AG$15,$AG$21,$AG$22,$AG$23,$AG$30)</f>
        <v>0</v>
      </c>
      <c r="F22" s="131">
        <f>('BP(2020)_NGA_Trade'!$U$35+'BP(2020)_NGA_Trade'!$V$35+'BP(2020)_NGA_Trade'!$W$35)*Conversion_Factor!$J$7*10^3*$AG22/SUM($AG$8,$AG$10,$AG$11,$AG$15,$AG$21,$AG$22,$AG$23,$AG$30)</f>
        <v>0</v>
      </c>
      <c r="G22" s="131">
        <f>('BP(2020)_NGA_Trade'!$U$27+'BP(2020)_NGA_Trade'!$U$25+'BP(2020)_NGA_Trade'!$V$27+'BP(2020)_NGA_Trade'!$V$25+'BP(2020)_NGA_Trade'!$W$27+'BP(2020)_NGA_Trade'!$W$25)*Conversion_Factor!$J$7*10^3*$AG22/SUM($AG$8,$AG$10,$AG$11,$AG$15,$AG$21,$AG$22,$AG$23,$AG$30)</f>
        <v>0</v>
      </c>
      <c r="H22" s="131">
        <f>('BP(2020)_NGA_Trade'!$U$37+'BP(2020)_NGA_Trade'!$U$38+'BP(2020)_NGA_Trade'!$U$39+'BP(2020)_NGA_Trade'!$V$37+'BP(2020)_NGA_Trade'!$V$38+'BP(2020)_NGA_Trade'!$V$39+'BP(2020)_NGA_Trade'!$W$37+'BP(2020)_NGA_Trade'!$W$38+'BP(2020)_NGA_Trade'!$W$39)*Conversion_Factor!$J$7*10^3*$AG22/SUM($AG$8,$AG$10,$AG$11,$AG$15,$AG$21,$AG$22,$AG$23,$AG$30)</f>
        <v>0</v>
      </c>
      <c r="I22" s="131"/>
      <c r="J22" s="131">
        <f>('BP(2020)_NGA_Trade'!$U$9+'BP(2020)_NGA_Trade'!$V$9+'BP(2020)_NGA_Trade'!$W$9)*Conversion_Factor!$J$7*10^3*$AG22/SUM($AG$8,$AG$10,$AG$11,$AG$15,$AG$21,$AG$22,$AG$23,$AG$30)</f>
        <v>0</v>
      </c>
      <c r="K22" s="131">
        <f>('BP(2020)_NGA_Trade'!$U$4+'BP(2020)_NGA_Trade'!$V$4+'BP(2020)_NGA_Trade'!$W$4)*Conversion_Factor!$J$7*10^3*$AG22/SUM($AG$8,$AG$10,$AG$11,$AG$15,$AG$21,$AG$22,$AG$23,$AG$30)</f>
        <v>0</v>
      </c>
      <c r="L22" s="131">
        <f>('BP(2020)_NGA_Trade'!$U$8+'BP(2020)_NGA_Trade'!$U$10+'BP(2020)_NGA_Trade'!$V$8+'BP(2020)_NGA_Trade'!$V$10+'BP(2020)_NGA_Trade'!$W$8+'BP(2020)_NGA_Trade'!$W$10)*L$35/SUM($L$35,$V$35)*Conversion_Factor!$J$7*10^3*$AG22/SUM($AG$8,$AG$10,$AG$11,$AG$15,$AG$21,$AG$22,$AG$23,$AG$30)</f>
        <v>0</v>
      </c>
      <c r="M22" s="131">
        <f>('BP(2020)_NGA_Trade'!$U$36+'BP(2020)_NGA_Trade'!$V$36+'BP(2020)_NGA_Trade'!$W$36)*Conversion_Factor!$J$7*10^3*$AG22/SUM($AG$8,$AG$10,$AG$11,$AG$15,$AG$21,$AG$22,$AG$23,$AG$30)</f>
        <v>0</v>
      </c>
      <c r="N22"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22/SUM($AG$8,$AG$10,$AG$11,$AG$15,$AG$21,$AG$22,$AG$23,$AG$30)</f>
        <v>0</v>
      </c>
      <c r="O22"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22/SUM($AG$8,$AG$10,$AG$11,$AG$15,$AG$21,$AG$22,$AG$23,$AG$30)</f>
        <v>0</v>
      </c>
      <c r="P22" s="131">
        <f>(SUM('BP(2020)_NGA_Trade'!$U$12:$U$17,'BP(2020)_NGA_Trade'!$U$21)+SUM('BP(2020)_NGA_Trade'!$V$12:$V$17,'BP(2020)_NGA_Trade'!$V$21)+SUM('BP(2020)_NGA_Trade'!$W$12:$W$17,'BP(2020)_NGA_Trade'!$W$21))*P$35/SUM($P$35:$R$35)*Conversion_Factor!$J$7*10^3*$AG22/SUM($AG$8,$AG$10,$AG$11,$AG$15,$AG$21,$AG$22,$AG$23,$AG$30)</f>
        <v>0</v>
      </c>
      <c r="Q22" s="131">
        <f>(SUM('BP(2020)_NGA_Trade'!$U$12:$U$17,'BP(2020)_NGA_Trade'!$U$21)+SUM('BP(2020)_NGA_Trade'!$V$12:$V$17,'BP(2020)_NGA_Trade'!$V$21)+SUM('BP(2020)_NGA_Trade'!$W$12:$W$17,'BP(2020)_NGA_Trade'!$W$21))*Q$35/SUM($P$35:$R$35)*Conversion_Factor!$J$7*10^3*$AG22/SUM($AG$8,$AG$10,$AG$11,$AG$15,$AG$21,$AG$22,$AG$23,$AG$30)</f>
        <v>0</v>
      </c>
      <c r="R22" s="131">
        <f>(SUM('BP(2020)_NGA_Trade'!$U$12:$U$17,'BP(2020)_NGA_Trade'!$U$21)+SUM('BP(2020)_NGA_Trade'!$V$12:$V$17,'BP(2020)_NGA_Trade'!$V$21)+SUM('BP(2020)_NGA_Trade'!$W$12:$W$17,'BP(2020)_NGA_Trade'!$W$21))*R$35/SUM($P$35:$R$35)*Conversion_Factor!$J$7*10^3*$AG22/SUM($AG$8,$AG$10,$AG$11,$AG$15,$AG$21,$AG$22,$AG$23,$AG$30)</f>
        <v>0</v>
      </c>
      <c r="S22" s="131"/>
      <c r="T22" s="71"/>
      <c r="U22" s="131"/>
      <c r="V22" s="131">
        <f>('BP(2020)_NGA_Trade'!$U$8+'BP(2020)_NGA_Trade'!$U$10+'BP(2020)_NGA_Trade'!$V$8+'BP(2020)_NGA_Trade'!$V$10+'BP(2020)_NGA_Trade'!$W$8+'BP(2020)_NGA_Trade'!$W$10)*V$35/SUM($L$35,$V$35)*$AG22/SUM($AG$8,$AG$10,$AG$11,$AG$15,$AG$21,$AG$22,$AG$23,$AG$30)</f>
        <v>0</v>
      </c>
      <c r="W22" s="131">
        <f>('BP(2020)_NGA_Trade'!$U$29+'BP(2020)_NGA_Trade'!$U$30+'BP(2020)_NGA_Trade'!$U$18+'BP(2020)_NGA_Trade'!$V$29+'BP(2020)_NGA_Trade'!$V$30+'BP(2020)_NGA_Trade'!$V$18+'BP(2020)_NGA_Trade'!$W$29+'BP(2020)_NGA_Trade'!$W$30+'BP(2020)_NGA_Trade'!$W$18)*W$35/SUM($W$35:$X$35)*$AG22/SUM($AG$8,$AG$10,$AG$11,$AG$15,$AG$21,$AG$22,$AG$23,$AG$30)</f>
        <v>0</v>
      </c>
      <c r="X22" s="131">
        <f>('BP(2020)_NGA_Trade'!$U$29+'BP(2020)_NGA_Trade'!$U$30+'BP(2020)_NGA_Trade'!$U$18+'BP(2020)_NGA_Trade'!$V$29+'BP(2020)_NGA_Trade'!$V$30+'BP(2020)_NGA_Trade'!$V$18+'BP(2020)_NGA_Trade'!$W$29+'BP(2020)_NGA_Trade'!$W$30+'BP(2020)_NGA_Trade'!$W$18)*X$35/SUM($W$35:$X$35)*$AG22/SUM($AG$8,$AG$10,$AG$11,$AG$15,$AG$21,$AG$22,$AG$23,$AG$30)</f>
        <v>0</v>
      </c>
      <c r="Y22" s="131">
        <f>('BP(2020)_NGA_Trade'!$V$5+'BP(2020)_NGA_Trade'!$V$5+'BP(2020)_NGA_Trade'!$W$5)*Conversion_Factor!$J$7*10^3*$AG22/SUM($AG$12,$AG$14,$AG$24)*$AG22/SUM($AG$8,$AG$10,$AG$11,$AG$15,$AG$21,$AG$22,$AG$23,$AG$30)</f>
        <v>0</v>
      </c>
      <c r="Z22" s="131">
        <f>('BP(2020)_NGA_Trade'!$U$32+'BP(2020)_NGA_Trade'!$U$33+'BP(2020)_NGA_Trade'!$V$32+'BP(2020)_NGA_Trade'!$V$33+'BP(2020)_NGA_Trade'!$W$32+'BP(2020)_NGA_Trade'!$W$33)*Z$35/SUM($B$35,$C$35,$D$35,$E$35,$Z$35)*Conversion_Factor!$J$7*10^3*$AG22/SUM($AG$8,$AG$10,$AG$11,$AG$15,$AG$21,$AG$22,$AG$23,$AG$30)</f>
        <v>0</v>
      </c>
      <c r="AA22" s="131">
        <f>('BP(2020)_NGA_Trade'!$U$26+'BP(2020)_NGA_Trade'!$V$26+'BP(2020)_NGA_Trade'!$W$26)*Conversion_Factor!$J$7*10^3*$AG22/SUM($AG$8,$AG$10,$AG$11,$AG$15,$AG$21,$AG$22,$AG$23,$AG$30)</f>
        <v>0</v>
      </c>
      <c r="AB22" s="131"/>
      <c r="AC22" s="131">
        <f>('BP(2020)_NGA_Trade'!$U$6+'BP(2020)_NGA_Trade'!$V$6+'BP(2020)_NGA_Trade'!$W$6)*Conversion_Factor!$J$7*10^3*$AG22/SUM($AG$8,$AG$10,$AG$11,$AG$15,$AG$21,$AG$22,$AG$23,$AG$30)</f>
        <v>0</v>
      </c>
      <c r="AD22" s="132">
        <f t="shared" si="3"/>
        <v>0</v>
      </c>
      <c r="AE22" s="133">
        <f>('BP(2020)_NGA_Trade'!$U$41+'BP(2020)_NGA_Trade'!$V$41+'BP(2020)_NGA_Trade'!$W$41)*Conversion_Factor!$J$7*10^3*$AG22/SUM($AG$10,$AG$11,$AG$15,$AG$21,$AG$22,$AG$23,$AG$30)</f>
        <v>0</v>
      </c>
      <c r="AF22" s="134">
        <f t="shared" si="1"/>
        <v>0</v>
      </c>
      <c r="AG22" s="133">
        <f>-'Key inputs_EB_Trade'!$V$31</f>
        <v>0</v>
      </c>
    </row>
    <row r="23" spans="1:33">
      <c r="A23" t="s">
        <v>98</v>
      </c>
      <c r="B23" s="131">
        <f>('BP(2020)_NGA_Trade'!$U$32+'BP(2020)_NGA_Trade'!$U$33+'BP(2020)_NGA_Trade'!$V$32+'BP(2020)_NGA_Trade'!$V$33+'BP(2020)_NGA_Trade'!$W$32+'BP(2020)_NGA_Trade'!$W$33)*B$35/SUM($B$35,$C$35,$D$35,$E$35,$Z$35)*Conversion_Factor!$J$7*10^3*$AG23/SUM($AG$8,$AG$10,$AG$11,$AG$15,$AG$21,$AG$22,$AG$23,$AG$30)</f>
        <v>0</v>
      </c>
      <c r="C23" s="131">
        <f>('BP(2020)_NGA_Trade'!$U$32+'BP(2020)_NGA_Trade'!$U$33+'BP(2020)_NGA_Trade'!$V$32+'BP(2020)_NGA_Trade'!$V$33+'BP(2020)_NGA_Trade'!$W$32+'BP(2020)_NGA_Trade'!$W$33)*C$35/SUM($B$35,$C$35,$D$35,$E$35,$Z$35)*Conversion_Factor!$J$7*10^3*$AG23/SUM($AG$8,$AG$10,$AG$11,$AG$15,$AG$21,$AG$22,$AG$23,$AG$30)</f>
        <v>0</v>
      </c>
      <c r="D23" s="131">
        <f>('BP(2020)_NGA_Trade'!$U$32+'BP(2020)_NGA_Trade'!$U$33+'BP(2020)_NGA_Trade'!$V$32+'BP(2020)_NGA_Trade'!$V$33+'BP(2020)_NGA_Trade'!$W$32+'BP(2020)_NGA_Trade'!$W$33)*D$35/SUM($B$35,$C$35,$D$35,$E$35,$Z$35)*Conversion_Factor!$J$7*10^3*$AG23/SUM($AG$8,$AG$10,$AG$11,$AG$15,$AG$21,$AG$22,$AG$23,$AG$30)</f>
        <v>0</v>
      </c>
      <c r="E23" s="131">
        <f>('BP(2020)_NGA_Trade'!$U$32+'BP(2020)_NGA_Trade'!$U$33+'BP(2020)_NGA_Trade'!$V$32+'BP(2020)_NGA_Trade'!$V$33+'BP(2020)_NGA_Trade'!$W$32+'BP(2020)_NGA_Trade'!$W$33)*E$35/SUM($B$35,$C$35,$D$35,$E$35,$Z$35)*Conversion_Factor!$J$7*10^3*$AG23/SUM($AG$8,$AG$10,$AG$11,$AG$15,$AG$21,$AG$22,$AG$23,$AG$30)</f>
        <v>0</v>
      </c>
      <c r="F23" s="131">
        <f>('BP(2020)_NGA_Trade'!$U$35+'BP(2020)_NGA_Trade'!$V$35+'BP(2020)_NGA_Trade'!$W$35)*Conversion_Factor!$J$7*10^3*$AG23/SUM($AG$8,$AG$10,$AG$11,$AG$15,$AG$21,$AG$22,$AG$23,$AG$30)</f>
        <v>0</v>
      </c>
      <c r="G23" s="131">
        <f>('BP(2020)_NGA_Trade'!$U$27+'BP(2020)_NGA_Trade'!$U$25+'BP(2020)_NGA_Trade'!$V$27+'BP(2020)_NGA_Trade'!$V$25+'BP(2020)_NGA_Trade'!$W$27+'BP(2020)_NGA_Trade'!$W$25)*Conversion_Factor!$J$7*10^3*$AG23/SUM($AG$8,$AG$10,$AG$11,$AG$15,$AG$21,$AG$22,$AG$23,$AG$30)</f>
        <v>0</v>
      </c>
      <c r="H23" s="131">
        <f>('BP(2020)_NGA_Trade'!$U$37+'BP(2020)_NGA_Trade'!$U$38+'BP(2020)_NGA_Trade'!$U$39+'BP(2020)_NGA_Trade'!$V$37+'BP(2020)_NGA_Trade'!$V$38+'BP(2020)_NGA_Trade'!$V$39+'BP(2020)_NGA_Trade'!$W$37+'BP(2020)_NGA_Trade'!$W$38+'BP(2020)_NGA_Trade'!$W$39)*Conversion_Factor!$J$7*10^3*$AG23/SUM($AG$8,$AG$10,$AG$11,$AG$15,$AG$21,$AG$22,$AG$23,$AG$30)</f>
        <v>0</v>
      </c>
      <c r="I23" s="131"/>
      <c r="J23" s="131">
        <f>('BP(2020)_NGA_Trade'!$U$9+'BP(2020)_NGA_Trade'!$V$9+'BP(2020)_NGA_Trade'!$W$9)*Conversion_Factor!$J$7*10^3*$AG23/SUM($AG$8,$AG$10,$AG$11,$AG$15,$AG$21,$AG$22,$AG$23,$AG$30)</f>
        <v>0</v>
      </c>
      <c r="K23" s="131">
        <f>('BP(2020)_NGA_Trade'!$U$4+'BP(2020)_NGA_Trade'!$V$4+'BP(2020)_NGA_Trade'!$W$4)*Conversion_Factor!$J$7*10^3*$AG23/SUM($AG$8,$AG$10,$AG$11,$AG$15,$AG$21,$AG$22,$AG$23,$AG$30)</f>
        <v>0</v>
      </c>
      <c r="L23" s="131">
        <f>('BP(2020)_NGA_Trade'!$U$8+'BP(2020)_NGA_Trade'!$U$10+'BP(2020)_NGA_Trade'!$V$8+'BP(2020)_NGA_Trade'!$V$10+'BP(2020)_NGA_Trade'!$W$8+'BP(2020)_NGA_Trade'!$W$10)*L$35/SUM($L$35,$V$35)*Conversion_Factor!$J$7*10^3*$AG23/SUM($AG$8,$AG$10,$AG$11,$AG$15,$AG$21,$AG$22,$AG$23,$AG$30)</f>
        <v>0</v>
      </c>
      <c r="M23" s="131">
        <f>('BP(2020)_NGA_Trade'!$U$36+'BP(2020)_NGA_Trade'!$V$36+'BP(2020)_NGA_Trade'!$W$36)*Conversion_Factor!$J$7*10^3*$AG23/SUM($AG$8,$AG$10,$AG$11,$AG$15,$AG$21,$AG$22,$AG$23,$AG$30)</f>
        <v>0</v>
      </c>
      <c r="N23"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23/SUM($AG$8,$AG$10,$AG$11,$AG$15,$AG$21,$AG$22,$AG$23,$AG$30)</f>
        <v>0</v>
      </c>
      <c r="O23"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23/SUM($AG$8,$AG$10,$AG$11,$AG$15,$AG$21,$AG$22,$AG$23,$AG$30)</f>
        <v>0</v>
      </c>
      <c r="P23" s="131">
        <f>(SUM('BP(2020)_NGA_Trade'!$U$12:$U$17,'BP(2020)_NGA_Trade'!$U$21)+SUM('BP(2020)_NGA_Trade'!$V$12:$V$17,'BP(2020)_NGA_Trade'!$V$21)+SUM('BP(2020)_NGA_Trade'!$W$12:$W$17,'BP(2020)_NGA_Trade'!$W$21))*P$35/SUM($P$35:$R$35)*Conversion_Factor!$J$7*10^3*$AG23/SUM($AG$8,$AG$10,$AG$11,$AG$15,$AG$21,$AG$22,$AG$23,$AG$30)</f>
        <v>0</v>
      </c>
      <c r="Q23" s="131">
        <f>(SUM('BP(2020)_NGA_Trade'!$U$12:$U$17,'BP(2020)_NGA_Trade'!$U$21)+SUM('BP(2020)_NGA_Trade'!$V$12:$V$17,'BP(2020)_NGA_Trade'!$V$21)+SUM('BP(2020)_NGA_Trade'!$W$12:$W$17,'BP(2020)_NGA_Trade'!$W$21))*Q$35/SUM($P$35:$R$35)*Conversion_Factor!$J$7*10^3*$AG23/SUM($AG$8,$AG$10,$AG$11,$AG$15,$AG$21,$AG$22,$AG$23,$AG$30)</f>
        <v>0</v>
      </c>
      <c r="R23" s="131">
        <f>(SUM('BP(2020)_NGA_Trade'!$U$12:$U$17,'BP(2020)_NGA_Trade'!$U$21)+SUM('BP(2020)_NGA_Trade'!$V$12:$V$17,'BP(2020)_NGA_Trade'!$V$21)+SUM('BP(2020)_NGA_Trade'!$W$12:$W$17,'BP(2020)_NGA_Trade'!$W$21))*R$35/SUM($P$35:$R$35)*Conversion_Factor!$J$7*10^3*$AG23/SUM($AG$8,$AG$10,$AG$11,$AG$15,$AG$21,$AG$22,$AG$23,$AG$30)</f>
        <v>0</v>
      </c>
      <c r="S23" s="131"/>
      <c r="T23" s="131"/>
      <c r="U23" s="71"/>
      <c r="V23" s="131">
        <f>('BP(2020)_NGA_Trade'!$U$8+'BP(2020)_NGA_Trade'!$U$10+'BP(2020)_NGA_Trade'!$V$8+'BP(2020)_NGA_Trade'!$V$10+'BP(2020)_NGA_Trade'!$W$8+'BP(2020)_NGA_Trade'!$W$10)*V$35/SUM($L$35,$V$35)*$AG23/SUM($AG$8,$AG$10,$AG$11,$AG$15,$AG$21,$AG$22,$AG$23,$AG$30)</f>
        <v>0</v>
      </c>
      <c r="W23" s="131">
        <f>('BP(2020)_NGA_Trade'!$U$29+'BP(2020)_NGA_Trade'!$U$30+'BP(2020)_NGA_Trade'!$U$18+'BP(2020)_NGA_Trade'!$V$29+'BP(2020)_NGA_Trade'!$V$30+'BP(2020)_NGA_Trade'!$V$18+'BP(2020)_NGA_Trade'!$W$29+'BP(2020)_NGA_Trade'!$W$30+'BP(2020)_NGA_Trade'!$W$18)*W$35/SUM($W$35:$X$35)*$AG23/SUM($AG$8,$AG$10,$AG$11,$AG$15,$AG$21,$AG$22,$AG$23,$AG$30)</f>
        <v>0</v>
      </c>
      <c r="X23" s="131">
        <f>('BP(2020)_NGA_Trade'!$U$29+'BP(2020)_NGA_Trade'!$U$30+'BP(2020)_NGA_Trade'!$U$18+'BP(2020)_NGA_Trade'!$V$29+'BP(2020)_NGA_Trade'!$V$30+'BP(2020)_NGA_Trade'!$V$18+'BP(2020)_NGA_Trade'!$W$29+'BP(2020)_NGA_Trade'!$W$30+'BP(2020)_NGA_Trade'!$W$18)*X$35/SUM($W$35:$X$35)*$AG23/SUM($AG$8,$AG$10,$AG$11,$AG$15,$AG$21,$AG$22,$AG$23,$AG$30)</f>
        <v>0</v>
      </c>
      <c r="Y23" s="131">
        <f>('BP(2020)_NGA_Trade'!$V$5+'BP(2020)_NGA_Trade'!$V$5+'BP(2020)_NGA_Trade'!$W$5)*Conversion_Factor!$J$7*10^3*$AG23/SUM($AG$12,$AG$14,$AG$24)*$AG23/SUM($AG$8,$AG$10,$AG$11,$AG$15,$AG$21,$AG$22,$AG$23,$AG$30)</f>
        <v>0</v>
      </c>
      <c r="Z23" s="131">
        <f>('BP(2020)_NGA_Trade'!$U$32+'BP(2020)_NGA_Trade'!$U$33+'BP(2020)_NGA_Trade'!$V$32+'BP(2020)_NGA_Trade'!$V$33+'BP(2020)_NGA_Trade'!$W$32+'BP(2020)_NGA_Trade'!$W$33)*Z$35/SUM($B$35,$C$35,$D$35,$E$35,$Z$35)*Conversion_Factor!$J$7*10^3*$AG23/SUM($AG$8,$AG$10,$AG$11,$AG$15,$AG$21,$AG$22,$AG$23,$AG$30)</f>
        <v>0</v>
      </c>
      <c r="AA23" s="131">
        <f>('BP(2020)_NGA_Trade'!$U$26+'BP(2020)_NGA_Trade'!$V$26+'BP(2020)_NGA_Trade'!$W$26)*Conversion_Factor!$J$7*10^3*$AG23/SUM($AG$8,$AG$10,$AG$11,$AG$15,$AG$21,$AG$22,$AG$23,$AG$30)</f>
        <v>0</v>
      </c>
      <c r="AB23" s="131"/>
      <c r="AC23" s="131">
        <f>('BP(2020)_NGA_Trade'!$U$6+'BP(2020)_NGA_Trade'!$V$6+'BP(2020)_NGA_Trade'!$W$6)*Conversion_Factor!$J$7*10^3*$AG23/SUM($AG$8,$AG$10,$AG$11,$AG$15,$AG$21,$AG$22,$AG$23,$AG$30)</f>
        <v>0</v>
      </c>
      <c r="AD23" s="132">
        <f t="shared" si="3"/>
        <v>0</v>
      </c>
      <c r="AE23" s="133">
        <f>('BP(2020)_NGA_Trade'!$U$41+'BP(2020)_NGA_Trade'!$V$41+'BP(2020)_NGA_Trade'!$W$41)*Conversion_Factor!$J$7*10^3*$AG23/SUM($AG$10,$AG$11,$AG$15,$AG$21,$AG$22,$AG$23,$AG$30)</f>
        <v>0</v>
      </c>
      <c r="AF23" s="134">
        <f t="shared" si="1"/>
        <v>0</v>
      </c>
      <c r="AG23" s="133">
        <f>-'Key inputs_EB_Trade'!$W$31</f>
        <v>0</v>
      </c>
    </row>
    <row r="24" spans="1:33">
      <c r="A24" t="s">
        <v>100</v>
      </c>
      <c r="B24" s="131">
        <f>('BP(2020)_NGA_Trade'!$E$32+'BP(2020)_NGA_Trade'!$E$33+'BP(2020)_NGA_Trade'!$F$32+'BP(2020)_NGA_Trade'!$F$33)*B$35/SUM($B$35,$C$35,$D$35,$E$35,$Z$35)*Conversion_Factor!$J$7*10^3*$AG24/SUM($AG$12,$AG$14,$AG$24)</f>
        <v>0</v>
      </c>
      <c r="C24" s="131">
        <f>('BP(2020)_NGA_Trade'!$E$32+'BP(2020)_NGA_Trade'!$E$33+'BP(2020)_NGA_Trade'!$F$32+'BP(2020)_NGA_Trade'!$F$33)*C$35/SUM($B$35,$C$35,$D$35,$E$35,$Z$35)*Conversion_Factor!$J$7*10^3*$AG24/SUM($AG$12,$AG$14,$AG$24)</f>
        <v>0</v>
      </c>
      <c r="D24" s="131">
        <f>('BP(2020)_NGA_Trade'!$E$32+'BP(2020)_NGA_Trade'!$E$33+'BP(2020)_NGA_Trade'!$F$32+'BP(2020)_NGA_Trade'!$F$33)*D$35/SUM($B$35,$C$35,$D$35,$E$35,$Z$35)*Conversion_Factor!$J$7*10^3*$AG24/SUM($AG$12,$AG$14,$AG$24)</f>
        <v>0</v>
      </c>
      <c r="E24" s="131">
        <f>('BP(2020)_NGA_Trade'!$E$32+'BP(2020)_NGA_Trade'!$E$33+'BP(2020)_NGA_Trade'!$F$32+'BP(2020)_NGA_Trade'!$F$33)*E$35/SUM($B$35,$C$35,$D$35,$E$35,$Z$35)*Conversion_Factor!$J$7*10^3*$AG24/SUM($AG$12,$AG$14,$AG$24)</f>
        <v>0</v>
      </c>
      <c r="F24" s="131">
        <f>('BP(2020)_NGA_Trade'!$E$35+'BP(2020)_NGA_Trade'!$F$35)*Conversion_Factor!$J$7*10^3*$AG24/SUM($AG$12,$AG$14,$AG$24)</f>
        <v>0</v>
      </c>
      <c r="G24" s="131">
        <f>('BP(2020)_NGA_Trade'!$E$27+'BP(2020)_NGA_Trade'!$E$25+'BP(2020)_NGA_Trade'!$F$27+'BP(2020)_NGA_Trade'!$F$25)*Conversion_Factor!$J$7*10^3*$AG24/SUM($AG$12,$AG$14,$AG$24)</f>
        <v>0</v>
      </c>
      <c r="H24" s="131">
        <f>('BP(2020)_NGA_Trade'!$E$37+'BP(2020)_NGA_Trade'!$E$38+'BP(2020)_NGA_Trade'!$E$39+'BP(2020)_NGA_Trade'!$F$37+'BP(2020)_NGA_Trade'!$F$38+'BP(2020)_NGA_Trade'!$F$39)*Conversion_Factor!$J$7*10^3*$AG24/SUM($AG$12,$AG$14,$AG$24)</f>
        <v>0</v>
      </c>
      <c r="I24" s="131"/>
      <c r="J24" s="131">
        <f>('BP(2020)_NGA_Trade'!$E$9+'BP(2020)_NGA_Trade'!$F$9)*Conversion_Factor!$J$7*10^3*$AG24/SUM($AG$12,$AG$14,$AG$24)</f>
        <v>227098.67086924464</v>
      </c>
      <c r="K24" s="131">
        <f>('BP(2020)_NGA_Trade'!$E$4+'BP(2020)_NGA_Trade'!$F$4)*Conversion_Factor!$J$7*10^3*$AG24/SUM($AG$12,$AG$14,$AG$24)</f>
        <v>0</v>
      </c>
      <c r="L24" s="131">
        <f>('BP(2020)_NGA_Trade'!$E$8+'BP(2020)_NGA_Trade'!$E$10+'BP(2020)_NGA_Trade'!$F$8+'BP(2020)_NGA_Trade'!$F$10)*L$35/SUM($L$35,$V$35)*Conversion_Factor!$J$7*10^3*$AG24/SUM($AG$12,$AG$14,$AG$24)</f>
        <v>75100.60260085488</v>
      </c>
      <c r="M24" s="131">
        <f>('BP(2020)_NGA_Trade'!$E$36+'BP(2020)_NGA_Trade'!$F$36)*Conversion_Factor!$J$7*10^3*$AG24/SUM($AG$12,$AG$14,$AG$24)</f>
        <v>0</v>
      </c>
      <c r="N24" s="131">
        <f>(SUM('BP(2020)_NGA_Trade'!$E$22,'BP(2020)_NGA_Trade'!$E$24,'BP(2020)_NGA_Trade'!$E$19,'BP(2020)_NGA_Trade'!$E$20)+SUM('BP(2020)_NGA_Trade'!$F$22,'BP(2020)_NGA_Trade'!$F$24,'BP(2020)_NGA_Trade'!$F$19,'BP(2020)_NGA_Trade'!$F$20))*N$35/SUM($N$35:$O$35)*Conversion_Factor!$J$7*10^3*$AG24/SUM($AG$12,$AG$14,$AG$24)</f>
        <v>0</v>
      </c>
      <c r="O24" s="131">
        <f>(SUM('BP(2020)_NGA_Trade'!$E$22,'BP(2020)_NGA_Trade'!$E$24,'BP(2020)_NGA_Trade'!$E$19,'BP(2020)_NGA_Trade'!$E$20)+SUM('BP(2020)_NGA_Trade'!$F$22,'BP(2020)_NGA_Trade'!$F$24,'BP(2020)_NGA_Trade'!$F$19,'BP(2020)_NGA_Trade'!$F$20))*O$35/SUM($N$35:$O$35)*Conversion_Factor!$J$7*10^3*$AG24/SUM($AG$12,$AG$14,$AG$24)</f>
        <v>0</v>
      </c>
      <c r="P24" s="131">
        <f>(SUM('BP(2020)_NGA_Trade'!$E$12:$E$17,'BP(2020)_NGA_Trade'!$E$21)+SUM('BP(2020)_NGA_Trade'!$F$12:$F$17,'BP(2020)_NGA_Trade'!$F$21))*P$35/SUM($P$35:$R$35)*Conversion_Factor!$J$7*10^3*$AG24/SUM($AG$12,$AG$14,$AG$24)</f>
        <v>0</v>
      </c>
      <c r="Q24" s="131">
        <f>(SUM('BP(2020)_NGA_Trade'!$E$12:$E$17,'BP(2020)_NGA_Trade'!$E$21)+SUM('BP(2020)_NGA_Trade'!$F$12:$F$17,'BP(2020)_NGA_Trade'!$F$21))*Q$35/SUM($P$35:$R$35)*Conversion_Factor!$J$7*10^3*$AG24/SUM($AG$12,$AG$14,$AG$24)</f>
        <v>0</v>
      </c>
      <c r="R24" s="131">
        <f>(SUM('BP(2020)_NGA_Trade'!$E$12:$E$17,'BP(2020)_NGA_Trade'!$E$21)+SUM('BP(2020)_NGA_Trade'!$F$12:$F$17,'BP(2020)_NGA_Trade'!$F$21))*R$35/SUM($P$35:$R$35)*Conversion_Factor!$J$7*10^3*$AG24/SUM($AG$12,$AG$14,$AG$24)</f>
        <v>0</v>
      </c>
      <c r="S24" s="131"/>
      <c r="T24" s="131"/>
      <c r="U24" s="131"/>
      <c r="V24" s="71">
        <f>('BP(2020)_NGA_Trade'!$E$8+'BP(2020)_NGA_Trade'!$E$10+'BP(2020)_NGA_Trade'!$F$8+'BP(2020)_NGA_Trade'!$F$10)*V$35/SUM($L$35,$V$35)*Conversion_Factor!$J$7*10^3*$AG24/SUM($AG$12,$AG$14,$AG$24)</f>
        <v>121617.2107349196</v>
      </c>
      <c r="W24" s="131">
        <f>('BP(2020)_NGA_Trade'!$E$29+'BP(2020)_NGA_Trade'!$E$30+'BP(2020)_NGA_Trade'!$E$18+'BP(2020)_NGA_Trade'!$F$29+'BP(2020)_NGA_Trade'!$F$30+'BP(2020)_NGA_Trade'!$F$18)*W$35/SUM($W$35:$X$35)*Conversion_Factor!$J$7*10^3*$AG24/SUM($AG$12,$AG$14,$AG$24)</f>
        <v>0</v>
      </c>
      <c r="X24" s="131">
        <f>('BP(2020)_NGA_Trade'!$E$29+'BP(2020)_NGA_Trade'!$E$30+'BP(2020)_NGA_Trade'!$E$18+'BP(2020)_NGA_Trade'!$F$29+'BP(2020)_NGA_Trade'!$F$30+'BP(2020)_NGA_Trade'!$F$18)*X$35/SUM($W$35:$X$35)*Conversion_Factor!$J$7*10^3*$AG24/SUM($AG$12,$AG$14,$AG$24)</f>
        <v>0</v>
      </c>
      <c r="Y24" s="131">
        <f>('BP(2020)_NGA_Trade'!$F$5+'BP(2020)_NGA_Trade'!$F$5)*Conversion_Factor!$J$7*10^3*$AG24/SUM($AG$12,$AG$14,$AG$24)*$AG24/SUM($AG$12,$AG$14,$AG$24)</f>
        <v>0</v>
      </c>
      <c r="Z24" s="131">
        <f>('BP(2020)_NGA_Trade'!$E$32+'BP(2020)_NGA_Trade'!$E$33+'BP(2020)_NGA_Trade'!$F$32+'BP(2020)_NGA_Trade'!$F$33)*Z$35/SUM($B$35,$C$35,$D$35,$E$35,$Z$35)*Conversion_Factor!$J$7*10^3*$AG24/SUM($AG$12,$AG$14,$AG$24)</f>
        <v>0</v>
      </c>
      <c r="AA24" s="131">
        <f>('BP(2020)_NGA_Trade'!$E$26+'BP(2020)_NGA_Trade'!$F$26)*Conversion_Factor!$J$7*10^3*$AG24/SUM($AG$12,$AG$14,$AG$24)</f>
        <v>0</v>
      </c>
      <c r="AB24" s="131"/>
      <c r="AC24" s="131">
        <f>('BP(2020)_NGA_Trade'!$E$6+'BP(2020)_NGA_Trade'!$F$6)*Conversion_Factor!$J$7*10^3*$AG24/SUM($AG$12,$AG$14,$AG$24)</f>
        <v>0</v>
      </c>
      <c r="AD24" s="132">
        <f t="shared" si="3"/>
        <v>423816.48420501914</v>
      </c>
      <c r="AE24" s="133">
        <f>('BP(2020)_NGA_Trade'!$E$41+'BP(2020)_NGA_Trade'!$F$41)*Conversion_Factor!$J$7*10^3*$AG24/SUM($AG$12,$AG$14,$AG$24)</f>
        <v>423816.48420501908</v>
      </c>
      <c r="AF24" s="134">
        <f t="shared" si="1"/>
        <v>0</v>
      </c>
      <c r="AG24" s="133">
        <f>-'Key inputs_EB_Trade'!$X$31</f>
        <v>1243385</v>
      </c>
    </row>
    <row r="25" spans="1:33">
      <c r="A25" t="s">
        <v>103</v>
      </c>
      <c r="B25" s="131">
        <f>('BP(2020)_NGA_Trade'!$O$32+'BP(2020)_NGA_Trade'!$O$33+'BP(2020)_NGA_Trade'!$P$32+'BP(2020)_NGA_Trade'!$P$33+'BP(2020)_NGA_Trade'!$Q$32+'BP(2020)_NGA_Trade'!$Q$33)*B$35/SUM($B$35,$C$35,$D$35,$E$35,$Z$35)*Conversion_Factor!$J$7*10^3*$AG25/SUM($AG$25,$AG$26)</f>
        <v>0</v>
      </c>
      <c r="C25" s="131">
        <f>('BP(2020)_NGA_Trade'!$O$32+'BP(2020)_NGA_Trade'!$O$33+'BP(2020)_NGA_Trade'!$P$32+'BP(2020)_NGA_Trade'!$P$33+'BP(2020)_NGA_Trade'!$Q$32+'BP(2020)_NGA_Trade'!$Q$33)*C$35/SUM($B$35,$C$35,$D$35,$E$35,$Z$35)*Conversion_Factor!$J$7*10^3*$AG25/SUM($AG$25,$AG$26)</f>
        <v>0</v>
      </c>
      <c r="D25" s="131">
        <f>('BP(2020)_NGA_Trade'!$O$32+'BP(2020)_NGA_Trade'!$O$33+'BP(2020)_NGA_Trade'!$P$32+'BP(2020)_NGA_Trade'!$P$33+'BP(2020)_NGA_Trade'!$Q$32+'BP(2020)_NGA_Trade'!$Q$33)*D$35/SUM($B$35,$C$35,$D$35,$E$35,$Z$35)*Conversion_Factor!$J$7*10^3*$AG25/SUM($AG$25,$AG$26)</f>
        <v>0</v>
      </c>
      <c r="E25" s="131">
        <f>('BP(2020)_NGA_Trade'!$O$32+'BP(2020)_NGA_Trade'!$O$33+'BP(2020)_NGA_Trade'!$P$32+'BP(2020)_NGA_Trade'!$P$33+'BP(2020)_NGA_Trade'!$Q$32+'BP(2020)_NGA_Trade'!$Q$33)*E$35/SUM($B$35,$C$35,$D$35,$E$35,$Z$35)*Conversion_Factor!$J$7*10^3*$AG25/SUM($AG$25,$AG$26)</f>
        <v>0</v>
      </c>
      <c r="F25" s="131">
        <f>('BP(2020)_NGA_Trade'!$O$35+'BP(2020)_NGA_Trade'!$P$35+'BP(2020)_NGA_Trade'!$Q$35)*Conversion_Factor!$J$7*10^3*$AG25/SUM($AG$25,$AG$26)</f>
        <v>0</v>
      </c>
      <c r="G25" s="131">
        <f>('BP(2020)_NGA_Trade'!$O$27+'BP(2020)_NGA_Trade'!$O$25+'BP(2020)_NGA_Trade'!$P$27+'BP(2020)_NGA_Trade'!$P$25+'BP(2020)_NGA_Trade'!$Q$27+'BP(2020)_NGA_Trade'!$Q$25)*Conversion_Factor!$J$7*10^3*$AG25/SUM($AG$25,$AG$26)</f>
        <v>86.997514895969019</v>
      </c>
      <c r="H25" s="131">
        <f>('BP(2020)_NGA_Trade'!$O$37+'BP(2020)_NGA_Trade'!$O$38+'BP(2020)_NGA_Trade'!$O$39+'BP(2020)_NGA_Trade'!$P$37+'BP(2020)_NGA_Trade'!$P$38+'BP(2020)_NGA_Trade'!$P$39+'BP(2020)_NGA_Trade'!$Q$37+'BP(2020)_NGA_Trade'!$Q$38+'BP(2020)_NGA_Trade'!$Q$39)*Conversion_Factor!$J$7*10^3*$AG25/SUM($AG$25,$AG$26)</f>
        <v>0</v>
      </c>
      <c r="I25" s="131"/>
      <c r="J25" s="131">
        <f>('BP(2020)_NGA_Trade'!$O$9+'BP(2020)_NGA_Trade'!$P$9+'BP(2020)_NGA_Trade'!$Q$9)*Conversion_Factor!$J$7*10^3*$AG25/SUM($AG$25,$AG$26)</f>
        <v>0</v>
      </c>
      <c r="K25" s="131">
        <f>('BP(2020)_NGA_Trade'!$O$4+'BP(2020)_NGA_Trade'!$P$4+'BP(2020)_NGA_Trade'!$Q$4)*Conversion_Factor!$J$7*10^3*$AG25/SUM($AG$25,$AG$26)</f>
        <v>0</v>
      </c>
      <c r="L25" s="131">
        <f>('BP(2020)_NGA_Trade'!$O$8+'BP(2020)_NGA_Trade'!$O$10+'BP(2020)_NGA_Trade'!$P$8+'BP(2020)_NGA_Trade'!$P$10+'BP(2020)_NGA_Trade'!$Q$8+'BP(2020)_NGA_Trade'!$Q$10)*L$35/SUM($L$35,$V$35)*Conversion_Factor!$J$7*10^3*$AG25/SUM($AG$25,$AG$26)</f>
        <v>0</v>
      </c>
      <c r="M25" s="131">
        <f>('BP(2020)_NGA_Trade'!$O$36+'BP(2020)_NGA_Trade'!$P$36+'BP(2020)_NGA_Trade'!$Q$36)*Conversion_Factor!$J$7*10^3*$AG25/SUM($AG$25,$AG$26)</f>
        <v>0</v>
      </c>
      <c r="N25" s="131">
        <f>(SUM('BP(2020)_NGA_Trade'!$O$22,'BP(2020)_NGA_Trade'!$O$24,'BP(2020)_NGA_Trade'!$O$19,'BP(2020)_NGA_Trade'!$O$20)+SUM('BP(2020)_NGA_Trade'!$P$22,'BP(2020)_NGA_Trade'!$P$24,'BP(2020)_NGA_Trade'!$P$19,'BP(2020)_NGA_Trade'!$P$20)+SUM('BP(2020)_NGA_Trade'!$Q$22,'BP(2020)_NGA_Trade'!$Q$24,'BP(2020)_NGA_Trade'!$Q$19,'BP(2020)_NGA_Trade'!$Q$20))*N$35/SUM($N$35:$O$35)*Conversion_Factor!$J$7*10^3*$AG25/SUM($AG$25,$AG$26)</f>
        <v>0</v>
      </c>
      <c r="O25" s="131">
        <f>(SUM('BP(2020)_NGA_Trade'!$O$22,'BP(2020)_NGA_Trade'!$O$24,'BP(2020)_NGA_Trade'!$O$19,'BP(2020)_NGA_Trade'!$O$20)+SUM('BP(2020)_NGA_Trade'!$P$22,'BP(2020)_NGA_Trade'!$P$24,'BP(2020)_NGA_Trade'!$P$19,'BP(2020)_NGA_Trade'!$P$20)+SUM('BP(2020)_NGA_Trade'!$Q$22,'BP(2020)_NGA_Trade'!$Q$24,'BP(2020)_NGA_Trade'!$Q$19,'BP(2020)_NGA_Trade'!$Q$20))*O$35/SUM($N$35:$O$35)*Conversion_Factor!$J$7*10^3*$AG25/SUM($AG$25,$AG$26)</f>
        <v>0</v>
      </c>
      <c r="P25" s="131">
        <f>(SUM('BP(2020)_NGA_Trade'!$O$12:$O$17,'BP(2020)_NGA_Trade'!$O$21)+SUM('BP(2020)_NGA_Trade'!$P$12:$P$17,'BP(2020)_NGA_Trade'!$P$21)+SUM('BP(2020)_NGA_Trade'!$Q$12:$Q$17,'BP(2020)_NGA_Trade'!$Q$21))*P$35/SUM($P$35:$R$35)*Conversion_Factor!$J$7*10^3*$AG25/SUM($AG$25,$AG$26)</f>
        <v>0</v>
      </c>
      <c r="Q25" s="131">
        <f>(SUM('BP(2020)_NGA_Trade'!$O$12:$O$17,'BP(2020)_NGA_Trade'!$O$21)+SUM('BP(2020)_NGA_Trade'!$P$12:$P$17,'BP(2020)_NGA_Trade'!$P$21)+SUM('BP(2020)_NGA_Trade'!$Q$12:$Q$17,'BP(2020)_NGA_Trade'!$Q$21))*Q$35/SUM($P$35:$R$35)*Conversion_Factor!$J$7*10^3*$AG25/SUM($AG$25,$AG$26)</f>
        <v>0</v>
      </c>
      <c r="R25" s="131">
        <f>(SUM('BP(2020)_NGA_Trade'!$O$12:$O$17,'BP(2020)_NGA_Trade'!$O$21)+SUM('BP(2020)_NGA_Trade'!$P$12:$P$17,'BP(2020)_NGA_Trade'!$P$21)+SUM('BP(2020)_NGA_Trade'!$Q$12:$Q$17,'BP(2020)_NGA_Trade'!$Q$21))*R$35/SUM($P$35:$R$35)*Conversion_Factor!$J$7*10^3*$AG25/SUM($AG$25,$AG$26)</f>
        <v>0</v>
      </c>
      <c r="S25" s="131"/>
      <c r="T25" s="131"/>
      <c r="U25" s="131"/>
      <c r="V25" s="131">
        <f>('BP(2020)_NGA_Trade'!$O$8+'BP(2020)_NGA_Trade'!$O$10+'BP(2020)_NGA_Trade'!$P$8+'BP(2020)_NGA_Trade'!$P$10+'BP(2020)_NGA_Trade'!$Q$8+'BP(2020)_NGA_Trade'!$Q$10)*V$35/SUM($L$35,$V$35)*Conversion_Factor!$J$7*10^3*$AG25/SUM($AG$25,$AG$26)</f>
        <v>0</v>
      </c>
      <c r="W25" s="71">
        <f>('BP(2020)_NGA_Trade'!$O$29+'BP(2020)_NGA_Trade'!$O$30+'BP(2020)_NGA_Trade'!$O$18+'BP(2020)_NGA_Trade'!$P$29+'BP(2020)_NGA_Trade'!$P$30+'BP(2020)_NGA_Trade'!$P$18+'BP(2020)_NGA_Trade'!$Q$29+'BP(2020)_NGA_Trade'!$Q$30+'BP(2020)_NGA_Trade'!$Q$18)*W$35/SUM($W$35:$X$35)*Conversion_Factor!$J$7*10^3*$AG25/SUM($AG$25,$AG$26)</f>
        <v>5685.9156182011056</v>
      </c>
      <c r="X25" s="131">
        <f>('BP(2020)_NGA_Trade'!$O$29+'BP(2020)_NGA_Trade'!$O$30+'BP(2020)_NGA_Trade'!$O$18+'BP(2020)_NGA_Trade'!$P$29+'BP(2020)_NGA_Trade'!$P$30+'BP(2020)_NGA_Trade'!$P$18+'BP(2020)_NGA_Trade'!$Q$29+'BP(2020)_NGA_Trade'!$Q$30+'BP(2020)_NGA_Trade'!$Q$18)*X$35/SUM($W$35:$X$35)*Conversion_Factor!$J$7*10^3*$AG25/SUM($AG$25,$AG$26)</f>
        <v>3738.3425841702287</v>
      </c>
      <c r="Y25" s="131">
        <f>('BP(2020)_NGA_Trade'!$P$5+'BP(2020)_NGA_Trade'!$P$5+'BP(2020)_NGA_Trade'!$Q$5)*Conversion_Factor!$J$7*10^3*$AG25/SUM($AG$12,$AG$14,$AG$24)*$AG25/SUM($AG$25,$AG$26)</f>
        <v>0</v>
      </c>
      <c r="Z25" s="131">
        <f>('BP(2020)_NGA_Trade'!$O$32+'BP(2020)_NGA_Trade'!$O$33+'BP(2020)_NGA_Trade'!$P$32+'BP(2020)_NGA_Trade'!$P$33+'BP(2020)_NGA_Trade'!$Q$32+'BP(2020)_NGA_Trade'!$Q$33)*Z$35/SUM($B$35,$C$35,$D$35,$E$35,$Z$35)*Conversion_Factor!$J$7*10^3*$AG25/SUM($AG$25,$AG$26)</f>
        <v>0</v>
      </c>
      <c r="AA25" s="131">
        <f>('BP(2020)_NGA_Trade'!$O$26+'BP(2020)_NGA_Trade'!$P$26+'BP(2020)_NGA_Trade'!$Q$26)*Conversion_Factor!$J$7*10^3*$AG25/SUM($AG$25,$AG$26)</f>
        <v>0</v>
      </c>
      <c r="AB25" s="131"/>
      <c r="AC25" s="131">
        <f>('BP(2020)_NGA_Trade'!$O$6+'BP(2020)_NGA_Trade'!$P$6+'BP(2020)_NGA_Trade'!$Q$6)*Conversion_Factor!$J$7*10^3*$AG25/SUM($AG$25,$AG$26)</f>
        <v>0</v>
      </c>
      <c r="AD25" s="132">
        <f t="shared" si="3"/>
        <v>9511.2557172673041</v>
      </c>
      <c r="AE25" s="133">
        <f>('BP(2020)_NGA_Trade'!$O$41+'BP(2020)_NGA_Trade'!$P$41+'BP(2020)_NGA_Trade'!$Q$41)*Conversion_Factor!$J$7*10^3*$AG25/SUM($AG$25,$AG$26)</f>
        <v>9511.2557172673041</v>
      </c>
      <c r="AF25" s="134">
        <f t="shared" si="1"/>
        <v>0</v>
      </c>
      <c r="AG25" s="133">
        <f>-'Key inputs_EB_Trade'!$Y$31</f>
        <v>43076</v>
      </c>
    </row>
    <row r="26" spans="1:33">
      <c r="A26" t="s">
        <v>106</v>
      </c>
      <c r="B26" s="131">
        <f>('BP(2020)_NGA_Trade'!$O$32+'BP(2020)_NGA_Trade'!$O$33+'BP(2020)_NGA_Trade'!$P$32+'BP(2020)_NGA_Trade'!$P$33+'BP(2020)_NGA_Trade'!$Q$32+'BP(2020)_NGA_Trade'!$Q$33)*B$35/SUM($B$35,$C$35,$D$35,$E$35,$Z$35)*Conversion_Factor!$J$7*10^3*$AG26/SUM($AG$25,$AG$26)</f>
        <v>0</v>
      </c>
      <c r="C26" s="131">
        <f>('BP(2020)_NGA_Trade'!$O$32+'BP(2020)_NGA_Trade'!$O$33+'BP(2020)_NGA_Trade'!$P$32+'BP(2020)_NGA_Trade'!$P$33+'BP(2020)_NGA_Trade'!$Q$32+'BP(2020)_NGA_Trade'!$Q$33)*C$35/SUM($B$35,$C$35,$D$35,$E$35,$Z$35)*Conversion_Factor!$J$7*10^3*$AG26/SUM($AG$25,$AG$26)</f>
        <v>0</v>
      </c>
      <c r="D26" s="131">
        <f>('BP(2020)_NGA_Trade'!$O$32+'BP(2020)_NGA_Trade'!$O$33+'BP(2020)_NGA_Trade'!$P$32+'BP(2020)_NGA_Trade'!$P$33+'BP(2020)_NGA_Trade'!$Q$32+'BP(2020)_NGA_Trade'!$Q$33)*D$35/SUM($B$35,$C$35,$D$35,$E$35,$Z$35)*Conversion_Factor!$J$7*10^3*$AG26/SUM($AG$25,$AG$26)</f>
        <v>0</v>
      </c>
      <c r="E26" s="131">
        <f>('BP(2020)_NGA_Trade'!$O$32+'BP(2020)_NGA_Trade'!$O$33+'BP(2020)_NGA_Trade'!$P$32+'BP(2020)_NGA_Trade'!$P$33+'BP(2020)_NGA_Trade'!$Q$32+'BP(2020)_NGA_Trade'!$Q$33)*E$35/SUM($B$35,$C$35,$D$35,$E$35,$Z$35)*Conversion_Factor!$J$7*10^3*$AG26/SUM($AG$25,$AG$26)</f>
        <v>0</v>
      </c>
      <c r="F26" s="131">
        <f>('BP(2020)_NGA_Trade'!$O$35+'BP(2020)_NGA_Trade'!$P$35+'BP(2020)_NGA_Trade'!$Q$35)*Conversion_Factor!$J$7*10^3*$AG26/SUM($AG$25,$AG$26)</f>
        <v>0</v>
      </c>
      <c r="G26" s="131">
        <f>('BP(2020)_NGA_Trade'!$O$27+'BP(2020)_NGA_Trade'!$O$25+'BP(2020)_NGA_Trade'!$P$27+'BP(2020)_NGA_Trade'!$P$25+'BP(2020)_NGA_Trade'!$Q$27+'BP(2020)_NGA_Trade'!$Q$25)*Conversion_Factor!$J$7*10^3*$AG26/SUM($AG$25,$AG$26)</f>
        <v>12372.051989246705</v>
      </c>
      <c r="H26" s="131">
        <f>('BP(2020)_NGA_Trade'!$O$37+'BP(2020)_NGA_Trade'!$O$38+'BP(2020)_NGA_Trade'!$O$39+'BP(2020)_NGA_Trade'!$P$37+'BP(2020)_NGA_Trade'!$P$38+'BP(2020)_NGA_Trade'!$P$39+'BP(2020)_NGA_Trade'!$Q$37+'BP(2020)_NGA_Trade'!$Q$38+'BP(2020)_NGA_Trade'!$Q$39)*Conversion_Factor!$J$7*10^3*$AG26/SUM($AG$25,$AG$26)</f>
        <v>0</v>
      </c>
      <c r="I26" s="131"/>
      <c r="J26" s="131">
        <f>('BP(2020)_NGA_Trade'!$O$9+'BP(2020)_NGA_Trade'!$P$9+'BP(2020)_NGA_Trade'!$Q$9)*Conversion_Factor!$J$7*10^3*$AG26/SUM($AG$25,$AG$26)</f>
        <v>0</v>
      </c>
      <c r="K26" s="131">
        <f>('BP(2020)_NGA_Trade'!$O$4+'BP(2020)_NGA_Trade'!$P$4+'BP(2020)_NGA_Trade'!$Q$4)*Conversion_Factor!$J$7*10^3*$AG26/SUM($AG$25,$AG$26)</f>
        <v>0</v>
      </c>
      <c r="L26" s="131">
        <f>('BP(2020)_NGA_Trade'!$O$8+'BP(2020)_NGA_Trade'!$O$10+'BP(2020)_NGA_Trade'!$P$8+'BP(2020)_NGA_Trade'!$P$10+'BP(2020)_NGA_Trade'!$Q$8+'BP(2020)_NGA_Trade'!$Q$10)*L$35/SUM($L$35,$V$35)*Conversion_Factor!$J$7*10^3*$AG26/SUM($AG$25,$AG$26)</f>
        <v>0</v>
      </c>
      <c r="M26" s="131">
        <f>('BP(2020)_NGA_Trade'!$O$36+'BP(2020)_NGA_Trade'!$P$36+'BP(2020)_NGA_Trade'!$Q$36)*Conversion_Factor!$J$7*10^3*$AG26/SUM($AG$25,$AG$26)</f>
        <v>0</v>
      </c>
      <c r="N26" s="131">
        <f>(SUM('BP(2020)_NGA_Trade'!$O$22,'BP(2020)_NGA_Trade'!$O$24,'BP(2020)_NGA_Trade'!$O$19,'BP(2020)_NGA_Trade'!$O$20)+SUM('BP(2020)_NGA_Trade'!$P$22,'BP(2020)_NGA_Trade'!$P$24,'BP(2020)_NGA_Trade'!$P$19,'BP(2020)_NGA_Trade'!$P$20)+SUM('BP(2020)_NGA_Trade'!$Q$22,'BP(2020)_NGA_Trade'!$Q$24,'BP(2020)_NGA_Trade'!$Q$19,'BP(2020)_NGA_Trade'!$Q$20))*N$35/SUM($N$35:$O$35)*Conversion_Factor!$J$7*10^3*$AG26/SUM($AG$25,$AG$26)</f>
        <v>0</v>
      </c>
      <c r="O26" s="131">
        <f>(SUM('BP(2020)_NGA_Trade'!$O$22,'BP(2020)_NGA_Trade'!$O$24,'BP(2020)_NGA_Trade'!$O$19,'BP(2020)_NGA_Trade'!$O$20)+SUM('BP(2020)_NGA_Trade'!$P$22,'BP(2020)_NGA_Trade'!$P$24,'BP(2020)_NGA_Trade'!$P$19,'BP(2020)_NGA_Trade'!$P$20)+SUM('BP(2020)_NGA_Trade'!$Q$22,'BP(2020)_NGA_Trade'!$Q$24,'BP(2020)_NGA_Trade'!$Q$19,'BP(2020)_NGA_Trade'!$Q$20))*O$35/SUM($N$35:$O$35)*Conversion_Factor!$J$7*10^3*$AG26/SUM($AG$25,$AG$26)</f>
        <v>0</v>
      </c>
      <c r="P26" s="131">
        <f>(SUM('BP(2020)_NGA_Trade'!$O$12:$O$17,'BP(2020)_NGA_Trade'!$O$21)+SUM('BP(2020)_NGA_Trade'!$P$12:$P$17,'BP(2020)_NGA_Trade'!$P$21)+SUM('BP(2020)_NGA_Trade'!$Q$12:$Q$17,'BP(2020)_NGA_Trade'!$Q$21))*P$35/SUM($P$35:$R$35)*Conversion_Factor!$J$7*10^3*$AG26/SUM($AG$25,$AG$26)</f>
        <v>0</v>
      </c>
      <c r="Q26" s="131">
        <f>(SUM('BP(2020)_NGA_Trade'!$O$12:$O$17,'BP(2020)_NGA_Trade'!$O$21)+SUM('BP(2020)_NGA_Trade'!$P$12:$P$17,'BP(2020)_NGA_Trade'!$P$21)+SUM('BP(2020)_NGA_Trade'!$Q$12:$Q$17,'BP(2020)_NGA_Trade'!$Q$21))*Q$35/SUM($P$35:$R$35)*Conversion_Factor!$J$7*10^3*$AG26/SUM($AG$25,$AG$26)</f>
        <v>0</v>
      </c>
      <c r="R26" s="131">
        <f>(SUM('BP(2020)_NGA_Trade'!$O$12:$O$17,'BP(2020)_NGA_Trade'!$O$21)+SUM('BP(2020)_NGA_Trade'!$P$12:$P$17,'BP(2020)_NGA_Trade'!$P$21)+SUM('BP(2020)_NGA_Trade'!$Q$12:$Q$17,'BP(2020)_NGA_Trade'!$Q$21))*R$35/SUM($P$35:$R$35)*Conversion_Factor!$J$7*10^3*$AG26/SUM($AG$25,$AG$26)</f>
        <v>0</v>
      </c>
      <c r="S26" s="131"/>
      <c r="T26" s="131"/>
      <c r="U26" s="131"/>
      <c r="V26" s="131">
        <f>('BP(2020)_NGA_Trade'!$O$8+'BP(2020)_NGA_Trade'!$O$10+'BP(2020)_NGA_Trade'!$P$8+'BP(2020)_NGA_Trade'!$P$10+'BP(2020)_NGA_Trade'!$Q$8+'BP(2020)_NGA_Trade'!$Q$10)*V$35/SUM($L$35,$V$35)*Conversion_Factor!$J$7*10^3*$AG26/SUM($AG$25,$AG$26)</f>
        <v>0</v>
      </c>
      <c r="W26" s="131">
        <f>('BP(2020)_NGA_Trade'!$O$29+'BP(2020)_NGA_Trade'!$O$30+'BP(2020)_NGA_Trade'!$O$18+'BP(2020)_NGA_Trade'!$P$29+'BP(2020)_NGA_Trade'!$P$30+'BP(2020)_NGA_Trade'!$P$18+'BP(2020)_NGA_Trade'!$Q$29+'BP(2020)_NGA_Trade'!$Q$30+'BP(2020)_NGA_Trade'!$Q$18)*W$35/SUM($W$35:$X$35)*Conversion_Factor!$J$7*10^3*$AG26/SUM($AG$25,$AG$26)</f>
        <v>808602.90916325198</v>
      </c>
      <c r="X26" s="71">
        <f>('BP(2020)_NGA_Trade'!$O$29+'BP(2020)_NGA_Trade'!$O$30+'BP(2020)_NGA_Trade'!$O$18+'BP(2020)_NGA_Trade'!$P$29+'BP(2020)_NGA_Trade'!$P$30+'BP(2020)_NGA_Trade'!$P$18+'BP(2020)_NGA_Trade'!$Q$29+'BP(2020)_NGA_Trade'!$Q$30+'BP(2020)_NGA_Trade'!$Q$18)*X$35/SUM($W$35:$X$35)*Conversion_Factor!$J$7*10^3*$AG26/SUM($AG$25,$AG$26)</f>
        <v>531635.51694867958</v>
      </c>
      <c r="Y26" s="131">
        <f>('BP(2020)_NGA_Trade'!$P$5+'BP(2020)_NGA_Trade'!$P$5+'BP(2020)_NGA_Trade'!$Q$5)*Conversion_Factor!$J$7*10^3*$AG26/SUM($AG$12,$AG$14,$AG$24)*$AG26/SUM($AG$25,$AG$26)</f>
        <v>0</v>
      </c>
      <c r="Z26" s="131">
        <f>('BP(2020)_NGA_Trade'!$O$32+'BP(2020)_NGA_Trade'!$O$33+'BP(2020)_NGA_Trade'!$P$32+'BP(2020)_NGA_Trade'!$P$33+'BP(2020)_NGA_Trade'!$Q$32+'BP(2020)_NGA_Trade'!$Q$33)*Z$35/SUM($B$35,$C$35,$D$35,$E$35,$Z$35)*Conversion_Factor!$J$7*10^3*$AG26/SUM($AG$25,$AG$26)</f>
        <v>0</v>
      </c>
      <c r="AA26" s="131">
        <f>('BP(2020)_NGA_Trade'!$O$26+'BP(2020)_NGA_Trade'!$P$26+'BP(2020)_NGA_Trade'!$Q$26)*Conversion_Factor!$J$7*10^3*$AG26/SUM($AG$25,$AG$26)</f>
        <v>0</v>
      </c>
      <c r="AB26" s="131"/>
      <c r="AC26" s="131">
        <f>('BP(2020)_NGA_Trade'!$O$6+'BP(2020)_NGA_Trade'!$P$6+'BP(2020)_NGA_Trade'!$Q$6)*Conversion_Factor!$J$7*10^3*$AG26/SUM($AG$25,$AG$26)</f>
        <v>0</v>
      </c>
      <c r="AD26" s="132">
        <f t="shared" si="3"/>
        <v>1352610.4781011783</v>
      </c>
      <c r="AE26" s="133">
        <f>('BP(2020)_NGA_Trade'!$O$41+'BP(2020)_NGA_Trade'!$P$41+'BP(2020)_NGA_Trade'!$Q$41)*Conversion_Factor!$J$7*10^3*$AG26/SUM($AG$25,$AG$26)</f>
        <v>1352610.4781011785</v>
      </c>
      <c r="AF26" s="134">
        <f t="shared" si="1"/>
        <v>0</v>
      </c>
      <c r="AG26" s="133">
        <f>-'Key inputs_EB_Trade'!$Z$31</f>
        <v>6125905</v>
      </c>
    </row>
    <row r="27" spans="1:33">
      <c r="A27" t="s">
        <v>109</v>
      </c>
      <c r="B27" s="131">
        <f>('BP(2020)_NGA_Trade'!$C$32+'BP(2020)_NGA_Trade'!$C$33)*B$35/SUM($B$35,$C$35,$D$35,$E$35,$Z$35)*Conversion_Factor!$J$7*10^3</f>
        <v>0</v>
      </c>
      <c r="C27" s="131">
        <f>('BP(2020)_NGA_Trade'!$C$32+'BP(2020)_NGA_Trade'!$C$33)*C$35/SUM($B$35,$C$35,$D$35,$E$35,$Z$35)*Conversion_Factor!$J$7*10^3</f>
        <v>0</v>
      </c>
      <c r="D27" s="131">
        <f>('BP(2020)_NGA_Trade'!$C$32+'BP(2020)_NGA_Trade'!$C$33)*D$35/SUM($B$35,$C$35,$D$35,$E$35,$Z$35)*Conversion_Factor!$J$7*10^3</f>
        <v>0</v>
      </c>
      <c r="E27" s="131">
        <f>('BP(2020)_NGA_Trade'!$C$32+'BP(2020)_NGA_Trade'!$C$33)*E$35/SUM($B$35,$C$35,$D$35,$E$35,$Z$35)*Conversion_Factor!$J$7*10^3</f>
        <v>0</v>
      </c>
      <c r="F27" s="131">
        <f>'BP(2020)_NGA_Trade'!$C$35*Conversion_Factor!$J$7*10^3</f>
        <v>0</v>
      </c>
      <c r="G27" s="131">
        <f>('BP(2020)_NGA_Trade'!$C$27+'BP(2020)_NGA_Trade'!$C$25)*Conversion_Factor!$J$7*10^3</f>
        <v>0</v>
      </c>
      <c r="H27" s="131">
        <f>('BP(2020)_NGA_Trade'!$C$37+'BP(2020)_NGA_Trade'!$C$38+'BP(2020)_NGA_Trade'!$C$39)*Conversion_Factor!$J$7*10^3</f>
        <v>0</v>
      </c>
      <c r="I27" s="131"/>
      <c r="J27" s="131">
        <f>'BP(2020)_NGA_Trade'!$C$9*Conversion_Factor!$J$7*10^3</f>
        <v>0</v>
      </c>
      <c r="K27" s="131">
        <f>'BP(2020)_NGA_Trade'!$C$4*Conversion_Factor!$J$7*10^3</f>
        <v>0</v>
      </c>
      <c r="L27" s="131">
        <f>('BP(2020)_NGA_Trade'!$C$8+'BP(2020)_NGA_Trade'!$C$10)*L$35/SUM($L$35,$V$35)*Conversion_Factor!$J$7*10^3</f>
        <v>0</v>
      </c>
      <c r="M27" s="131">
        <f>'BP(2020)_NGA_Trade'!$C$36*Conversion_Factor!$J$7*10^3</f>
        <v>0</v>
      </c>
      <c r="N27" s="131">
        <f>SUM('BP(2020)_NGA_Trade'!$C$22,'BP(2020)_NGA_Trade'!$C$24,'BP(2020)_NGA_Trade'!$C$19,'BP(2020)_NGA_Trade'!$C$20)*N$35/SUM($N$35:$O$35)*Conversion_Factor!$J$7*10^3</f>
        <v>0</v>
      </c>
      <c r="O27" s="131">
        <f>SUM('BP(2020)_NGA_Trade'!$C$22,'BP(2020)_NGA_Trade'!$C$24,'BP(2020)_NGA_Trade'!$C$19,'BP(2020)_NGA_Trade'!$C$20)*O$35/SUM($N$35:$O$35)*Conversion_Factor!$J$7*10^3</f>
        <v>0</v>
      </c>
      <c r="P27" s="131">
        <f>SUM('BP(2020)_NGA_Trade'!$C$12:$C$17,'BP(2020)_NGA_Trade'!$C$21)*P$35/SUM($P$35:$R$35)*Conversion_Factor!$J$7*10^3</f>
        <v>0</v>
      </c>
      <c r="Q27" s="131">
        <f>SUM('BP(2020)_NGA_Trade'!$C$12:$C$17,'BP(2020)_NGA_Trade'!$C$21)*Q$35/SUM($P$35:$R$35)*Conversion_Factor!$J$7*10^3</f>
        <v>0</v>
      </c>
      <c r="R27" s="131">
        <f>SUM('BP(2020)_NGA_Trade'!$C$12:$C$17,'BP(2020)_NGA_Trade'!$C$21)*R$35/SUM($P$35:$R$35)*Conversion_Factor!$J$7*10^3</f>
        <v>0</v>
      </c>
      <c r="S27" s="131"/>
      <c r="T27" s="131"/>
      <c r="U27" s="131"/>
      <c r="V27" s="131">
        <f>('BP(2020)_NGA_Trade'!$C$8+'BP(2020)_NGA_Trade'!$C$10)*V$35/SUM($L$35,$V$35)*Conversion_Factor!$J$7*10^3</f>
        <v>0</v>
      </c>
      <c r="W27" s="131">
        <f>('BP(2020)_NGA_Trade'!$C$29+'BP(2020)_NGA_Trade'!$C$30+'BP(2020)_NGA_Trade'!$C$18)*W$35/SUM($W$35:$X$35)*Conversion_Factor!$J$7*10^3</f>
        <v>0</v>
      </c>
      <c r="X27" s="131">
        <f>('BP(2020)_NGA_Trade'!$C$29+'BP(2020)_NGA_Trade'!$C$30+'BP(2020)_NGA_Trade'!$C$18)*X$35/SUM($W$35:$X$35)*Conversion_Factor!$J$7*10^3</f>
        <v>0</v>
      </c>
      <c r="Y27" s="71">
        <f>'BP(2020)_NGA_Trade'!$C$5*Conversion_Factor!$J$7*10^3</f>
        <v>0</v>
      </c>
      <c r="Z27" s="131">
        <f>('BP(2020)_NGA_Trade'!$C$32+'BP(2020)_NGA_Trade'!$C$33)*Z$35/SUM($B$35,$C$35,$D$35,$E$35,$Z$35)*Conversion_Factor!$J$7*10^3</f>
        <v>0</v>
      </c>
      <c r="AA27" s="131">
        <f>'BP(2020)_NGA_Trade'!$C$26*Conversion_Factor!$J$7*10^3</f>
        <v>0</v>
      </c>
      <c r="AB27" s="131"/>
      <c r="AC27" s="131">
        <f>'BP(2020)_NGA_Trade'!$C$6*Conversion_Factor!$J$7*10^3</f>
        <v>1802.7797303532841</v>
      </c>
      <c r="AD27" s="132">
        <f t="shared" ref="AD27" si="4">SUM(B27:AC27)</f>
        <v>1802.7797303532841</v>
      </c>
      <c r="AE27" s="133">
        <f>'BP(2020)_NGA_Trade'!$C$41*Conversion_Factor!$J$7*10^3</f>
        <v>1802.7797303532841</v>
      </c>
      <c r="AF27" s="134">
        <f t="shared" si="1"/>
        <v>0</v>
      </c>
      <c r="AG27" s="133">
        <f>-'Key inputs_EB_Trade'!$AA$31</f>
        <v>392</v>
      </c>
    </row>
    <row r="28" spans="1:33" ht="18" customHeight="1">
      <c r="A28" t="s">
        <v>111</v>
      </c>
      <c r="B28" s="131">
        <f>('BP(2020)_NGA_Trade'!$R$32+'BP(2020)_NGA_Trade'!$R$33+'BP(2020)_NGA_Trade'!$S$32+'BP(2020)_NGA_Trade'!$S$33+'BP(2020)_NGA_Trade'!$T$32+'BP(2020)_NGA_Trade'!$T$33)*B$35/SUM($B$35,$C$35,$D$35,$E$35,$Z$35)*Conversion_Factor!$J$7*10^3*$AG28/SUM($AG$5,$AG$6,$AG$7,$AG$28)</f>
        <v>0</v>
      </c>
      <c r="C28" s="131">
        <f>('BP(2020)_NGA_Trade'!$R$32+'BP(2020)_NGA_Trade'!$R$33+'BP(2020)_NGA_Trade'!$S$32+'BP(2020)_NGA_Trade'!$S$33+'BP(2020)_NGA_Trade'!$T$32+'BP(2020)_NGA_Trade'!$T$33)*C$35/SUM($B$35,$C$35,$D$35,$E$35,$Z$35)*Conversion_Factor!$J$7*10^3*$AG28/SUM($AG$5,$AG$6,$AG$7,$AG$28)</f>
        <v>52436.998516892279</v>
      </c>
      <c r="D28" s="131">
        <f>('BP(2020)_NGA_Trade'!$R$32+'BP(2020)_NGA_Trade'!$R$33+'BP(2020)_NGA_Trade'!$S$32+'BP(2020)_NGA_Trade'!$S$33+'BP(2020)_NGA_Trade'!$T$32+'BP(2020)_NGA_Trade'!$T$33)*D$35/SUM($B$35,$C$35,$D$35,$E$35,$Z$35)*Conversion_Factor!$J$7*10^3*$AG28/SUM($AG$5,$AG$6,$AG$7,$AG$28)</f>
        <v>7854.9523008142141</v>
      </c>
      <c r="E28" s="131">
        <f>('BP(2020)_NGA_Trade'!$R$32+'BP(2020)_NGA_Trade'!$R$33+'BP(2020)_NGA_Trade'!$S$32+'BP(2020)_NGA_Trade'!$S$33+'BP(2020)_NGA_Trade'!$T$32+'BP(2020)_NGA_Trade'!$T$33)*E$35/SUM($B$35,$C$35,$D$35,$E$35,$Z$35)*Conversion_Factor!$J$7*10^3*$AG28/SUM($AG$5,$AG$6,$AG$7,$AG$28)</f>
        <v>35956.782704245772</v>
      </c>
      <c r="F28" s="131">
        <f>('BP(2020)_NGA_Trade'!$R$35+'BP(2020)_NGA_Trade'!$S$35+'BP(2020)_NGA_Trade'!$T$35)*Conversion_Factor!$J$7*10^3*$AG28/SUM($AG$5,$AG$6,$AG$7,$AG$28)</f>
        <v>0</v>
      </c>
      <c r="G28" s="131">
        <f>('BP(2020)_NGA_Trade'!$R$27+'BP(2020)_NGA_Trade'!$R$25+'BP(2020)_NGA_Trade'!$S$27+'BP(2020)_NGA_Trade'!$S$25+'BP(2020)_NGA_Trade'!$T$27+'BP(2020)_NGA_Trade'!$T$25)*Conversion_Factor!$J$7*10^3*$AG28/SUM($AG$5,$AG$6,$AG$7,$AG$28)</f>
        <v>0</v>
      </c>
      <c r="H28" s="131">
        <f>('BP(2020)_NGA_Trade'!$R$37+'BP(2020)_NGA_Trade'!$R$38+'BP(2020)_NGA_Trade'!$R$39+'BP(2020)_NGA_Trade'!$S$37+'BP(2020)_NGA_Trade'!$S$38+'BP(2020)_NGA_Trade'!$S$39+'BP(2020)_NGA_Trade'!$T$37+'BP(2020)_NGA_Trade'!$T$38+'BP(2020)_NGA_Trade'!$T$39)*Conversion_Factor!$J$7*10^3*$AG28/SUM($AG$5,$AG$6,$AG$7,$AG$28)</f>
        <v>0</v>
      </c>
      <c r="I28" s="131"/>
      <c r="J28" s="131">
        <f>('BP(2020)_NGA_Trade'!$R$9+'BP(2020)_NGA_Trade'!$S$9+'BP(2020)_NGA_Trade'!$T$9)*Conversion_Factor!$J$7*10^3*$AG28/SUM($AG$5,$AG$6,$AG$7,$AG$28)</f>
        <v>0</v>
      </c>
      <c r="K28" s="131">
        <f>('BP(2020)_NGA_Trade'!$R$4+'BP(2020)_NGA_Trade'!$S$4+'BP(2020)_NGA_Trade'!$T$4)*Conversion_Factor!$J$7*10^3*$AG28/SUM($AG$5,$AG$6,$AG$7,$AG$28)</f>
        <v>0</v>
      </c>
      <c r="L28" s="131">
        <f>('BP(2020)_NGA_Trade'!$R$8+'BP(2020)_NGA_Trade'!$R$10+'BP(2020)_NGA_Trade'!$S$8+'BP(2020)_NGA_Trade'!$S$10+'BP(2020)_NGA_Trade'!$T$8+'BP(2020)_NGA_Trade'!$T$10)*L$35/SUM($L$35,$V$35)*Conversion_Factor!$J$7*10^3*$AG28/SUM($AG$5,$AG$6,$AG$7,$AG$28)</f>
        <v>0</v>
      </c>
      <c r="M28" s="131">
        <f>('BP(2020)_NGA_Trade'!$R$36+'BP(2020)_NGA_Trade'!$S$36+'BP(2020)_NGA_Trade'!$T$36)*Conversion_Factor!$J$7*10^3*$AG28/SUM($AG$5,$AG$6,$AG$7,$AG$28)</f>
        <v>0</v>
      </c>
      <c r="N28" s="131">
        <f>(SUM('BP(2020)_NGA_Trade'!$R$22,'BP(2020)_NGA_Trade'!$R$24,'BP(2020)_NGA_Trade'!$R$19,'BP(2020)_NGA_Trade'!$R$20)+SUM('BP(2020)_NGA_Trade'!$S$22,'BP(2020)_NGA_Trade'!$S$24,'BP(2020)_NGA_Trade'!$S$19,'BP(2020)_NGA_Trade'!$S$20)+SUM('BP(2020)_NGA_Trade'!$T$22,'BP(2020)_NGA_Trade'!$T$24,'BP(2020)_NGA_Trade'!$T$19,'BP(2020)_NGA_Trade'!$T$20))*N$35/SUM($N$35:$O$35)*Conversion_Factor!$J$7*10^3*$AG28/SUM($AG$4,$AG$5,$AG$6,$AG$7,$AG$28)</f>
        <v>0</v>
      </c>
      <c r="O28" s="131">
        <f>(SUM('BP(2020)_NGA_Trade'!$R$22,'BP(2020)_NGA_Trade'!$R$24,'BP(2020)_NGA_Trade'!$R$19,'BP(2020)_NGA_Trade'!$R$20)+SUM('BP(2020)_NGA_Trade'!$S$22,'BP(2020)_NGA_Trade'!$S$24,'BP(2020)_NGA_Trade'!$S$19,'BP(2020)_NGA_Trade'!$S$20)+SUM('BP(2020)_NGA_Trade'!$T$22,'BP(2020)_NGA_Trade'!$T$24,'BP(2020)_NGA_Trade'!$T$19,'BP(2020)_NGA_Trade'!$T$20))*O$35/SUM($N$35:$O$35)*Conversion_Factor!$J$7*10^3*$AG28/SUM($AG$4,$AG$5,$AG$6,$AG$7,$AG$28)</f>
        <v>0</v>
      </c>
      <c r="P28" s="131">
        <f>(SUM('BP(2020)_NGA_Trade'!$R$12:$R$17,'BP(2020)_NGA_Trade'!$R$21)+SUM('BP(2020)_NGA_Trade'!$S$12:$S$17,'BP(2020)_NGA_Trade'!$S$21)+SUM('BP(2020)_NGA_Trade'!$T$12:$T$17,'BP(2020)_NGA_Trade'!$T$21))*P$35/SUM($P$35:$R$35)*Conversion_Factor!$J$7*10^3*$AG28/SUM($AG$4,$AG$5,$AG$6,$AG$7,$AG$28)</f>
        <v>40047.571082159157</v>
      </c>
      <c r="Q28" s="131">
        <f>(SUM('BP(2020)_NGA_Trade'!$R$12:$R$17,'BP(2020)_NGA_Trade'!$R$21)+SUM('BP(2020)_NGA_Trade'!$S$12:$S$17,'BP(2020)_NGA_Trade'!$S$21)+SUM('BP(2020)_NGA_Trade'!$T$12:$T$17,'BP(2020)_NGA_Trade'!$T$21))*Q$35/SUM($P$35:$R$35)*Conversion_Factor!$J$7*10^3*$AG28/SUM($AG$4,$AG$5,$AG$6,$AG$7,$AG$28)</f>
        <v>109758.07636220778</v>
      </c>
      <c r="R28" s="131">
        <f>(SUM('BP(2020)_NGA_Trade'!$R$12:$R$17,'BP(2020)_NGA_Trade'!$R$21)+SUM('BP(2020)_NGA_Trade'!$S$12:$S$17,'BP(2020)_NGA_Trade'!$S$21)+SUM('BP(2020)_NGA_Trade'!$T$12:$T$17,'BP(2020)_NGA_Trade'!$T$21))*R$35/SUM($P$35:$R$35)*Conversion_Factor!$J$7*10^3*$AG28/SUM($AG$4,$AG$5,$AG$6,$AG$7,$AG$28)</f>
        <v>115205.84188069476</v>
      </c>
      <c r="S28" s="131"/>
      <c r="T28" s="131"/>
      <c r="U28" s="131"/>
      <c r="V28" s="131">
        <f>('BP(2020)_NGA_Trade'!$R$8+'BP(2020)_NGA_Trade'!$R$10+'BP(2020)_NGA_Trade'!$S$8+'BP(2020)_NGA_Trade'!$S$10+'BP(2020)_NGA_Trade'!$T$8+'BP(2020)_NGA_Trade'!$T$10)*V$35/SUM($L$35,$V$35)*Conversion_Factor!$J$7*10^3*$AG28/SUM($AG$5,$AG$6,$AG$7,$AG$28)</f>
        <v>0</v>
      </c>
      <c r="W28" s="131">
        <f>('BP(2020)_NGA_Trade'!$R$29+'BP(2020)_NGA_Trade'!$R$30+'BP(2020)_NGA_Trade'!$R$18+'BP(2020)_NGA_Trade'!$S$29+'BP(2020)_NGA_Trade'!$S$30+'BP(2020)_NGA_Trade'!$S$18+'BP(2020)_NGA_Trade'!$T$29+'BP(2020)_NGA_Trade'!$T$30+'BP(2020)_NGA_Trade'!$T$18)*W$35/SUM($W$35:$X$35)*Conversion_Factor!$J$7*10^3*$AG28/SUM($AG$5,$AG$6,$AG$7,$AG$28)</f>
        <v>8592.4476264877394</v>
      </c>
      <c r="X28" s="131">
        <f>('BP(2020)_NGA_Trade'!$R$29+'BP(2020)_NGA_Trade'!$R$30+'BP(2020)_NGA_Trade'!$R$18+'BP(2020)_NGA_Trade'!$S$29+'BP(2020)_NGA_Trade'!$S$30+'BP(2020)_NGA_Trade'!$S$18+'BP(2020)_NGA_Trade'!$T$29+'BP(2020)_NGA_Trade'!$T$30+'BP(2020)_NGA_Trade'!$T$18)*X$35/SUM($W$35:$X$35)*Conversion_Factor!$J$7*10^3*$AG28/SUM($AG$5,$AG$6,$AG$7,$AG$28)</f>
        <v>5649.3122693428322</v>
      </c>
      <c r="Y28" s="131">
        <f>('BP(2020)_NGA_Trade'!$S$5+'BP(2020)_NGA_Trade'!$S$5+'BP(2020)_NGA_Trade'!$T$5)*Conversion_Factor!$J$7*10^3*$AG28/SUM($AG$12,$AG$14,$AG$24)*$AG28/SUM($AG$5,$AG$6,$AG$7,$AG$28)</f>
        <v>0</v>
      </c>
      <c r="Z28" s="71">
        <f>('BP(2020)_NGA_Trade'!$R$32+'BP(2020)_NGA_Trade'!$R$33+'BP(2020)_NGA_Trade'!$S$32+'BP(2020)_NGA_Trade'!$S$33+'BP(2020)_NGA_Trade'!$T$32+'BP(2020)_NGA_Trade'!$T$33)*Z$35/SUM($B$35,$C$35,$D$35,$E$35,$Z$35)*Conversion_Factor!$J$7*10^3*$AG28/SUM($AG$5,$AG$6,$AG$7,$AG$28)</f>
        <v>0</v>
      </c>
      <c r="AA28" s="131">
        <f>('BP(2020)_NGA_Trade'!$R$26+'BP(2020)_NGA_Trade'!$S$26+'BP(2020)_NGA_Trade'!$T$26)*Conversion_Factor!$J$7*10^3*$AG28/SUM($AG$5,$AG$6,$AG$7,$AG$28)</f>
        <v>0</v>
      </c>
      <c r="AB28" s="131"/>
      <c r="AC28" s="131">
        <f>('BP(2020)_NGA_Trade'!$R$6+'BP(2020)_NGA_Trade'!$S$6+'BP(2020)_NGA_Trade'!$T$6)*Conversion_Factor!$J$7*10^3*$AG28/SUM($AG$5,$AG$6,$AG$7,$AG$28)</f>
        <v>0</v>
      </c>
      <c r="AD28" s="132">
        <f>SUM(B28:AC28)</f>
        <v>375501.98274284456</v>
      </c>
      <c r="AE28" s="133">
        <f>('BP(2020)_NGA_Trade'!$R$41+'BP(2020)_NGA_Trade'!$S$41+'BP(2020)_NGA_Trade'!$T$41)*Conversion_Factor!$J$7*10^3*$AG28/SUM($AG$5,$AG$6,$AG$7,$AG$28)</f>
        <v>375501.98274284467</v>
      </c>
      <c r="AF28" s="134">
        <f>AD28-AE28</f>
        <v>0</v>
      </c>
      <c r="AG28" s="133">
        <f>-'Key inputs_EB_Trade'!$AB$31</f>
        <v>937080</v>
      </c>
    </row>
    <row r="29" spans="1:33">
      <c r="A29" t="s">
        <v>113</v>
      </c>
      <c r="B29" s="131">
        <f>('BP(2020)_NGA_Trade'!$L$32+'BP(2020)_NGA_Trade'!$L$33)*B$35/SUM($B$35,$C$35,$D$35,$E$35,$Z$35)*Conversion_Factor!$J$7*10^3</f>
        <v>0</v>
      </c>
      <c r="C29" s="131">
        <f>('BP(2020)_NGA_Trade'!$L$32+'BP(2020)_NGA_Trade'!$L$33)*C$35/SUM($B$35,$C$35,$D$35,$E$35,$Z$35)*Conversion_Factor!$J$7*10^3</f>
        <v>0</v>
      </c>
      <c r="D29" s="131">
        <f>('BP(2020)_NGA_Trade'!$L$32+'BP(2020)_NGA_Trade'!$L$33)*D$35/SUM($B$35,$C$35,$D$35,$E$35,$Z$35)*Conversion_Factor!$J$7*10^3</f>
        <v>0</v>
      </c>
      <c r="E29" s="131">
        <f>('BP(2020)_NGA_Trade'!$L$32+'BP(2020)_NGA_Trade'!$L$33)*E$35/SUM($B$35,$C$35,$D$35,$E$35,$Z$35)*Conversion_Factor!$J$7*10^3</f>
        <v>0</v>
      </c>
      <c r="F29" s="131">
        <f>'BP(2020)_NGA_Trade'!$L$35*Conversion_Factor!$J$7*10^3</f>
        <v>0</v>
      </c>
      <c r="G29" s="131">
        <f>('BP(2020)_NGA_Trade'!$L$27+'BP(2020)_NGA_Trade'!$L$25)*Conversion_Factor!$J$7*10^3</f>
        <v>350541.02607935423</v>
      </c>
      <c r="H29" s="131">
        <f>('BP(2020)_NGA_Trade'!$L$37+'BP(2020)_NGA_Trade'!$L$38+'BP(2020)_NGA_Trade'!$L$39)*Conversion_Factor!$J$7*10^3</f>
        <v>0</v>
      </c>
      <c r="I29" s="131"/>
      <c r="J29" s="131">
        <f>'BP(2020)_NGA_Trade'!$L$9*Conversion_Factor!$J$7*10^3</f>
        <v>0</v>
      </c>
      <c r="K29" s="131">
        <f>'BP(2020)_NGA_Trade'!$L$4*Conversion_Factor!$J$7*10^3</f>
        <v>0</v>
      </c>
      <c r="L29" s="131">
        <f>('BP(2020)_NGA_Trade'!$L$8+'BP(2020)_NGA_Trade'!$L$10)*L$35/SUM($L$35,$V$35)*Conversion_Factor!$J$7*10^3</f>
        <v>0</v>
      </c>
      <c r="M29" s="131">
        <f>'BP(2020)_NGA_Trade'!$L$36*Conversion_Factor!$J$7*10^3</f>
        <v>10962.581612586067</v>
      </c>
      <c r="N29" s="131">
        <f>SUM('BP(2020)_NGA_Trade'!$L$22,'BP(2020)_NGA_Trade'!$L$24,'BP(2020)_NGA_Trade'!$L$19,'BP(2020)_NGA_Trade'!$L$20)*N$35/SUM($N$35:$O$35)*Conversion_Factor!$J$7*10^3</f>
        <v>382181.1882607817</v>
      </c>
      <c r="O29" s="131">
        <f>SUM('BP(2020)_NGA_Trade'!$L$22,'BP(2020)_NGA_Trade'!$L$24,'BP(2020)_NGA_Trade'!$L$19,'BP(2020)_NGA_Trade'!$L$20)*O$35/SUM($N$35:$O$35)*Conversion_Factor!$J$7*10^3</f>
        <v>548201.09459473169</v>
      </c>
      <c r="P29" s="131">
        <f>SUM('BP(2020)_NGA_Trade'!$L$12:$L$17,'BP(2020)_NGA_Trade'!$L$21)*P$35/SUM($P$35:$R$35)*Conversion_Factor!$J$7*10^3</f>
        <v>885856.71196069778</v>
      </c>
      <c r="Q29" s="131">
        <f>SUM('BP(2020)_NGA_Trade'!$L$12:$L$17,'BP(2020)_NGA_Trade'!$L$21)*Q$35/SUM($P$35:$R$35)*Conversion_Factor!$J$7*10^3</f>
        <v>2427860.8167742696</v>
      </c>
      <c r="R29" s="131">
        <f>SUM('BP(2020)_NGA_Trade'!$L$12:$L$17,'BP(2020)_NGA_Trade'!$L$21)*R$35/SUM($P$35:$R$35)*Conversion_Factor!$J$7*10^3</f>
        <v>2548365.9939756324</v>
      </c>
      <c r="S29" s="131"/>
      <c r="T29" s="131"/>
      <c r="U29" s="131"/>
      <c r="V29" s="131">
        <f>('BP(2020)_NGA_Trade'!$L$8+'BP(2020)_NGA_Trade'!$L$10)*V$35/SUM($L$35,$V$35)*Conversion_Factor!$J$7*10^3</f>
        <v>0</v>
      </c>
      <c r="W29" s="131">
        <f>('BP(2020)_NGA_Trade'!$L$29+'BP(2020)_NGA_Trade'!$L$30+'BP(2020)_NGA_Trade'!$L$18)*W$35/SUM($W$35:$X$35)*Conversion_Factor!$J$7*10^3</f>
        <v>311560.52558436792</v>
      </c>
      <c r="X29" s="131">
        <f>('BP(2020)_NGA_Trade'!$L$29+'BP(2020)_NGA_Trade'!$L$30+'BP(2020)_NGA_Trade'!$L$18)*X$35/SUM($W$35:$X$35)*Conversion_Factor!$J$7*10^3</f>
        <v>204842.99425938225</v>
      </c>
      <c r="Y29" s="131">
        <f>'BP(2020)_NGA_Trade'!$L$5*Conversion_Factor!$J$7*10^3</f>
        <v>0</v>
      </c>
      <c r="Z29" s="131">
        <f>('BP(2020)_NGA_Trade'!$L$32+'BP(2020)_NGA_Trade'!$L$33)*Z$35/SUM($B$35,$C$35,$D$35,$E$35,$Z$35)*Conversion_Factor!$J$7*10^3</f>
        <v>0</v>
      </c>
      <c r="AA29" s="71">
        <f>'BP(2020)_NGA_Trade'!$L$26*Conversion_Factor!$J$7*10^3</f>
        <v>0</v>
      </c>
      <c r="AB29" s="131"/>
      <c r="AC29" s="131">
        <f>'BP(2020)_NGA_Trade'!$L$6*Conversion_Factor!$J$7*10^3</f>
        <v>0</v>
      </c>
      <c r="AD29" s="132">
        <f>SUM(B29:AC29)</f>
        <v>7670372.933101804</v>
      </c>
      <c r="AE29" s="133">
        <f>'BP(2020)_NGA_Trade'!$L$41*Conversion_Factor!$J$7*10^3</f>
        <v>7670372.9331018031</v>
      </c>
      <c r="AF29" s="134">
        <f t="shared" si="1"/>
        <v>0</v>
      </c>
      <c r="AG29" s="133">
        <f>-'Key inputs_EB_Trade'!$AC$31</f>
        <v>8940619</v>
      </c>
    </row>
    <row r="30" spans="1:33">
      <c r="A30" t="s">
        <v>116</v>
      </c>
      <c r="B30" s="131">
        <f>('BP(2020)_NGA_Trade'!$U$32+'BP(2020)_NGA_Trade'!$U$33+'BP(2020)_NGA_Trade'!$V$32+'BP(2020)_NGA_Trade'!$V$33+'BP(2020)_NGA_Trade'!$W$32+'BP(2020)_NGA_Trade'!$W$33)*B$35/SUM($B$35,$C$35,$D$35,$E$35,$Z$35)*Conversion_Factor!$J$7*10^3*$AG30/SUM($AG$8,$AG$10,$AG$11,$AG$15,$AG$21,$AG$22,$AG$23,$AG$30)</f>
        <v>0</v>
      </c>
      <c r="C30" s="131">
        <f>('BP(2020)_NGA_Trade'!$U$32+'BP(2020)_NGA_Trade'!$U$33+'BP(2020)_NGA_Trade'!$V$32+'BP(2020)_NGA_Trade'!$V$33+'BP(2020)_NGA_Trade'!$W$32+'BP(2020)_NGA_Trade'!$W$33)*C$35/SUM($B$35,$C$35,$D$35,$E$35,$Z$35)*Conversion_Factor!$J$7*10^3*$AG30/SUM($AG$8,$AG$10,$AG$11,$AG$15,$AG$21,$AG$22,$AG$23,$AG$30)</f>
        <v>0</v>
      </c>
      <c r="D30" s="131">
        <f>('BP(2020)_NGA_Trade'!$U$32+'BP(2020)_NGA_Trade'!$U$33+'BP(2020)_NGA_Trade'!$V$32+'BP(2020)_NGA_Trade'!$V$33+'BP(2020)_NGA_Trade'!$W$32+'BP(2020)_NGA_Trade'!$W$33)*D$35/SUM($B$35,$C$35,$D$35,$E$35,$Z$35)*Conversion_Factor!$J$7*10^3*$AG30/SUM($AG$8,$AG$10,$AG$11,$AG$15,$AG$21,$AG$22,$AG$23,$AG$30)</f>
        <v>0</v>
      </c>
      <c r="E30" s="131">
        <f>('BP(2020)_NGA_Trade'!$U$32+'BP(2020)_NGA_Trade'!$U$33+'BP(2020)_NGA_Trade'!$V$32+'BP(2020)_NGA_Trade'!$V$33+'BP(2020)_NGA_Trade'!$W$32+'BP(2020)_NGA_Trade'!$W$33)*E$35/SUM($B$35,$C$35,$D$35,$E$35,$Z$35)*Conversion_Factor!$J$7*10^3*$AG30/SUM($AG$8,$AG$10,$AG$11,$AG$15,$AG$21,$AG$22,$AG$23,$AG$30)</f>
        <v>0</v>
      </c>
      <c r="F30" s="131">
        <f>('BP(2020)_NGA_Trade'!$U$35+'BP(2020)_NGA_Trade'!$V$35+'BP(2020)_NGA_Trade'!$W$35)*Conversion_Factor!$J$7*10^3*$AG30/SUM($AG$8,$AG$10,$AG$11,$AG$15,$AG$21,$AG$22,$AG$23,$AG$30)</f>
        <v>0</v>
      </c>
      <c r="G30" s="131">
        <f>('BP(2020)_NGA_Trade'!$U$27+'BP(2020)_NGA_Trade'!$U$25+'BP(2020)_NGA_Trade'!$V$27+'BP(2020)_NGA_Trade'!$V$25+'BP(2020)_NGA_Trade'!$W$27+'BP(2020)_NGA_Trade'!$W$25)*Conversion_Factor!$J$7*10^3*$AG30/SUM($AG$8,$AG$10,$AG$11,$AG$15,$AG$21,$AG$22,$AG$23,$AG$30)</f>
        <v>0</v>
      </c>
      <c r="H30" s="131">
        <f>('BP(2020)_NGA_Trade'!$U$37+'BP(2020)_NGA_Trade'!$U$38+'BP(2020)_NGA_Trade'!$U$39+'BP(2020)_NGA_Trade'!$V$37+'BP(2020)_NGA_Trade'!$V$38+'BP(2020)_NGA_Trade'!$V$39+'BP(2020)_NGA_Trade'!$W$37+'BP(2020)_NGA_Trade'!$W$38+'BP(2020)_NGA_Trade'!$W$39)*Conversion_Factor!$J$7*10^3*$AG30/SUM($AG$8,$AG$10,$AG$11,$AG$15,$AG$21,$AG$22,$AG$23,$AG$30)</f>
        <v>0</v>
      </c>
      <c r="I30" s="131"/>
      <c r="J30" s="131">
        <f>('BP(2020)_NGA_Trade'!$U$9+'BP(2020)_NGA_Trade'!$V$9+'BP(2020)_NGA_Trade'!$W$9)*Conversion_Factor!$J$7*10^3*$AG30/SUM($AG$8,$AG$10,$AG$11,$AG$15,$AG$21,$AG$22,$AG$23,$AG$30)</f>
        <v>0</v>
      </c>
      <c r="K30" s="131">
        <f>('BP(2020)_NGA_Trade'!$U$4+'BP(2020)_NGA_Trade'!$V$4+'BP(2020)_NGA_Trade'!$W$4)*Conversion_Factor!$J$7*10^3*$AG30/SUM($AG$8,$AG$10,$AG$11,$AG$15,$AG$21,$AG$22,$AG$23,$AG$30)</f>
        <v>0</v>
      </c>
      <c r="L30" s="131">
        <f>('BP(2020)_NGA_Trade'!$U$8+'BP(2020)_NGA_Trade'!$U$10+'BP(2020)_NGA_Trade'!$V$8+'BP(2020)_NGA_Trade'!$V$10+'BP(2020)_NGA_Trade'!$W$8+'BP(2020)_NGA_Trade'!$W$10)*L$35/SUM($L$35,$V$35)*Conversion_Factor!$J$7*10^3*$AG30/SUM($AG$8,$AG$10,$AG$11,$AG$15,$AG$21,$AG$22,$AG$23,$AG$30)</f>
        <v>0</v>
      </c>
      <c r="M30" s="131">
        <f>('BP(2020)_NGA_Trade'!$U$36+'BP(2020)_NGA_Trade'!$V$36+'BP(2020)_NGA_Trade'!$W$36)*Conversion_Factor!$J$7*10^3*$AG30/SUM($AG$8,$AG$10,$AG$11,$AG$15,$AG$21,$AG$22,$AG$23,$AG$30)</f>
        <v>0</v>
      </c>
      <c r="N30" s="131">
        <f>(SUM('BP(2020)_NGA_Trade'!$U$22,'BP(2020)_NGA_Trade'!$U$24,'BP(2020)_NGA_Trade'!$U$19,'BP(2020)_NGA_Trade'!$U$20)+SUM('BP(2020)_NGA_Trade'!$V$22,'BP(2020)_NGA_Trade'!$V$24,'BP(2020)_NGA_Trade'!$V$19,'BP(2020)_NGA_Trade'!$V$20)+SUM('BP(2020)_NGA_Trade'!$W$22,'BP(2020)_NGA_Trade'!$W$24,'BP(2020)_NGA_Trade'!$W$19,'BP(2020)_NGA_Trade'!$W$20))*N$35/SUM($N$35:$O$35)*Conversion_Factor!$J$7*10^3*$AG30/SUM($AG$8,$AG$10,$AG$11,$AG$15,$AG$21,$AG$22,$AG$23,$AG$30)</f>
        <v>0</v>
      </c>
      <c r="O30" s="131">
        <f>(SUM('BP(2020)_NGA_Trade'!$U$22,'BP(2020)_NGA_Trade'!$U$24,'BP(2020)_NGA_Trade'!$U$19,'BP(2020)_NGA_Trade'!$U$20)+SUM('BP(2020)_NGA_Trade'!$V$22,'BP(2020)_NGA_Trade'!$V$24,'BP(2020)_NGA_Trade'!$V$19,'BP(2020)_NGA_Trade'!$V$20)+SUM('BP(2020)_NGA_Trade'!$W$22,'BP(2020)_NGA_Trade'!$W$24,'BP(2020)_NGA_Trade'!$W$19,'BP(2020)_NGA_Trade'!$W$20))*O$35/SUM($N$35:$O$35)*Conversion_Factor!$J$7*10^3*$AG30/SUM($AG$8,$AG$10,$AG$11,$AG$15,$AG$21,$AG$22,$AG$23,$AG$30)</f>
        <v>0</v>
      </c>
      <c r="P30" s="131">
        <f>(SUM('BP(2020)_NGA_Trade'!$U$12:$U$17,'BP(2020)_NGA_Trade'!$U$21)+SUM('BP(2020)_NGA_Trade'!$V$12:$V$17,'BP(2020)_NGA_Trade'!$V$21)+SUM('BP(2020)_NGA_Trade'!$W$12:$W$17,'BP(2020)_NGA_Trade'!$W$21))*P$35/SUM($P$35:$R$35)*Conversion_Factor!$J$7*10^3*$AG30/SUM($AG$8,$AG$10,$AG$11,$AG$15,$AG$21,$AG$22,$AG$23,$AG$30)</f>
        <v>0</v>
      </c>
      <c r="Q30" s="131">
        <f>(SUM('BP(2020)_NGA_Trade'!$U$12:$U$17,'BP(2020)_NGA_Trade'!$U$21)+SUM('BP(2020)_NGA_Trade'!$V$12:$V$17,'BP(2020)_NGA_Trade'!$V$21)+SUM('BP(2020)_NGA_Trade'!$W$12:$W$17,'BP(2020)_NGA_Trade'!$W$21))*Q$35/SUM($P$35:$R$35)*Conversion_Factor!$J$7*10^3*$AG30/SUM($AG$8,$AG$10,$AG$11,$AG$15,$AG$21,$AG$22,$AG$23,$AG$30)</f>
        <v>0</v>
      </c>
      <c r="R30" s="131">
        <f>(SUM('BP(2020)_NGA_Trade'!$U$12:$U$17,'BP(2020)_NGA_Trade'!$U$21)+SUM('BP(2020)_NGA_Trade'!$V$12:$V$17,'BP(2020)_NGA_Trade'!$V$21)+SUM('BP(2020)_NGA_Trade'!$W$12:$W$17,'BP(2020)_NGA_Trade'!$W$21))*R$35/SUM($P$35:$R$35)*Conversion_Factor!$J$7*10^3*$AG30/SUM($AG$8,$AG$10,$AG$11,$AG$15,$AG$21,$AG$22,$AG$23,$AG$30)</f>
        <v>0</v>
      </c>
      <c r="S30" s="131"/>
      <c r="T30" s="131"/>
      <c r="U30" s="131"/>
      <c r="V30" s="131">
        <f>('BP(2020)_NGA_Trade'!$U$8+'BP(2020)_NGA_Trade'!$U$10+'BP(2020)_NGA_Trade'!$V$8+'BP(2020)_NGA_Trade'!$V$10+'BP(2020)_NGA_Trade'!$W$8+'BP(2020)_NGA_Trade'!$W$10)*V$35/SUM($L$35,$V$35)*$AG30/SUM($AG$8,$AG$10,$AG$11,$AG$15,$AG$21,$AG$22,$AG$23,$AG$30)</f>
        <v>0</v>
      </c>
      <c r="W30" s="131">
        <f>('BP(2020)_NGA_Trade'!$U$29+'BP(2020)_NGA_Trade'!$U$30+'BP(2020)_NGA_Trade'!$U$18+'BP(2020)_NGA_Trade'!$V$29+'BP(2020)_NGA_Trade'!$V$30+'BP(2020)_NGA_Trade'!$V$18+'BP(2020)_NGA_Trade'!$W$29+'BP(2020)_NGA_Trade'!$W$30+'BP(2020)_NGA_Trade'!$W$18)*W$35/SUM($W$35:$X$35)*$AG30/SUM($AG$8,$AG$10,$AG$11,$AG$15,$AG$21,$AG$22,$AG$23,$AG$30)</f>
        <v>0</v>
      </c>
      <c r="X30" s="131">
        <f>('BP(2020)_NGA_Trade'!$U$29+'BP(2020)_NGA_Trade'!$U$30+'BP(2020)_NGA_Trade'!$U$18+'BP(2020)_NGA_Trade'!$V$29+'BP(2020)_NGA_Trade'!$V$30+'BP(2020)_NGA_Trade'!$V$18+'BP(2020)_NGA_Trade'!$W$29+'BP(2020)_NGA_Trade'!$W$30+'BP(2020)_NGA_Trade'!$W$18)*X$35/SUM($W$35:$X$35)*$AG30/SUM($AG$8,$AG$10,$AG$11,$AG$15,$AG$21,$AG$22,$AG$23,$AG$30)</f>
        <v>0</v>
      </c>
      <c r="Y30" s="131">
        <f>('BP(2020)_NGA_Trade'!$V$5+'BP(2020)_NGA_Trade'!$V$5+'BP(2020)_NGA_Trade'!$W$5)*Conversion_Factor!$J$7*10^3*$AG30/SUM($AG$12,$AG$14,$AG$24)*$AG30/SUM($AG$8,$AG$10,$AG$11,$AG$15,$AG$21,$AG$22,$AG$23,$AG$30)</f>
        <v>0</v>
      </c>
      <c r="Z30" s="131">
        <f>('BP(2020)_NGA_Trade'!$U$32+'BP(2020)_NGA_Trade'!$U$33+'BP(2020)_NGA_Trade'!$V$32+'BP(2020)_NGA_Trade'!$V$33+'BP(2020)_NGA_Trade'!$W$32+'BP(2020)_NGA_Trade'!$W$33)*Z$35/SUM($B$35,$C$35,$D$35,$E$35,$Z$35)*Conversion_Factor!$J$7*10^3*$AG30/SUM($AG$8,$AG$10,$AG$11,$AG$15,$AG$21,$AG$22,$AG$23,$AG$30)</f>
        <v>0</v>
      </c>
      <c r="AA30" s="131">
        <f>('BP(2020)_NGA_Trade'!$U$26+'BP(2020)_NGA_Trade'!$V$26+'BP(2020)_NGA_Trade'!$W$26)*Conversion_Factor!$J$7*10^3*$AG30/SUM($AG$8,$AG$10,$AG$11,$AG$15,$AG$21,$AG$22,$AG$23,$AG$30)</f>
        <v>0</v>
      </c>
      <c r="AB30" s="71"/>
      <c r="AC30" s="131">
        <f>('BP(2020)_NGA_Trade'!$U$6+'BP(2020)_NGA_Trade'!$V$6+'BP(2020)_NGA_Trade'!$W$6)*Conversion_Factor!$J$7*10^3*$AG30/SUM($AG$8,$AG$10,$AG$11,$AG$15,$AG$21,$AG$22,$AG$23,$AG$30)</f>
        <v>0</v>
      </c>
      <c r="AD30" s="132">
        <f>SUM(B30:AC30)</f>
        <v>0</v>
      </c>
      <c r="AE30" s="133">
        <f>('BP(2020)_NGA_Trade'!$U$41+'BP(2020)_NGA_Trade'!$V$41+'BP(2020)_NGA_Trade'!$W$41)*Conversion_Factor!$J$7*10^3*$AG30/SUM($AG$10,$AG$11,$AG$15,$AG$21,$AG$22,$AG$23,$AG$30)</f>
        <v>0</v>
      </c>
      <c r="AF30" s="134">
        <f t="shared" si="1"/>
        <v>0</v>
      </c>
      <c r="AG30" s="133">
        <f>-'Key inputs_EB_Trade'!$AD$31</f>
        <v>0</v>
      </c>
    </row>
    <row r="31" spans="1:33">
      <c r="A31" t="s">
        <v>119</v>
      </c>
      <c r="B31" s="131">
        <f>('BP(2020)_NGA_Trade'!$D$32+'BP(2020)_NGA_Trade'!$D$33)*B$35/SUM($B$35,$C$35,$D$35,$E$35,$Z$35)*Conversion_Factor!$J$7*10^3</f>
        <v>0</v>
      </c>
      <c r="C31" s="131">
        <f>('BP(2020)_NGA_Trade'!$D$32+'BP(2020)_NGA_Trade'!$D$33)*C$35/SUM($B$35,$C$35,$D$35,$E$35,$Z$35)*Conversion_Factor!$J$7*10^3</f>
        <v>0</v>
      </c>
      <c r="D31" s="131">
        <f>('BP(2020)_NGA_Trade'!$D$32+'BP(2020)_NGA_Trade'!$D$33)*D$35/SUM($B$35,$C$35,$D$35,$E$35,$Z$35)*Conversion_Factor!$J$7*10^3</f>
        <v>0</v>
      </c>
      <c r="E31" s="131">
        <f>('BP(2020)_NGA_Trade'!$D$32+'BP(2020)_NGA_Trade'!$D$33)*E$35/SUM($B$35,$C$35,$D$35,$E$35,$Z$35)*Conversion_Factor!$J$7*10^3</f>
        <v>0</v>
      </c>
      <c r="F31" s="131">
        <f>'BP(2020)_NGA_Trade'!$D$35*Conversion_Factor!$J$7*10^3</f>
        <v>0</v>
      </c>
      <c r="G31" s="131">
        <f>('BP(2020)_NGA_Trade'!$D$27+'BP(2020)_NGA_Trade'!$D$25)*Conversion_Factor!$J$7*10^3</f>
        <v>0</v>
      </c>
      <c r="H31" s="131">
        <f>('BP(2020)_NGA_Trade'!$D$37+'BP(2020)_NGA_Trade'!$D$38+'BP(2020)_NGA_Trade'!$D$39)*Conversion_Factor!$J$7*10^3</f>
        <v>0</v>
      </c>
      <c r="I31" s="131"/>
      <c r="J31" s="131">
        <f>'BP(2020)_NGA_Trade'!$D$9*Conversion_Factor!$J$7*10^3</f>
        <v>0</v>
      </c>
      <c r="K31" s="131">
        <f>'BP(2020)_NGA_Trade'!$D$4*Conversion_Factor!$J$7*10^3</f>
        <v>867565.19242106623</v>
      </c>
      <c r="L31" s="131">
        <f>('BP(2020)_NGA_Trade'!$D$8+'BP(2020)_NGA_Trade'!$D$10)*L$35/SUM($L$35,$V$35)*Conversion_Factor!$J$7*10^3</f>
        <v>0</v>
      </c>
      <c r="M31" s="131">
        <f>'BP(2020)_NGA_Trade'!$D$36*Conversion_Factor!$J$7*10^3</f>
        <v>0</v>
      </c>
      <c r="N31" s="131">
        <f>SUM('BP(2020)_NGA_Trade'!$D$22,'BP(2020)_NGA_Trade'!$D$24,'BP(2020)_NGA_Trade'!$D$19,'BP(2020)_NGA_Trade'!$D$20)*N$35/SUM($N$35:$O$35)*Conversion_Factor!$J$7*10^3</f>
        <v>0</v>
      </c>
      <c r="O31" s="131">
        <f>SUM('BP(2020)_NGA_Trade'!$D$22,'BP(2020)_NGA_Trade'!$D$24,'BP(2020)_NGA_Trade'!$D$19,'BP(2020)_NGA_Trade'!$D$20)*O$35/SUM($N$35:$O$35)*Conversion_Factor!$J$7*10^3</f>
        <v>0</v>
      </c>
      <c r="P31" s="131">
        <f>SUM('BP(2020)_NGA_Trade'!$D$12:$D$17,'BP(2020)_NGA_Trade'!$D$21)*P$35/SUM($P$35:$R$35)*Conversion_Factor!$J$7*10^3</f>
        <v>0</v>
      </c>
      <c r="Q31" s="131">
        <f>SUM('BP(2020)_NGA_Trade'!$D$12:$D$17,'BP(2020)_NGA_Trade'!$D$21)*Q$35/SUM($P$35:$R$35)*Conversion_Factor!$J$7*10^3</f>
        <v>0</v>
      </c>
      <c r="R31" s="131">
        <f>SUM('BP(2020)_NGA_Trade'!$D$12:$D$17,'BP(2020)_NGA_Trade'!$D$21)*R$35/SUM($P$35:$R$35)*Conversion_Factor!$J$7*10^3</f>
        <v>0</v>
      </c>
      <c r="S31" s="131"/>
      <c r="T31" s="131"/>
      <c r="U31" s="131"/>
      <c r="V31" s="131">
        <f>('BP(2020)_NGA_Trade'!$D$8+'BP(2020)_NGA_Trade'!$D$10)*V$35/SUM($L$35,$V$35)*Conversion_Factor!$J$7*10^3</f>
        <v>0</v>
      </c>
      <c r="W31" s="131">
        <f>('BP(2020)_NGA_Trade'!$D$29+'BP(2020)_NGA_Trade'!$D$30+'BP(2020)_NGA_Trade'!$D$18)*W$35/SUM($W$35:$X$35)*Conversion_Factor!$J$7*10^3</f>
        <v>0</v>
      </c>
      <c r="X31" s="131">
        <f>('BP(2020)_NGA_Trade'!$D$29+'BP(2020)_NGA_Trade'!$D$30+'BP(2020)_NGA_Trade'!$D$18)*X$35/SUM($W$35:$X$35)*Conversion_Factor!$J$7*10^3</f>
        <v>0</v>
      </c>
      <c r="Y31" s="131">
        <f>'BP(2020)_NGA_Trade'!$D$5*Conversion_Factor!$J$7*10^3</f>
        <v>1795073.8817034136</v>
      </c>
      <c r="Z31" s="131">
        <f>('BP(2020)_NGA_Trade'!$D$32+'BP(2020)_NGA_Trade'!$D$33)*Z$35/SUM($B$35,$C$35,$D$35,$E$35,$Z$35)*Conversion_Factor!$J$7*10^3</f>
        <v>0</v>
      </c>
      <c r="AA31" s="131">
        <f>'BP(2020)_NGA_Trade'!$D$26*Conversion_Factor!$J$7*10^3</f>
        <v>0</v>
      </c>
      <c r="AB31" s="131"/>
      <c r="AC31" s="71">
        <f>'BP(2020)_NGA_Trade'!$D$6*Conversion_Factor!$J$7*10^3</f>
        <v>0</v>
      </c>
      <c r="AD31" s="132">
        <f t="shared" ref="AD31" si="5">SUM(B31:AC31)</f>
        <v>2662639.0741244797</v>
      </c>
      <c r="AE31" s="133">
        <f>'BP(2020)_NGA_Trade'!$D$41*Conversion_Factor!$J$7*10^3</f>
        <v>2662639.0741244797</v>
      </c>
      <c r="AF31" s="134">
        <f>AD31-AE31</f>
        <v>0</v>
      </c>
      <c r="AG31" s="133">
        <f>-'Key inputs_EB_Trade'!$AE$31</f>
        <v>4589619</v>
      </c>
    </row>
    <row r="32" spans="1:33">
      <c r="B32" s="135">
        <f>SUM(B4:B31)</f>
        <v>0</v>
      </c>
      <c r="C32" s="135">
        <f t="shared" ref="C32:AC32" si="6">SUM(C4:C31)</f>
        <v>187825.66008971207</v>
      </c>
      <c r="D32" s="135">
        <f t="shared" si="6"/>
        <v>28135.889593267872</v>
      </c>
      <c r="E32" s="135">
        <f t="shared" si="6"/>
        <v>128794.68003782994</v>
      </c>
      <c r="F32" s="135">
        <f t="shared" si="6"/>
        <v>182739.69422036776</v>
      </c>
      <c r="G32" s="135">
        <f t="shared" si="6"/>
        <v>451235.91300501465</v>
      </c>
      <c r="H32" s="135">
        <f t="shared" si="6"/>
        <v>558241.29689437535</v>
      </c>
      <c r="I32" s="135">
        <f t="shared" si="6"/>
        <v>0</v>
      </c>
      <c r="J32" s="135">
        <f t="shared" si="6"/>
        <v>227098.67086924464</v>
      </c>
      <c r="K32" s="135">
        <f t="shared" si="6"/>
        <v>867565.19242106623</v>
      </c>
      <c r="L32" s="135">
        <f t="shared" si="6"/>
        <v>75100.60260085488</v>
      </c>
      <c r="M32" s="135">
        <f t="shared" si="6"/>
        <v>1685829.4179557024</v>
      </c>
      <c r="N32" s="135">
        <f t="shared" si="6"/>
        <v>1106019.7980200383</v>
      </c>
      <c r="O32" s="135">
        <f t="shared" si="6"/>
        <v>1586475.950522989</v>
      </c>
      <c r="P32" s="135">
        <f t="shared" si="6"/>
        <v>2042353.8738722675</v>
      </c>
      <c r="Q32" s="135">
        <f t="shared" si="6"/>
        <v>5597463.8758300785</v>
      </c>
      <c r="R32" s="135">
        <f t="shared" si="6"/>
        <v>5875290.0887557939</v>
      </c>
      <c r="S32" s="135">
        <f t="shared" si="6"/>
        <v>0</v>
      </c>
      <c r="T32" s="135">
        <f t="shared" si="6"/>
        <v>0</v>
      </c>
      <c r="U32" s="135">
        <f t="shared" si="6"/>
        <v>0</v>
      </c>
      <c r="V32" s="135">
        <f t="shared" si="6"/>
        <v>121617.2107349196</v>
      </c>
      <c r="W32" s="135">
        <f t="shared" si="6"/>
        <v>1360019.8756692167</v>
      </c>
      <c r="X32" s="135">
        <f t="shared" si="6"/>
        <v>894177.92277062754</v>
      </c>
      <c r="Y32" s="135">
        <f t="shared" si="6"/>
        <v>1795073.8817034136</v>
      </c>
      <c r="Z32" s="135">
        <f t="shared" si="6"/>
        <v>0</v>
      </c>
      <c r="AA32" s="135">
        <f>SUM(AA4:AA31)</f>
        <v>946503.71149406675</v>
      </c>
      <c r="AB32" s="135">
        <f t="shared" si="6"/>
        <v>0</v>
      </c>
      <c r="AC32" s="135">
        <f t="shared" si="6"/>
        <v>2588008.2102990584</v>
      </c>
      <c r="AD32" s="135">
        <f>SUM(AD4:AD31)</f>
        <v>28305571.417359911</v>
      </c>
      <c r="AE32" s="133">
        <f>'BP(2020)_NGA_Trade'!X41*Conversion_Factor!$J$7*10^3</f>
        <v>28305571.417359911</v>
      </c>
      <c r="AF32" s="134">
        <f>AD32-AE32</f>
        <v>0</v>
      </c>
    </row>
    <row r="33" spans="1:33">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4"/>
    </row>
    <row r="34" spans="1:33">
      <c r="B34" s="137">
        <f>B32-B33</f>
        <v>0</v>
      </c>
      <c r="C34" s="137">
        <f>C32-C33</f>
        <v>187825.66008971207</v>
      </c>
      <c r="D34" s="137">
        <f t="shared" ref="D34:AC34" si="7">D32-D33</f>
        <v>28135.889593267872</v>
      </c>
      <c r="E34" s="137">
        <f t="shared" si="7"/>
        <v>128794.68003782994</v>
      </c>
      <c r="F34" s="137">
        <f t="shared" si="7"/>
        <v>182739.69422036776</v>
      </c>
      <c r="G34" s="137">
        <f t="shared" si="7"/>
        <v>451235.91300501465</v>
      </c>
      <c r="H34" s="137">
        <f>H32-H33</f>
        <v>558241.29689437535</v>
      </c>
      <c r="I34" s="137">
        <f t="shared" si="7"/>
        <v>0</v>
      </c>
      <c r="J34" s="137">
        <f t="shared" si="7"/>
        <v>227098.67086924464</v>
      </c>
      <c r="K34" s="137">
        <f t="shared" si="7"/>
        <v>867565.19242106623</v>
      </c>
      <c r="L34" s="137">
        <f t="shared" si="7"/>
        <v>75100.60260085488</v>
      </c>
      <c r="M34" s="137">
        <f t="shared" si="7"/>
        <v>1685829.4179557024</v>
      </c>
      <c r="N34" s="137">
        <f t="shared" si="7"/>
        <v>1106019.7980200383</v>
      </c>
      <c r="O34" s="137">
        <f t="shared" si="7"/>
        <v>1586475.950522989</v>
      </c>
      <c r="P34" s="137">
        <f t="shared" si="7"/>
        <v>2042353.8738722675</v>
      </c>
      <c r="Q34" s="137">
        <f t="shared" si="7"/>
        <v>5597463.8758300785</v>
      </c>
      <c r="R34" s="137">
        <f t="shared" si="7"/>
        <v>5875290.0887557939</v>
      </c>
      <c r="S34" s="137">
        <f t="shared" si="7"/>
        <v>0</v>
      </c>
      <c r="T34" s="137">
        <f t="shared" si="7"/>
        <v>0</v>
      </c>
      <c r="U34" s="137">
        <f t="shared" si="7"/>
        <v>0</v>
      </c>
      <c r="V34" s="137">
        <f t="shared" si="7"/>
        <v>121617.2107349196</v>
      </c>
      <c r="W34" s="137">
        <f t="shared" si="7"/>
        <v>1360019.8756692167</v>
      </c>
      <c r="X34" s="137">
        <f t="shared" si="7"/>
        <v>894177.92277062754</v>
      </c>
      <c r="Y34" s="137">
        <f t="shared" si="7"/>
        <v>1795073.8817034136</v>
      </c>
      <c r="Z34" s="137">
        <f t="shared" si="7"/>
        <v>0</v>
      </c>
      <c r="AA34" s="137">
        <f t="shared" si="7"/>
        <v>946503.71149406675</v>
      </c>
      <c r="AB34" s="137">
        <f t="shared" si="7"/>
        <v>0</v>
      </c>
      <c r="AC34" s="137">
        <f t="shared" si="7"/>
        <v>2588008.2102990584</v>
      </c>
      <c r="AD34" s="137">
        <f>AD32-AD33</f>
        <v>28305571.417359911</v>
      </c>
      <c r="AE34" s="136"/>
      <c r="AF34" s="134"/>
    </row>
    <row r="35" spans="1:33">
      <c r="A35" t="s">
        <v>165</v>
      </c>
      <c r="B35" s="133">
        <f>'Key inputs_EB_Trade'!D14</f>
        <v>0</v>
      </c>
      <c r="C35" s="133">
        <f>'Key inputs_EB_Trade'!E14</f>
        <v>184068</v>
      </c>
      <c r="D35" s="133">
        <f>'Key inputs_EB_Trade'!F14</f>
        <v>27573</v>
      </c>
      <c r="E35" s="133">
        <f>'Key inputs_EB_Trade'!G14</f>
        <v>126218</v>
      </c>
      <c r="F35" s="133">
        <f>'Key inputs_EB_Trade'!H14</f>
        <v>181783</v>
      </c>
      <c r="G35" s="133">
        <f>'Key inputs_EB_Trade'!I14</f>
        <v>757746</v>
      </c>
      <c r="H35" s="133">
        <f>'Key inputs_EB_Trade'!J14</f>
        <v>1221934</v>
      </c>
      <c r="I35" s="133">
        <f>'Key inputs_EB_Trade'!K14</f>
        <v>368666</v>
      </c>
      <c r="J35" s="133">
        <f>'Key inputs_EB_Trade'!L14</f>
        <v>341743</v>
      </c>
      <c r="K35" s="133">
        <f>'Key inputs_EB_Trade'!M14</f>
        <v>917150</v>
      </c>
      <c r="L35" s="133">
        <f>'Key inputs_EB_Trade'!N14</f>
        <v>170072</v>
      </c>
      <c r="M35" s="133">
        <f>'Key inputs_EB_Trade'!O14</f>
        <v>4792857</v>
      </c>
      <c r="N35" s="133">
        <f>'Key inputs_EB_Trade'!P14</f>
        <v>1242474</v>
      </c>
      <c r="O35" s="133">
        <f>'Key inputs_EB_Trade'!Q14</f>
        <v>1782206</v>
      </c>
      <c r="P35" s="133">
        <f>'Key inputs_EB_Trade'!R14</f>
        <v>2282479</v>
      </c>
      <c r="Q35" s="133">
        <f>'Key inputs_EB_Trade'!S14</f>
        <v>6255573</v>
      </c>
      <c r="R35" s="133">
        <f>'Key inputs_EB_Trade'!T14</f>
        <v>6566064</v>
      </c>
      <c r="S35" s="133">
        <f>'Key inputs_EB_Trade'!U14</f>
        <v>1</v>
      </c>
      <c r="T35" s="133">
        <f>'Key inputs_EB_Trade'!V14</f>
        <v>1260845</v>
      </c>
      <c r="U35" s="133">
        <f>'Key inputs_EB_Trade'!W14</f>
        <v>3789908</v>
      </c>
      <c r="V35" s="133">
        <f>'Key inputs_EB_Trade'!X14</f>
        <v>275413</v>
      </c>
      <c r="W35" s="133">
        <f>'Key inputs_EB_Trade'!Y14</f>
        <v>1868478</v>
      </c>
      <c r="X35" s="133">
        <f>'Key inputs_EB_Trade'!Z14</f>
        <v>1228476</v>
      </c>
      <c r="Y35" s="133">
        <f>'Key inputs_EB_Trade'!AA14</f>
        <v>1486140</v>
      </c>
      <c r="Z35" s="133">
        <f>'Key inputs_EB_Trade'!AB14</f>
        <v>0</v>
      </c>
      <c r="AA35" s="133">
        <f>'Key inputs_EB_Trade'!AC14</f>
        <v>313554</v>
      </c>
      <c r="AB35" s="133">
        <f>'Key inputs_EB_Trade'!AD14</f>
        <v>1929536</v>
      </c>
      <c r="AC35" s="133">
        <f>'Key inputs_EB_Trade'!AE14</f>
        <v>2630256</v>
      </c>
      <c r="AD35" s="132"/>
    </row>
    <row r="36" spans="1:33" ht="15.75" thickBot="1"/>
    <row r="37" spans="1:33" ht="15.75" thickBot="1">
      <c r="A37" s="157" t="s">
        <v>189</v>
      </c>
    </row>
    <row r="38" spans="1:33">
      <c r="A38" s="158" t="s">
        <v>167</v>
      </c>
      <c r="G38" t="s">
        <v>185</v>
      </c>
      <c r="W38" t="s">
        <v>186</v>
      </c>
      <c r="X38" t="s">
        <v>186</v>
      </c>
    </row>
    <row r="39" spans="1:33">
      <c r="A39" s="158" t="s">
        <v>187</v>
      </c>
      <c r="B39" t="s">
        <v>45</v>
      </c>
      <c r="C39" t="s">
        <v>48</v>
      </c>
      <c r="D39" t="s">
        <v>51</v>
      </c>
      <c r="E39" t="s">
        <v>54</v>
      </c>
      <c r="F39" t="s">
        <v>57</v>
      </c>
      <c r="G39" t="s">
        <v>60</v>
      </c>
      <c r="H39" t="s">
        <v>63</v>
      </c>
      <c r="I39" t="s">
        <v>66</v>
      </c>
      <c r="J39" t="s">
        <v>69</v>
      </c>
      <c r="K39" t="s">
        <v>71</v>
      </c>
      <c r="L39" t="s">
        <v>73</v>
      </c>
      <c r="M39" t="s">
        <v>75</v>
      </c>
      <c r="N39" t="s">
        <v>78</v>
      </c>
      <c r="O39" t="s">
        <v>81</v>
      </c>
      <c r="P39" t="s">
        <v>84</v>
      </c>
      <c r="Q39" t="s">
        <v>87</v>
      </c>
      <c r="R39" t="s">
        <v>90</v>
      </c>
      <c r="S39" t="s">
        <v>93</v>
      </c>
      <c r="T39" t="s">
        <v>96</v>
      </c>
      <c r="U39" t="s">
        <v>98</v>
      </c>
      <c r="V39" t="s">
        <v>100</v>
      </c>
      <c r="W39" t="s">
        <v>103</v>
      </c>
      <c r="X39" t="s">
        <v>106</v>
      </c>
      <c r="Y39" t="s">
        <v>109</v>
      </c>
      <c r="Z39" t="s">
        <v>111</v>
      </c>
      <c r="AA39" t="s">
        <v>113</v>
      </c>
      <c r="AB39" t="s">
        <v>116</v>
      </c>
      <c r="AC39" t="s">
        <v>119</v>
      </c>
      <c r="AF39" t="s">
        <v>190</v>
      </c>
      <c r="AG39" t="s">
        <v>183</v>
      </c>
    </row>
    <row r="40" spans="1:33">
      <c r="A40" t="s">
        <v>45</v>
      </c>
      <c r="B40" s="71" t="str" cm="1">
        <f t="array" ref="B40">IF(SUMPRODUCT(('IGU(2020)_LNG'!$C$3:$V$3=$A40)*('IGU(2020)_LNG'!$A$5:$A$46=B$39))=0,"",SUMPRODUCT(('IGU(2020)_LNG'!$C$3:$V$3=$A40)*('IGU(2020)_LNG'!$A$5:$A$46=B$39)*'IGU(2020)_LNG'!$C$5:$V$46)*10^6*Conversion_Factor!$F$8*Conversion_Factor!$I$6*10^-3)</f>
        <v/>
      </c>
      <c r="C40" s="131" t="str" cm="1">
        <f t="array" ref="C40">IF(SUMPRODUCT(('IGU(2020)_LNG'!$C$3:$V$3=$A40)*('IGU(2020)_LNG'!$A$5:$A$46=C$39))=0,"",SUMPRODUCT(('IGU(2020)_LNG'!$C$3:$V$3=$A40)*('IGU(2020)_LNG'!$A$5:$A$46=C$39)*'IGU(2020)_LNG'!$C$5:$V$46)*10^6*Conversion_Factor!$F$8*Conversion_Factor!$I$6*10^-3)</f>
        <v/>
      </c>
      <c r="D40" s="131" t="str" cm="1">
        <f t="array" ref="D40">IF(SUMPRODUCT(('IGU(2020)_LNG'!$C$3:$V$3=$A40)*('IGU(2020)_LNG'!$A$5:$A$46=D$39))=0,"",SUMPRODUCT(('IGU(2020)_LNG'!$C$3:$V$3=$A40)*('IGU(2020)_LNG'!$A$5:$A$46=D$39)*'IGU(2020)_LNG'!$C$5:$V$46)*10^6*Conversion_Factor!$F$8*Conversion_Factor!$I$6*10^-3)</f>
        <v/>
      </c>
      <c r="E40" s="131" t="str" cm="1">
        <f t="array" ref="E40">IF(SUMPRODUCT(('IGU(2020)_LNG'!$C$3:$V$3=$A40)*('IGU(2020)_LNG'!$A$5:$A$46=E$39))=0,"",SUMPRODUCT(('IGU(2020)_LNG'!$C$3:$V$3=$A40)*('IGU(2020)_LNG'!$A$5:$A$46=E$39)*'IGU(2020)_LNG'!$C$5:$V$46)*10^6*Conversion_Factor!$F$8*Conversion_Factor!$I$6*10^-3)</f>
        <v/>
      </c>
      <c r="F40" s="131" t="str" cm="1">
        <f t="array" ref="F40">IF(SUMPRODUCT(('IGU(2020)_LNG'!$C$3:$V$3=$A40)*('IGU(2020)_LNG'!$A$5:$A$46=F$39))=0,"",SUMPRODUCT(('IGU(2020)_LNG'!$C$3:$V$3=$A40)*('IGU(2020)_LNG'!$A$5:$A$46=F$39)*'IGU(2020)_LNG'!$C$5:$V$46)*10^6*Conversion_Factor!$F$8*Conversion_Factor!$I$6*10^-3)</f>
        <v/>
      </c>
      <c r="G40" s="131" t="str" cm="1">
        <f t="array" ref="G40">IF(SUMPRODUCT(('IGU(2020)_LNG'!$C$3:$V$3=$A40)*('IGU(2020)_LNG'!$A$5:$A$46=G$39))=0,"",SUMPRODUCT(('IGU(2020)_LNG'!$C$3:$V$3=$A40)*('IGU(2020)_LNG'!$A$5:$A$46=G$39)*'IGU(2020)_LNG'!$C$5:$V$46)*10^6*Conversion_Factor!$F$8*Conversion_Factor!$I$6*10^-3)</f>
        <v/>
      </c>
      <c r="H40" s="131" t="str" cm="1">
        <f t="array" ref="H40">IF(SUMPRODUCT(('IGU(2020)_LNG'!$C$3:$V$3=$A40)*('IGU(2020)_LNG'!$A$5:$A$46=H$39))=0,"",SUMPRODUCT(('IGU(2020)_LNG'!$C$3:$V$3=$A40)*('IGU(2020)_LNG'!$A$5:$A$46=H$39)*'IGU(2020)_LNG'!$C$5:$V$46)*10^6*Conversion_Factor!$F$8*Conversion_Factor!$I$6*10^-3)</f>
        <v/>
      </c>
      <c r="I40" s="131" t="str" cm="1">
        <f t="array" ref="I40">IF(SUMPRODUCT(('IGU(2020)_LNG'!$C$3:$V$3=$A40)*('IGU(2020)_LNG'!$A$5:$A$46=I$39))=0,"",SUMPRODUCT(('IGU(2020)_LNG'!$C$3:$V$3=$A40)*('IGU(2020)_LNG'!$A$5:$A$46=I$39)*'IGU(2020)_LNG'!$C$5:$V$46)*10^6*Conversion_Factor!$F$8*Conversion_Factor!$I$6*10^-3)</f>
        <v/>
      </c>
      <c r="J40" s="131" t="str" cm="1">
        <f t="array" ref="J40">IF(SUMPRODUCT(('IGU(2020)_LNG'!$C$3:$V$3=$A40)*('IGU(2020)_LNG'!$A$5:$A$46=J$39))=0,"",SUMPRODUCT(('IGU(2020)_LNG'!$C$3:$V$3=$A40)*('IGU(2020)_LNG'!$A$5:$A$46=J$39)*'IGU(2020)_LNG'!$C$5:$V$46)*10^6*Conversion_Factor!$F$8*Conversion_Factor!$I$6*10^-3)</f>
        <v/>
      </c>
      <c r="K40" s="131" t="str" cm="1">
        <f t="array" ref="K40">IF(SUMPRODUCT(('IGU(2020)_LNG'!$C$3:$V$3=$A40)*('IGU(2020)_LNG'!$A$5:$A$46=K$39))=0,"",SUMPRODUCT(('IGU(2020)_LNG'!$C$3:$V$3=$A40)*('IGU(2020)_LNG'!$A$5:$A$46=K$39)*'IGU(2020)_LNG'!$C$5:$V$46)*10^6*Conversion_Factor!$F$8*Conversion_Factor!$I$6*10^-3)</f>
        <v/>
      </c>
      <c r="L40" s="131" t="str" cm="1">
        <f t="array" ref="L40">IF(SUMPRODUCT(('IGU(2020)_LNG'!$C$3:$V$3=$A40)*('IGU(2020)_LNG'!$A$5:$A$46=L$39))=0,"",SUMPRODUCT(('IGU(2020)_LNG'!$C$3:$V$3=$A40)*('IGU(2020)_LNG'!$A$5:$A$46=L$39)*'IGU(2020)_LNG'!$C$5:$V$46)*10^6*Conversion_Factor!$F$8*Conversion_Factor!$I$6*10^-3)</f>
        <v/>
      </c>
      <c r="M40" s="131" t="str" cm="1">
        <f t="array" ref="M40">IF(SUMPRODUCT(('IGU(2020)_LNG'!$C$3:$V$3=$A40)*('IGU(2020)_LNG'!$A$5:$A$46=M$39))=0,"",SUMPRODUCT(('IGU(2020)_LNG'!$C$3:$V$3=$A40)*('IGU(2020)_LNG'!$A$5:$A$46=M$39)*'IGU(2020)_LNG'!$C$5:$V$46)*10^6*Conversion_Factor!$F$8*Conversion_Factor!$I$6*10^-3)</f>
        <v/>
      </c>
      <c r="N40" s="131" t="str" cm="1">
        <f t="array" ref="N40">IF(SUMPRODUCT(('IGU(2020)_LNG'!$C$3:$V$3=$A40)*('IGU(2020)_LNG'!$A$5:$A$46=N$39))=0,"",SUMPRODUCT(('IGU(2020)_LNG'!$C$3:$V$3=$A40)*('IGU(2020)_LNG'!$A$5:$A$46=N$39)*'IGU(2020)_LNG'!$C$5:$V$46)*10^6*Conversion_Factor!$F$8*Conversion_Factor!$I$6*10^-3)</f>
        <v/>
      </c>
      <c r="O40" s="131" t="str" cm="1">
        <f t="array" ref="O40">IF(SUMPRODUCT(('IGU(2020)_LNG'!$C$3:$V$3=$A40)*('IGU(2020)_LNG'!$A$5:$A$46=O$39))=0,"",SUMPRODUCT(('IGU(2020)_LNG'!$C$3:$V$3=$A40)*('IGU(2020)_LNG'!$A$5:$A$46=O$39)*'IGU(2020)_LNG'!$C$5:$V$46)*10^6*Conversion_Factor!$F$8*Conversion_Factor!$I$6*10^-3)</f>
        <v/>
      </c>
      <c r="P40" s="131" t="str" cm="1">
        <f t="array" ref="P40">IF(SUMPRODUCT(('IGU(2020)_LNG'!$C$3:$V$3=$A40)*('IGU(2020)_LNG'!$A$5:$A$46=P$39))=0,"",SUMPRODUCT(('IGU(2020)_LNG'!$C$3:$V$3=$A40)*('IGU(2020)_LNG'!$A$5:$A$46=P$39)*'IGU(2020)_LNG'!$C$5:$V$46)*10^6*Conversion_Factor!$F$8*Conversion_Factor!$I$6*10^-3)</f>
        <v/>
      </c>
      <c r="Q40" s="131" t="str" cm="1">
        <f t="array" ref="Q40">IF(SUMPRODUCT(('IGU(2020)_LNG'!$C$3:$V$3=$A40)*('IGU(2020)_LNG'!$A$5:$A$46=Q$39))=0,"",SUMPRODUCT(('IGU(2020)_LNG'!$C$3:$V$3=$A40)*('IGU(2020)_LNG'!$A$5:$A$46=Q$39)*'IGU(2020)_LNG'!$C$5:$V$46)*10^6*Conversion_Factor!$F$8*Conversion_Factor!$I$6*10^-3)</f>
        <v/>
      </c>
      <c r="R40" s="131" t="str" cm="1">
        <f t="array" ref="R40">IF(SUMPRODUCT(('IGU(2020)_LNG'!$C$3:$V$3=$A40)*('IGU(2020)_LNG'!$A$5:$A$46=R$39))=0,"",SUMPRODUCT(('IGU(2020)_LNG'!$C$3:$V$3=$A40)*('IGU(2020)_LNG'!$A$5:$A$46=R$39)*'IGU(2020)_LNG'!$C$5:$V$46)*10^6*Conversion_Factor!$F$8*Conversion_Factor!$I$6*10^-3)</f>
        <v/>
      </c>
      <c r="S40" s="131" t="str" cm="1">
        <f t="array" ref="S40">IF(SUMPRODUCT(('IGU(2020)_LNG'!$C$3:$V$3=$A40)*('IGU(2020)_LNG'!$A$5:$A$46=S$39))=0,"",SUMPRODUCT(('IGU(2020)_LNG'!$C$3:$V$3=$A40)*('IGU(2020)_LNG'!$A$5:$A$46=S$39)*'IGU(2020)_LNG'!$C$5:$V$46)*10^6*Conversion_Factor!$F$8*Conversion_Factor!$I$6*10^-3)</f>
        <v/>
      </c>
      <c r="T40" s="131" t="str" cm="1">
        <f t="array" ref="T40">IF(SUMPRODUCT(('IGU(2020)_LNG'!$C$3:$V$3=$A40)*('IGU(2020)_LNG'!$A$5:$A$46=T$39))=0,"",SUMPRODUCT(('IGU(2020)_LNG'!$C$3:$V$3=$A40)*('IGU(2020)_LNG'!$A$5:$A$46=T$39)*'IGU(2020)_LNG'!$C$5:$V$46)*10^6*Conversion_Factor!$F$8*Conversion_Factor!$I$6*10^-3)</f>
        <v/>
      </c>
      <c r="U40" s="131" t="str" cm="1">
        <f t="array" ref="U40">IF(SUMPRODUCT(('IGU(2020)_LNG'!$C$3:$V$3=$A40)*('IGU(2020)_LNG'!$A$5:$A$46=U$39))=0,"",SUMPRODUCT(('IGU(2020)_LNG'!$C$3:$V$3=$A40)*('IGU(2020)_LNG'!$A$5:$A$46=U$39)*'IGU(2020)_LNG'!$C$5:$V$46)*10^6*Conversion_Factor!$F$8*Conversion_Factor!$I$6*10^-3)</f>
        <v/>
      </c>
      <c r="V40" s="131" t="str" cm="1">
        <f t="array" ref="V40">IF(SUMPRODUCT(('IGU(2020)_LNG'!$C$3:$V$3=$A40)*('IGU(2020)_LNG'!$A$5:$A$46=V$39))=0,"",SUMPRODUCT(('IGU(2020)_LNG'!$C$3:$V$3=$A40)*('IGU(2020)_LNG'!$A$5:$A$46=V$39)*'IGU(2020)_LNG'!$C$5:$V$46)*10^6*Conversion_Factor!$F$8*Conversion_Factor!$I$6*10^-3)</f>
        <v/>
      </c>
      <c r="W40" s="131" t="str" cm="1">
        <f t="array" ref="W40">IF(SUMPRODUCT(('IGU(2020)_LNG'!$C$3:$V$3=$A40)*('IGU(2020)_LNG'!$A$5:$A$46=W$39))=0,"",SUMPRODUCT(('IGU(2020)_LNG'!$C$3:$V$3=$A40)*('IGU(2020)_LNG'!$A$5:$A$46=W$39)*'IGU(2020)_LNG'!$C$5:$V$46)*10^6*Conversion_Factor!$F$8*Conversion_Factor!$I$6*10^-3)</f>
        <v/>
      </c>
      <c r="X40" s="131" t="str" cm="1">
        <f t="array" ref="X40">IF(SUMPRODUCT(('IGU(2020)_LNG'!$C$3:$V$3=$A40)*('IGU(2020)_LNG'!$A$5:$A$46=X$39))=0,"",SUMPRODUCT(('IGU(2020)_LNG'!$C$3:$V$3=$A40)*('IGU(2020)_LNG'!$A$5:$A$46=X$39)*'IGU(2020)_LNG'!$C$5:$V$46)*10^6*Conversion_Factor!$F$8*Conversion_Factor!$I$6*10^-3)</f>
        <v/>
      </c>
      <c r="Y40" s="131" t="str" cm="1">
        <f t="array" ref="Y40">IF(SUMPRODUCT(('IGU(2020)_LNG'!$C$3:$V$3=$A40)*('IGU(2020)_LNG'!$A$5:$A$46=Y$39))=0,"",SUMPRODUCT(('IGU(2020)_LNG'!$C$3:$V$3=$A40)*('IGU(2020)_LNG'!$A$5:$A$46=Y$39)*'IGU(2020)_LNG'!$C$5:$V$46)*10^6*Conversion_Factor!$F$8*Conversion_Factor!$I$6*10^-3)</f>
        <v/>
      </c>
      <c r="Z40" s="131" t="str" cm="1">
        <f t="array" ref="Z40">IF(SUMPRODUCT(('IGU(2020)_LNG'!$C$3:$V$3=$A40)*('IGU(2020)_LNG'!$A$5:$A$46=Z$39))=0,"",SUMPRODUCT(('IGU(2020)_LNG'!$C$3:$V$3=$A40)*('IGU(2020)_LNG'!$A$5:$A$46=Z$39)*'IGU(2020)_LNG'!$C$5:$V$46)*10^6*Conversion_Factor!$F$8*Conversion_Factor!$I$6*10^-3)</f>
        <v/>
      </c>
      <c r="AA40" s="131" t="str" cm="1">
        <f t="array" ref="AA40">IF(SUMPRODUCT(('IGU(2020)_LNG'!$C$3:$V$3=$A40)*('IGU(2020)_LNG'!$A$5:$A$46=AA$39))=0,"",SUMPRODUCT(('IGU(2020)_LNG'!$C$3:$V$3=$A40)*('IGU(2020)_LNG'!$A$5:$A$46=AA$39)*'IGU(2020)_LNG'!$C$5:$V$46)*10^6*Conversion_Factor!$F$8*Conversion_Factor!$I$6*10^-3)</f>
        <v/>
      </c>
      <c r="AB40" s="131" t="str" cm="1">
        <f t="array" ref="AB40">IF(SUMPRODUCT(('IGU(2020)_LNG'!$C$3:$V$3=$A40)*('IGU(2020)_LNG'!$A$5:$A$46=AB$39))=0,"",SUMPRODUCT(('IGU(2020)_LNG'!$C$3:$V$3=$A40)*('IGU(2020)_LNG'!$A$5:$A$46=AB$39)*'IGU(2020)_LNG'!$C$5:$V$46)*10^6*Conversion_Factor!$F$8*Conversion_Factor!$I$6*10^-3)</f>
        <v/>
      </c>
      <c r="AC40" s="131" t="str" cm="1">
        <f t="array" ref="AC40">IF(SUMPRODUCT(('IGU(2020)_LNG'!$C$3:$V$3=$A40)*('IGU(2020)_LNG'!$A$5:$A$46=AC$39))=0,"",SUMPRODUCT(('IGU(2020)_LNG'!$C$3:$V$3=$A40)*('IGU(2020)_LNG'!$A$5:$A$46=AC$39)*'IGU(2020)_LNG'!$C$5:$V$46)*10^6*Conversion_Factor!$F$8*Conversion_Factor!$I$6*10^-3)</f>
        <v/>
      </c>
      <c r="AD40" s="132">
        <f>SUM(B40:AC40)</f>
        <v>0</v>
      </c>
      <c r="AE40" s="134"/>
      <c r="AF40" s="134">
        <f>AD40+AD4</f>
        <v>0</v>
      </c>
      <c r="AG40" s="133">
        <f>AG4</f>
        <v>0</v>
      </c>
    </row>
    <row r="41" spans="1:33">
      <c r="A41" t="s">
        <v>48</v>
      </c>
      <c r="B41" s="131" t="str" cm="1">
        <f t="array" ref="B41">IF(SUMPRODUCT(('IGU(2020)_LNG'!$C$3:$V$3=$A41)*('IGU(2020)_LNG'!$A$5:$A$46=B$39))=0,"",SUMPRODUCT(('IGU(2020)_LNG'!$C$3:$V$3=$A41)*('IGU(2020)_LNG'!$A$5:$A$46=B$39)*'IGU(2020)_LNG'!$C$5:$V$46)*10^6*Conversion_Factor!$F$8*Conversion_Factor!$I$6*10^-3)</f>
        <v/>
      </c>
      <c r="C41" s="71" cm="1">
        <f t="array" ref="C41">IF(SUMPRODUCT(('IGU(2020)_LNG'!$C$3:$V$3=$A41)*('IGU(2020)_LNG'!$A$5:$A$46=C$39))=0,"",SUMPRODUCT(('IGU(2020)_LNG'!$C$3:$V$3=$A41)*('IGU(2020)_LNG'!$A$5:$A$46=C$39)*'IGU(2020)_LNG'!$C$5:$V$46)*10^6*Conversion_Factor!$F$8*Conversion_Factor!$I$6*10^-3)</f>
        <v>5631.3156999999992</v>
      </c>
      <c r="D41" s="131" t="str" cm="1">
        <f t="array" ref="D41">IF(SUMPRODUCT(('IGU(2020)_LNG'!$C$3:$V$3=$A41)*('IGU(2020)_LNG'!$A$5:$A$46=D$39))=0,"",SUMPRODUCT(('IGU(2020)_LNG'!$C$3:$V$3=$A41)*('IGU(2020)_LNG'!$A$5:$A$46=D$39)*'IGU(2020)_LNG'!$C$5:$V$46)*10^6*Conversion_Factor!$F$8*Conversion_Factor!$I$6*10^-3)</f>
        <v/>
      </c>
      <c r="E41" s="131" t="str" cm="1">
        <f t="array" ref="E41">IF(SUMPRODUCT(('IGU(2020)_LNG'!$C$3:$V$3=$A41)*('IGU(2020)_LNG'!$A$5:$A$46=E$39))=0,"",SUMPRODUCT(('IGU(2020)_LNG'!$C$3:$V$3=$A41)*('IGU(2020)_LNG'!$A$5:$A$46=E$39)*'IGU(2020)_LNG'!$C$5:$V$46)*10^6*Conversion_Factor!$F$8*Conversion_Factor!$I$6*10^-3)</f>
        <v/>
      </c>
      <c r="F41" s="131" t="str" cm="1">
        <f t="array" ref="F41">IF(SUMPRODUCT(('IGU(2020)_LNG'!$C$3:$V$3=$A41)*('IGU(2020)_LNG'!$A$5:$A$46=F$39))=0,"",SUMPRODUCT(('IGU(2020)_LNG'!$C$3:$V$3=$A41)*('IGU(2020)_LNG'!$A$5:$A$46=F$39)*'IGU(2020)_LNG'!$C$5:$V$46)*10^6*Conversion_Factor!$F$8*Conversion_Factor!$I$6*10^-3)</f>
        <v/>
      </c>
      <c r="G41" s="131" t="str" cm="1">
        <f t="array" ref="G41">IF(SUMPRODUCT(('IGU(2020)_LNG'!$C$3:$V$3=$A41)*('IGU(2020)_LNG'!$A$5:$A$46=G$39))=0,"",SUMPRODUCT(('IGU(2020)_LNG'!$C$3:$V$3=$A41)*('IGU(2020)_LNG'!$A$5:$A$46=G$39)*'IGU(2020)_LNG'!$C$5:$V$46)*10^6*Conversion_Factor!$F$8*Conversion_Factor!$I$6*10^-3)</f>
        <v/>
      </c>
      <c r="H41" s="131" cm="1">
        <f t="array" ref="H41">IF(SUMPRODUCT(('IGU(2020)_LNG'!$C$3:$V$3=$A41)*('IGU(2020)_LNG'!$A$5:$A$46=H$39))=0,"",SUMPRODUCT(('IGU(2020)_LNG'!$C$3:$V$3=$A41)*('IGU(2020)_LNG'!$A$5:$A$46=H$39)*'IGU(2020)_LNG'!$C$5:$V$46)*10^6*Conversion_Factor!$F$8*Conversion_Factor!$I$6*10^-3)</f>
        <v>28156.5785</v>
      </c>
      <c r="I41" s="131" cm="1">
        <f t="array" ref="I41">IF(SUMPRODUCT(('IGU(2020)_LNG'!$C$3:$V$3=$A41)*('IGU(2020)_LNG'!$A$5:$A$46=I$39))=0,"",SUMPRODUCT(('IGU(2020)_LNG'!$C$3:$V$3=$A41)*('IGU(2020)_LNG'!$A$5:$A$46=I$39)*'IGU(2020)_LNG'!$C$5:$V$46)*10^6*Conversion_Factor!$F$8*Conversion_Factor!$I$6*10^-3)</f>
        <v>73207.104099999982</v>
      </c>
      <c r="J41" s="131" cm="1">
        <f t="array" ref="J41">IF(SUMPRODUCT(('IGU(2020)_LNG'!$C$3:$V$3=$A41)*('IGU(2020)_LNG'!$A$5:$A$46=J$39))=0,"",SUMPRODUCT(('IGU(2020)_LNG'!$C$3:$V$3=$A41)*('IGU(2020)_LNG'!$A$5:$A$46=J$39)*'IGU(2020)_LNG'!$C$5:$V$46)*10^6*Conversion_Factor!$F$8*Conversion_Factor!$I$6*10^-3)</f>
        <v>0</v>
      </c>
      <c r="K41" s="131" cm="1">
        <f t="array" ref="K41">IF(SUMPRODUCT(('IGU(2020)_LNG'!$C$3:$V$3=$A41)*('IGU(2020)_LNG'!$A$5:$A$46=K$39))=0,"",SUMPRODUCT(('IGU(2020)_LNG'!$C$3:$V$3=$A41)*('IGU(2020)_LNG'!$A$5:$A$46=K$39)*'IGU(2020)_LNG'!$C$5:$V$46)*10^6*Conversion_Factor!$F$8*Conversion_Factor!$I$6*10^-3)</f>
        <v>0</v>
      </c>
      <c r="L41" s="131" cm="1">
        <f t="array" ref="L41">IF(SUMPRODUCT(('IGU(2020)_LNG'!$C$3:$V$3=$A41)*('IGU(2020)_LNG'!$A$5:$A$46=L$39))=0,"",SUMPRODUCT(('IGU(2020)_LNG'!$C$3:$V$3=$A41)*('IGU(2020)_LNG'!$A$5:$A$46=L$39)*'IGU(2020)_LNG'!$C$5:$V$46)*10^6*Conversion_Factor!$F$8*Conversion_Factor!$I$6*10^-3)</f>
        <v>0</v>
      </c>
      <c r="M41" s="131" cm="1">
        <f t="array" ref="M41">IF(SUMPRODUCT(('IGU(2020)_LNG'!$C$3:$V$3=$A41)*('IGU(2020)_LNG'!$A$5:$A$46=M$39))=0,"",SUMPRODUCT(('IGU(2020)_LNG'!$C$3:$V$3=$A41)*('IGU(2020)_LNG'!$A$5:$A$46=M$39)*'IGU(2020)_LNG'!$C$5:$V$46)*10^6*Conversion_Factor!$F$8*Conversion_Factor!$I$6*10^-3)</f>
        <v>16893.947100000001</v>
      </c>
      <c r="N41" s="131" t="str" cm="1">
        <f t="array" ref="N41">IF(SUMPRODUCT(('IGU(2020)_LNG'!$C$3:$V$3=$A41)*('IGU(2020)_LNG'!$A$5:$A$46=N$39))=0,"",SUMPRODUCT(('IGU(2020)_LNG'!$C$3:$V$3=$A41)*('IGU(2020)_LNG'!$A$5:$A$46=N$39)*'IGU(2020)_LNG'!$C$5:$V$46)*10^6*Conversion_Factor!$F$8*Conversion_Factor!$I$6*10^-3)</f>
        <v/>
      </c>
      <c r="O41" s="131" cm="1">
        <f t="array" ref="O41">IF(SUMPRODUCT(('IGU(2020)_LNG'!$C$3:$V$3=$A41)*('IGU(2020)_LNG'!$A$5:$A$46=O$39))=0,"",SUMPRODUCT(('IGU(2020)_LNG'!$C$3:$V$3=$A41)*('IGU(2020)_LNG'!$A$5:$A$46=O$39)*'IGU(2020)_LNG'!$C$5:$V$46)*10^6*Conversion_Factor!$F$8*Conversion_Factor!$I$6*10^-3)</f>
        <v>39419.209900000002</v>
      </c>
      <c r="P41" s="131" cm="1">
        <f t="array" ref="P41">IF(SUMPRODUCT(('IGU(2020)_LNG'!$C$3:$V$3=$A41)*('IGU(2020)_LNG'!$A$5:$A$46=P$39))=0,"",SUMPRODUCT(('IGU(2020)_LNG'!$C$3:$V$3=$A41)*('IGU(2020)_LNG'!$A$5:$A$46=P$39)*'IGU(2020)_LNG'!$C$5:$V$46)*10^6*Conversion_Factor!$F$8*Conversion_Factor!$I$6*10^-3)</f>
        <v>0</v>
      </c>
      <c r="Q41" s="131" cm="1">
        <f t="array" ref="Q41">IF(SUMPRODUCT(('IGU(2020)_LNG'!$C$3:$V$3=$A41)*('IGU(2020)_LNG'!$A$5:$A$46=Q$39))=0,"",SUMPRODUCT(('IGU(2020)_LNG'!$C$3:$V$3=$A41)*('IGU(2020)_LNG'!$A$5:$A$46=Q$39)*'IGU(2020)_LNG'!$C$5:$V$46)*10^6*Conversion_Factor!$F$8*Conversion_Factor!$I$6*10^-3)</f>
        <v>394192.09899999993</v>
      </c>
      <c r="R41" s="131" cm="1">
        <f t="array" ref="R41">IF(SUMPRODUCT(('IGU(2020)_LNG'!$C$3:$V$3=$A41)*('IGU(2020)_LNG'!$A$5:$A$46=R$39))=0,"",SUMPRODUCT(('IGU(2020)_LNG'!$C$3:$V$3=$A41)*('IGU(2020)_LNG'!$A$5:$A$46=R$39)*'IGU(2020)_LNG'!$C$5:$V$46)*10^6*Conversion_Factor!$F$8*Conversion_Factor!$I$6*10^-3)</f>
        <v>11262.631399999998</v>
      </c>
      <c r="S41" s="131" cm="1">
        <f t="array" ref="S41">IF(SUMPRODUCT(('IGU(2020)_LNG'!$C$3:$V$3=$A41)*('IGU(2020)_LNG'!$A$5:$A$46=S$39))=0,"",SUMPRODUCT(('IGU(2020)_LNG'!$C$3:$V$3=$A41)*('IGU(2020)_LNG'!$A$5:$A$46=S$39)*'IGU(2020)_LNG'!$C$5:$V$46)*10^6*Conversion_Factor!$F$8*Conversion_Factor!$I$6*10^-3)</f>
        <v>0</v>
      </c>
      <c r="T41" s="131" cm="1">
        <f t="array" ref="T41">IF(SUMPRODUCT(('IGU(2020)_LNG'!$C$3:$V$3=$A41)*('IGU(2020)_LNG'!$A$5:$A$46=T$39))=0,"",SUMPRODUCT(('IGU(2020)_LNG'!$C$3:$V$3=$A41)*('IGU(2020)_LNG'!$A$5:$A$46=T$39)*'IGU(2020)_LNG'!$C$5:$V$46)*10^6*Conversion_Factor!$F$8*Conversion_Factor!$I$6*10^-3)</f>
        <v>22525.262799999997</v>
      </c>
      <c r="U41" s="131" cm="1">
        <f t="array" ref="U41">IF(SUMPRODUCT(('IGU(2020)_LNG'!$C$3:$V$3=$A41)*('IGU(2020)_LNG'!$A$5:$A$46=U$39))=0,"",SUMPRODUCT(('IGU(2020)_LNG'!$C$3:$V$3=$A41)*('IGU(2020)_LNG'!$A$5:$A$46=U$39)*'IGU(2020)_LNG'!$C$5:$V$46)*10^6*Conversion_Factor!$F$8*Conversion_Factor!$I$6*10^-3)</f>
        <v>11262.631399999998</v>
      </c>
      <c r="V41" s="131" cm="1">
        <f t="array" ref="V41">IF(SUMPRODUCT(('IGU(2020)_LNG'!$C$3:$V$3=$A41)*('IGU(2020)_LNG'!$A$5:$A$46=V$39))=0,"",SUMPRODUCT(('IGU(2020)_LNG'!$C$3:$V$3=$A41)*('IGU(2020)_LNG'!$A$5:$A$46=V$39)*'IGU(2020)_LNG'!$C$5:$V$46)*10^6*Conversion_Factor!$F$8*Conversion_Factor!$I$6*10^-3)</f>
        <v>0</v>
      </c>
      <c r="W41" s="131" cm="1">
        <f t="array" ref="W41">IF(SUMPRODUCT(('IGU(2020)_LNG'!$C$3:$V$3=$A41)*('IGU(2020)_LNG'!$A$5:$A$46=W$39))=0,"",SUMPRODUCT(('IGU(2020)_LNG'!$C$3:$V$3=$A41)*('IGU(2020)_LNG'!$A$5:$A$46=W$39)*'IGU(2020)_LNG'!$C$5:$V$46)*10^6*Conversion_Factor!$F$8*Conversion_Factor!$I$6*10^-3)</f>
        <v>259040.52220000001</v>
      </c>
      <c r="X41" s="131" cm="1">
        <f t="array" ref="X41">IF(SUMPRODUCT(('IGU(2020)_LNG'!$C$3:$V$3=$A41)*('IGU(2020)_LNG'!$A$5:$A$46=X$39))=0,"",SUMPRODUCT(('IGU(2020)_LNG'!$C$3:$V$3=$A41)*('IGU(2020)_LNG'!$A$5:$A$46=X$39)*'IGU(2020)_LNG'!$C$5:$V$46)*10^6*Conversion_Factor!$F$8*Conversion_Factor!$I$6*10^-3)</f>
        <v>16893.947100000001</v>
      </c>
      <c r="Y41" s="131" cm="1">
        <f t="array" ref="Y41">IF(SUMPRODUCT(('IGU(2020)_LNG'!$C$3:$V$3=$A41)*('IGU(2020)_LNG'!$A$5:$A$46=Y$39))=0,"",SUMPRODUCT(('IGU(2020)_LNG'!$C$3:$V$3=$A41)*('IGU(2020)_LNG'!$A$5:$A$46=Y$39)*'IGU(2020)_LNG'!$C$5:$V$46)*10^6*Conversion_Factor!$F$8*Conversion_Factor!$I$6*10^-3)</f>
        <v>0</v>
      </c>
      <c r="Z41" s="131" t="str" cm="1">
        <f t="array" ref="Z41">IF(SUMPRODUCT(('IGU(2020)_LNG'!$C$3:$V$3=$A41)*('IGU(2020)_LNG'!$A$5:$A$46=Z$39))=0,"",SUMPRODUCT(('IGU(2020)_LNG'!$C$3:$V$3=$A41)*('IGU(2020)_LNG'!$A$5:$A$46=Z$39)*'IGU(2020)_LNG'!$C$5:$V$46)*10^6*Conversion_Factor!$F$8*Conversion_Factor!$I$6*10^-3)</f>
        <v/>
      </c>
      <c r="AA41" s="131" t="str" cm="1">
        <f t="array" ref="AA41">IF(SUMPRODUCT(('IGU(2020)_LNG'!$C$3:$V$3=$A41)*('IGU(2020)_LNG'!$A$5:$A$46=AA$39))=0,"",SUMPRODUCT(('IGU(2020)_LNG'!$C$3:$V$3=$A41)*('IGU(2020)_LNG'!$A$5:$A$46=AA$39)*'IGU(2020)_LNG'!$C$5:$V$46)*10^6*Conversion_Factor!$F$8*Conversion_Factor!$I$6*10^-3)</f>
        <v/>
      </c>
      <c r="AB41" s="131" cm="1">
        <f t="array" ref="AB41">IF(SUMPRODUCT(('IGU(2020)_LNG'!$C$3:$V$3=$A41)*('IGU(2020)_LNG'!$A$5:$A$46=AB$39))=0,"",SUMPRODUCT(('IGU(2020)_LNG'!$C$3:$V$3=$A41)*('IGU(2020)_LNG'!$A$5:$A$46=AB$39)*'IGU(2020)_LNG'!$C$5:$V$46)*10^6*Conversion_Factor!$F$8*Conversion_Factor!$I$6*10^-3)</f>
        <v>11262.631399999998</v>
      </c>
      <c r="AC41" s="131" cm="1">
        <f t="array" ref="AC41">IF(SUMPRODUCT(('IGU(2020)_LNG'!$C$3:$V$3=$A41)*('IGU(2020)_LNG'!$A$5:$A$46=AC$39))=0,"",SUMPRODUCT(('IGU(2020)_LNG'!$C$3:$V$3=$A41)*('IGU(2020)_LNG'!$A$5:$A$46=AC$39)*'IGU(2020)_LNG'!$C$5:$V$46)*10^6*Conversion_Factor!$F$8*Conversion_Factor!$I$6*10^-3)</f>
        <v>0</v>
      </c>
      <c r="AD41" s="132">
        <f t="shared" ref="AD41:AD43" si="8">SUM(B41:AC41)</f>
        <v>889747.8805999998</v>
      </c>
      <c r="AE41" s="133"/>
      <c r="AF41" s="134">
        <f t="shared" ref="AF41:AF67" si="9">AD41+AD5</f>
        <v>1639452.3274426328</v>
      </c>
      <c r="AG41" s="133">
        <f t="shared" ref="AG41:AG67" si="10">AG5</f>
        <v>1870917</v>
      </c>
    </row>
    <row r="42" spans="1:33">
      <c r="A42" t="s">
        <v>51</v>
      </c>
      <c r="B42" s="131" t="str" cm="1">
        <f t="array" ref="B42">IF(SUMPRODUCT(('IGU(2020)_LNG'!$C$3:$V$3=$A42)*('IGU(2020)_LNG'!$A$5:$A$46=B$39))=0,"",SUMPRODUCT(('IGU(2020)_LNG'!$C$3:$V$3=$A42)*('IGU(2020)_LNG'!$A$5:$A$46=B$39)*'IGU(2020)_LNG'!$C$5:$V$46)*10^6*Conversion_Factor!$F$8*Conversion_Factor!$I$6*10^-3)</f>
        <v/>
      </c>
      <c r="C42" s="131" cm="1">
        <f t="array" ref="C42">IF(SUMPRODUCT(('IGU(2020)_LNG'!$C$3:$V$3=$A42)*('IGU(2020)_LNG'!$A$5:$A$46=C$39))=0,"",SUMPRODUCT(('IGU(2020)_LNG'!$C$3:$V$3=$A42)*('IGU(2020)_LNG'!$A$5:$A$46=C$39)*'IGU(2020)_LNG'!$C$5:$V$46)*10^6*Conversion_Factor!$F$8*Conversion_Factor!$I$6*10^-3)</f>
        <v>0</v>
      </c>
      <c r="D42" s="71" t="str" cm="1">
        <f t="array" ref="D42">IF(SUMPRODUCT(('IGU(2020)_LNG'!$C$3:$V$3=$A42)*('IGU(2020)_LNG'!$A$5:$A$46=D$39))=0,"",SUMPRODUCT(('IGU(2020)_LNG'!$C$3:$V$3=$A42)*('IGU(2020)_LNG'!$A$5:$A$46=D$39)*'IGU(2020)_LNG'!$C$5:$V$46)*10^6*Conversion_Factor!$F$8*Conversion_Factor!$I$6*10^-3)</f>
        <v/>
      </c>
      <c r="E42" s="131" t="str" cm="1">
        <f t="array" ref="E42">IF(SUMPRODUCT(('IGU(2020)_LNG'!$C$3:$V$3=$A42)*('IGU(2020)_LNG'!$A$5:$A$46=E$39))=0,"",SUMPRODUCT(('IGU(2020)_LNG'!$C$3:$V$3=$A42)*('IGU(2020)_LNG'!$A$5:$A$46=E$39)*'IGU(2020)_LNG'!$C$5:$V$46)*10^6*Conversion_Factor!$F$8*Conversion_Factor!$I$6*10^-3)</f>
        <v/>
      </c>
      <c r="F42" s="131" t="str" cm="1">
        <f t="array" ref="F42">IF(SUMPRODUCT(('IGU(2020)_LNG'!$C$3:$V$3=$A42)*('IGU(2020)_LNG'!$A$5:$A$46=F$39))=0,"",SUMPRODUCT(('IGU(2020)_LNG'!$C$3:$V$3=$A42)*('IGU(2020)_LNG'!$A$5:$A$46=F$39)*'IGU(2020)_LNG'!$C$5:$V$46)*10^6*Conversion_Factor!$F$8*Conversion_Factor!$I$6*10^-3)</f>
        <v/>
      </c>
      <c r="G42" s="131" t="str" cm="1">
        <f t="array" ref="G42">IF(SUMPRODUCT(('IGU(2020)_LNG'!$C$3:$V$3=$A42)*('IGU(2020)_LNG'!$A$5:$A$46=G$39))=0,"",SUMPRODUCT(('IGU(2020)_LNG'!$C$3:$V$3=$A42)*('IGU(2020)_LNG'!$A$5:$A$46=G$39)*'IGU(2020)_LNG'!$C$5:$V$46)*10^6*Conversion_Factor!$F$8*Conversion_Factor!$I$6*10^-3)</f>
        <v/>
      </c>
      <c r="H42" s="131" cm="1">
        <f t="array" ref="H42">IF(SUMPRODUCT(('IGU(2020)_LNG'!$C$3:$V$3=$A42)*('IGU(2020)_LNG'!$A$5:$A$46=H$39))=0,"",SUMPRODUCT(('IGU(2020)_LNG'!$C$3:$V$3=$A42)*('IGU(2020)_LNG'!$A$5:$A$46=H$39)*'IGU(2020)_LNG'!$C$5:$V$46)*10^6*Conversion_Factor!$F$8*Conversion_Factor!$I$6*10^-3)</f>
        <v>22525.262799999997</v>
      </c>
      <c r="I42" s="131" cm="1">
        <f t="array" ref="I42">IF(SUMPRODUCT(('IGU(2020)_LNG'!$C$3:$V$3=$A42)*('IGU(2020)_LNG'!$A$5:$A$46=I$39))=0,"",SUMPRODUCT(('IGU(2020)_LNG'!$C$3:$V$3=$A42)*('IGU(2020)_LNG'!$A$5:$A$46=I$39)*'IGU(2020)_LNG'!$C$5:$V$46)*10^6*Conversion_Factor!$F$8*Conversion_Factor!$I$6*10^-3)</f>
        <v>11262.631399999998</v>
      </c>
      <c r="J42" s="131" cm="1">
        <f t="array" ref="J42">IF(SUMPRODUCT(('IGU(2020)_LNG'!$C$3:$V$3=$A42)*('IGU(2020)_LNG'!$A$5:$A$46=J$39))=0,"",SUMPRODUCT(('IGU(2020)_LNG'!$C$3:$V$3=$A42)*('IGU(2020)_LNG'!$A$5:$A$46=J$39)*'IGU(2020)_LNG'!$C$5:$V$46)*10^6*Conversion_Factor!$F$8*Conversion_Factor!$I$6*10^-3)</f>
        <v>11262.631399999998</v>
      </c>
      <c r="K42" s="131" cm="1">
        <f t="array" ref="K42">IF(SUMPRODUCT(('IGU(2020)_LNG'!$C$3:$V$3=$A42)*('IGU(2020)_LNG'!$A$5:$A$46=K$39))=0,"",SUMPRODUCT(('IGU(2020)_LNG'!$C$3:$V$3=$A42)*('IGU(2020)_LNG'!$A$5:$A$46=K$39)*'IGU(2020)_LNG'!$C$5:$V$46)*10^6*Conversion_Factor!$F$8*Conversion_Factor!$I$6*10^-3)</f>
        <v>0</v>
      </c>
      <c r="L42" s="131" cm="1">
        <f t="array" ref="L42">IF(SUMPRODUCT(('IGU(2020)_LNG'!$C$3:$V$3=$A42)*('IGU(2020)_LNG'!$A$5:$A$46=L$39))=0,"",SUMPRODUCT(('IGU(2020)_LNG'!$C$3:$V$3=$A42)*('IGU(2020)_LNG'!$A$5:$A$46=L$39)*'IGU(2020)_LNG'!$C$5:$V$46)*10^6*Conversion_Factor!$F$8*Conversion_Factor!$I$6*10^-3)</f>
        <v>5631.3156999999992</v>
      </c>
      <c r="M42" s="131" cm="1">
        <f t="array" ref="M42">IF(SUMPRODUCT(('IGU(2020)_LNG'!$C$3:$V$3=$A42)*('IGU(2020)_LNG'!$A$5:$A$46=M$39))=0,"",SUMPRODUCT(('IGU(2020)_LNG'!$C$3:$V$3=$A42)*('IGU(2020)_LNG'!$A$5:$A$46=M$39)*'IGU(2020)_LNG'!$C$5:$V$46)*10^6*Conversion_Factor!$F$8*Conversion_Factor!$I$6*10^-3)</f>
        <v>50681.841299999993</v>
      </c>
      <c r="N42" s="131" t="str" cm="1">
        <f t="array" ref="N42">IF(SUMPRODUCT(('IGU(2020)_LNG'!$C$3:$V$3=$A42)*('IGU(2020)_LNG'!$A$5:$A$46=N$39))=0,"",SUMPRODUCT(('IGU(2020)_LNG'!$C$3:$V$3=$A42)*('IGU(2020)_LNG'!$A$5:$A$46=N$39)*'IGU(2020)_LNG'!$C$5:$V$46)*10^6*Conversion_Factor!$F$8*Conversion_Factor!$I$6*10^-3)</f>
        <v/>
      </c>
      <c r="O42" s="131" cm="1">
        <f t="array" ref="O42">IF(SUMPRODUCT(('IGU(2020)_LNG'!$C$3:$V$3=$A42)*('IGU(2020)_LNG'!$A$5:$A$46=O$39))=0,"",SUMPRODUCT(('IGU(2020)_LNG'!$C$3:$V$3=$A42)*('IGU(2020)_LNG'!$A$5:$A$46=O$39)*'IGU(2020)_LNG'!$C$5:$V$46)*10^6*Conversion_Factor!$F$8*Conversion_Factor!$I$6*10^-3)</f>
        <v>16893.947100000001</v>
      </c>
      <c r="P42" s="131" cm="1">
        <f t="array" ref="P42">IF(SUMPRODUCT(('IGU(2020)_LNG'!$C$3:$V$3=$A42)*('IGU(2020)_LNG'!$A$5:$A$46=P$39))=0,"",SUMPRODUCT(('IGU(2020)_LNG'!$C$3:$V$3=$A42)*('IGU(2020)_LNG'!$A$5:$A$46=P$39)*'IGU(2020)_LNG'!$C$5:$V$46)*10^6*Conversion_Factor!$F$8*Conversion_Factor!$I$6*10^-3)</f>
        <v>0</v>
      </c>
      <c r="Q42" s="131" cm="1">
        <f t="array" ref="Q42">IF(SUMPRODUCT(('IGU(2020)_LNG'!$C$3:$V$3=$A42)*('IGU(2020)_LNG'!$A$5:$A$46=Q$39))=0,"",SUMPRODUCT(('IGU(2020)_LNG'!$C$3:$V$3=$A42)*('IGU(2020)_LNG'!$A$5:$A$46=Q$39)*'IGU(2020)_LNG'!$C$5:$V$46)*10^6*Conversion_Factor!$F$8*Conversion_Factor!$I$6*10^-3)</f>
        <v>16893.947100000001</v>
      </c>
      <c r="R42" s="131" cm="1">
        <f t="array" ref="R42">IF(SUMPRODUCT(('IGU(2020)_LNG'!$C$3:$V$3=$A42)*('IGU(2020)_LNG'!$A$5:$A$46=R$39))=0,"",SUMPRODUCT(('IGU(2020)_LNG'!$C$3:$V$3=$A42)*('IGU(2020)_LNG'!$A$5:$A$46=R$39)*'IGU(2020)_LNG'!$C$5:$V$46)*10^6*Conversion_Factor!$F$8*Conversion_Factor!$I$6*10^-3)</f>
        <v>0</v>
      </c>
      <c r="S42" s="131" cm="1">
        <f t="array" ref="S42">IF(SUMPRODUCT(('IGU(2020)_LNG'!$C$3:$V$3=$A42)*('IGU(2020)_LNG'!$A$5:$A$46=S$39))=0,"",SUMPRODUCT(('IGU(2020)_LNG'!$C$3:$V$3=$A42)*('IGU(2020)_LNG'!$A$5:$A$46=S$39)*'IGU(2020)_LNG'!$C$5:$V$46)*10^6*Conversion_Factor!$F$8*Conversion_Factor!$I$6*10^-3)</f>
        <v>0</v>
      </c>
      <c r="T42" s="131" cm="1">
        <f t="array" ref="T42">IF(SUMPRODUCT(('IGU(2020)_LNG'!$C$3:$V$3=$A42)*('IGU(2020)_LNG'!$A$5:$A$46=T$39))=0,"",SUMPRODUCT(('IGU(2020)_LNG'!$C$3:$V$3=$A42)*('IGU(2020)_LNG'!$A$5:$A$46=T$39)*'IGU(2020)_LNG'!$C$5:$V$46)*10^6*Conversion_Factor!$F$8*Conversion_Factor!$I$6*10^-3)</f>
        <v>50681.841299999993</v>
      </c>
      <c r="U42" s="131" cm="1">
        <f t="array" ref="U42">IF(SUMPRODUCT(('IGU(2020)_LNG'!$C$3:$V$3=$A42)*('IGU(2020)_LNG'!$A$5:$A$46=U$39))=0,"",SUMPRODUCT(('IGU(2020)_LNG'!$C$3:$V$3=$A42)*('IGU(2020)_LNG'!$A$5:$A$46=U$39)*'IGU(2020)_LNG'!$C$5:$V$46)*10^6*Conversion_Factor!$F$8*Conversion_Factor!$I$6*10^-3)</f>
        <v>5631.3156999999992</v>
      </c>
      <c r="V42" s="131" cm="1">
        <f t="array" ref="V42">IF(SUMPRODUCT(('IGU(2020)_LNG'!$C$3:$V$3=$A42)*('IGU(2020)_LNG'!$A$5:$A$46=V$39))=0,"",SUMPRODUCT(('IGU(2020)_LNG'!$C$3:$V$3=$A42)*('IGU(2020)_LNG'!$A$5:$A$46=V$39)*'IGU(2020)_LNG'!$C$5:$V$46)*10^6*Conversion_Factor!$F$8*Conversion_Factor!$I$6*10^-3)</f>
        <v>0</v>
      </c>
      <c r="W42" s="131" cm="1">
        <f t="array" ref="W42">IF(SUMPRODUCT(('IGU(2020)_LNG'!$C$3:$V$3=$A42)*('IGU(2020)_LNG'!$A$5:$A$46=W$39))=0,"",SUMPRODUCT(('IGU(2020)_LNG'!$C$3:$V$3=$A42)*('IGU(2020)_LNG'!$A$5:$A$46=W$39)*'IGU(2020)_LNG'!$C$5:$V$46)*10^6*Conversion_Factor!$F$8*Conversion_Factor!$I$6*10^-3)</f>
        <v>5631.3156999999992</v>
      </c>
      <c r="X42" s="131" cm="1">
        <f t="array" ref="X42">IF(SUMPRODUCT(('IGU(2020)_LNG'!$C$3:$V$3=$A42)*('IGU(2020)_LNG'!$A$5:$A$46=X$39))=0,"",SUMPRODUCT(('IGU(2020)_LNG'!$C$3:$V$3=$A42)*('IGU(2020)_LNG'!$A$5:$A$46=X$39)*'IGU(2020)_LNG'!$C$5:$V$46)*10^6*Conversion_Factor!$F$8*Conversion_Factor!$I$6*10^-3)</f>
        <v>0</v>
      </c>
      <c r="Y42" s="131" cm="1">
        <f t="array" ref="Y42">IF(SUMPRODUCT(('IGU(2020)_LNG'!$C$3:$V$3=$A42)*('IGU(2020)_LNG'!$A$5:$A$46=Y$39))=0,"",SUMPRODUCT(('IGU(2020)_LNG'!$C$3:$V$3=$A42)*('IGU(2020)_LNG'!$A$5:$A$46=Y$39)*'IGU(2020)_LNG'!$C$5:$V$46)*10^6*Conversion_Factor!$F$8*Conversion_Factor!$I$6*10^-3)</f>
        <v>16893.947099999998</v>
      </c>
      <c r="Z42" s="131" t="str" cm="1">
        <f t="array" ref="Z42">IF(SUMPRODUCT(('IGU(2020)_LNG'!$C$3:$V$3=$A42)*('IGU(2020)_LNG'!$A$5:$A$46=Z$39))=0,"",SUMPRODUCT(('IGU(2020)_LNG'!$C$3:$V$3=$A42)*('IGU(2020)_LNG'!$A$5:$A$46=Z$39)*'IGU(2020)_LNG'!$C$5:$V$46)*10^6*Conversion_Factor!$F$8*Conversion_Factor!$I$6*10^-3)</f>
        <v/>
      </c>
      <c r="AA42" s="131" t="str" cm="1">
        <f t="array" ref="AA42">IF(SUMPRODUCT(('IGU(2020)_LNG'!$C$3:$V$3=$A42)*('IGU(2020)_LNG'!$A$5:$A$46=AA$39))=0,"",SUMPRODUCT(('IGU(2020)_LNG'!$C$3:$V$3=$A42)*('IGU(2020)_LNG'!$A$5:$A$46=AA$39)*'IGU(2020)_LNG'!$C$5:$V$46)*10^6*Conversion_Factor!$F$8*Conversion_Factor!$I$6*10^-3)</f>
        <v/>
      </c>
      <c r="AB42" s="131" cm="1">
        <f t="array" ref="AB42">IF(SUMPRODUCT(('IGU(2020)_LNG'!$C$3:$V$3=$A42)*('IGU(2020)_LNG'!$A$5:$A$46=AB$39))=0,"",SUMPRODUCT(('IGU(2020)_LNG'!$C$3:$V$3=$A42)*('IGU(2020)_LNG'!$A$5:$A$46=AB$39)*'IGU(2020)_LNG'!$C$5:$V$46)*10^6*Conversion_Factor!$F$8*Conversion_Factor!$I$6*10^-3)</f>
        <v>16893.947100000001</v>
      </c>
      <c r="AC42" s="131" cm="1">
        <f t="array" ref="AC42">IF(SUMPRODUCT(('IGU(2020)_LNG'!$C$3:$V$3=$A42)*('IGU(2020)_LNG'!$A$5:$A$46=AC$39))=0,"",SUMPRODUCT(('IGU(2020)_LNG'!$C$3:$V$3=$A42)*('IGU(2020)_LNG'!$A$5:$A$46=AC$39)*'IGU(2020)_LNG'!$C$5:$V$46)*10^6*Conversion_Factor!$F$8*Conversion_Factor!$I$6*10^-3)</f>
        <v>0</v>
      </c>
      <c r="AD42" s="132">
        <f>SUM(B42:AC42)</f>
        <v>230883.94369999997</v>
      </c>
      <c r="AE42" s="133"/>
      <c r="AF42" s="134">
        <f t="shared" si="9"/>
        <v>319343.37587058719</v>
      </c>
      <c r="AG42" s="133">
        <f t="shared" si="10"/>
        <v>220754</v>
      </c>
    </row>
    <row r="43" spans="1:33">
      <c r="A43" t="s">
        <v>54</v>
      </c>
      <c r="B43" s="131" t="str" cm="1">
        <f t="array" ref="B43">IF(SUMPRODUCT(('IGU(2020)_LNG'!$C$3:$V$3=$A43)*('IGU(2020)_LNG'!$A$5:$A$46=B$39))=0,"",SUMPRODUCT(('IGU(2020)_LNG'!$C$3:$V$3=$A43)*('IGU(2020)_LNG'!$A$5:$A$46=B$39)*'IGU(2020)_LNG'!$C$5:$V$46)*10^6*Conversion_Factor!$F$8*Conversion_Factor!$I$6*10^-3)</f>
        <v/>
      </c>
      <c r="C43" s="131" cm="1">
        <f t="array" ref="C43">IF(SUMPRODUCT(('IGU(2020)_LNG'!$C$3:$V$3=$A43)*('IGU(2020)_LNG'!$A$5:$A$46=C$39))=0,"",SUMPRODUCT(('IGU(2020)_LNG'!$C$3:$V$3=$A43)*('IGU(2020)_LNG'!$A$5:$A$46=C$39)*'IGU(2020)_LNG'!$C$5:$V$46)*10^6*Conversion_Factor!$F$8*Conversion_Factor!$I$6*10^-3)</f>
        <v>0</v>
      </c>
      <c r="D43" s="131" t="str" cm="1">
        <f t="array" ref="D43">IF(SUMPRODUCT(('IGU(2020)_LNG'!$C$3:$V$3=$A43)*('IGU(2020)_LNG'!$A$5:$A$46=D$39))=0,"",SUMPRODUCT(('IGU(2020)_LNG'!$C$3:$V$3=$A43)*('IGU(2020)_LNG'!$A$5:$A$46=D$39)*'IGU(2020)_LNG'!$C$5:$V$46)*10^6*Conversion_Factor!$F$8*Conversion_Factor!$I$6*10^-3)</f>
        <v/>
      </c>
      <c r="E43" s="71" t="str" cm="1">
        <f t="array" ref="E43">IF(SUMPRODUCT(('IGU(2020)_LNG'!$C$3:$V$3=$A43)*('IGU(2020)_LNG'!$A$5:$A$46=E$39))=0,"",SUMPRODUCT(('IGU(2020)_LNG'!$C$3:$V$3=$A43)*('IGU(2020)_LNG'!$A$5:$A$46=E$39)*'IGU(2020)_LNG'!$C$5:$V$46)*10^6*Conversion_Factor!$F$8*Conversion_Factor!$I$6*10^-3)</f>
        <v/>
      </c>
      <c r="F43" s="131" t="str" cm="1">
        <f t="array" ref="F43">IF(SUMPRODUCT(('IGU(2020)_LNG'!$C$3:$V$3=$A43)*('IGU(2020)_LNG'!$A$5:$A$46=F$39))=0,"",SUMPRODUCT(('IGU(2020)_LNG'!$C$3:$V$3=$A43)*('IGU(2020)_LNG'!$A$5:$A$46=F$39)*'IGU(2020)_LNG'!$C$5:$V$46)*10^6*Conversion_Factor!$F$8*Conversion_Factor!$I$6*10^-3)</f>
        <v/>
      </c>
      <c r="G43" s="131" t="str" cm="1">
        <f t="array" ref="G43">IF(SUMPRODUCT(('IGU(2020)_LNG'!$C$3:$V$3=$A43)*('IGU(2020)_LNG'!$A$5:$A$46=G$39))=0,"",SUMPRODUCT(('IGU(2020)_LNG'!$C$3:$V$3=$A43)*('IGU(2020)_LNG'!$A$5:$A$46=G$39)*'IGU(2020)_LNG'!$C$5:$V$46)*10^6*Conversion_Factor!$F$8*Conversion_Factor!$I$6*10^-3)</f>
        <v/>
      </c>
      <c r="H43" s="131" cm="1">
        <f t="array" ref="H43">IF(SUMPRODUCT(('IGU(2020)_LNG'!$C$3:$V$3=$A43)*('IGU(2020)_LNG'!$A$5:$A$46=H$39))=0,"",SUMPRODUCT(('IGU(2020)_LNG'!$C$3:$V$3=$A43)*('IGU(2020)_LNG'!$A$5:$A$46=H$39)*'IGU(2020)_LNG'!$C$5:$V$46)*10^6*Conversion_Factor!$F$8*Conversion_Factor!$I$6*10^-3)</f>
        <v>11262.631399999998</v>
      </c>
      <c r="I43" s="131" cm="1">
        <f t="array" ref="I43">IF(SUMPRODUCT(('IGU(2020)_LNG'!$C$3:$V$3=$A43)*('IGU(2020)_LNG'!$A$5:$A$46=I$39))=0,"",SUMPRODUCT(('IGU(2020)_LNG'!$C$3:$V$3=$A43)*('IGU(2020)_LNG'!$A$5:$A$46=I$39)*'IGU(2020)_LNG'!$C$5:$V$46)*10^6*Conversion_Factor!$F$8*Conversion_Factor!$I$6*10^-3)</f>
        <v>0</v>
      </c>
      <c r="J43" s="131" cm="1">
        <f t="array" ref="J43">IF(SUMPRODUCT(('IGU(2020)_LNG'!$C$3:$V$3=$A43)*('IGU(2020)_LNG'!$A$5:$A$46=J$39))=0,"",SUMPRODUCT(('IGU(2020)_LNG'!$C$3:$V$3=$A43)*('IGU(2020)_LNG'!$A$5:$A$46=J$39)*'IGU(2020)_LNG'!$C$5:$V$46)*10^6*Conversion_Factor!$F$8*Conversion_Factor!$I$6*10^-3)</f>
        <v>5631.3156999999992</v>
      </c>
      <c r="K43" s="131" cm="1">
        <f t="array" ref="K43">IF(SUMPRODUCT(('IGU(2020)_LNG'!$C$3:$V$3=$A43)*('IGU(2020)_LNG'!$A$5:$A$46=K$39))=0,"",SUMPRODUCT(('IGU(2020)_LNG'!$C$3:$V$3=$A43)*('IGU(2020)_LNG'!$A$5:$A$46=K$39)*'IGU(2020)_LNG'!$C$5:$V$46)*10^6*Conversion_Factor!$F$8*Conversion_Factor!$I$6*10^-3)</f>
        <v>5631.3156999999992</v>
      </c>
      <c r="L43" s="131" cm="1">
        <f t="array" ref="L43">IF(SUMPRODUCT(('IGU(2020)_LNG'!$C$3:$V$3=$A43)*('IGU(2020)_LNG'!$A$5:$A$46=L$39))=0,"",SUMPRODUCT(('IGU(2020)_LNG'!$C$3:$V$3=$A43)*('IGU(2020)_LNG'!$A$5:$A$46=L$39)*'IGU(2020)_LNG'!$C$5:$V$46)*10^6*Conversion_Factor!$F$8*Conversion_Factor!$I$6*10^-3)</f>
        <v>0</v>
      </c>
      <c r="M43" s="131" cm="1">
        <f t="array" ref="M43">IF(SUMPRODUCT(('IGU(2020)_LNG'!$C$3:$V$3=$A43)*('IGU(2020)_LNG'!$A$5:$A$46=M$39))=0,"",SUMPRODUCT(('IGU(2020)_LNG'!$C$3:$V$3=$A43)*('IGU(2020)_LNG'!$A$5:$A$46=M$39)*'IGU(2020)_LNG'!$C$5:$V$46)*10^6*Conversion_Factor!$F$8*Conversion_Factor!$I$6*10^-3)</f>
        <v>5631.3156999999992</v>
      </c>
      <c r="N43" s="131" t="str" cm="1">
        <f t="array" ref="N43">IF(SUMPRODUCT(('IGU(2020)_LNG'!$C$3:$V$3=$A43)*('IGU(2020)_LNG'!$A$5:$A$46=N$39))=0,"",SUMPRODUCT(('IGU(2020)_LNG'!$C$3:$V$3=$A43)*('IGU(2020)_LNG'!$A$5:$A$46=N$39)*'IGU(2020)_LNG'!$C$5:$V$46)*10^6*Conversion_Factor!$F$8*Conversion_Factor!$I$6*10^-3)</f>
        <v/>
      </c>
      <c r="O43" s="131" cm="1">
        <f t="array" ref="O43">IF(SUMPRODUCT(('IGU(2020)_LNG'!$C$3:$V$3=$A43)*('IGU(2020)_LNG'!$A$5:$A$46=O$39))=0,"",SUMPRODUCT(('IGU(2020)_LNG'!$C$3:$V$3=$A43)*('IGU(2020)_LNG'!$A$5:$A$46=O$39)*'IGU(2020)_LNG'!$C$5:$V$46)*10^6*Conversion_Factor!$F$8*Conversion_Factor!$I$6*10^-3)</f>
        <v>5631.3156999999992</v>
      </c>
      <c r="P43" s="131" cm="1">
        <f t="array" ref="P43">IF(SUMPRODUCT(('IGU(2020)_LNG'!$C$3:$V$3=$A43)*('IGU(2020)_LNG'!$A$5:$A$46=P$39))=0,"",SUMPRODUCT(('IGU(2020)_LNG'!$C$3:$V$3=$A43)*('IGU(2020)_LNG'!$A$5:$A$46=P$39)*'IGU(2020)_LNG'!$C$5:$V$46)*10^6*Conversion_Factor!$F$8*Conversion_Factor!$I$6*10^-3)</f>
        <v>0</v>
      </c>
      <c r="Q43" s="131" cm="1">
        <f t="array" ref="Q43">IF(SUMPRODUCT(('IGU(2020)_LNG'!$C$3:$V$3=$A43)*('IGU(2020)_LNG'!$A$5:$A$46=Q$39))=0,"",SUMPRODUCT(('IGU(2020)_LNG'!$C$3:$V$3=$A43)*('IGU(2020)_LNG'!$A$5:$A$46=Q$39)*'IGU(2020)_LNG'!$C$5:$V$46)*10^6*Conversion_Factor!$F$8*Conversion_Factor!$I$6*10^-3)</f>
        <v>33787.894200000002</v>
      </c>
      <c r="R43" s="131" cm="1">
        <f t="array" ref="R43">IF(SUMPRODUCT(('IGU(2020)_LNG'!$C$3:$V$3=$A43)*('IGU(2020)_LNG'!$A$5:$A$46=R$39))=0,"",SUMPRODUCT(('IGU(2020)_LNG'!$C$3:$V$3=$A43)*('IGU(2020)_LNG'!$A$5:$A$46=R$39)*'IGU(2020)_LNG'!$C$5:$V$46)*10^6*Conversion_Factor!$F$8*Conversion_Factor!$I$6*10^-3)</f>
        <v>16893.947100000001</v>
      </c>
      <c r="S43" s="131" cm="1">
        <f t="array" ref="S43">IF(SUMPRODUCT(('IGU(2020)_LNG'!$C$3:$V$3=$A43)*('IGU(2020)_LNG'!$A$5:$A$46=S$39))=0,"",SUMPRODUCT(('IGU(2020)_LNG'!$C$3:$V$3=$A43)*('IGU(2020)_LNG'!$A$5:$A$46=S$39)*'IGU(2020)_LNG'!$C$5:$V$46)*10^6*Conversion_Factor!$F$8*Conversion_Factor!$I$6*10^-3)</f>
        <v>0</v>
      </c>
      <c r="T43" s="131" cm="1">
        <f t="array" ref="T43">IF(SUMPRODUCT(('IGU(2020)_LNG'!$C$3:$V$3=$A43)*('IGU(2020)_LNG'!$A$5:$A$46=T$39))=0,"",SUMPRODUCT(('IGU(2020)_LNG'!$C$3:$V$3=$A43)*('IGU(2020)_LNG'!$A$5:$A$46=T$39)*'IGU(2020)_LNG'!$C$5:$V$46)*10^6*Conversion_Factor!$F$8*Conversion_Factor!$I$6*10^-3)</f>
        <v>163308.15529999998</v>
      </c>
      <c r="U43" s="131" cm="1">
        <f t="array" ref="U43">IF(SUMPRODUCT(('IGU(2020)_LNG'!$C$3:$V$3=$A43)*('IGU(2020)_LNG'!$A$5:$A$46=U$39))=0,"",SUMPRODUCT(('IGU(2020)_LNG'!$C$3:$V$3=$A43)*('IGU(2020)_LNG'!$A$5:$A$46=U$39)*'IGU(2020)_LNG'!$C$5:$V$46)*10^6*Conversion_Factor!$F$8*Conversion_Factor!$I$6*10^-3)</f>
        <v>0</v>
      </c>
      <c r="V43" s="131" cm="1">
        <f t="array" ref="V43">IF(SUMPRODUCT(('IGU(2020)_LNG'!$C$3:$V$3=$A43)*('IGU(2020)_LNG'!$A$5:$A$46=V$39))=0,"",SUMPRODUCT(('IGU(2020)_LNG'!$C$3:$V$3=$A43)*('IGU(2020)_LNG'!$A$5:$A$46=V$39)*'IGU(2020)_LNG'!$C$5:$V$46)*10^6*Conversion_Factor!$F$8*Conversion_Factor!$I$6*10^-3)</f>
        <v>0</v>
      </c>
      <c r="W43" s="131" cm="1">
        <f t="array" ref="W43">IF(SUMPRODUCT(('IGU(2020)_LNG'!$C$3:$V$3=$A43)*('IGU(2020)_LNG'!$A$5:$A$46=W$39))=0,"",SUMPRODUCT(('IGU(2020)_LNG'!$C$3:$V$3=$A43)*('IGU(2020)_LNG'!$A$5:$A$46=W$39)*'IGU(2020)_LNG'!$C$5:$V$46)*10^6*Conversion_Factor!$F$8*Conversion_Factor!$I$6*10^-3)</f>
        <v>0</v>
      </c>
      <c r="X43" s="131" cm="1">
        <f t="array" ref="X43">IF(SUMPRODUCT(('IGU(2020)_LNG'!$C$3:$V$3=$A43)*('IGU(2020)_LNG'!$A$5:$A$46=X$39))=0,"",SUMPRODUCT(('IGU(2020)_LNG'!$C$3:$V$3=$A43)*('IGU(2020)_LNG'!$A$5:$A$46=X$39)*'IGU(2020)_LNG'!$C$5:$V$46)*10^6*Conversion_Factor!$F$8*Conversion_Factor!$I$6*10^-3)</f>
        <v>11262.631399999998</v>
      </c>
      <c r="Y43" s="131" cm="1">
        <f t="array" ref="Y43">IF(SUMPRODUCT(('IGU(2020)_LNG'!$C$3:$V$3=$A43)*('IGU(2020)_LNG'!$A$5:$A$46=Y$39))=0,"",SUMPRODUCT(('IGU(2020)_LNG'!$C$3:$V$3=$A43)*('IGU(2020)_LNG'!$A$5:$A$46=Y$39)*'IGU(2020)_LNG'!$C$5:$V$46)*10^6*Conversion_Factor!$F$8*Conversion_Factor!$I$6*10^-3)</f>
        <v>0</v>
      </c>
      <c r="Z43" s="131" t="str" cm="1">
        <f t="array" ref="Z43">IF(SUMPRODUCT(('IGU(2020)_LNG'!$C$3:$V$3=$A43)*('IGU(2020)_LNG'!$A$5:$A$46=Z$39))=0,"",SUMPRODUCT(('IGU(2020)_LNG'!$C$3:$V$3=$A43)*('IGU(2020)_LNG'!$A$5:$A$46=Z$39)*'IGU(2020)_LNG'!$C$5:$V$46)*10^6*Conversion_Factor!$F$8*Conversion_Factor!$I$6*10^-3)</f>
        <v/>
      </c>
      <c r="AA43" s="131" t="str" cm="1">
        <f t="array" ref="AA43">IF(SUMPRODUCT(('IGU(2020)_LNG'!$C$3:$V$3=$A43)*('IGU(2020)_LNG'!$A$5:$A$46=AA$39))=0,"",SUMPRODUCT(('IGU(2020)_LNG'!$C$3:$V$3=$A43)*('IGU(2020)_LNG'!$A$5:$A$46=AA$39)*'IGU(2020)_LNG'!$C$5:$V$46)*10^6*Conversion_Factor!$F$8*Conversion_Factor!$I$6*10^-3)</f>
        <v/>
      </c>
      <c r="AB43" s="131" cm="1">
        <f t="array" ref="AB43">IF(SUMPRODUCT(('IGU(2020)_LNG'!$C$3:$V$3=$A43)*('IGU(2020)_LNG'!$A$5:$A$46=AB$39))=0,"",SUMPRODUCT(('IGU(2020)_LNG'!$C$3:$V$3=$A43)*('IGU(2020)_LNG'!$A$5:$A$46=AB$39)*'IGU(2020)_LNG'!$C$5:$V$46)*10^6*Conversion_Factor!$F$8*Conversion_Factor!$I$6*10^-3)</f>
        <v>0</v>
      </c>
      <c r="AC43" s="131" cm="1">
        <f t="array" ref="AC43">IF(SUMPRODUCT(('IGU(2020)_LNG'!$C$3:$V$3=$A43)*('IGU(2020)_LNG'!$A$5:$A$46=AC$39))=0,"",SUMPRODUCT(('IGU(2020)_LNG'!$C$3:$V$3=$A43)*('IGU(2020)_LNG'!$A$5:$A$46=AC$39)*'IGU(2020)_LNG'!$C$5:$V$46)*10^6*Conversion_Factor!$F$8*Conversion_Factor!$I$6*10^-3)</f>
        <v>0</v>
      </c>
      <c r="AD43" s="132">
        <f t="shared" si="8"/>
        <v>259040.52220000001</v>
      </c>
      <c r="AE43" s="133"/>
      <c r="AF43" s="134">
        <f t="shared" si="9"/>
        <v>390396.49175546528</v>
      </c>
      <c r="AG43" s="133">
        <f t="shared" si="10"/>
        <v>327804</v>
      </c>
    </row>
    <row r="44" spans="1:33">
      <c r="A44" t="s">
        <v>57</v>
      </c>
      <c r="B44" s="131" t="str" cm="1">
        <f t="array" ref="B44">IF(SUMPRODUCT(('IGU(2020)_LNG'!$C$3:$V$3=$A44)*('IGU(2020)_LNG'!$A$5:$A$46=B$39))=0,"",SUMPRODUCT(('IGU(2020)_LNG'!$C$3:$V$3=$A44)*('IGU(2020)_LNG'!$A$5:$A$46=B$39)*'IGU(2020)_LNG'!$C$5:$V$46)*10^6*Conversion_Factor!$F$8*Conversion_Factor!$I$6*10^-3)</f>
        <v/>
      </c>
      <c r="C44" s="131" cm="1">
        <f t="array" ref="C44">IF(SUMPRODUCT(('IGU(2020)_LNG'!$C$3:$V$3=$A44)*('IGU(2020)_LNG'!$A$5:$A$46=C$39))=0,"",SUMPRODUCT(('IGU(2020)_LNG'!$C$3:$V$3=$A44)*('IGU(2020)_LNG'!$A$5:$A$46=C$39)*'IGU(2020)_LNG'!$C$5:$V$46)*10^6*Conversion_Factor!$F$8*Conversion_Factor!$I$6*10^-3)</f>
        <v>0</v>
      </c>
      <c r="D44" s="131" t="str" cm="1">
        <f t="array" ref="D44">IF(SUMPRODUCT(('IGU(2020)_LNG'!$C$3:$V$3=$A44)*('IGU(2020)_LNG'!$A$5:$A$46=D$39))=0,"",SUMPRODUCT(('IGU(2020)_LNG'!$C$3:$V$3=$A44)*('IGU(2020)_LNG'!$A$5:$A$46=D$39)*'IGU(2020)_LNG'!$C$5:$V$46)*10^6*Conversion_Factor!$F$8*Conversion_Factor!$I$6*10^-3)</f>
        <v/>
      </c>
      <c r="E44" s="131" t="str" cm="1">
        <f t="array" ref="E44">IF(SUMPRODUCT(('IGU(2020)_LNG'!$C$3:$V$3=$A44)*('IGU(2020)_LNG'!$A$5:$A$46=E$39))=0,"",SUMPRODUCT(('IGU(2020)_LNG'!$C$3:$V$3=$A44)*('IGU(2020)_LNG'!$A$5:$A$46=E$39)*'IGU(2020)_LNG'!$C$5:$V$46)*10^6*Conversion_Factor!$F$8*Conversion_Factor!$I$6*10^-3)</f>
        <v/>
      </c>
      <c r="F44" s="71" t="str" cm="1">
        <f t="array" ref="F44">IF(SUMPRODUCT(('IGU(2020)_LNG'!$C$3:$V$3=$A44)*('IGU(2020)_LNG'!$A$5:$A$46=F$39))=0,"",SUMPRODUCT(('IGU(2020)_LNG'!$C$3:$V$3=$A44)*('IGU(2020)_LNG'!$A$5:$A$46=F$39)*'IGU(2020)_LNG'!$C$5:$V$46)*10^6*Conversion_Factor!$F$8*Conversion_Factor!$I$6*10^-3)</f>
        <v/>
      </c>
      <c r="G44" s="131" t="str" cm="1">
        <f t="array" ref="G44">IF(SUMPRODUCT(('IGU(2020)_LNG'!$C$3:$V$3=$A44)*('IGU(2020)_LNG'!$A$5:$A$46=G$39))=0,"",SUMPRODUCT(('IGU(2020)_LNG'!$C$3:$V$3=$A44)*('IGU(2020)_LNG'!$A$5:$A$46=G$39)*'IGU(2020)_LNG'!$C$5:$V$46)*10^6*Conversion_Factor!$F$8*Conversion_Factor!$I$6*10^-3)</f>
        <v/>
      </c>
      <c r="H44" s="131" cm="1">
        <f t="array" ref="H44">IF(SUMPRODUCT(('IGU(2020)_LNG'!$C$3:$V$3=$A44)*('IGU(2020)_LNG'!$A$5:$A$46=H$39))=0,"",SUMPRODUCT(('IGU(2020)_LNG'!$C$3:$V$3=$A44)*('IGU(2020)_LNG'!$A$5:$A$46=H$39)*'IGU(2020)_LNG'!$C$5:$V$46)*10^6*Conversion_Factor!$F$8*Conversion_Factor!$I$6*10^-3)</f>
        <v>236515.25940000001</v>
      </c>
      <c r="I44" s="131" cm="1">
        <f t="array" ref="I44">IF(SUMPRODUCT(('IGU(2020)_LNG'!$C$3:$V$3=$A44)*('IGU(2020)_LNG'!$A$5:$A$46=I$39))=0,"",SUMPRODUCT(('IGU(2020)_LNG'!$C$3:$V$3=$A44)*('IGU(2020)_LNG'!$A$5:$A$46=I$39)*'IGU(2020)_LNG'!$C$5:$V$46)*10^6*Conversion_Factor!$F$8*Conversion_Factor!$I$6*10^-3)</f>
        <v>0</v>
      </c>
      <c r="J44" s="131" cm="1">
        <f t="array" ref="J44">IF(SUMPRODUCT(('IGU(2020)_LNG'!$C$3:$V$3=$A44)*('IGU(2020)_LNG'!$A$5:$A$46=J$39))=0,"",SUMPRODUCT(('IGU(2020)_LNG'!$C$3:$V$3=$A44)*('IGU(2020)_LNG'!$A$5:$A$46=J$39)*'IGU(2020)_LNG'!$C$5:$V$46)*10^6*Conversion_Factor!$F$8*Conversion_Factor!$I$6*10^-3)</f>
        <v>0</v>
      </c>
      <c r="K44" s="131" cm="1">
        <f t="array" ref="K44">IF(SUMPRODUCT(('IGU(2020)_LNG'!$C$3:$V$3=$A44)*('IGU(2020)_LNG'!$A$5:$A$46=K$39))=0,"",SUMPRODUCT(('IGU(2020)_LNG'!$C$3:$V$3=$A44)*('IGU(2020)_LNG'!$A$5:$A$46=K$39)*'IGU(2020)_LNG'!$C$5:$V$46)*10^6*Conversion_Factor!$F$8*Conversion_Factor!$I$6*10^-3)</f>
        <v>0</v>
      </c>
      <c r="L44" s="131" cm="1">
        <f t="array" ref="L44">IF(SUMPRODUCT(('IGU(2020)_LNG'!$C$3:$V$3=$A44)*('IGU(2020)_LNG'!$A$5:$A$46=L$39))=0,"",SUMPRODUCT(('IGU(2020)_LNG'!$C$3:$V$3=$A44)*('IGU(2020)_LNG'!$A$5:$A$46=L$39)*'IGU(2020)_LNG'!$C$5:$V$46)*10^6*Conversion_Factor!$F$8*Conversion_Factor!$I$6*10^-3)</f>
        <v>0</v>
      </c>
      <c r="M44" s="131" cm="1">
        <f t="array" ref="M44">IF(SUMPRODUCT(('IGU(2020)_LNG'!$C$3:$V$3=$A44)*('IGU(2020)_LNG'!$A$5:$A$46=M$39))=0,"",SUMPRODUCT(('IGU(2020)_LNG'!$C$3:$V$3=$A44)*('IGU(2020)_LNG'!$A$5:$A$46=M$39)*'IGU(2020)_LNG'!$C$5:$V$46)*10^6*Conversion_Factor!$F$8*Conversion_Factor!$I$6*10^-3)</f>
        <v>1588031.0273999998</v>
      </c>
      <c r="N44" s="131" t="str" cm="1">
        <f t="array" ref="N44">IF(SUMPRODUCT(('IGU(2020)_LNG'!$C$3:$V$3=$A44)*('IGU(2020)_LNG'!$A$5:$A$46=N$39))=0,"",SUMPRODUCT(('IGU(2020)_LNG'!$C$3:$V$3=$A44)*('IGU(2020)_LNG'!$A$5:$A$46=N$39)*'IGU(2020)_LNG'!$C$5:$V$46)*10^6*Conversion_Factor!$F$8*Conversion_Factor!$I$6*10^-3)</f>
        <v/>
      </c>
      <c r="O44" s="131" cm="1">
        <f t="array" ref="O44">IF(SUMPRODUCT(('IGU(2020)_LNG'!$C$3:$V$3=$A44)*('IGU(2020)_LNG'!$A$5:$A$46=O$39))=0,"",SUMPRODUCT(('IGU(2020)_LNG'!$C$3:$V$3=$A44)*('IGU(2020)_LNG'!$A$5:$A$46=O$39)*'IGU(2020)_LNG'!$C$5:$V$46)*10^6*Conversion_Factor!$F$8*Conversion_Factor!$I$6*10^-3)</f>
        <v>0</v>
      </c>
      <c r="P44" s="131" cm="1">
        <f t="array" ref="P44">IF(SUMPRODUCT(('IGU(2020)_LNG'!$C$3:$V$3=$A44)*('IGU(2020)_LNG'!$A$5:$A$46=P$39))=0,"",SUMPRODUCT(('IGU(2020)_LNG'!$C$3:$V$3=$A44)*('IGU(2020)_LNG'!$A$5:$A$46=P$39)*'IGU(2020)_LNG'!$C$5:$V$46)*10^6*Conversion_Factor!$F$8*Conversion_Factor!$I$6*10^-3)</f>
        <v>0</v>
      </c>
      <c r="Q44" s="131" cm="1">
        <f t="array" ref="Q44">IF(SUMPRODUCT(('IGU(2020)_LNG'!$C$3:$V$3=$A44)*('IGU(2020)_LNG'!$A$5:$A$46=Q$39))=0,"",SUMPRODUCT(('IGU(2020)_LNG'!$C$3:$V$3=$A44)*('IGU(2020)_LNG'!$A$5:$A$46=Q$39)*'IGU(2020)_LNG'!$C$5:$V$46)*10^6*Conversion_Factor!$F$8*Conversion_Factor!$I$6*10^-3)</f>
        <v>0</v>
      </c>
      <c r="R44" s="131" cm="1">
        <f t="array" ref="R44">IF(SUMPRODUCT(('IGU(2020)_LNG'!$C$3:$V$3=$A44)*('IGU(2020)_LNG'!$A$5:$A$46=R$39))=0,"",SUMPRODUCT(('IGU(2020)_LNG'!$C$3:$V$3=$A44)*('IGU(2020)_LNG'!$A$5:$A$46=R$39)*'IGU(2020)_LNG'!$C$5:$V$46)*10^6*Conversion_Factor!$F$8*Conversion_Factor!$I$6*10^-3)</f>
        <v>0</v>
      </c>
      <c r="S44" s="131" cm="1">
        <f t="array" ref="S44">IF(SUMPRODUCT(('IGU(2020)_LNG'!$C$3:$V$3=$A44)*('IGU(2020)_LNG'!$A$5:$A$46=S$39))=0,"",SUMPRODUCT(('IGU(2020)_LNG'!$C$3:$V$3=$A44)*('IGU(2020)_LNG'!$A$5:$A$46=S$39)*'IGU(2020)_LNG'!$C$5:$V$46)*10^6*Conversion_Factor!$F$8*Conversion_Factor!$I$6*10^-3)</f>
        <v>5631.3156999999992</v>
      </c>
      <c r="T44" s="131" cm="1">
        <f t="array" ref="T44">IF(SUMPRODUCT(('IGU(2020)_LNG'!$C$3:$V$3=$A44)*('IGU(2020)_LNG'!$A$5:$A$46=T$39))=0,"",SUMPRODUCT(('IGU(2020)_LNG'!$C$3:$V$3=$A44)*('IGU(2020)_LNG'!$A$5:$A$46=T$39)*'IGU(2020)_LNG'!$C$5:$V$46)*10^6*Conversion_Factor!$F$8*Conversion_Factor!$I$6*10^-3)</f>
        <v>56313.156999999999</v>
      </c>
      <c r="U44" s="131" cm="1">
        <f t="array" ref="U44">IF(SUMPRODUCT(('IGU(2020)_LNG'!$C$3:$V$3=$A44)*('IGU(2020)_LNG'!$A$5:$A$46=U$39))=0,"",SUMPRODUCT(('IGU(2020)_LNG'!$C$3:$V$3=$A44)*('IGU(2020)_LNG'!$A$5:$A$46=U$39)*'IGU(2020)_LNG'!$C$5:$V$46)*10^6*Conversion_Factor!$F$8*Conversion_Factor!$I$6*10^-3)</f>
        <v>1678132.0785999999</v>
      </c>
      <c r="V44" s="131" cm="1">
        <f t="array" ref="V44">IF(SUMPRODUCT(('IGU(2020)_LNG'!$C$3:$V$3=$A44)*('IGU(2020)_LNG'!$A$5:$A$46=V$39))=0,"",SUMPRODUCT(('IGU(2020)_LNG'!$C$3:$V$3=$A44)*('IGU(2020)_LNG'!$A$5:$A$46=V$39)*'IGU(2020)_LNG'!$C$5:$V$46)*10^6*Conversion_Factor!$F$8*Conversion_Factor!$I$6*10^-3)</f>
        <v>0</v>
      </c>
      <c r="W44" s="131" cm="1">
        <f t="array" ref="W44">IF(SUMPRODUCT(('IGU(2020)_LNG'!$C$3:$V$3=$A44)*('IGU(2020)_LNG'!$A$5:$A$46=W$39))=0,"",SUMPRODUCT(('IGU(2020)_LNG'!$C$3:$V$3=$A44)*('IGU(2020)_LNG'!$A$5:$A$46=W$39)*'IGU(2020)_LNG'!$C$5:$V$46)*10^6*Conversion_Factor!$F$8*Conversion_Factor!$I$6*10^-3)</f>
        <v>0</v>
      </c>
      <c r="X44" s="131" cm="1">
        <f t="array" ref="X44">IF(SUMPRODUCT(('IGU(2020)_LNG'!$C$3:$V$3=$A44)*('IGU(2020)_LNG'!$A$5:$A$46=X$39))=0,"",SUMPRODUCT(('IGU(2020)_LNG'!$C$3:$V$3=$A44)*('IGU(2020)_LNG'!$A$5:$A$46=X$39)*'IGU(2020)_LNG'!$C$5:$V$46)*10^6*Conversion_Factor!$F$8*Conversion_Factor!$I$6*10^-3)</f>
        <v>5631.3156999999992</v>
      </c>
      <c r="Y44" s="131" cm="1">
        <f t="array" ref="Y44">IF(SUMPRODUCT(('IGU(2020)_LNG'!$C$3:$V$3=$A44)*('IGU(2020)_LNG'!$A$5:$A$46=Y$39))=0,"",SUMPRODUCT(('IGU(2020)_LNG'!$C$3:$V$3=$A44)*('IGU(2020)_LNG'!$A$5:$A$46=Y$39)*'IGU(2020)_LNG'!$C$5:$V$46)*10^6*Conversion_Factor!$F$8*Conversion_Factor!$I$6*10^-3)</f>
        <v>0</v>
      </c>
      <c r="Z44" s="131" t="str" cm="1">
        <f t="array" ref="Z44">IF(SUMPRODUCT(('IGU(2020)_LNG'!$C$3:$V$3=$A44)*('IGU(2020)_LNG'!$A$5:$A$46=Z$39))=0,"",SUMPRODUCT(('IGU(2020)_LNG'!$C$3:$V$3=$A44)*('IGU(2020)_LNG'!$A$5:$A$46=Z$39)*'IGU(2020)_LNG'!$C$5:$V$46)*10^6*Conversion_Factor!$F$8*Conversion_Factor!$I$6*10^-3)</f>
        <v/>
      </c>
      <c r="AA44" s="131" t="str" cm="1">
        <f t="array" ref="AA44">IF(SUMPRODUCT(('IGU(2020)_LNG'!$C$3:$V$3=$A44)*('IGU(2020)_LNG'!$A$5:$A$46=AA$39))=0,"",SUMPRODUCT(('IGU(2020)_LNG'!$C$3:$V$3=$A44)*('IGU(2020)_LNG'!$A$5:$A$46=AA$39)*'IGU(2020)_LNG'!$C$5:$V$46)*10^6*Conversion_Factor!$F$8*Conversion_Factor!$I$6*10^-3)</f>
        <v/>
      </c>
      <c r="AB44" s="131" cm="1">
        <f t="array" ref="AB44">IF(SUMPRODUCT(('IGU(2020)_LNG'!$C$3:$V$3=$A44)*('IGU(2020)_LNG'!$A$5:$A$46=AB$39))=0,"",SUMPRODUCT(('IGU(2020)_LNG'!$C$3:$V$3=$A44)*('IGU(2020)_LNG'!$A$5:$A$46=AB$39)*'IGU(2020)_LNG'!$C$5:$V$46)*10^6*Conversion_Factor!$F$8*Conversion_Factor!$I$6*10^-3)</f>
        <v>675757.88399999996</v>
      </c>
      <c r="AC44" s="131" cm="1">
        <f t="array" ref="AC44">IF(SUMPRODUCT(('IGU(2020)_LNG'!$C$3:$V$3=$A44)*('IGU(2020)_LNG'!$A$5:$A$46=AC$39))=0,"",SUMPRODUCT(('IGU(2020)_LNG'!$C$3:$V$3=$A44)*('IGU(2020)_LNG'!$A$5:$A$46=AC$39)*'IGU(2020)_LNG'!$C$5:$V$46)*10^6*Conversion_Factor!$F$8*Conversion_Factor!$I$6*10^-3)</f>
        <v>0</v>
      </c>
      <c r="AD44" s="132">
        <f>SUM(B44:AC44)</f>
        <v>4246012.0377999991</v>
      </c>
      <c r="AE44" s="133"/>
      <c r="AF44" s="134">
        <f t="shared" si="9"/>
        <v>4246012.0377999991</v>
      </c>
      <c r="AG44" s="133">
        <f t="shared" si="10"/>
        <v>3686091</v>
      </c>
    </row>
    <row r="45" spans="1:33">
      <c r="A45" t="s">
        <v>60</v>
      </c>
      <c r="B45" s="131" t="str" cm="1">
        <f t="array" ref="B45">IF(SUMPRODUCT(('IGU(2020)_LNG'!$C$3:$V$3=$A45)*('IGU(2020)_LNG'!$A$5:$A$46=B$39))=0,"",SUMPRODUCT(('IGU(2020)_LNG'!$C$3:$V$3=$A45)*('IGU(2020)_LNG'!$A$5:$A$46=B$39)*'IGU(2020)_LNG'!$C$5:$V$46)*10^6*Conversion_Factor!$F$8*Conversion_Factor!$I$6*10^-3)</f>
        <v/>
      </c>
      <c r="C45" s="131" t="str" cm="1">
        <f t="array" ref="C45">IF(SUMPRODUCT(('IGU(2020)_LNG'!$C$3:$V$3=$A45)*('IGU(2020)_LNG'!$A$5:$A$46=C$39))=0,"",SUMPRODUCT(('IGU(2020)_LNG'!$C$3:$V$3=$A45)*('IGU(2020)_LNG'!$A$5:$A$46=C$39)*'IGU(2020)_LNG'!$C$5:$V$46)*10^6*Conversion_Factor!$F$8*Conversion_Factor!$I$6*10^-3)</f>
        <v/>
      </c>
      <c r="D45" s="131" t="str" cm="1">
        <f t="array" ref="D45">IF(SUMPRODUCT(('IGU(2020)_LNG'!$C$3:$V$3=$A45)*('IGU(2020)_LNG'!$A$5:$A$46=D$39))=0,"",SUMPRODUCT(('IGU(2020)_LNG'!$C$3:$V$3=$A45)*('IGU(2020)_LNG'!$A$5:$A$46=D$39)*'IGU(2020)_LNG'!$C$5:$V$46)*10^6*Conversion_Factor!$F$8*Conversion_Factor!$I$6*10^-3)</f>
        <v/>
      </c>
      <c r="E45" s="131" t="str" cm="1">
        <f t="array" ref="E45">IF(SUMPRODUCT(('IGU(2020)_LNG'!$C$3:$V$3=$A45)*('IGU(2020)_LNG'!$A$5:$A$46=E$39))=0,"",SUMPRODUCT(('IGU(2020)_LNG'!$C$3:$V$3=$A45)*('IGU(2020)_LNG'!$A$5:$A$46=E$39)*'IGU(2020)_LNG'!$C$5:$V$46)*10^6*Conversion_Factor!$F$8*Conversion_Factor!$I$6*10^-3)</f>
        <v/>
      </c>
      <c r="F45" s="131" t="str" cm="1">
        <f t="array" ref="F45">IF(SUMPRODUCT(('IGU(2020)_LNG'!$C$3:$V$3=$A45)*('IGU(2020)_LNG'!$A$5:$A$46=F$39))=0,"",SUMPRODUCT(('IGU(2020)_LNG'!$C$3:$V$3=$A45)*('IGU(2020)_LNG'!$A$5:$A$46=F$39)*'IGU(2020)_LNG'!$C$5:$V$46)*10^6*Conversion_Factor!$F$8*Conversion_Factor!$I$6*10^-3)</f>
        <v/>
      </c>
      <c r="G45" s="71" t="str" cm="1">
        <f t="array" ref="G45">IF(SUMPRODUCT(('IGU(2020)_LNG'!$C$3:$V$3=$A45)*('IGU(2020)_LNG'!$A$5:$A$46=G$39))=0,"",SUMPRODUCT(('IGU(2020)_LNG'!$C$3:$V$3=$A45)*('IGU(2020)_LNG'!$A$5:$A$46=G$39)*'IGU(2020)_LNG'!$C$5:$V$46)*10^6*Conversion_Factor!$F$8*Conversion_Factor!$I$6*10^-3)</f>
        <v/>
      </c>
      <c r="H45" s="131" t="str" cm="1">
        <f t="array" ref="H45">IF(SUMPRODUCT(('IGU(2020)_LNG'!$C$3:$V$3=$A45)*('IGU(2020)_LNG'!$A$5:$A$46=H$39))=0,"",SUMPRODUCT(('IGU(2020)_LNG'!$C$3:$V$3=$A45)*('IGU(2020)_LNG'!$A$5:$A$46=H$39)*'IGU(2020)_LNG'!$C$5:$V$46)*10^6*Conversion_Factor!$F$8*Conversion_Factor!$I$6*10^-3)</f>
        <v/>
      </c>
      <c r="I45" s="131" t="str" cm="1">
        <f t="array" ref="I45">IF(SUMPRODUCT(('IGU(2020)_LNG'!$C$3:$V$3=$A45)*('IGU(2020)_LNG'!$A$5:$A$46=I$39))=0,"",SUMPRODUCT(('IGU(2020)_LNG'!$C$3:$V$3=$A45)*('IGU(2020)_LNG'!$A$5:$A$46=I$39)*'IGU(2020)_LNG'!$C$5:$V$46)*10^6*Conversion_Factor!$F$8*Conversion_Factor!$I$6*10^-3)</f>
        <v/>
      </c>
      <c r="J45" s="131" t="str" cm="1">
        <f t="array" ref="J45">IF(SUMPRODUCT(('IGU(2020)_LNG'!$C$3:$V$3=$A45)*('IGU(2020)_LNG'!$A$5:$A$46=J$39))=0,"",SUMPRODUCT(('IGU(2020)_LNG'!$C$3:$V$3=$A45)*('IGU(2020)_LNG'!$A$5:$A$46=J$39)*'IGU(2020)_LNG'!$C$5:$V$46)*10^6*Conversion_Factor!$F$8*Conversion_Factor!$I$6*10^-3)</f>
        <v/>
      </c>
      <c r="K45" s="131" t="str" cm="1">
        <f t="array" ref="K45">IF(SUMPRODUCT(('IGU(2020)_LNG'!$C$3:$V$3=$A45)*('IGU(2020)_LNG'!$A$5:$A$46=K$39))=0,"",SUMPRODUCT(('IGU(2020)_LNG'!$C$3:$V$3=$A45)*('IGU(2020)_LNG'!$A$5:$A$46=K$39)*'IGU(2020)_LNG'!$C$5:$V$46)*10^6*Conversion_Factor!$F$8*Conversion_Factor!$I$6*10^-3)</f>
        <v/>
      </c>
      <c r="L45" s="131" t="str" cm="1">
        <f t="array" ref="L45">IF(SUMPRODUCT(('IGU(2020)_LNG'!$C$3:$V$3=$A45)*('IGU(2020)_LNG'!$A$5:$A$46=L$39))=0,"",SUMPRODUCT(('IGU(2020)_LNG'!$C$3:$V$3=$A45)*('IGU(2020)_LNG'!$A$5:$A$46=L$39)*'IGU(2020)_LNG'!$C$5:$V$46)*10^6*Conversion_Factor!$F$8*Conversion_Factor!$I$6*10^-3)</f>
        <v/>
      </c>
      <c r="M45" s="131" t="str" cm="1">
        <f t="array" ref="M45">IF(SUMPRODUCT(('IGU(2020)_LNG'!$C$3:$V$3=$A45)*('IGU(2020)_LNG'!$A$5:$A$46=M$39))=0,"",SUMPRODUCT(('IGU(2020)_LNG'!$C$3:$V$3=$A45)*('IGU(2020)_LNG'!$A$5:$A$46=M$39)*'IGU(2020)_LNG'!$C$5:$V$46)*10^6*Conversion_Factor!$F$8*Conversion_Factor!$I$6*10^-3)</f>
        <v/>
      </c>
      <c r="N45" s="131" t="str" cm="1">
        <f t="array" ref="N45">IF(SUMPRODUCT(('IGU(2020)_LNG'!$C$3:$V$3=$A45)*('IGU(2020)_LNG'!$A$5:$A$46=N$39))=0,"",SUMPRODUCT(('IGU(2020)_LNG'!$C$3:$V$3=$A45)*('IGU(2020)_LNG'!$A$5:$A$46=N$39)*'IGU(2020)_LNG'!$C$5:$V$46)*10^6*Conversion_Factor!$F$8*Conversion_Factor!$I$6*10^-3)</f>
        <v/>
      </c>
      <c r="O45" s="131" t="str" cm="1">
        <f t="array" ref="O45">IF(SUMPRODUCT(('IGU(2020)_LNG'!$C$3:$V$3=$A45)*('IGU(2020)_LNG'!$A$5:$A$46=O$39))=0,"",SUMPRODUCT(('IGU(2020)_LNG'!$C$3:$V$3=$A45)*('IGU(2020)_LNG'!$A$5:$A$46=O$39)*'IGU(2020)_LNG'!$C$5:$V$46)*10^6*Conversion_Factor!$F$8*Conversion_Factor!$I$6*10^-3)</f>
        <v/>
      </c>
      <c r="P45" s="131" t="str" cm="1">
        <f t="array" ref="P45">IF(SUMPRODUCT(('IGU(2020)_LNG'!$C$3:$V$3=$A45)*('IGU(2020)_LNG'!$A$5:$A$46=P$39))=0,"",SUMPRODUCT(('IGU(2020)_LNG'!$C$3:$V$3=$A45)*('IGU(2020)_LNG'!$A$5:$A$46=P$39)*'IGU(2020)_LNG'!$C$5:$V$46)*10^6*Conversion_Factor!$F$8*Conversion_Factor!$I$6*10^-3)</f>
        <v/>
      </c>
      <c r="Q45" s="131" t="str" cm="1">
        <f t="array" ref="Q45">IF(SUMPRODUCT(('IGU(2020)_LNG'!$C$3:$V$3=$A45)*('IGU(2020)_LNG'!$A$5:$A$46=Q$39))=0,"",SUMPRODUCT(('IGU(2020)_LNG'!$C$3:$V$3=$A45)*('IGU(2020)_LNG'!$A$5:$A$46=Q$39)*'IGU(2020)_LNG'!$C$5:$V$46)*10^6*Conversion_Factor!$F$8*Conversion_Factor!$I$6*10^-3)</f>
        <v/>
      </c>
      <c r="R45" s="131" t="str" cm="1">
        <f t="array" ref="R45">IF(SUMPRODUCT(('IGU(2020)_LNG'!$C$3:$V$3=$A45)*('IGU(2020)_LNG'!$A$5:$A$46=R$39))=0,"",SUMPRODUCT(('IGU(2020)_LNG'!$C$3:$V$3=$A45)*('IGU(2020)_LNG'!$A$5:$A$46=R$39)*'IGU(2020)_LNG'!$C$5:$V$46)*10^6*Conversion_Factor!$F$8*Conversion_Factor!$I$6*10^-3)</f>
        <v/>
      </c>
      <c r="S45" s="131" t="str" cm="1">
        <f t="array" ref="S45">IF(SUMPRODUCT(('IGU(2020)_LNG'!$C$3:$V$3=$A45)*('IGU(2020)_LNG'!$A$5:$A$46=S$39))=0,"",SUMPRODUCT(('IGU(2020)_LNG'!$C$3:$V$3=$A45)*('IGU(2020)_LNG'!$A$5:$A$46=S$39)*'IGU(2020)_LNG'!$C$5:$V$46)*10^6*Conversion_Factor!$F$8*Conversion_Factor!$I$6*10^-3)</f>
        <v/>
      </c>
      <c r="T45" s="131" t="str" cm="1">
        <f t="array" ref="T45">IF(SUMPRODUCT(('IGU(2020)_LNG'!$C$3:$V$3=$A45)*('IGU(2020)_LNG'!$A$5:$A$46=T$39))=0,"",SUMPRODUCT(('IGU(2020)_LNG'!$C$3:$V$3=$A45)*('IGU(2020)_LNG'!$A$5:$A$46=T$39)*'IGU(2020)_LNG'!$C$5:$V$46)*10^6*Conversion_Factor!$F$8*Conversion_Factor!$I$6*10^-3)</f>
        <v/>
      </c>
      <c r="U45" s="131" t="str" cm="1">
        <f t="array" ref="U45">IF(SUMPRODUCT(('IGU(2020)_LNG'!$C$3:$V$3=$A45)*('IGU(2020)_LNG'!$A$5:$A$46=U$39))=0,"",SUMPRODUCT(('IGU(2020)_LNG'!$C$3:$V$3=$A45)*('IGU(2020)_LNG'!$A$5:$A$46=U$39)*'IGU(2020)_LNG'!$C$5:$V$46)*10^6*Conversion_Factor!$F$8*Conversion_Factor!$I$6*10^-3)</f>
        <v/>
      </c>
      <c r="V45" s="131" t="str" cm="1">
        <f t="array" ref="V45">IF(SUMPRODUCT(('IGU(2020)_LNG'!$C$3:$V$3=$A45)*('IGU(2020)_LNG'!$A$5:$A$46=V$39))=0,"",SUMPRODUCT(('IGU(2020)_LNG'!$C$3:$V$3=$A45)*('IGU(2020)_LNG'!$A$5:$A$46=V$39)*'IGU(2020)_LNG'!$C$5:$V$46)*10^6*Conversion_Factor!$F$8*Conversion_Factor!$I$6*10^-3)</f>
        <v/>
      </c>
      <c r="W45" s="131" t="str" cm="1">
        <f t="array" ref="W45">IF(SUMPRODUCT(('IGU(2020)_LNG'!$C$3:$V$3=$A45)*('IGU(2020)_LNG'!$A$5:$A$46=W$39))=0,"",SUMPRODUCT(('IGU(2020)_LNG'!$C$3:$V$3=$A45)*('IGU(2020)_LNG'!$A$5:$A$46=W$39)*'IGU(2020)_LNG'!$C$5:$V$46)*10^6*Conversion_Factor!$F$8*Conversion_Factor!$I$6*10^-3)</f>
        <v/>
      </c>
      <c r="X45" s="131" t="str" cm="1">
        <f t="array" ref="X45">IF(SUMPRODUCT(('IGU(2020)_LNG'!$C$3:$V$3=$A45)*('IGU(2020)_LNG'!$A$5:$A$46=X$39))=0,"",SUMPRODUCT(('IGU(2020)_LNG'!$C$3:$V$3=$A45)*('IGU(2020)_LNG'!$A$5:$A$46=X$39)*'IGU(2020)_LNG'!$C$5:$V$46)*10^6*Conversion_Factor!$F$8*Conversion_Factor!$I$6*10^-3)</f>
        <v/>
      </c>
      <c r="Y45" s="131" t="str" cm="1">
        <f t="array" ref="Y45">IF(SUMPRODUCT(('IGU(2020)_LNG'!$C$3:$V$3=$A45)*('IGU(2020)_LNG'!$A$5:$A$46=Y$39))=0,"",SUMPRODUCT(('IGU(2020)_LNG'!$C$3:$V$3=$A45)*('IGU(2020)_LNG'!$A$5:$A$46=Y$39)*'IGU(2020)_LNG'!$C$5:$V$46)*10^6*Conversion_Factor!$F$8*Conversion_Factor!$I$6*10^-3)</f>
        <v/>
      </c>
      <c r="Z45" s="131" t="str" cm="1">
        <f t="array" ref="Z45">IF(SUMPRODUCT(('IGU(2020)_LNG'!$C$3:$V$3=$A45)*('IGU(2020)_LNG'!$A$5:$A$46=Z$39))=0,"",SUMPRODUCT(('IGU(2020)_LNG'!$C$3:$V$3=$A45)*('IGU(2020)_LNG'!$A$5:$A$46=Z$39)*'IGU(2020)_LNG'!$C$5:$V$46)*10^6*Conversion_Factor!$F$8*Conversion_Factor!$I$6*10^-3)</f>
        <v/>
      </c>
      <c r="AA45" s="131" t="str" cm="1">
        <f t="array" ref="AA45">IF(SUMPRODUCT(('IGU(2020)_LNG'!$C$3:$V$3=$A45)*('IGU(2020)_LNG'!$A$5:$A$46=AA$39))=0,"",SUMPRODUCT(('IGU(2020)_LNG'!$C$3:$V$3=$A45)*('IGU(2020)_LNG'!$A$5:$A$46=AA$39)*'IGU(2020)_LNG'!$C$5:$V$46)*10^6*Conversion_Factor!$F$8*Conversion_Factor!$I$6*10^-3)</f>
        <v/>
      </c>
      <c r="AB45" s="131" t="str" cm="1">
        <f t="array" ref="AB45">IF(SUMPRODUCT(('IGU(2020)_LNG'!$C$3:$V$3=$A45)*('IGU(2020)_LNG'!$A$5:$A$46=AB$39))=0,"",SUMPRODUCT(('IGU(2020)_LNG'!$C$3:$V$3=$A45)*('IGU(2020)_LNG'!$A$5:$A$46=AB$39)*'IGU(2020)_LNG'!$C$5:$V$46)*10^6*Conversion_Factor!$F$8*Conversion_Factor!$I$6*10^-3)</f>
        <v/>
      </c>
      <c r="AC45" s="131" t="str" cm="1">
        <f t="array" ref="AC45">IF(SUMPRODUCT(('IGU(2020)_LNG'!$C$3:$V$3=$A45)*('IGU(2020)_LNG'!$A$5:$A$46=AC$39))=0,"",SUMPRODUCT(('IGU(2020)_LNG'!$C$3:$V$3=$A45)*('IGU(2020)_LNG'!$A$5:$A$46=AC$39)*'IGU(2020)_LNG'!$C$5:$V$46)*10^6*Conversion_Factor!$F$8*Conversion_Factor!$I$6*10^-3)</f>
        <v/>
      </c>
      <c r="AD45" s="132">
        <f>SUM(B45:AC45)</f>
        <v>0</v>
      </c>
      <c r="AE45" s="133"/>
      <c r="AF45" s="134">
        <f t="shared" si="9"/>
        <v>2960526.9819871448</v>
      </c>
      <c r="AG45" s="133">
        <f t="shared" si="10"/>
        <v>3939067</v>
      </c>
    </row>
    <row r="46" spans="1:33">
      <c r="A46" t="s">
        <v>63</v>
      </c>
      <c r="B46" s="131" t="str" cm="1">
        <f t="array" ref="B46">IF(SUMPRODUCT(('IGU(2020)_LNG'!$C$3:$V$3=$A46)*('IGU(2020)_LNG'!$A$5:$A$46=B$39))=0,"",SUMPRODUCT(('IGU(2020)_LNG'!$C$3:$V$3=$A46)*('IGU(2020)_LNG'!$A$5:$A$46=B$39)*'IGU(2020)_LNG'!$C$5:$V$46)*10^6*Conversion_Factor!$F$8*Conversion_Factor!$I$6*10^-3)</f>
        <v/>
      </c>
      <c r="C46" s="131" cm="1">
        <f t="array" ref="C46">IF(SUMPRODUCT(('IGU(2020)_LNG'!$C$3:$V$3=$A46)*('IGU(2020)_LNG'!$A$5:$A$46=C$39))=0,"",SUMPRODUCT(('IGU(2020)_LNG'!$C$3:$V$3=$A46)*('IGU(2020)_LNG'!$A$5:$A$46=C$39)*'IGU(2020)_LNG'!$C$5:$V$46)*10^6*Conversion_Factor!$F$8*Conversion_Factor!$I$6*10^-3)</f>
        <v>0</v>
      </c>
      <c r="D46" s="131" t="str" cm="1">
        <f t="array" ref="D46">IF(SUMPRODUCT(('IGU(2020)_LNG'!$C$3:$V$3=$A46)*('IGU(2020)_LNG'!$A$5:$A$46=D$39))=0,"",SUMPRODUCT(('IGU(2020)_LNG'!$C$3:$V$3=$A46)*('IGU(2020)_LNG'!$A$5:$A$46=D$39)*'IGU(2020)_LNG'!$C$5:$V$46)*10^6*Conversion_Factor!$F$8*Conversion_Factor!$I$6*10^-3)</f>
        <v/>
      </c>
      <c r="E46" s="131" t="str" cm="1">
        <f t="array" ref="E46">IF(SUMPRODUCT(('IGU(2020)_LNG'!$C$3:$V$3=$A46)*('IGU(2020)_LNG'!$A$5:$A$46=E$39))=0,"",SUMPRODUCT(('IGU(2020)_LNG'!$C$3:$V$3=$A46)*('IGU(2020)_LNG'!$A$5:$A$46=E$39)*'IGU(2020)_LNG'!$C$5:$V$46)*10^6*Conversion_Factor!$F$8*Conversion_Factor!$I$6*10^-3)</f>
        <v/>
      </c>
      <c r="F46" s="131" t="str" cm="1">
        <f t="array" ref="F46">IF(SUMPRODUCT(('IGU(2020)_LNG'!$C$3:$V$3=$A46)*('IGU(2020)_LNG'!$A$5:$A$46=F$39))=0,"",SUMPRODUCT(('IGU(2020)_LNG'!$C$3:$V$3=$A46)*('IGU(2020)_LNG'!$A$5:$A$46=F$39)*'IGU(2020)_LNG'!$C$5:$V$46)*10^6*Conversion_Factor!$F$8*Conversion_Factor!$I$6*10^-3)</f>
        <v/>
      </c>
      <c r="G46" s="131" t="str" cm="1">
        <f t="array" ref="G46">IF(SUMPRODUCT(('IGU(2020)_LNG'!$C$3:$V$3=$A46)*('IGU(2020)_LNG'!$A$5:$A$46=G$39))=0,"",SUMPRODUCT(('IGU(2020)_LNG'!$C$3:$V$3=$A46)*('IGU(2020)_LNG'!$A$5:$A$46=G$39)*'IGU(2020)_LNG'!$C$5:$V$46)*10^6*Conversion_Factor!$F$8*Conversion_Factor!$I$6*10^-3)</f>
        <v/>
      </c>
      <c r="H46" s="71" cm="1">
        <f t="array" ref="H46">IF(SUMPRODUCT(('IGU(2020)_LNG'!$C$3:$V$3=$A46)*('IGU(2020)_LNG'!$A$5:$A$46=H$39))=0,"",SUMPRODUCT(('IGU(2020)_LNG'!$C$3:$V$3=$A46)*('IGU(2020)_LNG'!$A$5:$A$46=H$39)*'IGU(2020)_LNG'!$C$5:$V$46)*10^6*Conversion_Factor!$F$8*Conversion_Factor!$I$6*10^-3)</f>
        <v>129520.2611</v>
      </c>
      <c r="I46" s="131" cm="1">
        <f t="array" ref="I46">IF(SUMPRODUCT(('IGU(2020)_LNG'!$C$3:$V$3=$A46)*('IGU(2020)_LNG'!$A$5:$A$46=I$39))=0,"",SUMPRODUCT(('IGU(2020)_LNG'!$C$3:$V$3=$A46)*('IGU(2020)_LNG'!$A$5:$A$46=I$39)*'IGU(2020)_LNG'!$C$5:$V$46)*10^6*Conversion_Factor!$F$8*Conversion_Factor!$I$6*10^-3)</f>
        <v>11262.631399999998</v>
      </c>
      <c r="J46" s="131" cm="1">
        <f t="array" ref="J46">IF(SUMPRODUCT(('IGU(2020)_LNG'!$C$3:$V$3=$A46)*('IGU(2020)_LNG'!$A$5:$A$46=J$39))=0,"",SUMPRODUCT(('IGU(2020)_LNG'!$C$3:$V$3=$A46)*('IGU(2020)_LNG'!$A$5:$A$46=J$39)*'IGU(2020)_LNG'!$C$5:$V$46)*10^6*Conversion_Factor!$F$8*Conversion_Factor!$I$6*10^-3)</f>
        <v>0</v>
      </c>
      <c r="K46" s="131" cm="1">
        <f t="array" ref="K46">IF(SUMPRODUCT(('IGU(2020)_LNG'!$C$3:$V$3=$A46)*('IGU(2020)_LNG'!$A$5:$A$46=K$39))=0,"",SUMPRODUCT(('IGU(2020)_LNG'!$C$3:$V$3=$A46)*('IGU(2020)_LNG'!$A$5:$A$46=K$39)*'IGU(2020)_LNG'!$C$5:$V$46)*10^6*Conversion_Factor!$F$8*Conversion_Factor!$I$6*10^-3)</f>
        <v>0</v>
      </c>
      <c r="L46" s="131" cm="1">
        <f t="array" ref="L46">IF(SUMPRODUCT(('IGU(2020)_LNG'!$C$3:$V$3=$A46)*('IGU(2020)_LNG'!$A$5:$A$46=L$39))=0,"",SUMPRODUCT(('IGU(2020)_LNG'!$C$3:$V$3=$A46)*('IGU(2020)_LNG'!$A$5:$A$46=L$39)*'IGU(2020)_LNG'!$C$5:$V$46)*10^6*Conversion_Factor!$F$8*Conversion_Factor!$I$6*10^-3)</f>
        <v>0</v>
      </c>
      <c r="M46" s="131" cm="1">
        <f t="array" ref="M46">IF(SUMPRODUCT(('IGU(2020)_LNG'!$C$3:$V$3=$A46)*('IGU(2020)_LNG'!$A$5:$A$46=M$39))=0,"",SUMPRODUCT(('IGU(2020)_LNG'!$C$3:$V$3=$A46)*('IGU(2020)_LNG'!$A$5:$A$46=M$39)*'IGU(2020)_LNG'!$C$5:$V$46)*10^6*Conversion_Factor!$F$8*Conversion_Factor!$I$6*10^-3)</f>
        <v>613813.4112999998</v>
      </c>
      <c r="N46" s="131" t="str" cm="1">
        <f t="array" ref="N46">IF(SUMPRODUCT(('IGU(2020)_LNG'!$C$3:$V$3=$A46)*('IGU(2020)_LNG'!$A$5:$A$46=N$39))=0,"",SUMPRODUCT(('IGU(2020)_LNG'!$C$3:$V$3=$A46)*('IGU(2020)_LNG'!$A$5:$A$46=N$39)*'IGU(2020)_LNG'!$C$5:$V$46)*10^6*Conversion_Factor!$F$8*Conversion_Factor!$I$6*10^-3)</f>
        <v/>
      </c>
      <c r="O46" s="131" cm="1">
        <f t="array" ref="O46">IF(SUMPRODUCT(('IGU(2020)_LNG'!$C$3:$V$3=$A46)*('IGU(2020)_LNG'!$A$5:$A$46=O$39))=0,"",SUMPRODUCT(('IGU(2020)_LNG'!$C$3:$V$3=$A46)*('IGU(2020)_LNG'!$A$5:$A$46=O$39)*'IGU(2020)_LNG'!$C$5:$V$46)*10^6*Conversion_Factor!$F$8*Conversion_Factor!$I$6*10^-3)</f>
        <v>0</v>
      </c>
      <c r="P46" s="131" cm="1">
        <f t="array" ref="P46">IF(SUMPRODUCT(('IGU(2020)_LNG'!$C$3:$V$3=$A46)*('IGU(2020)_LNG'!$A$5:$A$46=P$39))=0,"",SUMPRODUCT(('IGU(2020)_LNG'!$C$3:$V$3=$A46)*('IGU(2020)_LNG'!$A$5:$A$46=P$39)*'IGU(2020)_LNG'!$C$5:$V$46)*10^6*Conversion_Factor!$F$8*Conversion_Factor!$I$6*10^-3)</f>
        <v>0</v>
      </c>
      <c r="Q46" s="131" cm="1">
        <f t="array" ref="Q46">IF(SUMPRODUCT(('IGU(2020)_LNG'!$C$3:$V$3=$A46)*('IGU(2020)_LNG'!$A$5:$A$46=Q$39))=0,"",SUMPRODUCT(('IGU(2020)_LNG'!$C$3:$V$3=$A46)*('IGU(2020)_LNG'!$A$5:$A$46=Q$39)*'IGU(2020)_LNG'!$C$5:$V$46)*10^6*Conversion_Factor!$F$8*Conversion_Factor!$I$6*10^-3)</f>
        <v>0</v>
      </c>
      <c r="R46" s="131" cm="1">
        <f t="array" ref="R46">IF(SUMPRODUCT(('IGU(2020)_LNG'!$C$3:$V$3=$A46)*('IGU(2020)_LNG'!$A$5:$A$46=R$39))=0,"",SUMPRODUCT(('IGU(2020)_LNG'!$C$3:$V$3=$A46)*('IGU(2020)_LNG'!$A$5:$A$46=R$39)*'IGU(2020)_LNG'!$C$5:$V$46)*10^6*Conversion_Factor!$F$8*Conversion_Factor!$I$6*10^-3)</f>
        <v>0</v>
      </c>
      <c r="S46" s="131" cm="1">
        <f t="array" ref="S46">IF(SUMPRODUCT(('IGU(2020)_LNG'!$C$3:$V$3=$A46)*('IGU(2020)_LNG'!$A$5:$A$46=S$39))=0,"",SUMPRODUCT(('IGU(2020)_LNG'!$C$3:$V$3=$A46)*('IGU(2020)_LNG'!$A$5:$A$46=S$39)*'IGU(2020)_LNG'!$C$5:$V$46)*10^6*Conversion_Factor!$F$8*Conversion_Factor!$I$6*10^-3)</f>
        <v>0</v>
      </c>
      <c r="T46" s="131" cm="1">
        <f t="array" ref="T46">IF(SUMPRODUCT(('IGU(2020)_LNG'!$C$3:$V$3=$A46)*('IGU(2020)_LNG'!$A$5:$A$46=T$39))=0,"",SUMPRODUCT(('IGU(2020)_LNG'!$C$3:$V$3=$A46)*('IGU(2020)_LNG'!$A$5:$A$46=T$39)*'IGU(2020)_LNG'!$C$5:$V$46)*10^6*Conversion_Factor!$F$8*Conversion_Factor!$I$6*10^-3)</f>
        <v>22525.262799999997</v>
      </c>
      <c r="U46" s="131" cm="1">
        <f t="array" ref="U46">IF(SUMPRODUCT(('IGU(2020)_LNG'!$C$3:$V$3=$A46)*('IGU(2020)_LNG'!$A$5:$A$46=U$39))=0,"",SUMPRODUCT(('IGU(2020)_LNG'!$C$3:$V$3=$A46)*('IGU(2020)_LNG'!$A$5:$A$46=U$39)*'IGU(2020)_LNG'!$C$5:$V$46)*10^6*Conversion_Factor!$F$8*Conversion_Factor!$I$6*10^-3)</f>
        <v>979848.93180000002</v>
      </c>
      <c r="V46" s="131" cm="1">
        <f t="array" ref="V46">IF(SUMPRODUCT(('IGU(2020)_LNG'!$C$3:$V$3=$A46)*('IGU(2020)_LNG'!$A$5:$A$46=V$39))=0,"",SUMPRODUCT(('IGU(2020)_LNG'!$C$3:$V$3=$A46)*('IGU(2020)_LNG'!$A$5:$A$46=V$39)*'IGU(2020)_LNG'!$C$5:$V$46)*10^6*Conversion_Factor!$F$8*Conversion_Factor!$I$6*10^-3)</f>
        <v>0</v>
      </c>
      <c r="W46" s="131" cm="1">
        <f t="array" ref="W46">IF(SUMPRODUCT(('IGU(2020)_LNG'!$C$3:$V$3=$A46)*('IGU(2020)_LNG'!$A$5:$A$46=W$39))=0,"",SUMPRODUCT(('IGU(2020)_LNG'!$C$3:$V$3=$A46)*('IGU(2020)_LNG'!$A$5:$A$46=W$39)*'IGU(2020)_LNG'!$C$5:$V$46)*10^6*Conversion_Factor!$F$8*Conversion_Factor!$I$6*10^-3)</f>
        <v>0</v>
      </c>
      <c r="X46" s="131" cm="1">
        <f t="array" ref="X46">IF(SUMPRODUCT(('IGU(2020)_LNG'!$C$3:$V$3=$A46)*('IGU(2020)_LNG'!$A$5:$A$46=X$39))=0,"",SUMPRODUCT(('IGU(2020)_LNG'!$C$3:$V$3=$A46)*('IGU(2020)_LNG'!$A$5:$A$46=X$39)*'IGU(2020)_LNG'!$C$5:$V$46)*10^6*Conversion_Factor!$F$8*Conversion_Factor!$I$6*10^-3)</f>
        <v>0</v>
      </c>
      <c r="Y46" s="131" cm="1">
        <f t="array" ref="Y46">IF(SUMPRODUCT(('IGU(2020)_LNG'!$C$3:$V$3=$A46)*('IGU(2020)_LNG'!$A$5:$A$46=Y$39))=0,"",SUMPRODUCT(('IGU(2020)_LNG'!$C$3:$V$3=$A46)*('IGU(2020)_LNG'!$A$5:$A$46=Y$39)*'IGU(2020)_LNG'!$C$5:$V$46)*10^6*Conversion_Factor!$F$8*Conversion_Factor!$I$6*10^-3)</f>
        <v>0</v>
      </c>
      <c r="Z46" s="131" t="str" cm="1">
        <f t="array" ref="Z46">IF(SUMPRODUCT(('IGU(2020)_LNG'!$C$3:$V$3=$A46)*('IGU(2020)_LNG'!$A$5:$A$46=Z$39))=0,"",SUMPRODUCT(('IGU(2020)_LNG'!$C$3:$V$3=$A46)*('IGU(2020)_LNG'!$A$5:$A$46=Z$39)*'IGU(2020)_LNG'!$C$5:$V$46)*10^6*Conversion_Factor!$F$8*Conversion_Factor!$I$6*10^-3)</f>
        <v/>
      </c>
      <c r="AA46" s="131" t="str" cm="1">
        <f t="array" ref="AA46">IF(SUMPRODUCT(('IGU(2020)_LNG'!$C$3:$V$3=$A46)*('IGU(2020)_LNG'!$A$5:$A$46=AA$39))=0,"",SUMPRODUCT(('IGU(2020)_LNG'!$C$3:$V$3=$A46)*('IGU(2020)_LNG'!$A$5:$A$46=AA$39)*'IGU(2020)_LNG'!$C$5:$V$46)*10^6*Conversion_Factor!$F$8*Conversion_Factor!$I$6*10^-3)</f>
        <v/>
      </c>
      <c r="AB46" s="131" cm="1">
        <f t="array" ref="AB46">IF(SUMPRODUCT(('IGU(2020)_LNG'!$C$3:$V$3=$A46)*('IGU(2020)_LNG'!$A$5:$A$46=AB$39))=0,"",SUMPRODUCT(('IGU(2020)_LNG'!$C$3:$V$3=$A46)*('IGU(2020)_LNG'!$A$5:$A$46=AB$39)*'IGU(2020)_LNG'!$C$5:$V$46)*10^6*Conversion_Factor!$F$8*Conversion_Factor!$I$6*10^-3)</f>
        <v>551868.93859999999</v>
      </c>
      <c r="AC46" s="131" cm="1">
        <f t="array" ref="AC46">IF(SUMPRODUCT(('IGU(2020)_LNG'!$C$3:$V$3=$A46)*('IGU(2020)_LNG'!$A$5:$A$46=AC$39))=0,"",SUMPRODUCT(('IGU(2020)_LNG'!$C$3:$V$3=$A46)*('IGU(2020)_LNG'!$A$5:$A$46=AC$39)*'IGU(2020)_LNG'!$C$5:$V$46)*10^6*Conversion_Factor!$F$8*Conversion_Factor!$I$6*10^-3)</f>
        <v>0</v>
      </c>
      <c r="AD46" s="132">
        <f>SUM(B46:AC46)</f>
        <v>2308839.4369999999</v>
      </c>
      <c r="AE46" s="133"/>
      <c r="AF46" s="134">
        <f t="shared" si="9"/>
        <v>3024923.3165256009</v>
      </c>
      <c r="AG46" s="133">
        <f t="shared" si="10"/>
        <v>2605623</v>
      </c>
    </row>
    <row r="47" spans="1:33">
      <c r="A47" t="s">
        <v>66</v>
      </c>
      <c r="B47" s="131" t="str" cm="1">
        <f t="array" ref="B47">IF(SUMPRODUCT(('IGU(2020)_LNG'!$C$3:$V$3=$A47)*('IGU(2020)_LNG'!$A$5:$A$46=B$39))=0,"",SUMPRODUCT(('IGU(2020)_LNG'!$C$3:$V$3=$A47)*('IGU(2020)_LNG'!$A$5:$A$46=B$39)*'IGU(2020)_LNG'!$C$5:$V$46)*10^6*Conversion_Factor!$F$8*Conversion_Factor!$I$6*10^-3)</f>
        <v/>
      </c>
      <c r="C47" s="131" t="str" cm="1">
        <f t="array" ref="C47">IF(SUMPRODUCT(('IGU(2020)_LNG'!$C$3:$V$3=$A47)*('IGU(2020)_LNG'!$A$5:$A$46=C$39))=0,"",SUMPRODUCT(('IGU(2020)_LNG'!$C$3:$V$3=$A47)*('IGU(2020)_LNG'!$A$5:$A$46=C$39)*'IGU(2020)_LNG'!$C$5:$V$46)*10^6*Conversion_Factor!$F$8*Conversion_Factor!$I$6*10^-3)</f>
        <v/>
      </c>
      <c r="D47" s="131" t="str" cm="1">
        <f t="array" ref="D47">IF(SUMPRODUCT(('IGU(2020)_LNG'!$C$3:$V$3=$A47)*('IGU(2020)_LNG'!$A$5:$A$46=D$39))=0,"",SUMPRODUCT(('IGU(2020)_LNG'!$C$3:$V$3=$A47)*('IGU(2020)_LNG'!$A$5:$A$46=D$39)*'IGU(2020)_LNG'!$C$5:$V$46)*10^6*Conversion_Factor!$F$8*Conversion_Factor!$I$6*10^-3)</f>
        <v/>
      </c>
      <c r="E47" s="131" t="str" cm="1">
        <f t="array" ref="E47">IF(SUMPRODUCT(('IGU(2020)_LNG'!$C$3:$V$3=$A47)*('IGU(2020)_LNG'!$A$5:$A$46=E$39))=0,"",SUMPRODUCT(('IGU(2020)_LNG'!$C$3:$V$3=$A47)*('IGU(2020)_LNG'!$A$5:$A$46=E$39)*'IGU(2020)_LNG'!$C$5:$V$46)*10^6*Conversion_Factor!$F$8*Conversion_Factor!$I$6*10^-3)</f>
        <v/>
      </c>
      <c r="F47" s="131" t="str" cm="1">
        <f t="array" ref="F47">IF(SUMPRODUCT(('IGU(2020)_LNG'!$C$3:$V$3=$A47)*('IGU(2020)_LNG'!$A$5:$A$46=F$39))=0,"",SUMPRODUCT(('IGU(2020)_LNG'!$C$3:$V$3=$A47)*('IGU(2020)_LNG'!$A$5:$A$46=F$39)*'IGU(2020)_LNG'!$C$5:$V$46)*10^6*Conversion_Factor!$F$8*Conversion_Factor!$I$6*10^-3)</f>
        <v/>
      </c>
      <c r="G47" s="131" t="str" cm="1">
        <f t="array" ref="G47">IF(SUMPRODUCT(('IGU(2020)_LNG'!$C$3:$V$3=$A47)*('IGU(2020)_LNG'!$A$5:$A$46=G$39))=0,"",SUMPRODUCT(('IGU(2020)_LNG'!$C$3:$V$3=$A47)*('IGU(2020)_LNG'!$A$5:$A$46=G$39)*'IGU(2020)_LNG'!$C$5:$V$46)*10^6*Conversion_Factor!$F$8*Conversion_Factor!$I$6*10^-3)</f>
        <v/>
      </c>
      <c r="H47" s="131" t="str" cm="1">
        <f t="array" ref="H47">IF(SUMPRODUCT(('IGU(2020)_LNG'!$C$3:$V$3=$A47)*('IGU(2020)_LNG'!$A$5:$A$46=H$39))=0,"",SUMPRODUCT(('IGU(2020)_LNG'!$C$3:$V$3=$A47)*('IGU(2020)_LNG'!$A$5:$A$46=H$39)*'IGU(2020)_LNG'!$C$5:$V$46)*10^6*Conversion_Factor!$F$8*Conversion_Factor!$I$6*10^-3)</f>
        <v/>
      </c>
      <c r="I47" s="71" t="str" cm="1">
        <f t="array" ref="I47">IF(SUMPRODUCT(('IGU(2020)_LNG'!$C$3:$V$3=$A47)*('IGU(2020)_LNG'!$A$5:$A$46=I$39))=0,"",SUMPRODUCT(('IGU(2020)_LNG'!$C$3:$V$3=$A47)*('IGU(2020)_LNG'!$A$5:$A$46=I$39)*'IGU(2020)_LNG'!$C$5:$V$46)*10^6*Conversion_Factor!$F$8*Conversion_Factor!$I$6*10^-3)</f>
        <v/>
      </c>
      <c r="J47" s="131" t="str" cm="1">
        <f t="array" ref="J47">IF(SUMPRODUCT(('IGU(2020)_LNG'!$C$3:$V$3=$A47)*('IGU(2020)_LNG'!$A$5:$A$46=J$39))=0,"",SUMPRODUCT(('IGU(2020)_LNG'!$C$3:$V$3=$A47)*('IGU(2020)_LNG'!$A$5:$A$46=J$39)*'IGU(2020)_LNG'!$C$5:$V$46)*10^6*Conversion_Factor!$F$8*Conversion_Factor!$I$6*10^-3)</f>
        <v/>
      </c>
      <c r="K47" s="131" t="str" cm="1">
        <f t="array" ref="K47">IF(SUMPRODUCT(('IGU(2020)_LNG'!$C$3:$V$3=$A47)*('IGU(2020)_LNG'!$A$5:$A$46=K$39))=0,"",SUMPRODUCT(('IGU(2020)_LNG'!$C$3:$V$3=$A47)*('IGU(2020)_LNG'!$A$5:$A$46=K$39)*'IGU(2020)_LNG'!$C$5:$V$46)*10^6*Conversion_Factor!$F$8*Conversion_Factor!$I$6*10^-3)</f>
        <v/>
      </c>
      <c r="L47" s="131" t="str" cm="1">
        <f t="array" ref="L47">IF(SUMPRODUCT(('IGU(2020)_LNG'!$C$3:$V$3=$A47)*('IGU(2020)_LNG'!$A$5:$A$46=L$39))=0,"",SUMPRODUCT(('IGU(2020)_LNG'!$C$3:$V$3=$A47)*('IGU(2020)_LNG'!$A$5:$A$46=L$39)*'IGU(2020)_LNG'!$C$5:$V$46)*10^6*Conversion_Factor!$F$8*Conversion_Factor!$I$6*10^-3)</f>
        <v/>
      </c>
      <c r="M47" s="131" t="str" cm="1">
        <f t="array" ref="M47">IF(SUMPRODUCT(('IGU(2020)_LNG'!$C$3:$V$3=$A47)*('IGU(2020)_LNG'!$A$5:$A$46=M$39))=0,"",SUMPRODUCT(('IGU(2020)_LNG'!$C$3:$V$3=$A47)*('IGU(2020)_LNG'!$A$5:$A$46=M$39)*'IGU(2020)_LNG'!$C$5:$V$46)*10^6*Conversion_Factor!$F$8*Conversion_Factor!$I$6*10^-3)</f>
        <v/>
      </c>
      <c r="N47" s="131" t="str" cm="1">
        <f t="array" ref="N47">IF(SUMPRODUCT(('IGU(2020)_LNG'!$C$3:$V$3=$A47)*('IGU(2020)_LNG'!$A$5:$A$46=N$39))=0,"",SUMPRODUCT(('IGU(2020)_LNG'!$C$3:$V$3=$A47)*('IGU(2020)_LNG'!$A$5:$A$46=N$39)*'IGU(2020)_LNG'!$C$5:$V$46)*10^6*Conversion_Factor!$F$8*Conversion_Factor!$I$6*10^-3)</f>
        <v/>
      </c>
      <c r="O47" s="131" t="str" cm="1">
        <f t="array" ref="O47">IF(SUMPRODUCT(('IGU(2020)_LNG'!$C$3:$V$3=$A47)*('IGU(2020)_LNG'!$A$5:$A$46=O$39))=0,"",SUMPRODUCT(('IGU(2020)_LNG'!$C$3:$V$3=$A47)*('IGU(2020)_LNG'!$A$5:$A$46=O$39)*'IGU(2020)_LNG'!$C$5:$V$46)*10^6*Conversion_Factor!$F$8*Conversion_Factor!$I$6*10^-3)</f>
        <v/>
      </c>
      <c r="P47" s="131" t="str" cm="1">
        <f t="array" ref="P47">IF(SUMPRODUCT(('IGU(2020)_LNG'!$C$3:$V$3=$A47)*('IGU(2020)_LNG'!$A$5:$A$46=P$39))=0,"",SUMPRODUCT(('IGU(2020)_LNG'!$C$3:$V$3=$A47)*('IGU(2020)_LNG'!$A$5:$A$46=P$39)*'IGU(2020)_LNG'!$C$5:$V$46)*10^6*Conversion_Factor!$F$8*Conversion_Factor!$I$6*10^-3)</f>
        <v/>
      </c>
      <c r="Q47" s="131" t="str" cm="1">
        <f t="array" ref="Q47">IF(SUMPRODUCT(('IGU(2020)_LNG'!$C$3:$V$3=$A47)*('IGU(2020)_LNG'!$A$5:$A$46=Q$39))=0,"",SUMPRODUCT(('IGU(2020)_LNG'!$C$3:$V$3=$A47)*('IGU(2020)_LNG'!$A$5:$A$46=Q$39)*'IGU(2020)_LNG'!$C$5:$V$46)*10^6*Conversion_Factor!$F$8*Conversion_Factor!$I$6*10^-3)</f>
        <v/>
      </c>
      <c r="R47" s="131" t="str" cm="1">
        <f t="array" ref="R47">IF(SUMPRODUCT(('IGU(2020)_LNG'!$C$3:$V$3=$A47)*('IGU(2020)_LNG'!$A$5:$A$46=R$39))=0,"",SUMPRODUCT(('IGU(2020)_LNG'!$C$3:$V$3=$A47)*('IGU(2020)_LNG'!$A$5:$A$46=R$39)*'IGU(2020)_LNG'!$C$5:$V$46)*10^6*Conversion_Factor!$F$8*Conversion_Factor!$I$6*10^-3)</f>
        <v/>
      </c>
      <c r="S47" s="131" t="str" cm="1">
        <f t="array" ref="S47">IF(SUMPRODUCT(('IGU(2020)_LNG'!$C$3:$V$3=$A47)*('IGU(2020)_LNG'!$A$5:$A$46=S$39))=0,"",SUMPRODUCT(('IGU(2020)_LNG'!$C$3:$V$3=$A47)*('IGU(2020)_LNG'!$A$5:$A$46=S$39)*'IGU(2020)_LNG'!$C$5:$V$46)*10^6*Conversion_Factor!$F$8*Conversion_Factor!$I$6*10^-3)</f>
        <v/>
      </c>
      <c r="T47" s="131" t="str" cm="1">
        <f t="array" ref="T47">IF(SUMPRODUCT(('IGU(2020)_LNG'!$C$3:$V$3=$A47)*('IGU(2020)_LNG'!$A$5:$A$46=T$39))=0,"",SUMPRODUCT(('IGU(2020)_LNG'!$C$3:$V$3=$A47)*('IGU(2020)_LNG'!$A$5:$A$46=T$39)*'IGU(2020)_LNG'!$C$5:$V$46)*10^6*Conversion_Factor!$F$8*Conversion_Factor!$I$6*10^-3)</f>
        <v/>
      </c>
      <c r="U47" s="131" t="str" cm="1">
        <f t="array" ref="U47">IF(SUMPRODUCT(('IGU(2020)_LNG'!$C$3:$V$3=$A47)*('IGU(2020)_LNG'!$A$5:$A$46=U$39))=0,"",SUMPRODUCT(('IGU(2020)_LNG'!$C$3:$V$3=$A47)*('IGU(2020)_LNG'!$A$5:$A$46=U$39)*'IGU(2020)_LNG'!$C$5:$V$46)*10^6*Conversion_Factor!$F$8*Conversion_Factor!$I$6*10^-3)</f>
        <v/>
      </c>
      <c r="V47" s="131" t="str" cm="1">
        <f t="array" ref="V47">IF(SUMPRODUCT(('IGU(2020)_LNG'!$C$3:$V$3=$A47)*('IGU(2020)_LNG'!$A$5:$A$46=V$39))=0,"",SUMPRODUCT(('IGU(2020)_LNG'!$C$3:$V$3=$A47)*('IGU(2020)_LNG'!$A$5:$A$46=V$39)*'IGU(2020)_LNG'!$C$5:$V$46)*10^6*Conversion_Factor!$F$8*Conversion_Factor!$I$6*10^-3)</f>
        <v/>
      </c>
      <c r="W47" s="131" t="str" cm="1">
        <f t="array" ref="W47">IF(SUMPRODUCT(('IGU(2020)_LNG'!$C$3:$V$3=$A47)*('IGU(2020)_LNG'!$A$5:$A$46=W$39))=0,"",SUMPRODUCT(('IGU(2020)_LNG'!$C$3:$V$3=$A47)*('IGU(2020)_LNG'!$A$5:$A$46=W$39)*'IGU(2020)_LNG'!$C$5:$V$46)*10^6*Conversion_Factor!$F$8*Conversion_Factor!$I$6*10^-3)</f>
        <v/>
      </c>
      <c r="X47" s="131" t="str" cm="1">
        <f t="array" ref="X47">IF(SUMPRODUCT(('IGU(2020)_LNG'!$C$3:$V$3=$A47)*('IGU(2020)_LNG'!$A$5:$A$46=X$39))=0,"",SUMPRODUCT(('IGU(2020)_LNG'!$C$3:$V$3=$A47)*('IGU(2020)_LNG'!$A$5:$A$46=X$39)*'IGU(2020)_LNG'!$C$5:$V$46)*10^6*Conversion_Factor!$F$8*Conversion_Factor!$I$6*10^-3)</f>
        <v/>
      </c>
      <c r="Y47" s="131" t="str" cm="1">
        <f t="array" ref="Y47">IF(SUMPRODUCT(('IGU(2020)_LNG'!$C$3:$V$3=$A47)*('IGU(2020)_LNG'!$A$5:$A$46=Y$39))=0,"",SUMPRODUCT(('IGU(2020)_LNG'!$C$3:$V$3=$A47)*('IGU(2020)_LNG'!$A$5:$A$46=Y$39)*'IGU(2020)_LNG'!$C$5:$V$46)*10^6*Conversion_Factor!$F$8*Conversion_Factor!$I$6*10^-3)</f>
        <v/>
      </c>
      <c r="Z47" s="131" t="str" cm="1">
        <f t="array" ref="Z47">IF(SUMPRODUCT(('IGU(2020)_LNG'!$C$3:$V$3=$A47)*('IGU(2020)_LNG'!$A$5:$A$46=Z$39))=0,"",SUMPRODUCT(('IGU(2020)_LNG'!$C$3:$V$3=$A47)*('IGU(2020)_LNG'!$A$5:$A$46=Z$39)*'IGU(2020)_LNG'!$C$5:$V$46)*10^6*Conversion_Factor!$F$8*Conversion_Factor!$I$6*10^-3)</f>
        <v/>
      </c>
      <c r="AA47" s="131" t="str" cm="1">
        <f t="array" ref="AA47">IF(SUMPRODUCT(('IGU(2020)_LNG'!$C$3:$V$3=$A47)*('IGU(2020)_LNG'!$A$5:$A$46=AA$39))=0,"",SUMPRODUCT(('IGU(2020)_LNG'!$C$3:$V$3=$A47)*('IGU(2020)_LNG'!$A$5:$A$46=AA$39)*'IGU(2020)_LNG'!$C$5:$V$46)*10^6*Conversion_Factor!$F$8*Conversion_Factor!$I$6*10^-3)</f>
        <v/>
      </c>
      <c r="AB47" s="131" t="str" cm="1">
        <f t="array" ref="AB47">IF(SUMPRODUCT(('IGU(2020)_LNG'!$C$3:$V$3=$A47)*('IGU(2020)_LNG'!$A$5:$A$46=AB$39))=0,"",SUMPRODUCT(('IGU(2020)_LNG'!$C$3:$V$3=$A47)*('IGU(2020)_LNG'!$A$5:$A$46=AB$39)*'IGU(2020)_LNG'!$C$5:$V$46)*10^6*Conversion_Factor!$F$8*Conversion_Factor!$I$6*10^-3)</f>
        <v/>
      </c>
      <c r="AC47" s="131" t="str" cm="1">
        <f t="array" ref="AC47">IF(SUMPRODUCT(('IGU(2020)_LNG'!$C$3:$V$3=$A47)*('IGU(2020)_LNG'!$A$5:$A$46=AC$39))=0,"",SUMPRODUCT(('IGU(2020)_LNG'!$C$3:$V$3=$A47)*('IGU(2020)_LNG'!$A$5:$A$46=AC$39)*'IGU(2020)_LNG'!$C$5:$V$46)*10^6*Conversion_Factor!$F$8*Conversion_Factor!$I$6*10^-3)</f>
        <v/>
      </c>
      <c r="AD47" s="132">
        <f>SUM(B47:AC47)</f>
        <v>0</v>
      </c>
      <c r="AE47" s="133"/>
      <c r="AF47" s="134">
        <f t="shared" si="9"/>
        <v>0</v>
      </c>
      <c r="AG47" s="133">
        <f t="shared" si="10"/>
        <v>0</v>
      </c>
    </row>
    <row r="48" spans="1:33">
      <c r="A48" t="s">
        <v>69</v>
      </c>
      <c r="B48" s="131" t="str" cm="1">
        <f t="array" ref="B48">IF(SUMPRODUCT(('IGU(2020)_LNG'!$C$3:$V$3=$A48)*('IGU(2020)_LNG'!$A$5:$A$46=B$39))=0,"",SUMPRODUCT(('IGU(2020)_LNG'!$C$3:$V$3=$A48)*('IGU(2020)_LNG'!$A$5:$A$46=B$39)*'IGU(2020)_LNG'!$C$5:$V$46)*10^6*Conversion_Factor!$F$8*Conversion_Factor!$I$6*10^-3)</f>
        <v/>
      </c>
      <c r="C48" s="131" t="str" cm="1">
        <f t="array" ref="C48">IF(SUMPRODUCT(('IGU(2020)_LNG'!$C$3:$V$3=$A48)*('IGU(2020)_LNG'!$A$5:$A$46=C$39))=0,"",SUMPRODUCT(('IGU(2020)_LNG'!$C$3:$V$3=$A48)*('IGU(2020)_LNG'!$A$5:$A$46=C$39)*'IGU(2020)_LNG'!$C$5:$V$46)*10^6*Conversion_Factor!$F$8*Conversion_Factor!$I$6*10^-3)</f>
        <v/>
      </c>
      <c r="D48" s="131" t="str" cm="1">
        <f t="array" ref="D48">IF(SUMPRODUCT(('IGU(2020)_LNG'!$C$3:$V$3=$A48)*('IGU(2020)_LNG'!$A$5:$A$46=D$39))=0,"",SUMPRODUCT(('IGU(2020)_LNG'!$C$3:$V$3=$A48)*('IGU(2020)_LNG'!$A$5:$A$46=D$39)*'IGU(2020)_LNG'!$C$5:$V$46)*10^6*Conversion_Factor!$F$8*Conversion_Factor!$I$6*10^-3)</f>
        <v/>
      </c>
      <c r="E48" s="131" t="str" cm="1">
        <f t="array" ref="E48">IF(SUMPRODUCT(('IGU(2020)_LNG'!$C$3:$V$3=$A48)*('IGU(2020)_LNG'!$A$5:$A$46=E$39))=0,"",SUMPRODUCT(('IGU(2020)_LNG'!$C$3:$V$3=$A48)*('IGU(2020)_LNG'!$A$5:$A$46=E$39)*'IGU(2020)_LNG'!$C$5:$V$46)*10^6*Conversion_Factor!$F$8*Conversion_Factor!$I$6*10^-3)</f>
        <v/>
      </c>
      <c r="F48" s="131" t="str" cm="1">
        <f t="array" ref="F48">IF(SUMPRODUCT(('IGU(2020)_LNG'!$C$3:$V$3=$A48)*('IGU(2020)_LNG'!$A$5:$A$46=F$39))=0,"",SUMPRODUCT(('IGU(2020)_LNG'!$C$3:$V$3=$A48)*('IGU(2020)_LNG'!$A$5:$A$46=F$39)*'IGU(2020)_LNG'!$C$5:$V$46)*10^6*Conversion_Factor!$F$8*Conversion_Factor!$I$6*10^-3)</f>
        <v/>
      </c>
      <c r="G48" s="131" t="str" cm="1">
        <f t="array" ref="G48">IF(SUMPRODUCT(('IGU(2020)_LNG'!$C$3:$V$3=$A48)*('IGU(2020)_LNG'!$A$5:$A$46=G$39))=0,"",SUMPRODUCT(('IGU(2020)_LNG'!$C$3:$V$3=$A48)*('IGU(2020)_LNG'!$A$5:$A$46=G$39)*'IGU(2020)_LNG'!$C$5:$V$46)*10^6*Conversion_Factor!$F$8*Conversion_Factor!$I$6*10^-3)</f>
        <v/>
      </c>
      <c r="H48" s="131" t="str" cm="1">
        <f t="array" ref="H48">IF(SUMPRODUCT(('IGU(2020)_LNG'!$C$3:$V$3=$A48)*('IGU(2020)_LNG'!$A$5:$A$46=H$39))=0,"",SUMPRODUCT(('IGU(2020)_LNG'!$C$3:$V$3=$A48)*('IGU(2020)_LNG'!$A$5:$A$46=H$39)*'IGU(2020)_LNG'!$C$5:$V$46)*10^6*Conversion_Factor!$F$8*Conversion_Factor!$I$6*10^-3)</f>
        <v/>
      </c>
      <c r="I48" s="131" t="str" cm="1">
        <f t="array" ref="I48">IF(SUMPRODUCT(('IGU(2020)_LNG'!$C$3:$V$3=$A48)*('IGU(2020)_LNG'!$A$5:$A$46=I$39))=0,"",SUMPRODUCT(('IGU(2020)_LNG'!$C$3:$V$3=$A48)*('IGU(2020)_LNG'!$A$5:$A$46=I$39)*'IGU(2020)_LNG'!$C$5:$V$46)*10^6*Conversion_Factor!$F$8*Conversion_Factor!$I$6*10^-3)</f>
        <v/>
      </c>
      <c r="J48" s="71" t="str" cm="1">
        <f t="array" ref="J48">IF(SUMPRODUCT(('IGU(2020)_LNG'!$C$3:$V$3=$A48)*('IGU(2020)_LNG'!$A$5:$A$46=J$39))=0,"",SUMPRODUCT(('IGU(2020)_LNG'!$C$3:$V$3=$A48)*('IGU(2020)_LNG'!$A$5:$A$46=J$39)*'IGU(2020)_LNG'!$C$5:$V$46)*10^6*Conversion_Factor!$F$8*Conversion_Factor!$I$6*10^-3)</f>
        <v/>
      </c>
      <c r="K48" s="131" t="str" cm="1">
        <f t="array" ref="K48">IF(SUMPRODUCT(('IGU(2020)_LNG'!$C$3:$V$3=$A48)*('IGU(2020)_LNG'!$A$5:$A$46=K$39))=0,"",SUMPRODUCT(('IGU(2020)_LNG'!$C$3:$V$3=$A48)*('IGU(2020)_LNG'!$A$5:$A$46=K$39)*'IGU(2020)_LNG'!$C$5:$V$46)*10^6*Conversion_Factor!$F$8*Conversion_Factor!$I$6*10^-3)</f>
        <v/>
      </c>
      <c r="L48" s="131" t="str" cm="1">
        <f t="array" ref="L48">IF(SUMPRODUCT(('IGU(2020)_LNG'!$C$3:$V$3=$A48)*('IGU(2020)_LNG'!$A$5:$A$46=L$39))=0,"",SUMPRODUCT(('IGU(2020)_LNG'!$C$3:$V$3=$A48)*('IGU(2020)_LNG'!$A$5:$A$46=L$39)*'IGU(2020)_LNG'!$C$5:$V$46)*10^6*Conversion_Factor!$F$8*Conversion_Factor!$I$6*10^-3)</f>
        <v/>
      </c>
      <c r="M48" s="131" t="str" cm="1">
        <f t="array" ref="M48">IF(SUMPRODUCT(('IGU(2020)_LNG'!$C$3:$V$3=$A48)*('IGU(2020)_LNG'!$A$5:$A$46=M$39))=0,"",SUMPRODUCT(('IGU(2020)_LNG'!$C$3:$V$3=$A48)*('IGU(2020)_LNG'!$A$5:$A$46=M$39)*'IGU(2020)_LNG'!$C$5:$V$46)*10^6*Conversion_Factor!$F$8*Conversion_Factor!$I$6*10^-3)</f>
        <v/>
      </c>
      <c r="N48" s="131" t="str" cm="1">
        <f t="array" ref="N48">IF(SUMPRODUCT(('IGU(2020)_LNG'!$C$3:$V$3=$A48)*('IGU(2020)_LNG'!$A$5:$A$46=N$39))=0,"",SUMPRODUCT(('IGU(2020)_LNG'!$C$3:$V$3=$A48)*('IGU(2020)_LNG'!$A$5:$A$46=N$39)*'IGU(2020)_LNG'!$C$5:$V$46)*10^6*Conversion_Factor!$F$8*Conversion_Factor!$I$6*10^-3)</f>
        <v/>
      </c>
      <c r="O48" s="131" t="str" cm="1">
        <f t="array" ref="O48">IF(SUMPRODUCT(('IGU(2020)_LNG'!$C$3:$V$3=$A48)*('IGU(2020)_LNG'!$A$5:$A$46=O$39))=0,"",SUMPRODUCT(('IGU(2020)_LNG'!$C$3:$V$3=$A48)*('IGU(2020)_LNG'!$A$5:$A$46=O$39)*'IGU(2020)_LNG'!$C$5:$V$46)*10^6*Conversion_Factor!$F$8*Conversion_Factor!$I$6*10^-3)</f>
        <v/>
      </c>
      <c r="P48" s="131" t="str" cm="1">
        <f t="array" ref="P48">IF(SUMPRODUCT(('IGU(2020)_LNG'!$C$3:$V$3=$A48)*('IGU(2020)_LNG'!$A$5:$A$46=P$39))=0,"",SUMPRODUCT(('IGU(2020)_LNG'!$C$3:$V$3=$A48)*('IGU(2020)_LNG'!$A$5:$A$46=P$39)*'IGU(2020)_LNG'!$C$5:$V$46)*10^6*Conversion_Factor!$F$8*Conversion_Factor!$I$6*10^-3)</f>
        <v/>
      </c>
      <c r="Q48" s="131" t="str" cm="1">
        <f t="array" ref="Q48">IF(SUMPRODUCT(('IGU(2020)_LNG'!$C$3:$V$3=$A48)*('IGU(2020)_LNG'!$A$5:$A$46=Q$39))=0,"",SUMPRODUCT(('IGU(2020)_LNG'!$C$3:$V$3=$A48)*('IGU(2020)_LNG'!$A$5:$A$46=Q$39)*'IGU(2020)_LNG'!$C$5:$V$46)*10^6*Conversion_Factor!$F$8*Conversion_Factor!$I$6*10^-3)</f>
        <v/>
      </c>
      <c r="R48" s="131" t="str" cm="1">
        <f t="array" ref="R48">IF(SUMPRODUCT(('IGU(2020)_LNG'!$C$3:$V$3=$A48)*('IGU(2020)_LNG'!$A$5:$A$46=R$39))=0,"",SUMPRODUCT(('IGU(2020)_LNG'!$C$3:$V$3=$A48)*('IGU(2020)_LNG'!$A$5:$A$46=R$39)*'IGU(2020)_LNG'!$C$5:$V$46)*10^6*Conversion_Factor!$F$8*Conversion_Factor!$I$6*10^-3)</f>
        <v/>
      </c>
      <c r="S48" s="131" t="str" cm="1">
        <f t="array" ref="S48">IF(SUMPRODUCT(('IGU(2020)_LNG'!$C$3:$V$3=$A48)*('IGU(2020)_LNG'!$A$5:$A$46=S$39))=0,"",SUMPRODUCT(('IGU(2020)_LNG'!$C$3:$V$3=$A48)*('IGU(2020)_LNG'!$A$5:$A$46=S$39)*'IGU(2020)_LNG'!$C$5:$V$46)*10^6*Conversion_Factor!$F$8*Conversion_Factor!$I$6*10^-3)</f>
        <v/>
      </c>
      <c r="T48" s="131" t="str" cm="1">
        <f t="array" ref="T48">IF(SUMPRODUCT(('IGU(2020)_LNG'!$C$3:$V$3=$A48)*('IGU(2020)_LNG'!$A$5:$A$46=T$39))=0,"",SUMPRODUCT(('IGU(2020)_LNG'!$C$3:$V$3=$A48)*('IGU(2020)_LNG'!$A$5:$A$46=T$39)*'IGU(2020)_LNG'!$C$5:$V$46)*10^6*Conversion_Factor!$F$8*Conversion_Factor!$I$6*10^-3)</f>
        <v/>
      </c>
      <c r="U48" s="131" t="str" cm="1">
        <f t="array" ref="U48">IF(SUMPRODUCT(('IGU(2020)_LNG'!$C$3:$V$3=$A48)*('IGU(2020)_LNG'!$A$5:$A$46=U$39))=0,"",SUMPRODUCT(('IGU(2020)_LNG'!$C$3:$V$3=$A48)*('IGU(2020)_LNG'!$A$5:$A$46=U$39)*'IGU(2020)_LNG'!$C$5:$V$46)*10^6*Conversion_Factor!$F$8*Conversion_Factor!$I$6*10^-3)</f>
        <v/>
      </c>
      <c r="V48" s="131" t="str" cm="1">
        <f t="array" ref="V48">IF(SUMPRODUCT(('IGU(2020)_LNG'!$C$3:$V$3=$A48)*('IGU(2020)_LNG'!$A$5:$A$46=V$39))=0,"",SUMPRODUCT(('IGU(2020)_LNG'!$C$3:$V$3=$A48)*('IGU(2020)_LNG'!$A$5:$A$46=V$39)*'IGU(2020)_LNG'!$C$5:$V$46)*10^6*Conversion_Factor!$F$8*Conversion_Factor!$I$6*10^-3)</f>
        <v/>
      </c>
      <c r="W48" s="131" t="str" cm="1">
        <f t="array" ref="W48">IF(SUMPRODUCT(('IGU(2020)_LNG'!$C$3:$V$3=$A48)*('IGU(2020)_LNG'!$A$5:$A$46=W$39))=0,"",SUMPRODUCT(('IGU(2020)_LNG'!$C$3:$V$3=$A48)*('IGU(2020)_LNG'!$A$5:$A$46=W$39)*'IGU(2020)_LNG'!$C$5:$V$46)*10^6*Conversion_Factor!$F$8*Conversion_Factor!$I$6*10^-3)</f>
        <v/>
      </c>
      <c r="X48" s="131" t="str" cm="1">
        <f t="array" ref="X48">IF(SUMPRODUCT(('IGU(2020)_LNG'!$C$3:$V$3=$A48)*('IGU(2020)_LNG'!$A$5:$A$46=X$39))=0,"",SUMPRODUCT(('IGU(2020)_LNG'!$C$3:$V$3=$A48)*('IGU(2020)_LNG'!$A$5:$A$46=X$39)*'IGU(2020)_LNG'!$C$5:$V$46)*10^6*Conversion_Factor!$F$8*Conversion_Factor!$I$6*10^-3)</f>
        <v/>
      </c>
      <c r="Y48" s="131" t="str" cm="1">
        <f t="array" ref="Y48">IF(SUMPRODUCT(('IGU(2020)_LNG'!$C$3:$V$3=$A48)*('IGU(2020)_LNG'!$A$5:$A$46=Y$39))=0,"",SUMPRODUCT(('IGU(2020)_LNG'!$C$3:$V$3=$A48)*('IGU(2020)_LNG'!$A$5:$A$46=Y$39)*'IGU(2020)_LNG'!$C$5:$V$46)*10^6*Conversion_Factor!$F$8*Conversion_Factor!$I$6*10^-3)</f>
        <v/>
      </c>
      <c r="Z48" s="131" t="str" cm="1">
        <f t="array" ref="Z48">IF(SUMPRODUCT(('IGU(2020)_LNG'!$C$3:$V$3=$A48)*('IGU(2020)_LNG'!$A$5:$A$46=Z$39))=0,"",SUMPRODUCT(('IGU(2020)_LNG'!$C$3:$V$3=$A48)*('IGU(2020)_LNG'!$A$5:$A$46=Z$39)*'IGU(2020)_LNG'!$C$5:$V$46)*10^6*Conversion_Factor!$F$8*Conversion_Factor!$I$6*10^-3)</f>
        <v/>
      </c>
      <c r="AA48" s="131" t="str" cm="1">
        <f t="array" ref="AA48">IF(SUMPRODUCT(('IGU(2020)_LNG'!$C$3:$V$3=$A48)*('IGU(2020)_LNG'!$A$5:$A$46=AA$39))=0,"",SUMPRODUCT(('IGU(2020)_LNG'!$C$3:$V$3=$A48)*('IGU(2020)_LNG'!$A$5:$A$46=AA$39)*'IGU(2020)_LNG'!$C$5:$V$46)*10^6*Conversion_Factor!$F$8*Conversion_Factor!$I$6*10^-3)</f>
        <v/>
      </c>
      <c r="AB48" s="131" t="str" cm="1">
        <f t="array" ref="AB48">IF(SUMPRODUCT(('IGU(2020)_LNG'!$C$3:$V$3=$A48)*('IGU(2020)_LNG'!$A$5:$A$46=AB$39))=0,"",SUMPRODUCT(('IGU(2020)_LNG'!$C$3:$V$3=$A48)*('IGU(2020)_LNG'!$A$5:$A$46=AB$39)*'IGU(2020)_LNG'!$C$5:$V$46)*10^6*Conversion_Factor!$F$8*Conversion_Factor!$I$6*10^-3)</f>
        <v/>
      </c>
      <c r="AC48" s="131" t="str" cm="1">
        <f t="array" ref="AC48">IF(SUMPRODUCT(('IGU(2020)_LNG'!$C$3:$V$3=$A48)*('IGU(2020)_LNG'!$A$5:$A$46=AC$39))=0,"",SUMPRODUCT(('IGU(2020)_LNG'!$C$3:$V$3=$A48)*('IGU(2020)_LNG'!$A$5:$A$46=AC$39)*'IGU(2020)_LNG'!$C$5:$V$46)*10^6*Conversion_Factor!$F$8*Conversion_Factor!$I$6*10^-3)</f>
        <v/>
      </c>
      <c r="AD48" s="132">
        <f>SUM(B48:AC48)</f>
        <v>0</v>
      </c>
      <c r="AE48" s="133"/>
      <c r="AF48" s="134">
        <f t="shared" si="9"/>
        <v>0</v>
      </c>
      <c r="AG48" s="133">
        <f t="shared" si="10"/>
        <v>0</v>
      </c>
    </row>
    <row r="49" spans="1:33">
      <c r="A49" t="s">
        <v>71</v>
      </c>
      <c r="B49" s="131" t="str" cm="1">
        <f t="array" ref="B49">IF(SUMPRODUCT(('IGU(2020)_LNG'!$C$3:$V$3=$A49)*('IGU(2020)_LNG'!$A$5:$A$46=B$39))=0,"",SUMPRODUCT(('IGU(2020)_LNG'!$C$3:$V$3=$A49)*('IGU(2020)_LNG'!$A$5:$A$46=B$39)*'IGU(2020)_LNG'!$C$5:$V$46)*10^6*Conversion_Factor!$F$8*Conversion_Factor!$I$6*10^-3)</f>
        <v/>
      </c>
      <c r="C49" s="131" t="str" cm="1">
        <f t="array" ref="C49">IF(SUMPRODUCT(('IGU(2020)_LNG'!$C$3:$V$3=$A49)*('IGU(2020)_LNG'!$A$5:$A$46=C$39))=0,"",SUMPRODUCT(('IGU(2020)_LNG'!$C$3:$V$3=$A49)*('IGU(2020)_LNG'!$A$5:$A$46=C$39)*'IGU(2020)_LNG'!$C$5:$V$46)*10^6*Conversion_Factor!$F$8*Conversion_Factor!$I$6*10^-3)</f>
        <v/>
      </c>
      <c r="D49" s="131" t="str" cm="1">
        <f t="array" ref="D49">IF(SUMPRODUCT(('IGU(2020)_LNG'!$C$3:$V$3=$A49)*('IGU(2020)_LNG'!$A$5:$A$46=D$39))=0,"",SUMPRODUCT(('IGU(2020)_LNG'!$C$3:$V$3=$A49)*('IGU(2020)_LNG'!$A$5:$A$46=D$39)*'IGU(2020)_LNG'!$C$5:$V$46)*10^6*Conversion_Factor!$F$8*Conversion_Factor!$I$6*10^-3)</f>
        <v/>
      </c>
      <c r="E49" s="131" t="str" cm="1">
        <f t="array" ref="E49">IF(SUMPRODUCT(('IGU(2020)_LNG'!$C$3:$V$3=$A49)*('IGU(2020)_LNG'!$A$5:$A$46=E$39))=0,"",SUMPRODUCT(('IGU(2020)_LNG'!$C$3:$V$3=$A49)*('IGU(2020)_LNG'!$A$5:$A$46=E$39)*'IGU(2020)_LNG'!$C$5:$V$46)*10^6*Conversion_Factor!$F$8*Conversion_Factor!$I$6*10^-3)</f>
        <v/>
      </c>
      <c r="F49" s="131" t="str" cm="1">
        <f t="array" ref="F49">IF(SUMPRODUCT(('IGU(2020)_LNG'!$C$3:$V$3=$A49)*('IGU(2020)_LNG'!$A$5:$A$46=F$39))=0,"",SUMPRODUCT(('IGU(2020)_LNG'!$C$3:$V$3=$A49)*('IGU(2020)_LNG'!$A$5:$A$46=F$39)*'IGU(2020)_LNG'!$C$5:$V$46)*10^6*Conversion_Factor!$F$8*Conversion_Factor!$I$6*10^-3)</f>
        <v/>
      </c>
      <c r="G49" s="131" t="str" cm="1">
        <f t="array" ref="G49">IF(SUMPRODUCT(('IGU(2020)_LNG'!$C$3:$V$3=$A49)*('IGU(2020)_LNG'!$A$5:$A$46=G$39))=0,"",SUMPRODUCT(('IGU(2020)_LNG'!$C$3:$V$3=$A49)*('IGU(2020)_LNG'!$A$5:$A$46=G$39)*'IGU(2020)_LNG'!$C$5:$V$46)*10^6*Conversion_Factor!$F$8*Conversion_Factor!$I$6*10^-3)</f>
        <v/>
      </c>
      <c r="H49" s="131" t="str" cm="1">
        <f t="array" ref="H49">IF(SUMPRODUCT(('IGU(2020)_LNG'!$C$3:$V$3=$A49)*('IGU(2020)_LNG'!$A$5:$A$46=H$39))=0,"",SUMPRODUCT(('IGU(2020)_LNG'!$C$3:$V$3=$A49)*('IGU(2020)_LNG'!$A$5:$A$46=H$39)*'IGU(2020)_LNG'!$C$5:$V$46)*10^6*Conversion_Factor!$F$8*Conversion_Factor!$I$6*10^-3)</f>
        <v/>
      </c>
      <c r="I49" s="131" t="str" cm="1">
        <f t="array" ref="I49">IF(SUMPRODUCT(('IGU(2020)_LNG'!$C$3:$V$3=$A49)*('IGU(2020)_LNG'!$A$5:$A$46=I$39))=0,"",SUMPRODUCT(('IGU(2020)_LNG'!$C$3:$V$3=$A49)*('IGU(2020)_LNG'!$A$5:$A$46=I$39)*'IGU(2020)_LNG'!$C$5:$V$46)*10^6*Conversion_Factor!$F$8*Conversion_Factor!$I$6*10^-3)</f>
        <v/>
      </c>
      <c r="J49" s="131" t="str" cm="1">
        <f t="array" ref="J49">IF(SUMPRODUCT(('IGU(2020)_LNG'!$C$3:$V$3=$A49)*('IGU(2020)_LNG'!$A$5:$A$46=J$39))=0,"",SUMPRODUCT(('IGU(2020)_LNG'!$C$3:$V$3=$A49)*('IGU(2020)_LNG'!$A$5:$A$46=J$39)*'IGU(2020)_LNG'!$C$5:$V$46)*10^6*Conversion_Factor!$F$8*Conversion_Factor!$I$6*10^-3)</f>
        <v/>
      </c>
      <c r="K49" s="71" t="str" cm="1">
        <f t="array" ref="K49">IF(SUMPRODUCT(('IGU(2020)_LNG'!$C$3:$V$3=$A49)*('IGU(2020)_LNG'!$A$5:$A$46=K$39))=0,"",SUMPRODUCT(('IGU(2020)_LNG'!$C$3:$V$3=$A49)*('IGU(2020)_LNG'!$A$5:$A$46=K$39)*'IGU(2020)_LNG'!$C$5:$V$46)*10^6*Conversion_Factor!$F$8*Conversion_Factor!$I$6*10^-3)</f>
        <v/>
      </c>
      <c r="L49" s="131" t="str" cm="1">
        <f t="array" ref="L49">IF(SUMPRODUCT(('IGU(2020)_LNG'!$C$3:$V$3=$A49)*('IGU(2020)_LNG'!$A$5:$A$46=L$39))=0,"",SUMPRODUCT(('IGU(2020)_LNG'!$C$3:$V$3=$A49)*('IGU(2020)_LNG'!$A$5:$A$46=L$39)*'IGU(2020)_LNG'!$C$5:$V$46)*10^6*Conversion_Factor!$F$8*Conversion_Factor!$I$6*10^-3)</f>
        <v/>
      </c>
      <c r="M49" s="131" t="str" cm="1">
        <f t="array" ref="M49">IF(SUMPRODUCT(('IGU(2020)_LNG'!$C$3:$V$3=$A49)*('IGU(2020)_LNG'!$A$5:$A$46=M$39))=0,"",SUMPRODUCT(('IGU(2020)_LNG'!$C$3:$V$3=$A49)*('IGU(2020)_LNG'!$A$5:$A$46=M$39)*'IGU(2020)_LNG'!$C$5:$V$46)*10^6*Conversion_Factor!$F$8*Conversion_Factor!$I$6*10^-3)</f>
        <v/>
      </c>
      <c r="N49" s="131" t="str" cm="1">
        <f t="array" ref="N49">IF(SUMPRODUCT(('IGU(2020)_LNG'!$C$3:$V$3=$A49)*('IGU(2020)_LNG'!$A$5:$A$46=N$39))=0,"",SUMPRODUCT(('IGU(2020)_LNG'!$C$3:$V$3=$A49)*('IGU(2020)_LNG'!$A$5:$A$46=N$39)*'IGU(2020)_LNG'!$C$5:$V$46)*10^6*Conversion_Factor!$F$8*Conversion_Factor!$I$6*10^-3)</f>
        <v/>
      </c>
      <c r="O49" s="131" t="str" cm="1">
        <f t="array" ref="O49">IF(SUMPRODUCT(('IGU(2020)_LNG'!$C$3:$V$3=$A49)*('IGU(2020)_LNG'!$A$5:$A$46=O$39))=0,"",SUMPRODUCT(('IGU(2020)_LNG'!$C$3:$V$3=$A49)*('IGU(2020)_LNG'!$A$5:$A$46=O$39)*'IGU(2020)_LNG'!$C$5:$V$46)*10^6*Conversion_Factor!$F$8*Conversion_Factor!$I$6*10^-3)</f>
        <v/>
      </c>
      <c r="P49" s="131" t="str" cm="1">
        <f t="array" ref="P49">IF(SUMPRODUCT(('IGU(2020)_LNG'!$C$3:$V$3=$A49)*('IGU(2020)_LNG'!$A$5:$A$46=P$39))=0,"",SUMPRODUCT(('IGU(2020)_LNG'!$C$3:$V$3=$A49)*('IGU(2020)_LNG'!$A$5:$A$46=P$39)*'IGU(2020)_LNG'!$C$5:$V$46)*10^6*Conversion_Factor!$F$8*Conversion_Factor!$I$6*10^-3)</f>
        <v/>
      </c>
      <c r="Q49" s="131" t="str" cm="1">
        <f t="array" ref="Q49">IF(SUMPRODUCT(('IGU(2020)_LNG'!$C$3:$V$3=$A49)*('IGU(2020)_LNG'!$A$5:$A$46=Q$39))=0,"",SUMPRODUCT(('IGU(2020)_LNG'!$C$3:$V$3=$A49)*('IGU(2020)_LNG'!$A$5:$A$46=Q$39)*'IGU(2020)_LNG'!$C$5:$V$46)*10^6*Conversion_Factor!$F$8*Conversion_Factor!$I$6*10^-3)</f>
        <v/>
      </c>
      <c r="R49" s="131" t="str" cm="1">
        <f t="array" ref="R49">IF(SUMPRODUCT(('IGU(2020)_LNG'!$C$3:$V$3=$A49)*('IGU(2020)_LNG'!$A$5:$A$46=R$39))=0,"",SUMPRODUCT(('IGU(2020)_LNG'!$C$3:$V$3=$A49)*('IGU(2020)_LNG'!$A$5:$A$46=R$39)*'IGU(2020)_LNG'!$C$5:$V$46)*10^6*Conversion_Factor!$F$8*Conversion_Factor!$I$6*10^-3)</f>
        <v/>
      </c>
      <c r="S49" s="131" t="str" cm="1">
        <f t="array" ref="S49">IF(SUMPRODUCT(('IGU(2020)_LNG'!$C$3:$V$3=$A49)*('IGU(2020)_LNG'!$A$5:$A$46=S$39))=0,"",SUMPRODUCT(('IGU(2020)_LNG'!$C$3:$V$3=$A49)*('IGU(2020)_LNG'!$A$5:$A$46=S$39)*'IGU(2020)_LNG'!$C$5:$V$46)*10^6*Conversion_Factor!$F$8*Conversion_Factor!$I$6*10^-3)</f>
        <v/>
      </c>
      <c r="T49" s="131" t="str" cm="1">
        <f t="array" ref="T49">IF(SUMPRODUCT(('IGU(2020)_LNG'!$C$3:$V$3=$A49)*('IGU(2020)_LNG'!$A$5:$A$46=T$39))=0,"",SUMPRODUCT(('IGU(2020)_LNG'!$C$3:$V$3=$A49)*('IGU(2020)_LNG'!$A$5:$A$46=T$39)*'IGU(2020)_LNG'!$C$5:$V$46)*10^6*Conversion_Factor!$F$8*Conversion_Factor!$I$6*10^-3)</f>
        <v/>
      </c>
      <c r="U49" s="131" t="str" cm="1">
        <f t="array" ref="U49">IF(SUMPRODUCT(('IGU(2020)_LNG'!$C$3:$V$3=$A49)*('IGU(2020)_LNG'!$A$5:$A$46=U$39))=0,"",SUMPRODUCT(('IGU(2020)_LNG'!$C$3:$V$3=$A49)*('IGU(2020)_LNG'!$A$5:$A$46=U$39)*'IGU(2020)_LNG'!$C$5:$V$46)*10^6*Conversion_Factor!$F$8*Conversion_Factor!$I$6*10^-3)</f>
        <v/>
      </c>
      <c r="V49" s="131" t="str" cm="1">
        <f t="array" ref="V49">IF(SUMPRODUCT(('IGU(2020)_LNG'!$C$3:$V$3=$A49)*('IGU(2020)_LNG'!$A$5:$A$46=V$39))=0,"",SUMPRODUCT(('IGU(2020)_LNG'!$C$3:$V$3=$A49)*('IGU(2020)_LNG'!$A$5:$A$46=V$39)*'IGU(2020)_LNG'!$C$5:$V$46)*10^6*Conversion_Factor!$F$8*Conversion_Factor!$I$6*10^-3)</f>
        <v/>
      </c>
      <c r="W49" s="131" t="str" cm="1">
        <f t="array" ref="W49">IF(SUMPRODUCT(('IGU(2020)_LNG'!$C$3:$V$3=$A49)*('IGU(2020)_LNG'!$A$5:$A$46=W$39))=0,"",SUMPRODUCT(('IGU(2020)_LNG'!$C$3:$V$3=$A49)*('IGU(2020)_LNG'!$A$5:$A$46=W$39)*'IGU(2020)_LNG'!$C$5:$V$46)*10^6*Conversion_Factor!$F$8*Conversion_Factor!$I$6*10^-3)</f>
        <v/>
      </c>
      <c r="X49" s="131" t="str" cm="1">
        <f t="array" ref="X49">IF(SUMPRODUCT(('IGU(2020)_LNG'!$C$3:$V$3=$A49)*('IGU(2020)_LNG'!$A$5:$A$46=X$39))=0,"",SUMPRODUCT(('IGU(2020)_LNG'!$C$3:$V$3=$A49)*('IGU(2020)_LNG'!$A$5:$A$46=X$39)*'IGU(2020)_LNG'!$C$5:$V$46)*10^6*Conversion_Factor!$F$8*Conversion_Factor!$I$6*10^-3)</f>
        <v/>
      </c>
      <c r="Y49" s="131" t="str" cm="1">
        <f t="array" ref="Y49">IF(SUMPRODUCT(('IGU(2020)_LNG'!$C$3:$V$3=$A49)*('IGU(2020)_LNG'!$A$5:$A$46=Y$39))=0,"",SUMPRODUCT(('IGU(2020)_LNG'!$C$3:$V$3=$A49)*('IGU(2020)_LNG'!$A$5:$A$46=Y$39)*'IGU(2020)_LNG'!$C$5:$V$46)*10^6*Conversion_Factor!$F$8*Conversion_Factor!$I$6*10^-3)</f>
        <v/>
      </c>
      <c r="Z49" s="131" t="str" cm="1">
        <f t="array" ref="Z49">IF(SUMPRODUCT(('IGU(2020)_LNG'!$C$3:$V$3=$A49)*('IGU(2020)_LNG'!$A$5:$A$46=Z$39))=0,"",SUMPRODUCT(('IGU(2020)_LNG'!$C$3:$V$3=$A49)*('IGU(2020)_LNG'!$A$5:$A$46=Z$39)*'IGU(2020)_LNG'!$C$5:$V$46)*10^6*Conversion_Factor!$F$8*Conversion_Factor!$I$6*10^-3)</f>
        <v/>
      </c>
      <c r="AA49" s="131" t="str" cm="1">
        <f t="array" ref="AA49">IF(SUMPRODUCT(('IGU(2020)_LNG'!$C$3:$V$3=$A49)*('IGU(2020)_LNG'!$A$5:$A$46=AA$39))=0,"",SUMPRODUCT(('IGU(2020)_LNG'!$C$3:$V$3=$A49)*('IGU(2020)_LNG'!$A$5:$A$46=AA$39)*'IGU(2020)_LNG'!$C$5:$V$46)*10^6*Conversion_Factor!$F$8*Conversion_Factor!$I$6*10^-3)</f>
        <v/>
      </c>
      <c r="AB49" s="131" t="str" cm="1">
        <f t="array" ref="AB49">IF(SUMPRODUCT(('IGU(2020)_LNG'!$C$3:$V$3=$A49)*('IGU(2020)_LNG'!$A$5:$A$46=AB$39))=0,"",SUMPRODUCT(('IGU(2020)_LNG'!$C$3:$V$3=$A49)*('IGU(2020)_LNG'!$A$5:$A$46=AB$39)*'IGU(2020)_LNG'!$C$5:$V$46)*10^6*Conversion_Factor!$F$8*Conversion_Factor!$I$6*10^-3)</f>
        <v/>
      </c>
      <c r="AC49" s="131" t="str" cm="1">
        <f t="array" ref="AC49">IF(SUMPRODUCT(('IGU(2020)_LNG'!$C$3:$V$3=$A49)*('IGU(2020)_LNG'!$A$5:$A$46=AC$39))=0,"",SUMPRODUCT(('IGU(2020)_LNG'!$C$3:$V$3=$A49)*('IGU(2020)_LNG'!$A$5:$A$46=AC$39)*'IGU(2020)_LNG'!$C$5:$V$46)*10^6*Conversion_Factor!$F$8*Conversion_Factor!$I$6*10^-3)</f>
        <v/>
      </c>
      <c r="AD49" s="132">
        <f t="shared" ref="AD49" si="11">SUM(B49:AC49)</f>
        <v>0</v>
      </c>
      <c r="AE49" s="133"/>
      <c r="AF49" s="134">
        <f t="shared" si="9"/>
        <v>2586205.4305687048</v>
      </c>
      <c r="AG49" s="133">
        <f t="shared" si="10"/>
        <v>2692600</v>
      </c>
    </row>
    <row r="50" spans="1:33">
      <c r="A50" t="s">
        <v>73</v>
      </c>
      <c r="B50" s="131" t="str" cm="1">
        <f t="array" ref="B50">IF(SUMPRODUCT(('IGU(2020)_LNG'!$C$3:$V$3=$A50)*('IGU(2020)_LNG'!$A$5:$A$46=B$39))=0,"",SUMPRODUCT(('IGU(2020)_LNG'!$C$3:$V$3=$A50)*('IGU(2020)_LNG'!$A$5:$A$46=B$39)*'IGU(2020)_LNG'!$C$5:$V$46)*10^6*Conversion_Factor!$F$8*Conversion_Factor!$I$6*10^-3)</f>
        <v/>
      </c>
      <c r="C50" s="131" t="str" cm="1">
        <f t="array" ref="C50">IF(SUMPRODUCT(('IGU(2020)_LNG'!$C$3:$V$3=$A50)*('IGU(2020)_LNG'!$A$5:$A$46=C$39))=0,"",SUMPRODUCT(('IGU(2020)_LNG'!$C$3:$V$3=$A50)*('IGU(2020)_LNG'!$A$5:$A$46=C$39)*'IGU(2020)_LNG'!$C$5:$V$46)*10^6*Conversion_Factor!$F$8*Conversion_Factor!$I$6*10^-3)</f>
        <v/>
      </c>
      <c r="D50" s="131" t="str" cm="1">
        <f t="array" ref="D50">IF(SUMPRODUCT(('IGU(2020)_LNG'!$C$3:$V$3=$A50)*('IGU(2020)_LNG'!$A$5:$A$46=D$39))=0,"",SUMPRODUCT(('IGU(2020)_LNG'!$C$3:$V$3=$A50)*('IGU(2020)_LNG'!$A$5:$A$46=D$39)*'IGU(2020)_LNG'!$C$5:$V$46)*10^6*Conversion_Factor!$F$8*Conversion_Factor!$I$6*10^-3)</f>
        <v/>
      </c>
      <c r="E50" s="131" t="str" cm="1">
        <f t="array" ref="E50">IF(SUMPRODUCT(('IGU(2020)_LNG'!$C$3:$V$3=$A50)*('IGU(2020)_LNG'!$A$5:$A$46=E$39))=0,"",SUMPRODUCT(('IGU(2020)_LNG'!$C$3:$V$3=$A50)*('IGU(2020)_LNG'!$A$5:$A$46=E$39)*'IGU(2020)_LNG'!$C$5:$V$46)*10^6*Conversion_Factor!$F$8*Conversion_Factor!$I$6*10^-3)</f>
        <v/>
      </c>
      <c r="F50" s="131" t="str" cm="1">
        <f t="array" ref="F50">IF(SUMPRODUCT(('IGU(2020)_LNG'!$C$3:$V$3=$A50)*('IGU(2020)_LNG'!$A$5:$A$46=F$39))=0,"",SUMPRODUCT(('IGU(2020)_LNG'!$C$3:$V$3=$A50)*('IGU(2020)_LNG'!$A$5:$A$46=F$39)*'IGU(2020)_LNG'!$C$5:$V$46)*10^6*Conversion_Factor!$F$8*Conversion_Factor!$I$6*10^-3)</f>
        <v/>
      </c>
      <c r="G50" s="131" t="str" cm="1">
        <f t="array" ref="G50">IF(SUMPRODUCT(('IGU(2020)_LNG'!$C$3:$V$3=$A50)*('IGU(2020)_LNG'!$A$5:$A$46=G$39))=0,"",SUMPRODUCT(('IGU(2020)_LNG'!$C$3:$V$3=$A50)*('IGU(2020)_LNG'!$A$5:$A$46=G$39)*'IGU(2020)_LNG'!$C$5:$V$46)*10^6*Conversion_Factor!$F$8*Conversion_Factor!$I$6*10^-3)</f>
        <v/>
      </c>
      <c r="H50" s="131" t="str" cm="1">
        <f t="array" ref="H50">IF(SUMPRODUCT(('IGU(2020)_LNG'!$C$3:$V$3=$A50)*('IGU(2020)_LNG'!$A$5:$A$46=H$39))=0,"",SUMPRODUCT(('IGU(2020)_LNG'!$C$3:$V$3=$A50)*('IGU(2020)_LNG'!$A$5:$A$46=H$39)*'IGU(2020)_LNG'!$C$5:$V$46)*10^6*Conversion_Factor!$F$8*Conversion_Factor!$I$6*10^-3)</f>
        <v/>
      </c>
      <c r="I50" s="131" t="str" cm="1">
        <f t="array" ref="I50">IF(SUMPRODUCT(('IGU(2020)_LNG'!$C$3:$V$3=$A50)*('IGU(2020)_LNG'!$A$5:$A$46=I$39))=0,"",SUMPRODUCT(('IGU(2020)_LNG'!$C$3:$V$3=$A50)*('IGU(2020)_LNG'!$A$5:$A$46=I$39)*'IGU(2020)_LNG'!$C$5:$V$46)*10^6*Conversion_Factor!$F$8*Conversion_Factor!$I$6*10^-3)</f>
        <v/>
      </c>
      <c r="J50" s="131" t="str" cm="1">
        <f t="array" ref="J50">IF(SUMPRODUCT(('IGU(2020)_LNG'!$C$3:$V$3=$A50)*('IGU(2020)_LNG'!$A$5:$A$46=J$39))=0,"",SUMPRODUCT(('IGU(2020)_LNG'!$C$3:$V$3=$A50)*('IGU(2020)_LNG'!$A$5:$A$46=J$39)*'IGU(2020)_LNG'!$C$5:$V$46)*10^6*Conversion_Factor!$F$8*Conversion_Factor!$I$6*10^-3)</f>
        <v/>
      </c>
      <c r="K50" s="131" t="str" cm="1">
        <f t="array" ref="K50">IF(SUMPRODUCT(('IGU(2020)_LNG'!$C$3:$V$3=$A50)*('IGU(2020)_LNG'!$A$5:$A$46=K$39))=0,"",SUMPRODUCT(('IGU(2020)_LNG'!$C$3:$V$3=$A50)*('IGU(2020)_LNG'!$A$5:$A$46=K$39)*'IGU(2020)_LNG'!$C$5:$V$46)*10^6*Conversion_Factor!$F$8*Conversion_Factor!$I$6*10^-3)</f>
        <v/>
      </c>
      <c r="L50" s="71" t="str" cm="1">
        <f t="array" ref="L50">IF(SUMPRODUCT(('IGU(2020)_LNG'!$C$3:$V$3=$A50)*('IGU(2020)_LNG'!$A$5:$A$46=L$39))=0,"",SUMPRODUCT(('IGU(2020)_LNG'!$C$3:$V$3=$A50)*('IGU(2020)_LNG'!$A$5:$A$46=L$39)*'IGU(2020)_LNG'!$C$5:$V$46)*10^6*Conversion_Factor!$F$8*Conversion_Factor!$I$6*10^-3)</f>
        <v/>
      </c>
      <c r="M50" s="131" t="str" cm="1">
        <f t="array" ref="M50">IF(SUMPRODUCT(('IGU(2020)_LNG'!$C$3:$V$3=$A50)*('IGU(2020)_LNG'!$A$5:$A$46=M$39))=0,"",SUMPRODUCT(('IGU(2020)_LNG'!$C$3:$V$3=$A50)*('IGU(2020)_LNG'!$A$5:$A$46=M$39)*'IGU(2020)_LNG'!$C$5:$V$46)*10^6*Conversion_Factor!$F$8*Conversion_Factor!$I$6*10^-3)</f>
        <v/>
      </c>
      <c r="N50" s="131" t="str" cm="1">
        <f t="array" ref="N50">IF(SUMPRODUCT(('IGU(2020)_LNG'!$C$3:$V$3=$A50)*('IGU(2020)_LNG'!$A$5:$A$46=N$39))=0,"",SUMPRODUCT(('IGU(2020)_LNG'!$C$3:$V$3=$A50)*('IGU(2020)_LNG'!$A$5:$A$46=N$39)*'IGU(2020)_LNG'!$C$5:$V$46)*10^6*Conversion_Factor!$F$8*Conversion_Factor!$I$6*10^-3)</f>
        <v/>
      </c>
      <c r="O50" s="131" t="str" cm="1">
        <f t="array" ref="O50">IF(SUMPRODUCT(('IGU(2020)_LNG'!$C$3:$V$3=$A50)*('IGU(2020)_LNG'!$A$5:$A$46=O$39))=0,"",SUMPRODUCT(('IGU(2020)_LNG'!$C$3:$V$3=$A50)*('IGU(2020)_LNG'!$A$5:$A$46=O$39)*'IGU(2020)_LNG'!$C$5:$V$46)*10^6*Conversion_Factor!$F$8*Conversion_Factor!$I$6*10^-3)</f>
        <v/>
      </c>
      <c r="P50" s="131" t="str" cm="1">
        <f t="array" ref="P50">IF(SUMPRODUCT(('IGU(2020)_LNG'!$C$3:$V$3=$A50)*('IGU(2020)_LNG'!$A$5:$A$46=P$39))=0,"",SUMPRODUCT(('IGU(2020)_LNG'!$C$3:$V$3=$A50)*('IGU(2020)_LNG'!$A$5:$A$46=P$39)*'IGU(2020)_LNG'!$C$5:$V$46)*10^6*Conversion_Factor!$F$8*Conversion_Factor!$I$6*10^-3)</f>
        <v/>
      </c>
      <c r="Q50" s="131" t="str" cm="1">
        <f t="array" ref="Q50">IF(SUMPRODUCT(('IGU(2020)_LNG'!$C$3:$V$3=$A50)*('IGU(2020)_LNG'!$A$5:$A$46=Q$39))=0,"",SUMPRODUCT(('IGU(2020)_LNG'!$C$3:$V$3=$A50)*('IGU(2020)_LNG'!$A$5:$A$46=Q$39)*'IGU(2020)_LNG'!$C$5:$V$46)*10^6*Conversion_Factor!$F$8*Conversion_Factor!$I$6*10^-3)</f>
        <v/>
      </c>
      <c r="R50" s="131" t="str" cm="1">
        <f t="array" ref="R50">IF(SUMPRODUCT(('IGU(2020)_LNG'!$C$3:$V$3=$A50)*('IGU(2020)_LNG'!$A$5:$A$46=R$39))=0,"",SUMPRODUCT(('IGU(2020)_LNG'!$C$3:$V$3=$A50)*('IGU(2020)_LNG'!$A$5:$A$46=R$39)*'IGU(2020)_LNG'!$C$5:$V$46)*10^6*Conversion_Factor!$F$8*Conversion_Factor!$I$6*10^-3)</f>
        <v/>
      </c>
      <c r="S50" s="131" t="str" cm="1">
        <f t="array" ref="S50">IF(SUMPRODUCT(('IGU(2020)_LNG'!$C$3:$V$3=$A50)*('IGU(2020)_LNG'!$A$5:$A$46=S$39))=0,"",SUMPRODUCT(('IGU(2020)_LNG'!$C$3:$V$3=$A50)*('IGU(2020)_LNG'!$A$5:$A$46=S$39)*'IGU(2020)_LNG'!$C$5:$V$46)*10^6*Conversion_Factor!$F$8*Conversion_Factor!$I$6*10^-3)</f>
        <v/>
      </c>
      <c r="T50" s="131" t="str" cm="1">
        <f t="array" ref="T50">IF(SUMPRODUCT(('IGU(2020)_LNG'!$C$3:$V$3=$A50)*('IGU(2020)_LNG'!$A$5:$A$46=T$39))=0,"",SUMPRODUCT(('IGU(2020)_LNG'!$C$3:$V$3=$A50)*('IGU(2020)_LNG'!$A$5:$A$46=T$39)*'IGU(2020)_LNG'!$C$5:$V$46)*10^6*Conversion_Factor!$F$8*Conversion_Factor!$I$6*10^-3)</f>
        <v/>
      </c>
      <c r="U50" s="131" t="str" cm="1">
        <f t="array" ref="U50">IF(SUMPRODUCT(('IGU(2020)_LNG'!$C$3:$V$3=$A50)*('IGU(2020)_LNG'!$A$5:$A$46=U$39))=0,"",SUMPRODUCT(('IGU(2020)_LNG'!$C$3:$V$3=$A50)*('IGU(2020)_LNG'!$A$5:$A$46=U$39)*'IGU(2020)_LNG'!$C$5:$V$46)*10^6*Conversion_Factor!$F$8*Conversion_Factor!$I$6*10^-3)</f>
        <v/>
      </c>
      <c r="V50" s="131" t="str" cm="1">
        <f t="array" ref="V50">IF(SUMPRODUCT(('IGU(2020)_LNG'!$C$3:$V$3=$A50)*('IGU(2020)_LNG'!$A$5:$A$46=V$39))=0,"",SUMPRODUCT(('IGU(2020)_LNG'!$C$3:$V$3=$A50)*('IGU(2020)_LNG'!$A$5:$A$46=V$39)*'IGU(2020)_LNG'!$C$5:$V$46)*10^6*Conversion_Factor!$F$8*Conversion_Factor!$I$6*10^-3)</f>
        <v/>
      </c>
      <c r="W50" s="131" t="str" cm="1">
        <f t="array" ref="W50">IF(SUMPRODUCT(('IGU(2020)_LNG'!$C$3:$V$3=$A50)*('IGU(2020)_LNG'!$A$5:$A$46=W$39))=0,"",SUMPRODUCT(('IGU(2020)_LNG'!$C$3:$V$3=$A50)*('IGU(2020)_LNG'!$A$5:$A$46=W$39)*'IGU(2020)_LNG'!$C$5:$V$46)*10^6*Conversion_Factor!$F$8*Conversion_Factor!$I$6*10^-3)</f>
        <v/>
      </c>
      <c r="X50" s="131" t="str" cm="1">
        <f t="array" ref="X50">IF(SUMPRODUCT(('IGU(2020)_LNG'!$C$3:$V$3=$A50)*('IGU(2020)_LNG'!$A$5:$A$46=X$39))=0,"",SUMPRODUCT(('IGU(2020)_LNG'!$C$3:$V$3=$A50)*('IGU(2020)_LNG'!$A$5:$A$46=X$39)*'IGU(2020)_LNG'!$C$5:$V$46)*10^6*Conversion_Factor!$F$8*Conversion_Factor!$I$6*10^-3)</f>
        <v/>
      </c>
      <c r="Y50" s="131" t="str" cm="1">
        <f t="array" ref="Y50">IF(SUMPRODUCT(('IGU(2020)_LNG'!$C$3:$V$3=$A50)*('IGU(2020)_LNG'!$A$5:$A$46=Y$39))=0,"",SUMPRODUCT(('IGU(2020)_LNG'!$C$3:$V$3=$A50)*('IGU(2020)_LNG'!$A$5:$A$46=Y$39)*'IGU(2020)_LNG'!$C$5:$V$46)*10^6*Conversion_Factor!$F$8*Conversion_Factor!$I$6*10^-3)</f>
        <v/>
      </c>
      <c r="Z50" s="131" t="str" cm="1">
        <f t="array" ref="Z50">IF(SUMPRODUCT(('IGU(2020)_LNG'!$C$3:$V$3=$A50)*('IGU(2020)_LNG'!$A$5:$A$46=Z$39))=0,"",SUMPRODUCT(('IGU(2020)_LNG'!$C$3:$V$3=$A50)*('IGU(2020)_LNG'!$A$5:$A$46=Z$39)*'IGU(2020)_LNG'!$C$5:$V$46)*10^6*Conversion_Factor!$F$8*Conversion_Factor!$I$6*10^-3)</f>
        <v/>
      </c>
      <c r="AA50" s="131" t="str" cm="1">
        <f t="array" ref="AA50">IF(SUMPRODUCT(('IGU(2020)_LNG'!$C$3:$V$3=$A50)*('IGU(2020)_LNG'!$A$5:$A$46=AA$39))=0,"",SUMPRODUCT(('IGU(2020)_LNG'!$C$3:$V$3=$A50)*('IGU(2020)_LNG'!$A$5:$A$46=AA$39)*'IGU(2020)_LNG'!$C$5:$V$46)*10^6*Conversion_Factor!$F$8*Conversion_Factor!$I$6*10^-3)</f>
        <v/>
      </c>
      <c r="AB50" s="131" t="str" cm="1">
        <f t="array" ref="AB50">IF(SUMPRODUCT(('IGU(2020)_LNG'!$C$3:$V$3=$A50)*('IGU(2020)_LNG'!$A$5:$A$46=AB$39))=0,"",SUMPRODUCT(('IGU(2020)_LNG'!$C$3:$V$3=$A50)*('IGU(2020)_LNG'!$A$5:$A$46=AB$39)*'IGU(2020)_LNG'!$C$5:$V$46)*10^6*Conversion_Factor!$F$8*Conversion_Factor!$I$6*10^-3)</f>
        <v/>
      </c>
      <c r="AC50" s="131" t="str" cm="1">
        <f t="array" ref="AC50">IF(SUMPRODUCT(('IGU(2020)_LNG'!$C$3:$V$3=$A50)*('IGU(2020)_LNG'!$A$5:$A$46=AC$39))=0,"",SUMPRODUCT(('IGU(2020)_LNG'!$C$3:$V$3=$A50)*('IGU(2020)_LNG'!$A$5:$A$46=AC$39)*'IGU(2020)_LNG'!$C$5:$V$46)*10^6*Conversion_Factor!$F$8*Conversion_Factor!$I$6*10^-3)</f>
        <v/>
      </c>
      <c r="AD50" s="132">
        <f t="shared" ref="AD50:AD62" si="12">SUM(B50:AC50)</f>
        <v>0</v>
      </c>
      <c r="AE50" s="133"/>
      <c r="AF50" s="134">
        <f t="shared" si="9"/>
        <v>0</v>
      </c>
      <c r="AG50" s="133">
        <f t="shared" si="10"/>
        <v>0</v>
      </c>
    </row>
    <row r="51" spans="1:33">
      <c r="A51" t="s">
        <v>75</v>
      </c>
      <c r="B51" s="131" t="str" cm="1">
        <f t="array" ref="B51">IF(SUMPRODUCT(('IGU(2020)_LNG'!$C$3:$V$3=$A51)*('IGU(2020)_LNG'!$A$5:$A$46=B$39))=0,"",SUMPRODUCT(('IGU(2020)_LNG'!$C$3:$V$3=$A51)*('IGU(2020)_LNG'!$A$5:$A$46=B$39)*'IGU(2020)_LNG'!$C$5:$V$46)*10^6*Conversion_Factor!$F$8*Conversion_Factor!$I$6*10^-3)</f>
        <v/>
      </c>
      <c r="C51" s="131" t="str" cm="1">
        <f t="array" ref="C51">IF(SUMPRODUCT(('IGU(2020)_LNG'!$C$3:$V$3=$A51)*('IGU(2020)_LNG'!$A$5:$A$46=C$39))=0,"",SUMPRODUCT(('IGU(2020)_LNG'!$C$3:$V$3=$A51)*('IGU(2020)_LNG'!$A$5:$A$46=C$39)*'IGU(2020)_LNG'!$C$5:$V$46)*10^6*Conversion_Factor!$F$8*Conversion_Factor!$I$6*10^-3)</f>
        <v/>
      </c>
      <c r="D51" s="131" t="str" cm="1">
        <f t="array" ref="D51">IF(SUMPRODUCT(('IGU(2020)_LNG'!$C$3:$V$3=$A51)*('IGU(2020)_LNG'!$A$5:$A$46=D$39))=0,"",SUMPRODUCT(('IGU(2020)_LNG'!$C$3:$V$3=$A51)*('IGU(2020)_LNG'!$A$5:$A$46=D$39)*'IGU(2020)_LNG'!$C$5:$V$46)*10^6*Conversion_Factor!$F$8*Conversion_Factor!$I$6*10^-3)</f>
        <v/>
      </c>
      <c r="E51" s="131" t="str" cm="1">
        <f t="array" ref="E51">IF(SUMPRODUCT(('IGU(2020)_LNG'!$C$3:$V$3=$A51)*('IGU(2020)_LNG'!$A$5:$A$46=E$39))=0,"",SUMPRODUCT(('IGU(2020)_LNG'!$C$3:$V$3=$A51)*('IGU(2020)_LNG'!$A$5:$A$46=E$39)*'IGU(2020)_LNG'!$C$5:$V$46)*10^6*Conversion_Factor!$F$8*Conversion_Factor!$I$6*10^-3)</f>
        <v/>
      </c>
      <c r="F51" s="131" t="str" cm="1">
        <f t="array" ref="F51">IF(SUMPRODUCT(('IGU(2020)_LNG'!$C$3:$V$3=$A51)*('IGU(2020)_LNG'!$A$5:$A$46=F$39))=0,"",SUMPRODUCT(('IGU(2020)_LNG'!$C$3:$V$3=$A51)*('IGU(2020)_LNG'!$A$5:$A$46=F$39)*'IGU(2020)_LNG'!$C$5:$V$46)*10^6*Conversion_Factor!$F$8*Conversion_Factor!$I$6*10^-3)</f>
        <v/>
      </c>
      <c r="G51" s="131" t="str" cm="1">
        <f t="array" ref="G51">IF(SUMPRODUCT(('IGU(2020)_LNG'!$C$3:$V$3=$A51)*('IGU(2020)_LNG'!$A$5:$A$46=G$39))=0,"",SUMPRODUCT(('IGU(2020)_LNG'!$C$3:$V$3=$A51)*('IGU(2020)_LNG'!$A$5:$A$46=G$39)*'IGU(2020)_LNG'!$C$5:$V$46)*10^6*Conversion_Factor!$F$8*Conversion_Factor!$I$6*10^-3)</f>
        <v/>
      </c>
      <c r="H51" s="131" t="str" cm="1">
        <f t="array" ref="H51">IF(SUMPRODUCT(('IGU(2020)_LNG'!$C$3:$V$3=$A51)*('IGU(2020)_LNG'!$A$5:$A$46=H$39))=0,"",SUMPRODUCT(('IGU(2020)_LNG'!$C$3:$V$3=$A51)*('IGU(2020)_LNG'!$A$5:$A$46=H$39)*'IGU(2020)_LNG'!$C$5:$V$46)*10^6*Conversion_Factor!$F$8*Conversion_Factor!$I$6*10^-3)</f>
        <v/>
      </c>
      <c r="I51" s="131" t="str" cm="1">
        <f t="array" ref="I51">IF(SUMPRODUCT(('IGU(2020)_LNG'!$C$3:$V$3=$A51)*('IGU(2020)_LNG'!$A$5:$A$46=I$39))=0,"",SUMPRODUCT(('IGU(2020)_LNG'!$C$3:$V$3=$A51)*('IGU(2020)_LNG'!$A$5:$A$46=I$39)*'IGU(2020)_LNG'!$C$5:$V$46)*10^6*Conversion_Factor!$F$8*Conversion_Factor!$I$6*10^-3)</f>
        <v/>
      </c>
      <c r="J51" s="131" t="str" cm="1">
        <f t="array" ref="J51">IF(SUMPRODUCT(('IGU(2020)_LNG'!$C$3:$V$3=$A51)*('IGU(2020)_LNG'!$A$5:$A$46=J$39))=0,"",SUMPRODUCT(('IGU(2020)_LNG'!$C$3:$V$3=$A51)*('IGU(2020)_LNG'!$A$5:$A$46=J$39)*'IGU(2020)_LNG'!$C$5:$V$46)*10^6*Conversion_Factor!$F$8*Conversion_Factor!$I$6*10^-3)</f>
        <v/>
      </c>
      <c r="K51" s="131" t="str" cm="1">
        <f t="array" ref="K51">IF(SUMPRODUCT(('IGU(2020)_LNG'!$C$3:$V$3=$A51)*('IGU(2020)_LNG'!$A$5:$A$46=K$39))=0,"",SUMPRODUCT(('IGU(2020)_LNG'!$C$3:$V$3=$A51)*('IGU(2020)_LNG'!$A$5:$A$46=K$39)*'IGU(2020)_LNG'!$C$5:$V$46)*10^6*Conversion_Factor!$F$8*Conversion_Factor!$I$6*10^-3)</f>
        <v/>
      </c>
      <c r="L51" s="131" t="str" cm="1">
        <f t="array" ref="L51">IF(SUMPRODUCT(('IGU(2020)_LNG'!$C$3:$V$3=$A51)*('IGU(2020)_LNG'!$A$5:$A$46=L$39))=0,"",SUMPRODUCT(('IGU(2020)_LNG'!$C$3:$V$3=$A51)*('IGU(2020)_LNG'!$A$5:$A$46=L$39)*'IGU(2020)_LNG'!$C$5:$V$46)*10^6*Conversion_Factor!$F$8*Conversion_Factor!$I$6*10^-3)</f>
        <v/>
      </c>
      <c r="M51" s="71" t="str" cm="1">
        <f t="array" ref="M51">IF(SUMPRODUCT(('IGU(2020)_LNG'!$C$3:$V$3=$A51)*('IGU(2020)_LNG'!$A$5:$A$46=M$39))=0,"",SUMPRODUCT(('IGU(2020)_LNG'!$C$3:$V$3=$A51)*('IGU(2020)_LNG'!$A$5:$A$46=M$39)*'IGU(2020)_LNG'!$C$5:$V$46)*10^6*Conversion_Factor!$F$8*Conversion_Factor!$I$6*10^-3)</f>
        <v/>
      </c>
      <c r="N51" s="131" t="str" cm="1">
        <f t="array" ref="N51">IF(SUMPRODUCT(('IGU(2020)_LNG'!$C$3:$V$3=$A51)*('IGU(2020)_LNG'!$A$5:$A$46=N$39))=0,"",SUMPRODUCT(('IGU(2020)_LNG'!$C$3:$V$3=$A51)*('IGU(2020)_LNG'!$A$5:$A$46=N$39)*'IGU(2020)_LNG'!$C$5:$V$46)*10^6*Conversion_Factor!$F$8*Conversion_Factor!$I$6*10^-3)</f>
        <v/>
      </c>
      <c r="O51" s="131" t="str" cm="1">
        <f t="array" ref="O51">IF(SUMPRODUCT(('IGU(2020)_LNG'!$C$3:$V$3=$A51)*('IGU(2020)_LNG'!$A$5:$A$46=O$39))=0,"",SUMPRODUCT(('IGU(2020)_LNG'!$C$3:$V$3=$A51)*('IGU(2020)_LNG'!$A$5:$A$46=O$39)*'IGU(2020)_LNG'!$C$5:$V$46)*10^6*Conversion_Factor!$F$8*Conversion_Factor!$I$6*10^-3)</f>
        <v/>
      </c>
      <c r="P51" s="131" t="str" cm="1">
        <f t="array" ref="P51">IF(SUMPRODUCT(('IGU(2020)_LNG'!$C$3:$V$3=$A51)*('IGU(2020)_LNG'!$A$5:$A$46=P$39))=0,"",SUMPRODUCT(('IGU(2020)_LNG'!$C$3:$V$3=$A51)*('IGU(2020)_LNG'!$A$5:$A$46=P$39)*'IGU(2020)_LNG'!$C$5:$V$46)*10^6*Conversion_Factor!$F$8*Conversion_Factor!$I$6*10^-3)</f>
        <v/>
      </c>
      <c r="Q51" s="131" t="str" cm="1">
        <f t="array" ref="Q51">IF(SUMPRODUCT(('IGU(2020)_LNG'!$C$3:$V$3=$A51)*('IGU(2020)_LNG'!$A$5:$A$46=Q$39))=0,"",SUMPRODUCT(('IGU(2020)_LNG'!$C$3:$V$3=$A51)*('IGU(2020)_LNG'!$A$5:$A$46=Q$39)*'IGU(2020)_LNG'!$C$5:$V$46)*10^6*Conversion_Factor!$F$8*Conversion_Factor!$I$6*10^-3)</f>
        <v/>
      </c>
      <c r="R51" s="131" t="str" cm="1">
        <f t="array" ref="R51">IF(SUMPRODUCT(('IGU(2020)_LNG'!$C$3:$V$3=$A51)*('IGU(2020)_LNG'!$A$5:$A$46=R$39))=0,"",SUMPRODUCT(('IGU(2020)_LNG'!$C$3:$V$3=$A51)*('IGU(2020)_LNG'!$A$5:$A$46=R$39)*'IGU(2020)_LNG'!$C$5:$V$46)*10^6*Conversion_Factor!$F$8*Conversion_Factor!$I$6*10^-3)</f>
        <v/>
      </c>
      <c r="S51" s="131" t="str" cm="1">
        <f t="array" ref="S51">IF(SUMPRODUCT(('IGU(2020)_LNG'!$C$3:$V$3=$A51)*('IGU(2020)_LNG'!$A$5:$A$46=S$39))=0,"",SUMPRODUCT(('IGU(2020)_LNG'!$C$3:$V$3=$A51)*('IGU(2020)_LNG'!$A$5:$A$46=S$39)*'IGU(2020)_LNG'!$C$5:$V$46)*10^6*Conversion_Factor!$F$8*Conversion_Factor!$I$6*10^-3)</f>
        <v/>
      </c>
      <c r="T51" s="131" t="str" cm="1">
        <f t="array" ref="T51">IF(SUMPRODUCT(('IGU(2020)_LNG'!$C$3:$V$3=$A51)*('IGU(2020)_LNG'!$A$5:$A$46=T$39))=0,"",SUMPRODUCT(('IGU(2020)_LNG'!$C$3:$V$3=$A51)*('IGU(2020)_LNG'!$A$5:$A$46=T$39)*'IGU(2020)_LNG'!$C$5:$V$46)*10^6*Conversion_Factor!$F$8*Conversion_Factor!$I$6*10^-3)</f>
        <v/>
      </c>
      <c r="U51" s="131" t="str" cm="1">
        <f t="array" ref="U51">IF(SUMPRODUCT(('IGU(2020)_LNG'!$C$3:$V$3=$A51)*('IGU(2020)_LNG'!$A$5:$A$46=U$39))=0,"",SUMPRODUCT(('IGU(2020)_LNG'!$C$3:$V$3=$A51)*('IGU(2020)_LNG'!$A$5:$A$46=U$39)*'IGU(2020)_LNG'!$C$5:$V$46)*10^6*Conversion_Factor!$F$8*Conversion_Factor!$I$6*10^-3)</f>
        <v/>
      </c>
      <c r="V51" s="131" t="str" cm="1">
        <f t="array" ref="V51">IF(SUMPRODUCT(('IGU(2020)_LNG'!$C$3:$V$3=$A51)*('IGU(2020)_LNG'!$A$5:$A$46=V$39))=0,"",SUMPRODUCT(('IGU(2020)_LNG'!$C$3:$V$3=$A51)*('IGU(2020)_LNG'!$A$5:$A$46=V$39)*'IGU(2020)_LNG'!$C$5:$V$46)*10^6*Conversion_Factor!$F$8*Conversion_Factor!$I$6*10^-3)</f>
        <v/>
      </c>
      <c r="W51" s="131" t="str" cm="1">
        <f t="array" ref="W51">IF(SUMPRODUCT(('IGU(2020)_LNG'!$C$3:$V$3=$A51)*('IGU(2020)_LNG'!$A$5:$A$46=W$39))=0,"",SUMPRODUCT(('IGU(2020)_LNG'!$C$3:$V$3=$A51)*('IGU(2020)_LNG'!$A$5:$A$46=W$39)*'IGU(2020)_LNG'!$C$5:$V$46)*10^6*Conversion_Factor!$F$8*Conversion_Factor!$I$6*10^-3)</f>
        <v/>
      </c>
      <c r="X51" s="131" t="str" cm="1">
        <f t="array" ref="X51">IF(SUMPRODUCT(('IGU(2020)_LNG'!$C$3:$V$3=$A51)*('IGU(2020)_LNG'!$A$5:$A$46=X$39))=0,"",SUMPRODUCT(('IGU(2020)_LNG'!$C$3:$V$3=$A51)*('IGU(2020)_LNG'!$A$5:$A$46=X$39)*'IGU(2020)_LNG'!$C$5:$V$46)*10^6*Conversion_Factor!$F$8*Conversion_Factor!$I$6*10^-3)</f>
        <v/>
      </c>
      <c r="Y51" s="131" t="str" cm="1">
        <f t="array" ref="Y51">IF(SUMPRODUCT(('IGU(2020)_LNG'!$C$3:$V$3=$A51)*('IGU(2020)_LNG'!$A$5:$A$46=Y$39))=0,"",SUMPRODUCT(('IGU(2020)_LNG'!$C$3:$V$3=$A51)*('IGU(2020)_LNG'!$A$5:$A$46=Y$39)*'IGU(2020)_LNG'!$C$5:$V$46)*10^6*Conversion_Factor!$F$8*Conversion_Factor!$I$6*10^-3)</f>
        <v/>
      </c>
      <c r="Z51" s="131" t="str" cm="1">
        <f t="array" ref="Z51">IF(SUMPRODUCT(('IGU(2020)_LNG'!$C$3:$V$3=$A51)*('IGU(2020)_LNG'!$A$5:$A$46=Z$39))=0,"",SUMPRODUCT(('IGU(2020)_LNG'!$C$3:$V$3=$A51)*('IGU(2020)_LNG'!$A$5:$A$46=Z$39)*'IGU(2020)_LNG'!$C$5:$V$46)*10^6*Conversion_Factor!$F$8*Conversion_Factor!$I$6*10^-3)</f>
        <v/>
      </c>
      <c r="AA51" s="131" t="str" cm="1">
        <f t="array" ref="AA51">IF(SUMPRODUCT(('IGU(2020)_LNG'!$C$3:$V$3=$A51)*('IGU(2020)_LNG'!$A$5:$A$46=AA$39))=0,"",SUMPRODUCT(('IGU(2020)_LNG'!$C$3:$V$3=$A51)*('IGU(2020)_LNG'!$A$5:$A$46=AA$39)*'IGU(2020)_LNG'!$C$5:$V$46)*10^6*Conversion_Factor!$F$8*Conversion_Factor!$I$6*10^-3)</f>
        <v/>
      </c>
      <c r="AB51" s="131" t="str" cm="1">
        <f t="array" ref="AB51">IF(SUMPRODUCT(('IGU(2020)_LNG'!$C$3:$V$3=$A51)*('IGU(2020)_LNG'!$A$5:$A$46=AB$39))=0,"",SUMPRODUCT(('IGU(2020)_LNG'!$C$3:$V$3=$A51)*('IGU(2020)_LNG'!$A$5:$A$46=AB$39)*'IGU(2020)_LNG'!$C$5:$V$46)*10^6*Conversion_Factor!$F$8*Conversion_Factor!$I$6*10^-3)</f>
        <v/>
      </c>
      <c r="AC51" s="131" t="str" cm="1">
        <f t="array" ref="AC51">IF(SUMPRODUCT(('IGU(2020)_LNG'!$C$3:$V$3=$A51)*('IGU(2020)_LNG'!$A$5:$A$46=AC$39))=0,"",SUMPRODUCT(('IGU(2020)_LNG'!$C$3:$V$3=$A51)*('IGU(2020)_LNG'!$A$5:$A$46=AC$39)*'IGU(2020)_LNG'!$C$5:$V$46)*10^6*Conversion_Factor!$F$8*Conversion_Factor!$I$6*10^-3)</f>
        <v/>
      </c>
      <c r="AD51" s="132">
        <f t="shared" si="12"/>
        <v>0</v>
      </c>
      <c r="AE51" s="133"/>
      <c r="AF51" s="134">
        <f t="shared" si="9"/>
        <v>34841.724287195873</v>
      </c>
      <c r="AG51" s="133">
        <f t="shared" si="10"/>
        <v>126779</v>
      </c>
    </row>
    <row r="52" spans="1:33">
      <c r="A52" t="s">
        <v>78</v>
      </c>
      <c r="B52" s="131" t="str" cm="1">
        <f t="array" ref="B52">IF(SUMPRODUCT(('IGU(2020)_LNG'!$C$3:$V$3=$A52)*('IGU(2020)_LNG'!$A$5:$A$46=B$39))=0,"",SUMPRODUCT(('IGU(2020)_LNG'!$C$3:$V$3=$A52)*('IGU(2020)_LNG'!$A$5:$A$46=B$39)*'IGU(2020)_LNG'!$C$5:$V$46)*10^6*Conversion_Factor!$F$8*Conversion_Factor!$I$6*10^-3)</f>
        <v/>
      </c>
      <c r="C52" s="131" t="str" cm="1">
        <f t="array" ref="C52">IF(SUMPRODUCT(('IGU(2020)_LNG'!$C$3:$V$3=$A52)*('IGU(2020)_LNG'!$A$5:$A$46=C$39))=0,"",SUMPRODUCT(('IGU(2020)_LNG'!$C$3:$V$3=$A52)*('IGU(2020)_LNG'!$A$5:$A$46=C$39)*'IGU(2020)_LNG'!$C$5:$V$46)*10^6*Conversion_Factor!$F$8*Conversion_Factor!$I$6*10^-3)</f>
        <v/>
      </c>
      <c r="D52" s="131" t="str" cm="1">
        <f t="array" ref="D52">IF(SUMPRODUCT(('IGU(2020)_LNG'!$C$3:$V$3=$A52)*('IGU(2020)_LNG'!$A$5:$A$46=D$39))=0,"",SUMPRODUCT(('IGU(2020)_LNG'!$C$3:$V$3=$A52)*('IGU(2020)_LNG'!$A$5:$A$46=D$39)*'IGU(2020)_LNG'!$C$5:$V$46)*10^6*Conversion_Factor!$F$8*Conversion_Factor!$I$6*10^-3)</f>
        <v/>
      </c>
      <c r="E52" s="131" t="str" cm="1">
        <f t="array" ref="E52">IF(SUMPRODUCT(('IGU(2020)_LNG'!$C$3:$V$3=$A52)*('IGU(2020)_LNG'!$A$5:$A$46=E$39))=0,"",SUMPRODUCT(('IGU(2020)_LNG'!$C$3:$V$3=$A52)*('IGU(2020)_LNG'!$A$5:$A$46=E$39)*'IGU(2020)_LNG'!$C$5:$V$46)*10^6*Conversion_Factor!$F$8*Conversion_Factor!$I$6*10^-3)</f>
        <v/>
      </c>
      <c r="F52" s="131" t="str" cm="1">
        <f t="array" ref="F52">IF(SUMPRODUCT(('IGU(2020)_LNG'!$C$3:$V$3=$A52)*('IGU(2020)_LNG'!$A$5:$A$46=F$39))=0,"",SUMPRODUCT(('IGU(2020)_LNG'!$C$3:$V$3=$A52)*('IGU(2020)_LNG'!$A$5:$A$46=F$39)*'IGU(2020)_LNG'!$C$5:$V$46)*10^6*Conversion_Factor!$F$8*Conversion_Factor!$I$6*10^-3)</f>
        <v/>
      </c>
      <c r="G52" s="131" t="str" cm="1">
        <f t="array" ref="G52">IF(SUMPRODUCT(('IGU(2020)_LNG'!$C$3:$V$3=$A52)*('IGU(2020)_LNG'!$A$5:$A$46=G$39))=0,"",SUMPRODUCT(('IGU(2020)_LNG'!$C$3:$V$3=$A52)*('IGU(2020)_LNG'!$A$5:$A$46=G$39)*'IGU(2020)_LNG'!$C$5:$V$46)*10^6*Conversion_Factor!$F$8*Conversion_Factor!$I$6*10^-3)</f>
        <v/>
      </c>
      <c r="H52" s="131" t="str" cm="1">
        <f t="array" ref="H52">IF(SUMPRODUCT(('IGU(2020)_LNG'!$C$3:$V$3=$A52)*('IGU(2020)_LNG'!$A$5:$A$46=H$39))=0,"",SUMPRODUCT(('IGU(2020)_LNG'!$C$3:$V$3=$A52)*('IGU(2020)_LNG'!$A$5:$A$46=H$39)*'IGU(2020)_LNG'!$C$5:$V$46)*10^6*Conversion_Factor!$F$8*Conversion_Factor!$I$6*10^-3)</f>
        <v/>
      </c>
      <c r="I52" s="131" t="str" cm="1">
        <f t="array" ref="I52">IF(SUMPRODUCT(('IGU(2020)_LNG'!$C$3:$V$3=$A52)*('IGU(2020)_LNG'!$A$5:$A$46=I$39))=0,"",SUMPRODUCT(('IGU(2020)_LNG'!$C$3:$V$3=$A52)*('IGU(2020)_LNG'!$A$5:$A$46=I$39)*'IGU(2020)_LNG'!$C$5:$V$46)*10^6*Conversion_Factor!$F$8*Conversion_Factor!$I$6*10^-3)</f>
        <v/>
      </c>
      <c r="J52" s="131" t="str" cm="1">
        <f t="array" ref="J52">IF(SUMPRODUCT(('IGU(2020)_LNG'!$C$3:$V$3=$A52)*('IGU(2020)_LNG'!$A$5:$A$46=J$39))=0,"",SUMPRODUCT(('IGU(2020)_LNG'!$C$3:$V$3=$A52)*('IGU(2020)_LNG'!$A$5:$A$46=J$39)*'IGU(2020)_LNG'!$C$5:$V$46)*10^6*Conversion_Factor!$F$8*Conversion_Factor!$I$6*10^-3)</f>
        <v/>
      </c>
      <c r="K52" s="131" t="str" cm="1">
        <f t="array" ref="K52">IF(SUMPRODUCT(('IGU(2020)_LNG'!$C$3:$V$3=$A52)*('IGU(2020)_LNG'!$A$5:$A$46=K$39))=0,"",SUMPRODUCT(('IGU(2020)_LNG'!$C$3:$V$3=$A52)*('IGU(2020)_LNG'!$A$5:$A$46=K$39)*'IGU(2020)_LNG'!$C$5:$V$46)*10^6*Conversion_Factor!$F$8*Conversion_Factor!$I$6*10^-3)</f>
        <v/>
      </c>
      <c r="L52" s="131" t="str" cm="1">
        <f t="array" ref="L52">IF(SUMPRODUCT(('IGU(2020)_LNG'!$C$3:$V$3=$A52)*('IGU(2020)_LNG'!$A$5:$A$46=L$39))=0,"",SUMPRODUCT(('IGU(2020)_LNG'!$C$3:$V$3=$A52)*('IGU(2020)_LNG'!$A$5:$A$46=L$39)*'IGU(2020)_LNG'!$C$5:$V$46)*10^6*Conversion_Factor!$F$8*Conversion_Factor!$I$6*10^-3)</f>
        <v/>
      </c>
      <c r="M52" s="131" t="str" cm="1">
        <f t="array" ref="M52">IF(SUMPRODUCT(('IGU(2020)_LNG'!$C$3:$V$3=$A52)*('IGU(2020)_LNG'!$A$5:$A$46=M$39))=0,"",SUMPRODUCT(('IGU(2020)_LNG'!$C$3:$V$3=$A52)*('IGU(2020)_LNG'!$A$5:$A$46=M$39)*'IGU(2020)_LNG'!$C$5:$V$46)*10^6*Conversion_Factor!$F$8*Conversion_Factor!$I$6*10^-3)</f>
        <v/>
      </c>
      <c r="N52" s="71" t="str" cm="1">
        <f t="array" ref="N52">IF(SUMPRODUCT(('IGU(2020)_LNG'!$C$3:$V$3=$A52)*('IGU(2020)_LNG'!$A$5:$A$46=N$39))=0,"",SUMPRODUCT(('IGU(2020)_LNG'!$C$3:$V$3=$A52)*('IGU(2020)_LNG'!$A$5:$A$46=N$39)*'IGU(2020)_LNG'!$C$5:$V$46)*10^6*Conversion_Factor!$F$8*Conversion_Factor!$I$6*10^-3)</f>
        <v/>
      </c>
      <c r="O52" s="131" t="str" cm="1">
        <f t="array" ref="O52">IF(SUMPRODUCT(('IGU(2020)_LNG'!$C$3:$V$3=$A52)*('IGU(2020)_LNG'!$A$5:$A$46=O$39))=0,"",SUMPRODUCT(('IGU(2020)_LNG'!$C$3:$V$3=$A52)*('IGU(2020)_LNG'!$A$5:$A$46=O$39)*'IGU(2020)_LNG'!$C$5:$V$46)*10^6*Conversion_Factor!$F$8*Conversion_Factor!$I$6*10^-3)</f>
        <v/>
      </c>
      <c r="P52" s="131" t="str" cm="1">
        <f t="array" ref="P52">IF(SUMPRODUCT(('IGU(2020)_LNG'!$C$3:$V$3=$A52)*('IGU(2020)_LNG'!$A$5:$A$46=P$39))=0,"",SUMPRODUCT(('IGU(2020)_LNG'!$C$3:$V$3=$A52)*('IGU(2020)_LNG'!$A$5:$A$46=P$39)*'IGU(2020)_LNG'!$C$5:$V$46)*10^6*Conversion_Factor!$F$8*Conversion_Factor!$I$6*10^-3)</f>
        <v/>
      </c>
      <c r="Q52" s="131" t="str" cm="1">
        <f t="array" ref="Q52">IF(SUMPRODUCT(('IGU(2020)_LNG'!$C$3:$V$3=$A52)*('IGU(2020)_LNG'!$A$5:$A$46=Q$39))=0,"",SUMPRODUCT(('IGU(2020)_LNG'!$C$3:$V$3=$A52)*('IGU(2020)_LNG'!$A$5:$A$46=Q$39)*'IGU(2020)_LNG'!$C$5:$V$46)*10^6*Conversion_Factor!$F$8*Conversion_Factor!$I$6*10^-3)</f>
        <v/>
      </c>
      <c r="R52" s="131" t="str" cm="1">
        <f t="array" ref="R52">IF(SUMPRODUCT(('IGU(2020)_LNG'!$C$3:$V$3=$A52)*('IGU(2020)_LNG'!$A$5:$A$46=R$39))=0,"",SUMPRODUCT(('IGU(2020)_LNG'!$C$3:$V$3=$A52)*('IGU(2020)_LNG'!$A$5:$A$46=R$39)*'IGU(2020)_LNG'!$C$5:$V$46)*10^6*Conversion_Factor!$F$8*Conversion_Factor!$I$6*10^-3)</f>
        <v/>
      </c>
      <c r="S52" s="131" t="str" cm="1">
        <f t="array" ref="S52">IF(SUMPRODUCT(('IGU(2020)_LNG'!$C$3:$V$3=$A52)*('IGU(2020)_LNG'!$A$5:$A$46=S$39))=0,"",SUMPRODUCT(('IGU(2020)_LNG'!$C$3:$V$3=$A52)*('IGU(2020)_LNG'!$A$5:$A$46=S$39)*'IGU(2020)_LNG'!$C$5:$V$46)*10^6*Conversion_Factor!$F$8*Conversion_Factor!$I$6*10^-3)</f>
        <v/>
      </c>
      <c r="T52" s="131" t="str" cm="1">
        <f t="array" ref="T52">IF(SUMPRODUCT(('IGU(2020)_LNG'!$C$3:$V$3=$A52)*('IGU(2020)_LNG'!$A$5:$A$46=T$39))=0,"",SUMPRODUCT(('IGU(2020)_LNG'!$C$3:$V$3=$A52)*('IGU(2020)_LNG'!$A$5:$A$46=T$39)*'IGU(2020)_LNG'!$C$5:$V$46)*10^6*Conversion_Factor!$F$8*Conversion_Factor!$I$6*10^-3)</f>
        <v/>
      </c>
      <c r="U52" s="131" t="str" cm="1">
        <f t="array" ref="U52">IF(SUMPRODUCT(('IGU(2020)_LNG'!$C$3:$V$3=$A52)*('IGU(2020)_LNG'!$A$5:$A$46=U$39))=0,"",SUMPRODUCT(('IGU(2020)_LNG'!$C$3:$V$3=$A52)*('IGU(2020)_LNG'!$A$5:$A$46=U$39)*'IGU(2020)_LNG'!$C$5:$V$46)*10^6*Conversion_Factor!$F$8*Conversion_Factor!$I$6*10^-3)</f>
        <v/>
      </c>
      <c r="V52" s="131" t="str" cm="1">
        <f t="array" ref="V52">IF(SUMPRODUCT(('IGU(2020)_LNG'!$C$3:$V$3=$A52)*('IGU(2020)_LNG'!$A$5:$A$46=V$39))=0,"",SUMPRODUCT(('IGU(2020)_LNG'!$C$3:$V$3=$A52)*('IGU(2020)_LNG'!$A$5:$A$46=V$39)*'IGU(2020)_LNG'!$C$5:$V$46)*10^6*Conversion_Factor!$F$8*Conversion_Factor!$I$6*10^-3)</f>
        <v/>
      </c>
      <c r="W52" s="131" t="str" cm="1">
        <f t="array" ref="W52">IF(SUMPRODUCT(('IGU(2020)_LNG'!$C$3:$V$3=$A52)*('IGU(2020)_LNG'!$A$5:$A$46=W$39))=0,"",SUMPRODUCT(('IGU(2020)_LNG'!$C$3:$V$3=$A52)*('IGU(2020)_LNG'!$A$5:$A$46=W$39)*'IGU(2020)_LNG'!$C$5:$V$46)*10^6*Conversion_Factor!$F$8*Conversion_Factor!$I$6*10^-3)</f>
        <v/>
      </c>
      <c r="X52" s="131" t="str" cm="1">
        <f t="array" ref="X52">IF(SUMPRODUCT(('IGU(2020)_LNG'!$C$3:$V$3=$A52)*('IGU(2020)_LNG'!$A$5:$A$46=X$39))=0,"",SUMPRODUCT(('IGU(2020)_LNG'!$C$3:$V$3=$A52)*('IGU(2020)_LNG'!$A$5:$A$46=X$39)*'IGU(2020)_LNG'!$C$5:$V$46)*10^6*Conversion_Factor!$F$8*Conversion_Factor!$I$6*10^-3)</f>
        <v/>
      </c>
      <c r="Y52" s="131" t="str" cm="1">
        <f t="array" ref="Y52">IF(SUMPRODUCT(('IGU(2020)_LNG'!$C$3:$V$3=$A52)*('IGU(2020)_LNG'!$A$5:$A$46=Y$39))=0,"",SUMPRODUCT(('IGU(2020)_LNG'!$C$3:$V$3=$A52)*('IGU(2020)_LNG'!$A$5:$A$46=Y$39)*'IGU(2020)_LNG'!$C$5:$V$46)*10^6*Conversion_Factor!$F$8*Conversion_Factor!$I$6*10^-3)</f>
        <v/>
      </c>
      <c r="Z52" s="131" t="str" cm="1">
        <f t="array" ref="Z52">IF(SUMPRODUCT(('IGU(2020)_LNG'!$C$3:$V$3=$A52)*('IGU(2020)_LNG'!$A$5:$A$46=Z$39))=0,"",SUMPRODUCT(('IGU(2020)_LNG'!$C$3:$V$3=$A52)*('IGU(2020)_LNG'!$A$5:$A$46=Z$39)*'IGU(2020)_LNG'!$C$5:$V$46)*10^6*Conversion_Factor!$F$8*Conversion_Factor!$I$6*10^-3)</f>
        <v/>
      </c>
      <c r="AA52" s="131" t="str" cm="1">
        <f t="array" ref="AA52">IF(SUMPRODUCT(('IGU(2020)_LNG'!$C$3:$V$3=$A52)*('IGU(2020)_LNG'!$A$5:$A$46=AA$39))=0,"",SUMPRODUCT(('IGU(2020)_LNG'!$C$3:$V$3=$A52)*('IGU(2020)_LNG'!$A$5:$A$46=AA$39)*'IGU(2020)_LNG'!$C$5:$V$46)*10^6*Conversion_Factor!$F$8*Conversion_Factor!$I$6*10^-3)</f>
        <v/>
      </c>
      <c r="AB52" s="131" t="str" cm="1">
        <f t="array" ref="AB52">IF(SUMPRODUCT(('IGU(2020)_LNG'!$C$3:$V$3=$A52)*('IGU(2020)_LNG'!$A$5:$A$46=AB$39))=0,"",SUMPRODUCT(('IGU(2020)_LNG'!$C$3:$V$3=$A52)*('IGU(2020)_LNG'!$A$5:$A$46=AB$39)*'IGU(2020)_LNG'!$C$5:$V$46)*10^6*Conversion_Factor!$F$8*Conversion_Factor!$I$6*10^-3)</f>
        <v/>
      </c>
      <c r="AC52" s="131" t="str" cm="1">
        <f t="array" ref="AC52">IF(SUMPRODUCT(('IGU(2020)_LNG'!$C$3:$V$3=$A52)*('IGU(2020)_LNG'!$A$5:$A$46=AC$39))=0,"",SUMPRODUCT(('IGU(2020)_LNG'!$C$3:$V$3=$A52)*('IGU(2020)_LNG'!$A$5:$A$46=AC$39)*'IGU(2020)_LNG'!$C$5:$V$46)*10^6*Conversion_Factor!$F$8*Conversion_Factor!$I$6*10^-3)</f>
        <v/>
      </c>
      <c r="AD52" s="132">
        <f t="shared" si="12"/>
        <v>0</v>
      </c>
      <c r="AE52" s="133"/>
      <c r="AF52" s="134">
        <f t="shared" si="9"/>
        <v>0</v>
      </c>
      <c r="AG52" s="133">
        <f t="shared" si="10"/>
        <v>0</v>
      </c>
    </row>
    <row r="53" spans="1:33">
      <c r="A53" t="s">
        <v>81</v>
      </c>
      <c r="B53" s="131" t="str" cm="1">
        <f t="array" ref="B53">IF(SUMPRODUCT(('IGU(2020)_LNG'!$C$3:$V$3=$A53)*('IGU(2020)_LNG'!$A$5:$A$46=B$39))=0,"",SUMPRODUCT(('IGU(2020)_LNG'!$C$3:$V$3=$A53)*('IGU(2020)_LNG'!$A$5:$A$46=B$39)*'IGU(2020)_LNG'!$C$5:$V$46)*10^6*Conversion_Factor!$F$8*Conversion_Factor!$I$6*10^-3)</f>
        <v/>
      </c>
      <c r="C53" s="131" cm="1">
        <f t="array" ref="C53">IF(SUMPRODUCT(('IGU(2020)_LNG'!$C$3:$V$3=$A53)*('IGU(2020)_LNG'!$A$5:$A$46=C$39))=0,"",SUMPRODUCT(('IGU(2020)_LNG'!$C$3:$V$3=$A53)*('IGU(2020)_LNG'!$A$5:$A$46=C$39)*'IGU(2020)_LNG'!$C$5:$V$46)*10^6*Conversion_Factor!$F$8*Conversion_Factor!$I$6*10^-3)</f>
        <v>0</v>
      </c>
      <c r="D53" s="131" t="str" cm="1">
        <f t="array" ref="D53">IF(SUMPRODUCT(('IGU(2020)_LNG'!$C$3:$V$3=$A53)*('IGU(2020)_LNG'!$A$5:$A$46=D$39))=0,"",SUMPRODUCT(('IGU(2020)_LNG'!$C$3:$V$3=$A53)*('IGU(2020)_LNG'!$A$5:$A$46=D$39)*'IGU(2020)_LNG'!$C$5:$V$46)*10^6*Conversion_Factor!$F$8*Conversion_Factor!$I$6*10^-3)</f>
        <v/>
      </c>
      <c r="E53" s="131" t="str" cm="1">
        <f t="array" ref="E53">IF(SUMPRODUCT(('IGU(2020)_LNG'!$C$3:$V$3=$A53)*('IGU(2020)_LNG'!$A$5:$A$46=E$39))=0,"",SUMPRODUCT(('IGU(2020)_LNG'!$C$3:$V$3=$A53)*('IGU(2020)_LNG'!$A$5:$A$46=E$39)*'IGU(2020)_LNG'!$C$5:$V$46)*10^6*Conversion_Factor!$F$8*Conversion_Factor!$I$6*10^-3)</f>
        <v/>
      </c>
      <c r="F53" s="131" t="str" cm="1">
        <f t="array" ref="F53">IF(SUMPRODUCT(('IGU(2020)_LNG'!$C$3:$V$3=$A53)*('IGU(2020)_LNG'!$A$5:$A$46=F$39))=0,"",SUMPRODUCT(('IGU(2020)_LNG'!$C$3:$V$3=$A53)*('IGU(2020)_LNG'!$A$5:$A$46=F$39)*'IGU(2020)_LNG'!$C$5:$V$46)*10^6*Conversion_Factor!$F$8*Conversion_Factor!$I$6*10^-3)</f>
        <v/>
      </c>
      <c r="G53" s="131" t="str" cm="1">
        <f t="array" ref="G53">IF(SUMPRODUCT(('IGU(2020)_LNG'!$C$3:$V$3=$A53)*('IGU(2020)_LNG'!$A$5:$A$46=G$39))=0,"",SUMPRODUCT(('IGU(2020)_LNG'!$C$3:$V$3=$A53)*('IGU(2020)_LNG'!$A$5:$A$46=G$39)*'IGU(2020)_LNG'!$C$5:$V$46)*10^6*Conversion_Factor!$F$8*Conversion_Factor!$I$6*10^-3)</f>
        <v/>
      </c>
      <c r="H53" s="131" cm="1">
        <f t="array" ref="H53">IF(SUMPRODUCT(('IGU(2020)_LNG'!$C$3:$V$3=$A53)*('IGU(2020)_LNG'!$A$5:$A$46=H$39))=0,"",SUMPRODUCT(('IGU(2020)_LNG'!$C$3:$V$3=$A53)*('IGU(2020)_LNG'!$A$5:$A$46=H$39)*'IGU(2020)_LNG'!$C$5:$V$46)*10^6*Conversion_Factor!$F$8*Conversion_Factor!$I$6*10^-3)</f>
        <v>0</v>
      </c>
      <c r="I53" s="131" cm="1">
        <f t="array" ref="I53">IF(SUMPRODUCT(('IGU(2020)_LNG'!$C$3:$V$3=$A53)*('IGU(2020)_LNG'!$A$5:$A$46=I$39))=0,"",SUMPRODUCT(('IGU(2020)_LNG'!$C$3:$V$3=$A53)*('IGU(2020)_LNG'!$A$5:$A$46=I$39)*'IGU(2020)_LNG'!$C$5:$V$46)*10^6*Conversion_Factor!$F$8*Conversion_Factor!$I$6*10^-3)</f>
        <v>0</v>
      </c>
      <c r="J53" s="131" cm="1">
        <f t="array" ref="J53">IF(SUMPRODUCT(('IGU(2020)_LNG'!$C$3:$V$3=$A53)*('IGU(2020)_LNG'!$A$5:$A$46=J$39))=0,"",SUMPRODUCT(('IGU(2020)_LNG'!$C$3:$V$3=$A53)*('IGU(2020)_LNG'!$A$5:$A$46=J$39)*'IGU(2020)_LNG'!$C$5:$V$46)*10^6*Conversion_Factor!$F$8*Conversion_Factor!$I$6*10^-3)</f>
        <v>11262.631399999998</v>
      </c>
      <c r="K53" s="131" cm="1">
        <f t="array" ref="K53">IF(SUMPRODUCT(('IGU(2020)_LNG'!$C$3:$V$3=$A53)*('IGU(2020)_LNG'!$A$5:$A$46=K$39))=0,"",SUMPRODUCT(('IGU(2020)_LNG'!$C$3:$V$3=$A53)*('IGU(2020)_LNG'!$A$5:$A$46=K$39)*'IGU(2020)_LNG'!$C$5:$V$46)*10^6*Conversion_Factor!$F$8*Conversion_Factor!$I$6*10^-3)</f>
        <v>0</v>
      </c>
      <c r="L53" s="131" cm="1">
        <f t="array" ref="L53">IF(SUMPRODUCT(('IGU(2020)_LNG'!$C$3:$V$3=$A53)*('IGU(2020)_LNG'!$A$5:$A$46=L$39))=0,"",SUMPRODUCT(('IGU(2020)_LNG'!$C$3:$V$3=$A53)*('IGU(2020)_LNG'!$A$5:$A$46=L$39)*'IGU(2020)_LNG'!$C$5:$V$46)*10^6*Conversion_Factor!$F$8*Conversion_Factor!$I$6*10^-3)</f>
        <v>0</v>
      </c>
      <c r="M53" s="131" cm="1">
        <f t="array" ref="M53">IF(SUMPRODUCT(('IGU(2020)_LNG'!$C$3:$V$3=$A53)*('IGU(2020)_LNG'!$A$5:$A$46=M$39))=0,"",SUMPRODUCT(('IGU(2020)_LNG'!$C$3:$V$3=$A53)*('IGU(2020)_LNG'!$A$5:$A$46=M$39)*'IGU(2020)_LNG'!$C$5:$V$46)*10^6*Conversion_Factor!$F$8*Conversion_Factor!$I$6*10^-3)</f>
        <v>5631.3156999999992</v>
      </c>
      <c r="N53" s="131" t="str" cm="1">
        <f t="array" ref="N53">IF(SUMPRODUCT(('IGU(2020)_LNG'!$C$3:$V$3=$A53)*('IGU(2020)_LNG'!$A$5:$A$46=N$39))=0,"",SUMPRODUCT(('IGU(2020)_LNG'!$C$3:$V$3=$A53)*('IGU(2020)_LNG'!$A$5:$A$46=N$39)*'IGU(2020)_LNG'!$C$5:$V$46)*10^6*Conversion_Factor!$F$8*Conversion_Factor!$I$6*10^-3)</f>
        <v/>
      </c>
      <c r="O53" s="71" cm="1">
        <f t="array" ref="O53">IF(SUMPRODUCT(('IGU(2020)_LNG'!$C$3:$V$3=$A53)*('IGU(2020)_LNG'!$A$5:$A$46=O$39))=0,"",SUMPRODUCT(('IGU(2020)_LNG'!$C$3:$V$3=$A53)*('IGU(2020)_LNG'!$A$5:$A$46=O$39)*'IGU(2020)_LNG'!$C$5:$V$46)*10^6*Conversion_Factor!$F$8*Conversion_Factor!$I$6*10^-3)</f>
        <v>22525.262799999997</v>
      </c>
      <c r="P53" s="131" cm="1">
        <f t="array" ref="P53">IF(SUMPRODUCT(('IGU(2020)_LNG'!$C$3:$V$3=$A53)*('IGU(2020)_LNG'!$A$5:$A$46=P$39))=0,"",SUMPRODUCT(('IGU(2020)_LNG'!$C$3:$V$3=$A53)*('IGU(2020)_LNG'!$A$5:$A$46=P$39)*'IGU(2020)_LNG'!$C$5:$V$46)*10^6*Conversion_Factor!$F$8*Conversion_Factor!$I$6*10^-3)</f>
        <v>61944.472699999998</v>
      </c>
      <c r="Q53" s="131" cm="1">
        <f t="array" ref="Q53">IF(SUMPRODUCT(('IGU(2020)_LNG'!$C$3:$V$3=$A53)*('IGU(2020)_LNG'!$A$5:$A$46=Q$39))=0,"",SUMPRODUCT(('IGU(2020)_LNG'!$C$3:$V$3=$A53)*('IGU(2020)_LNG'!$A$5:$A$46=Q$39)*'IGU(2020)_LNG'!$C$5:$V$46)*10^6*Conversion_Factor!$F$8*Conversion_Factor!$I$6*10^-3)</f>
        <v>123888.9454</v>
      </c>
      <c r="R53" s="131" cm="1">
        <f t="array" ref="R53">IF(SUMPRODUCT(('IGU(2020)_LNG'!$C$3:$V$3=$A53)*('IGU(2020)_LNG'!$A$5:$A$46=R$39))=0,"",SUMPRODUCT(('IGU(2020)_LNG'!$C$3:$V$3=$A53)*('IGU(2020)_LNG'!$A$5:$A$46=R$39)*'IGU(2020)_LNG'!$C$5:$V$46)*10^6*Conversion_Factor!$F$8*Conversion_Factor!$I$6*10^-3)</f>
        <v>22525.262799999997</v>
      </c>
      <c r="S53" s="131" cm="1">
        <f t="array" ref="S53">IF(SUMPRODUCT(('IGU(2020)_LNG'!$C$3:$V$3=$A53)*('IGU(2020)_LNG'!$A$5:$A$46=S$39))=0,"",SUMPRODUCT(('IGU(2020)_LNG'!$C$3:$V$3=$A53)*('IGU(2020)_LNG'!$A$5:$A$46=S$39)*'IGU(2020)_LNG'!$C$5:$V$46)*10^6*Conversion_Factor!$F$8*Conversion_Factor!$I$6*10^-3)</f>
        <v>0</v>
      </c>
      <c r="T53" s="131" cm="1">
        <f t="array" ref="T53">IF(SUMPRODUCT(('IGU(2020)_LNG'!$C$3:$V$3=$A53)*('IGU(2020)_LNG'!$A$5:$A$46=T$39))=0,"",SUMPRODUCT(('IGU(2020)_LNG'!$C$3:$V$3=$A53)*('IGU(2020)_LNG'!$A$5:$A$46=T$39)*'IGU(2020)_LNG'!$C$5:$V$46)*10^6*Conversion_Factor!$F$8*Conversion_Factor!$I$6*10^-3)</f>
        <v>5631.3156999999992</v>
      </c>
      <c r="U53" s="131" cm="1">
        <f t="array" ref="U53">IF(SUMPRODUCT(('IGU(2020)_LNG'!$C$3:$V$3=$A53)*('IGU(2020)_LNG'!$A$5:$A$46=U$39))=0,"",SUMPRODUCT(('IGU(2020)_LNG'!$C$3:$V$3=$A53)*('IGU(2020)_LNG'!$A$5:$A$46=U$39)*'IGU(2020)_LNG'!$C$5:$V$46)*10^6*Conversion_Factor!$F$8*Conversion_Factor!$I$6*10^-3)</f>
        <v>0</v>
      </c>
      <c r="V53" s="131" cm="1">
        <f t="array" ref="V53">IF(SUMPRODUCT(('IGU(2020)_LNG'!$C$3:$V$3=$A53)*('IGU(2020)_LNG'!$A$5:$A$46=V$39))=0,"",SUMPRODUCT(('IGU(2020)_LNG'!$C$3:$V$3=$A53)*('IGU(2020)_LNG'!$A$5:$A$46=V$39)*'IGU(2020)_LNG'!$C$5:$V$46)*10^6*Conversion_Factor!$F$8*Conversion_Factor!$I$6*10^-3)</f>
        <v>11262.631399999998</v>
      </c>
      <c r="W53" s="131" cm="1">
        <f t="array" ref="W53">IF(SUMPRODUCT(('IGU(2020)_LNG'!$C$3:$V$3=$A53)*('IGU(2020)_LNG'!$A$5:$A$46=W$39))=0,"",SUMPRODUCT(('IGU(2020)_LNG'!$C$3:$V$3=$A53)*('IGU(2020)_LNG'!$A$5:$A$46=W$39)*'IGU(2020)_LNG'!$C$5:$V$46)*10^6*Conversion_Factor!$F$8*Conversion_Factor!$I$6*10^-3)</f>
        <v>5631.3156999999992</v>
      </c>
      <c r="X53" s="131" cm="1">
        <f t="array" ref="X53">IF(SUMPRODUCT(('IGU(2020)_LNG'!$C$3:$V$3=$A53)*('IGU(2020)_LNG'!$A$5:$A$46=X$39))=0,"",SUMPRODUCT(('IGU(2020)_LNG'!$C$3:$V$3=$A53)*('IGU(2020)_LNG'!$A$5:$A$46=X$39)*'IGU(2020)_LNG'!$C$5:$V$46)*10^6*Conversion_Factor!$F$8*Conversion_Factor!$I$6*10^-3)</f>
        <v>0</v>
      </c>
      <c r="Y53" s="131" cm="1">
        <f t="array" ref="Y53">IF(SUMPRODUCT(('IGU(2020)_LNG'!$C$3:$V$3=$A53)*('IGU(2020)_LNG'!$A$5:$A$46=Y$39))=0,"",SUMPRODUCT(('IGU(2020)_LNG'!$C$3:$V$3=$A53)*('IGU(2020)_LNG'!$A$5:$A$46=Y$39)*'IGU(2020)_LNG'!$C$5:$V$46)*10^6*Conversion_Factor!$F$8*Conversion_Factor!$I$6*10^-3)</f>
        <v>0</v>
      </c>
      <c r="Z53" s="131" t="str" cm="1">
        <f t="array" ref="Z53">IF(SUMPRODUCT(('IGU(2020)_LNG'!$C$3:$V$3=$A53)*('IGU(2020)_LNG'!$A$5:$A$46=Z$39))=0,"",SUMPRODUCT(('IGU(2020)_LNG'!$C$3:$V$3=$A53)*('IGU(2020)_LNG'!$A$5:$A$46=Z$39)*'IGU(2020)_LNG'!$C$5:$V$46)*10^6*Conversion_Factor!$F$8*Conversion_Factor!$I$6*10^-3)</f>
        <v/>
      </c>
      <c r="AA53" s="131" t="str" cm="1">
        <f t="array" ref="AA53">IF(SUMPRODUCT(('IGU(2020)_LNG'!$C$3:$V$3=$A53)*('IGU(2020)_LNG'!$A$5:$A$46=AA$39))=0,"",SUMPRODUCT(('IGU(2020)_LNG'!$C$3:$V$3=$A53)*('IGU(2020)_LNG'!$A$5:$A$46=AA$39)*'IGU(2020)_LNG'!$C$5:$V$46)*10^6*Conversion_Factor!$F$8*Conversion_Factor!$I$6*10^-3)</f>
        <v/>
      </c>
      <c r="AB53" s="131" cm="1">
        <f t="array" ref="AB53">IF(SUMPRODUCT(('IGU(2020)_LNG'!$C$3:$V$3=$A53)*('IGU(2020)_LNG'!$A$5:$A$46=AB$39))=0,"",SUMPRODUCT(('IGU(2020)_LNG'!$C$3:$V$3=$A53)*('IGU(2020)_LNG'!$A$5:$A$46=AB$39)*'IGU(2020)_LNG'!$C$5:$V$46)*10^6*Conversion_Factor!$F$8*Conversion_Factor!$I$6*10^-3)</f>
        <v>0</v>
      </c>
      <c r="AC53" s="131" cm="1">
        <f t="array" ref="AC53">IF(SUMPRODUCT(('IGU(2020)_LNG'!$C$3:$V$3=$A53)*('IGU(2020)_LNG'!$A$5:$A$46=AC$39))=0,"",SUMPRODUCT(('IGU(2020)_LNG'!$C$3:$V$3=$A53)*('IGU(2020)_LNG'!$A$5:$A$46=AC$39)*'IGU(2020)_LNG'!$C$5:$V$46)*10^6*Conversion_Factor!$F$8*Conversion_Factor!$I$6*10^-3)</f>
        <v>0</v>
      </c>
      <c r="AD53" s="132">
        <f t="shared" si="12"/>
        <v>270303.15359999996</v>
      </c>
      <c r="AE53" s="133"/>
      <c r="AF53" s="134">
        <f t="shared" si="9"/>
        <v>3873498.0486067096</v>
      </c>
      <c r="AG53" s="133">
        <f t="shared" si="10"/>
        <v>4308754</v>
      </c>
    </row>
    <row r="54" spans="1:33">
      <c r="A54" t="s">
        <v>84</v>
      </c>
      <c r="B54" s="131" t="str" cm="1">
        <f t="array" ref="B54">IF(SUMPRODUCT(('IGU(2020)_LNG'!$C$3:$V$3=$A54)*('IGU(2020)_LNG'!$A$5:$A$46=B$39))=0,"",SUMPRODUCT(('IGU(2020)_LNG'!$C$3:$V$3=$A54)*('IGU(2020)_LNG'!$A$5:$A$46=B$39)*'IGU(2020)_LNG'!$C$5:$V$46)*10^6*Conversion_Factor!$F$8*Conversion_Factor!$I$6*10^-3)</f>
        <v/>
      </c>
      <c r="C54" s="131" t="str" cm="1">
        <f t="array" ref="C54">IF(SUMPRODUCT(('IGU(2020)_LNG'!$C$3:$V$3=$A54)*('IGU(2020)_LNG'!$A$5:$A$46=C$39))=0,"",SUMPRODUCT(('IGU(2020)_LNG'!$C$3:$V$3=$A54)*('IGU(2020)_LNG'!$A$5:$A$46=C$39)*'IGU(2020)_LNG'!$C$5:$V$46)*10^6*Conversion_Factor!$F$8*Conversion_Factor!$I$6*10^-3)</f>
        <v/>
      </c>
      <c r="D54" s="131" t="str" cm="1">
        <f t="array" ref="D54">IF(SUMPRODUCT(('IGU(2020)_LNG'!$C$3:$V$3=$A54)*('IGU(2020)_LNG'!$A$5:$A$46=D$39))=0,"",SUMPRODUCT(('IGU(2020)_LNG'!$C$3:$V$3=$A54)*('IGU(2020)_LNG'!$A$5:$A$46=D$39)*'IGU(2020)_LNG'!$C$5:$V$46)*10^6*Conversion_Factor!$F$8*Conversion_Factor!$I$6*10^-3)</f>
        <v/>
      </c>
      <c r="E54" s="131" t="str" cm="1">
        <f t="array" ref="E54">IF(SUMPRODUCT(('IGU(2020)_LNG'!$C$3:$V$3=$A54)*('IGU(2020)_LNG'!$A$5:$A$46=E$39))=0,"",SUMPRODUCT(('IGU(2020)_LNG'!$C$3:$V$3=$A54)*('IGU(2020)_LNG'!$A$5:$A$46=E$39)*'IGU(2020)_LNG'!$C$5:$V$46)*10^6*Conversion_Factor!$F$8*Conversion_Factor!$I$6*10^-3)</f>
        <v/>
      </c>
      <c r="F54" s="131" t="str" cm="1">
        <f t="array" ref="F54">IF(SUMPRODUCT(('IGU(2020)_LNG'!$C$3:$V$3=$A54)*('IGU(2020)_LNG'!$A$5:$A$46=F$39))=0,"",SUMPRODUCT(('IGU(2020)_LNG'!$C$3:$V$3=$A54)*('IGU(2020)_LNG'!$A$5:$A$46=F$39)*'IGU(2020)_LNG'!$C$5:$V$46)*10^6*Conversion_Factor!$F$8*Conversion_Factor!$I$6*10^-3)</f>
        <v/>
      </c>
      <c r="G54" s="131" t="str" cm="1">
        <f t="array" ref="G54">IF(SUMPRODUCT(('IGU(2020)_LNG'!$C$3:$V$3=$A54)*('IGU(2020)_LNG'!$A$5:$A$46=G$39))=0,"",SUMPRODUCT(('IGU(2020)_LNG'!$C$3:$V$3=$A54)*('IGU(2020)_LNG'!$A$5:$A$46=G$39)*'IGU(2020)_LNG'!$C$5:$V$46)*10^6*Conversion_Factor!$F$8*Conversion_Factor!$I$6*10^-3)</f>
        <v/>
      </c>
      <c r="H54" s="131" t="str" cm="1">
        <f t="array" ref="H54">IF(SUMPRODUCT(('IGU(2020)_LNG'!$C$3:$V$3=$A54)*('IGU(2020)_LNG'!$A$5:$A$46=H$39))=0,"",SUMPRODUCT(('IGU(2020)_LNG'!$C$3:$V$3=$A54)*('IGU(2020)_LNG'!$A$5:$A$46=H$39)*'IGU(2020)_LNG'!$C$5:$V$46)*10^6*Conversion_Factor!$F$8*Conversion_Factor!$I$6*10^-3)</f>
        <v/>
      </c>
      <c r="I54" s="131" t="str" cm="1">
        <f t="array" ref="I54">IF(SUMPRODUCT(('IGU(2020)_LNG'!$C$3:$V$3=$A54)*('IGU(2020)_LNG'!$A$5:$A$46=I$39))=0,"",SUMPRODUCT(('IGU(2020)_LNG'!$C$3:$V$3=$A54)*('IGU(2020)_LNG'!$A$5:$A$46=I$39)*'IGU(2020)_LNG'!$C$5:$V$46)*10^6*Conversion_Factor!$F$8*Conversion_Factor!$I$6*10^-3)</f>
        <v/>
      </c>
      <c r="J54" s="131" t="str" cm="1">
        <f t="array" ref="J54">IF(SUMPRODUCT(('IGU(2020)_LNG'!$C$3:$V$3=$A54)*('IGU(2020)_LNG'!$A$5:$A$46=J$39))=0,"",SUMPRODUCT(('IGU(2020)_LNG'!$C$3:$V$3=$A54)*('IGU(2020)_LNG'!$A$5:$A$46=J$39)*'IGU(2020)_LNG'!$C$5:$V$46)*10^6*Conversion_Factor!$F$8*Conversion_Factor!$I$6*10^-3)</f>
        <v/>
      </c>
      <c r="K54" s="131" t="str" cm="1">
        <f t="array" ref="K54">IF(SUMPRODUCT(('IGU(2020)_LNG'!$C$3:$V$3=$A54)*('IGU(2020)_LNG'!$A$5:$A$46=K$39))=0,"",SUMPRODUCT(('IGU(2020)_LNG'!$C$3:$V$3=$A54)*('IGU(2020)_LNG'!$A$5:$A$46=K$39)*'IGU(2020)_LNG'!$C$5:$V$46)*10^6*Conversion_Factor!$F$8*Conversion_Factor!$I$6*10^-3)</f>
        <v/>
      </c>
      <c r="L54" s="131" t="str" cm="1">
        <f t="array" ref="L54">IF(SUMPRODUCT(('IGU(2020)_LNG'!$C$3:$V$3=$A54)*('IGU(2020)_LNG'!$A$5:$A$46=L$39))=0,"",SUMPRODUCT(('IGU(2020)_LNG'!$C$3:$V$3=$A54)*('IGU(2020)_LNG'!$A$5:$A$46=L$39)*'IGU(2020)_LNG'!$C$5:$V$46)*10^6*Conversion_Factor!$F$8*Conversion_Factor!$I$6*10^-3)</f>
        <v/>
      </c>
      <c r="M54" s="131" t="str" cm="1">
        <f t="array" ref="M54">IF(SUMPRODUCT(('IGU(2020)_LNG'!$C$3:$V$3=$A54)*('IGU(2020)_LNG'!$A$5:$A$46=M$39))=0,"",SUMPRODUCT(('IGU(2020)_LNG'!$C$3:$V$3=$A54)*('IGU(2020)_LNG'!$A$5:$A$46=M$39)*'IGU(2020)_LNG'!$C$5:$V$46)*10^6*Conversion_Factor!$F$8*Conversion_Factor!$I$6*10^-3)</f>
        <v/>
      </c>
      <c r="N54" s="131" t="str" cm="1">
        <f t="array" ref="N54">IF(SUMPRODUCT(('IGU(2020)_LNG'!$C$3:$V$3=$A54)*('IGU(2020)_LNG'!$A$5:$A$46=N$39))=0,"",SUMPRODUCT(('IGU(2020)_LNG'!$C$3:$V$3=$A54)*('IGU(2020)_LNG'!$A$5:$A$46=N$39)*'IGU(2020)_LNG'!$C$5:$V$46)*10^6*Conversion_Factor!$F$8*Conversion_Factor!$I$6*10^-3)</f>
        <v/>
      </c>
      <c r="O54" s="131" t="str" cm="1">
        <f t="array" ref="O54">IF(SUMPRODUCT(('IGU(2020)_LNG'!$C$3:$V$3=$A54)*('IGU(2020)_LNG'!$A$5:$A$46=O$39))=0,"",SUMPRODUCT(('IGU(2020)_LNG'!$C$3:$V$3=$A54)*('IGU(2020)_LNG'!$A$5:$A$46=O$39)*'IGU(2020)_LNG'!$C$5:$V$46)*10^6*Conversion_Factor!$F$8*Conversion_Factor!$I$6*10^-3)</f>
        <v/>
      </c>
      <c r="P54" s="71" t="str" cm="1">
        <f t="array" ref="P54">IF(SUMPRODUCT(('IGU(2020)_LNG'!$C$3:$V$3=$A54)*('IGU(2020)_LNG'!$A$5:$A$46=P$39))=0,"",SUMPRODUCT(('IGU(2020)_LNG'!$C$3:$V$3=$A54)*('IGU(2020)_LNG'!$A$5:$A$46=P$39)*'IGU(2020)_LNG'!$C$5:$V$46)*10^6*Conversion_Factor!$F$8*Conversion_Factor!$I$6*10^-3)</f>
        <v/>
      </c>
      <c r="Q54" s="131" t="str" cm="1">
        <f t="array" ref="Q54">IF(SUMPRODUCT(('IGU(2020)_LNG'!$C$3:$V$3=$A54)*('IGU(2020)_LNG'!$A$5:$A$46=Q$39))=0,"",SUMPRODUCT(('IGU(2020)_LNG'!$C$3:$V$3=$A54)*('IGU(2020)_LNG'!$A$5:$A$46=Q$39)*'IGU(2020)_LNG'!$C$5:$V$46)*10^6*Conversion_Factor!$F$8*Conversion_Factor!$I$6*10^-3)</f>
        <v/>
      </c>
      <c r="R54" s="131" t="str" cm="1">
        <f t="array" ref="R54">IF(SUMPRODUCT(('IGU(2020)_LNG'!$C$3:$V$3=$A54)*('IGU(2020)_LNG'!$A$5:$A$46=R$39))=0,"",SUMPRODUCT(('IGU(2020)_LNG'!$C$3:$V$3=$A54)*('IGU(2020)_LNG'!$A$5:$A$46=R$39)*'IGU(2020)_LNG'!$C$5:$V$46)*10^6*Conversion_Factor!$F$8*Conversion_Factor!$I$6*10^-3)</f>
        <v/>
      </c>
      <c r="S54" s="131" t="str" cm="1">
        <f t="array" ref="S54">IF(SUMPRODUCT(('IGU(2020)_LNG'!$C$3:$V$3=$A54)*('IGU(2020)_LNG'!$A$5:$A$46=S$39))=0,"",SUMPRODUCT(('IGU(2020)_LNG'!$C$3:$V$3=$A54)*('IGU(2020)_LNG'!$A$5:$A$46=S$39)*'IGU(2020)_LNG'!$C$5:$V$46)*10^6*Conversion_Factor!$F$8*Conversion_Factor!$I$6*10^-3)</f>
        <v/>
      </c>
      <c r="T54" s="131" t="str" cm="1">
        <f t="array" ref="T54">IF(SUMPRODUCT(('IGU(2020)_LNG'!$C$3:$V$3=$A54)*('IGU(2020)_LNG'!$A$5:$A$46=T$39))=0,"",SUMPRODUCT(('IGU(2020)_LNG'!$C$3:$V$3=$A54)*('IGU(2020)_LNG'!$A$5:$A$46=T$39)*'IGU(2020)_LNG'!$C$5:$V$46)*10^6*Conversion_Factor!$F$8*Conversion_Factor!$I$6*10^-3)</f>
        <v/>
      </c>
      <c r="U54" s="131" t="str" cm="1">
        <f t="array" ref="U54">IF(SUMPRODUCT(('IGU(2020)_LNG'!$C$3:$V$3=$A54)*('IGU(2020)_LNG'!$A$5:$A$46=U$39))=0,"",SUMPRODUCT(('IGU(2020)_LNG'!$C$3:$V$3=$A54)*('IGU(2020)_LNG'!$A$5:$A$46=U$39)*'IGU(2020)_LNG'!$C$5:$V$46)*10^6*Conversion_Factor!$F$8*Conversion_Factor!$I$6*10^-3)</f>
        <v/>
      </c>
      <c r="V54" s="131" t="str" cm="1">
        <f t="array" ref="V54">IF(SUMPRODUCT(('IGU(2020)_LNG'!$C$3:$V$3=$A54)*('IGU(2020)_LNG'!$A$5:$A$46=V$39))=0,"",SUMPRODUCT(('IGU(2020)_LNG'!$C$3:$V$3=$A54)*('IGU(2020)_LNG'!$A$5:$A$46=V$39)*'IGU(2020)_LNG'!$C$5:$V$46)*10^6*Conversion_Factor!$F$8*Conversion_Factor!$I$6*10^-3)</f>
        <v/>
      </c>
      <c r="W54" s="131" t="str" cm="1">
        <f t="array" ref="W54">IF(SUMPRODUCT(('IGU(2020)_LNG'!$C$3:$V$3=$A54)*('IGU(2020)_LNG'!$A$5:$A$46=W$39))=0,"",SUMPRODUCT(('IGU(2020)_LNG'!$C$3:$V$3=$A54)*('IGU(2020)_LNG'!$A$5:$A$46=W$39)*'IGU(2020)_LNG'!$C$5:$V$46)*10^6*Conversion_Factor!$F$8*Conversion_Factor!$I$6*10^-3)</f>
        <v/>
      </c>
      <c r="X54" s="131" t="str" cm="1">
        <f t="array" ref="X54">IF(SUMPRODUCT(('IGU(2020)_LNG'!$C$3:$V$3=$A54)*('IGU(2020)_LNG'!$A$5:$A$46=X$39))=0,"",SUMPRODUCT(('IGU(2020)_LNG'!$C$3:$V$3=$A54)*('IGU(2020)_LNG'!$A$5:$A$46=X$39)*'IGU(2020)_LNG'!$C$5:$V$46)*10^6*Conversion_Factor!$F$8*Conversion_Factor!$I$6*10^-3)</f>
        <v/>
      </c>
      <c r="Y54" s="131" t="str" cm="1">
        <f t="array" ref="Y54">IF(SUMPRODUCT(('IGU(2020)_LNG'!$C$3:$V$3=$A54)*('IGU(2020)_LNG'!$A$5:$A$46=Y$39))=0,"",SUMPRODUCT(('IGU(2020)_LNG'!$C$3:$V$3=$A54)*('IGU(2020)_LNG'!$A$5:$A$46=Y$39)*'IGU(2020)_LNG'!$C$5:$V$46)*10^6*Conversion_Factor!$F$8*Conversion_Factor!$I$6*10^-3)</f>
        <v/>
      </c>
      <c r="Z54" s="131" t="str" cm="1">
        <f t="array" ref="Z54">IF(SUMPRODUCT(('IGU(2020)_LNG'!$C$3:$V$3=$A54)*('IGU(2020)_LNG'!$A$5:$A$46=Z$39))=0,"",SUMPRODUCT(('IGU(2020)_LNG'!$C$3:$V$3=$A54)*('IGU(2020)_LNG'!$A$5:$A$46=Z$39)*'IGU(2020)_LNG'!$C$5:$V$46)*10^6*Conversion_Factor!$F$8*Conversion_Factor!$I$6*10^-3)</f>
        <v/>
      </c>
      <c r="AA54" s="131" t="str" cm="1">
        <f t="array" ref="AA54">IF(SUMPRODUCT(('IGU(2020)_LNG'!$C$3:$V$3=$A54)*('IGU(2020)_LNG'!$A$5:$A$46=AA$39))=0,"",SUMPRODUCT(('IGU(2020)_LNG'!$C$3:$V$3=$A54)*('IGU(2020)_LNG'!$A$5:$A$46=AA$39)*'IGU(2020)_LNG'!$C$5:$V$46)*10^6*Conversion_Factor!$F$8*Conversion_Factor!$I$6*10^-3)</f>
        <v/>
      </c>
      <c r="AB54" s="131" t="str" cm="1">
        <f t="array" ref="AB54">IF(SUMPRODUCT(('IGU(2020)_LNG'!$C$3:$V$3=$A54)*('IGU(2020)_LNG'!$A$5:$A$46=AB$39))=0,"",SUMPRODUCT(('IGU(2020)_LNG'!$C$3:$V$3=$A54)*('IGU(2020)_LNG'!$A$5:$A$46=AB$39)*'IGU(2020)_LNG'!$C$5:$V$46)*10^6*Conversion_Factor!$F$8*Conversion_Factor!$I$6*10^-3)</f>
        <v/>
      </c>
      <c r="AC54" s="131" t="str" cm="1">
        <f t="array" ref="AC54">IF(SUMPRODUCT(('IGU(2020)_LNG'!$C$3:$V$3=$A54)*('IGU(2020)_LNG'!$A$5:$A$46=AC$39))=0,"",SUMPRODUCT(('IGU(2020)_LNG'!$C$3:$V$3=$A54)*('IGU(2020)_LNG'!$A$5:$A$46=AC$39)*'IGU(2020)_LNG'!$C$5:$V$46)*10^6*Conversion_Factor!$F$8*Conversion_Factor!$I$6*10^-3)</f>
        <v/>
      </c>
      <c r="AD54" s="132">
        <f t="shared" si="12"/>
        <v>0</v>
      </c>
      <c r="AE54" s="133"/>
      <c r="AF54" s="134">
        <f t="shared" si="9"/>
        <v>260505.20891025814</v>
      </c>
      <c r="AG54" s="133">
        <f t="shared" si="10"/>
        <v>311516</v>
      </c>
    </row>
    <row r="55" spans="1:33">
      <c r="A55" t="s">
        <v>87</v>
      </c>
      <c r="B55" s="131" t="str" cm="1">
        <f t="array" ref="B55">IF(SUMPRODUCT(('IGU(2020)_LNG'!$C$3:$V$3=$A55)*('IGU(2020)_LNG'!$A$5:$A$46=B$39))=0,"",SUMPRODUCT(('IGU(2020)_LNG'!$C$3:$V$3=$A55)*('IGU(2020)_LNG'!$A$5:$A$46=B$39)*'IGU(2020)_LNG'!$C$5:$V$46)*10^6*Conversion_Factor!$F$8*Conversion_Factor!$I$6*10^-3)</f>
        <v/>
      </c>
      <c r="C55" s="131" t="str" cm="1">
        <f t="array" ref="C55">IF(SUMPRODUCT(('IGU(2020)_LNG'!$C$3:$V$3=$A55)*('IGU(2020)_LNG'!$A$5:$A$46=C$39))=0,"",SUMPRODUCT(('IGU(2020)_LNG'!$C$3:$V$3=$A55)*('IGU(2020)_LNG'!$A$5:$A$46=C$39)*'IGU(2020)_LNG'!$C$5:$V$46)*10^6*Conversion_Factor!$F$8*Conversion_Factor!$I$6*10^-3)</f>
        <v/>
      </c>
      <c r="D55" s="131" t="str" cm="1">
        <f t="array" ref="D55">IF(SUMPRODUCT(('IGU(2020)_LNG'!$C$3:$V$3=$A55)*('IGU(2020)_LNG'!$A$5:$A$46=D$39))=0,"",SUMPRODUCT(('IGU(2020)_LNG'!$C$3:$V$3=$A55)*('IGU(2020)_LNG'!$A$5:$A$46=D$39)*'IGU(2020)_LNG'!$C$5:$V$46)*10^6*Conversion_Factor!$F$8*Conversion_Factor!$I$6*10^-3)</f>
        <v/>
      </c>
      <c r="E55" s="131" t="str" cm="1">
        <f t="array" ref="E55">IF(SUMPRODUCT(('IGU(2020)_LNG'!$C$3:$V$3=$A55)*('IGU(2020)_LNG'!$A$5:$A$46=E$39))=0,"",SUMPRODUCT(('IGU(2020)_LNG'!$C$3:$V$3=$A55)*('IGU(2020)_LNG'!$A$5:$A$46=E$39)*'IGU(2020)_LNG'!$C$5:$V$46)*10^6*Conversion_Factor!$F$8*Conversion_Factor!$I$6*10^-3)</f>
        <v/>
      </c>
      <c r="F55" s="131" t="str" cm="1">
        <f t="array" ref="F55">IF(SUMPRODUCT(('IGU(2020)_LNG'!$C$3:$V$3=$A55)*('IGU(2020)_LNG'!$A$5:$A$46=F$39))=0,"",SUMPRODUCT(('IGU(2020)_LNG'!$C$3:$V$3=$A55)*('IGU(2020)_LNG'!$A$5:$A$46=F$39)*'IGU(2020)_LNG'!$C$5:$V$46)*10^6*Conversion_Factor!$F$8*Conversion_Factor!$I$6*10^-3)</f>
        <v/>
      </c>
      <c r="G55" s="131" t="str" cm="1">
        <f t="array" ref="G55">IF(SUMPRODUCT(('IGU(2020)_LNG'!$C$3:$V$3=$A55)*('IGU(2020)_LNG'!$A$5:$A$46=G$39))=0,"",SUMPRODUCT(('IGU(2020)_LNG'!$C$3:$V$3=$A55)*('IGU(2020)_LNG'!$A$5:$A$46=G$39)*'IGU(2020)_LNG'!$C$5:$V$46)*10^6*Conversion_Factor!$F$8*Conversion_Factor!$I$6*10^-3)</f>
        <v/>
      </c>
      <c r="H55" s="131" t="str" cm="1">
        <f t="array" ref="H55">IF(SUMPRODUCT(('IGU(2020)_LNG'!$C$3:$V$3=$A55)*('IGU(2020)_LNG'!$A$5:$A$46=H$39))=0,"",SUMPRODUCT(('IGU(2020)_LNG'!$C$3:$V$3=$A55)*('IGU(2020)_LNG'!$A$5:$A$46=H$39)*'IGU(2020)_LNG'!$C$5:$V$46)*10^6*Conversion_Factor!$F$8*Conversion_Factor!$I$6*10^-3)</f>
        <v/>
      </c>
      <c r="I55" s="131" t="str" cm="1">
        <f t="array" ref="I55">IF(SUMPRODUCT(('IGU(2020)_LNG'!$C$3:$V$3=$A55)*('IGU(2020)_LNG'!$A$5:$A$46=I$39))=0,"",SUMPRODUCT(('IGU(2020)_LNG'!$C$3:$V$3=$A55)*('IGU(2020)_LNG'!$A$5:$A$46=I$39)*'IGU(2020)_LNG'!$C$5:$V$46)*10^6*Conversion_Factor!$F$8*Conversion_Factor!$I$6*10^-3)</f>
        <v/>
      </c>
      <c r="J55" s="131" t="str" cm="1">
        <f t="array" ref="J55">IF(SUMPRODUCT(('IGU(2020)_LNG'!$C$3:$V$3=$A55)*('IGU(2020)_LNG'!$A$5:$A$46=J$39))=0,"",SUMPRODUCT(('IGU(2020)_LNG'!$C$3:$V$3=$A55)*('IGU(2020)_LNG'!$A$5:$A$46=J$39)*'IGU(2020)_LNG'!$C$5:$V$46)*10^6*Conversion_Factor!$F$8*Conversion_Factor!$I$6*10^-3)</f>
        <v/>
      </c>
      <c r="K55" s="131" t="str" cm="1">
        <f t="array" ref="K55">IF(SUMPRODUCT(('IGU(2020)_LNG'!$C$3:$V$3=$A55)*('IGU(2020)_LNG'!$A$5:$A$46=K$39))=0,"",SUMPRODUCT(('IGU(2020)_LNG'!$C$3:$V$3=$A55)*('IGU(2020)_LNG'!$A$5:$A$46=K$39)*'IGU(2020)_LNG'!$C$5:$V$46)*10^6*Conversion_Factor!$F$8*Conversion_Factor!$I$6*10^-3)</f>
        <v/>
      </c>
      <c r="L55" s="131" t="str" cm="1">
        <f t="array" ref="L55">IF(SUMPRODUCT(('IGU(2020)_LNG'!$C$3:$V$3=$A55)*('IGU(2020)_LNG'!$A$5:$A$46=L$39))=0,"",SUMPRODUCT(('IGU(2020)_LNG'!$C$3:$V$3=$A55)*('IGU(2020)_LNG'!$A$5:$A$46=L$39)*'IGU(2020)_LNG'!$C$5:$V$46)*10^6*Conversion_Factor!$F$8*Conversion_Factor!$I$6*10^-3)</f>
        <v/>
      </c>
      <c r="M55" s="131" t="str" cm="1">
        <f t="array" ref="M55">IF(SUMPRODUCT(('IGU(2020)_LNG'!$C$3:$V$3=$A55)*('IGU(2020)_LNG'!$A$5:$A$46=M$39))=0,"",SUMPRODUCT(('IGU(2020)_LNG'!$C$3:$V$3=$A55)*('IGU(2020)_LNG'!$A$5:$A$46=M$39)*'IGU(2020)_LNG'!$C$5:$V$46)*10^6*Conversion_Factor!$F$8*Conversion_Factor!$I$6*10^-3)</f>
        <v/>
      </c>
      <c r="N55" s="131" t="str" cm="1">
        <f t="array" ref="N55">IF(SUMPRODUCT(('IGU(2020)_LNG'!$C$3:$V$3=$A55)*('IGU(2020)_LNG'!$A$5:$A$46=N$39))=0,"",SUMPRODUCT(('IGU(2020)_LNG'!$C$3:$V$3=$A55)*('IGU(2020)_LNG'!$A$5:$A$46=N$39)*'IGU(2020)_LNG'!$C$5:$V$46)*10^6*Conversion_Factor!$F$8*Conversion_Factor!$I$6*10^-3)</f>
        <v/>
      </c>
      <c r="O55" s="131" t="str" cm="1">
        <f t="array" ref="O55">IF(SUMPRODUCT(('IGU(2020)_LNG'!$C$3:$V$3=$A55)*('IGU(2020)_LNG'!$A$5:$A$46=O$39))=0,"",SUMPRODUCT(('IGU(2020)_LNG'!$C$3:$V$3=$A55)*('IGU(2020)_LNG'!$A$5:$A$46=O$39)*'IGU(2020)_LNG'!$C$5:$V$46)*10^6*Conversion_Factor!$F$8*Conversion_Factor!$I$6*10^-3)</f>
        <v/>
      </c>
      <c r="P55" s="131" t="str" cm="1">
        <f t="array" ref="P55">IF(SUMPRODUCT(('IGU(2020)_LNG'!$C$3:$V$3=$A55)*('IGU(2020)_LNG'!$A$5:$A$46=P$39))=0,"",SUMPRODUCT(('IGU(2020)_LNG'!$C$3:$V$3=$A55)*('IGU(2020)_LNG'!$A$5:$A$46=P$39)*'IGU(2020)_LNG'!$C$5:$V$46)*10^6*Conversion_Factor!$F$8*Conversion_Factor!$I$6*10^-3)</f>
        <v/>
      </c>
      <c r="Q55" s="71" t="str" cm="1">
        <f t="array" ref="Q55">IF(SUMPRODUCT(('IGU(2020)_LNG'!$C$3:$V$3=$A55)*('IGU(2020)_LNG'!$A$5:$A$46=Q$39))=0,"",SUMPRODUCT(('IGU(2020)_LNG'!$C$3:$V$3=$A55)*('IGU(2020)_LNG'!$A$5:$A$46=Q$39)*'IGU(2020)_LNG'!$C$5:$V$46)*10^6*Conversion_Factor!$F$8*Conversion_Factor!$I$6*10^-3)</f>
        <v/>
      </c>
      <c r="R55" s="131" t="str" cm="1">
        <f t="array" ref="R55">IF(SUMPRODUCT(('IGU(2020)_LNG'!$C$3:$V$3=$A55)*('IGU(2020)_LNG'!$A$5:$A$46=R$39))=0,"",SUMPRODUCT(('IGU(2020)_LNG'!$C$3:$V$3=$A55)*('IGU(2020)_LNG'!$A$5:$A$46=R$39)*'IGU(2020)_LNG'!$C$5:$V$46)*10^6*Conversion_Factor!$F$8*Conversion_Factor!$I$6*10^-3)</f>
        <v/>
      </c>
      <c r="S55" s="131" t="str" cm="1">
        <f t="array" ref="S55">IF(SUMPRODUCT(('IGU(2020)_LNG'!$C$3:$V$3=$A55)*('IGU(2020)_LNG'!$A$5:$A$46=S$39))=0,"",SUMPRODUCT(('IGU(2020)_LNG'!$C$3:$V$3=$A55)*('IGU(2020)_LNG'!$A$5:$A$46=S$39)*'IGU(2020)_LNG'!$C$5:$V$46)*10^6*Conversion_Factor!$F$8*Conversion_Factor!$I$6*10^-3)</f>
        <v/>
      </c>
      <c r="T55" s="131" t="str" cm="1">
        <f t="array" ref="T55">IF(SUMPRODUCT(('IGU(2020)_LNG'!$C$3:$V$3=$A55)*('IGU(2020)_LNG'!$A$5:$A$46=T$39))=0,"",SUMPRODUCT(('IGU(2020)_LNG'!$C$3:$V$3=$A55)*('IGU(2020)_LNG'!$A$5:$A$46=T$39)*'IGU(2020)_LNG'!$C$5:$V$46)*10^6*Conversion_Factor!$F$8*Conversion_Factor!$I$6*10^-3)</f>
        <v/>
      </c>
      <c r="U55" s="131" t="str" cm="1">
        <f t="array" ref="U55">IF(SUMPRODUCT(('IGU(2020)_LNG'!$C$3:$V$3=$A55)*('IGU(2020)_LNG'!$A$5:$A$46=U$39))=0,"",SUMPRODUCT(('IGU(2020)_LNG'!$C$3:$V$3=$A55)*('IGU(2020)_LNG'!$A$5:$A$46=U$39)*'IGU(2020)_LNG'!$C$5:$V$46)*10^6*Conversion_Factor!$F$8*Conversion_Factor!$I$6*10^-3)</f>
        <v/>
      </c>
      <c r="V55" s="131" t="str" cm="1">
        <f t="array" ref="V55">IF(SUMPRODUCT(('IGU(2020)_LNG'!$C$3:$V$3=$A55)*('IGU(2020)_LNG'!$A$5:$A$46=V$39))=0,"",SUMPRODUCT(('IGU(2020)_LNG'!$C$3:$V$3=$A55)*('IGU(2020)_LNG'!$A$5:$A$46=V$39)*'IGU(2020)_LNG'!$C$5:$V$46)*10^6*Conversion_Factor!$F$8*Conversion_Factor!$I$6*10^-3)</f>
        <v/>
      </c>
      <c r="W55" s="131" t="str" cm="1">
        <f t="array" ref="W55">IF(SUMPRODUCT(('IGU(2020)_LNG'!$C$3:$V$3=$A55)*('IGU(2020)_LNG'!$A$5:$A$46=W$39))=0,"",SUMPRODUCT(('IGU(2020)_LNG'!$C$3:$V$3=$A55)*('IGU(2020)_LNG'!$A$5:$A$46=W$39)*'IGU(2020)_LNG'!$C$5:$V$46)*10^6*Conversion_Factor!$F$8*Conversion_Factor!$I$6*10^-3)</f>
        <v/>
      </c>
      <c r="X55" s="131" t="str" cm="1">
        <f t="array" ref="X55">IF(SUMPRODUCT(('IGU(2020)_LNG'!$C$3:$V$3=$A55)*('IGU(2020)_LNG'!$A$5:$A$46=X$39))=0,"",SUMPRODUCT(('IGU(2020)_LNG'!$C$3:$V$3=$A55)*('IGU(2020)_LNG'!$A$5:$A$46=X$39)*'IGU(2020)_LNG'!$C$5:$V$46)*10^6*Conversion_Factor!$F$8*Conversion_Factor!$I$6*10^-3)</f>
        <v/>
      </c>
      <c r="Y55" s="131" t="str" cm="1">
        <f t="array" ref="Y55">IF(SUMPRODUCT(('IGU(2020)_LNG'!$C$3:$V$3=$A55)*('IGU(2020)_LNG'!$A$5:$A$46=Y$39))=0,"",SUMPRODUCT(('IGU(2020)_LNG'!$C$3:$V$3=$A55)*('IGU(2020)_LNG'!$A$5:$A$46=Y$39)*'IGU(2020)_LNG'!$C$5:$V$46)*10^6*Conversion_Factor!$F$8*Conversion_Factor!$I$6*10^-3)</f>
        <v/>
      </c>
      <c r="Z55" s="131" t="str" cm="1">
        <f t="array" ref="Z55">IF(SUMPRODUCT(('IGU(2020)_LNG'!$C$3:$V$3=$A55)*('IGU(2020)_LNG'!$A$5:$A$46=Z$39))=0,"",SUMPRODUCT(('IGU(2020)_LNG'!$C$3:$V$3=$A55)*('IGU(2020)_LNG'!$A$5:$A$46=Z$39)*'IGU(2020)_LNG'!$C$5:$V$46)*10^6*Conversion_Factor!$F$8*Conversion_Factor!$I$6*10^-3)</f>
        <v/>
      </c>
      <c r="AA55" s="131" t="str" cm="1">
        <f t="array" ref="AA55">IF(SUMPRODUCT(('IGU(2020)_LNG'!$C$3:$V$3=$A55)*('IGU(2020)_LNG'!$A$5:$A$46=AA$39))=0,"",SUMPRODUCT(('IGU(2020)_LNG'!$C$3:$V$3=$A55)*('IGU(2020)_LNG'!$A$5:$A$46=AA$39)*'IGU(2020)_LNG'!$C$5:$V$46)*10^6*Conversion_Factor!$F$8*Conversion_Factor!$I$6*10^-3)</f>
        <v/>
      </c>
      <c r="AB55" s="131" t="str" cm="1">
        <f t="array" ref="AB55">IF(SUMPRODUCT(('IGU(2020)_LNG'!$C$3:$V$3=$A55)*('IGU(2020)_LNG'!$A$5:$A$46=AB$39))=0,"",SUMPRODUCT(('IGU(2020)_LNG'!$C$3:$V$3=$A55)*('IGU(2020)_LNG'!$A$5:$A$46=AB$39)*'IGU(2020)_LNG'!$C$5:$V$46)*10^6*Conversion_Factor!$F$8*Conversion_Factor!$I$6*10^-3)</f>
        <v/>
      </c>
      <c r="AC55" s="131" t="str" cm="1">
        <f t="array" ref="AC55">IF(SUMPRODUCT(('IGU(2020)_LNG'!$C$3:$V$3=$A55)*('IGU(2020)_LNG'!$A$5:$A$46=AC$39))=0,"",SUMPRODUCT(('IGU(2020)_LNG'!$C$3:$V$3=$A55)*('IGU(2020)_LNG'!$A$5:$A$46=AC$39)*'IGU(2020)_LNG'!$C$5:$V$46)*10^6*Conversion_Factor!$F$8*Conversion_Factor!$I$6*10^-3)</f>
        <v/>
      </c>
      <c r="AD55" s="132">
        <f t="shared" si="12"/>
        <v>0</v>
      </c>
      <c r="AE55" s="133"/>
      <c r="AF55" s="134">
        <f t="shared" si="9"/>
        <v>3082493.053381599</v>
      </c>
      <c r="AG55" s="133">
        <f t="shared" si="10"/>
        <v>3686091</v>
      </c>
    </row>
    <row r="56" spans="1:33">
      <c r="A56" t="s">
        <v>90</v>
      </c>
      <c r="B56" s="131" t="str" cm="1">
        <f t="array" ref="B56">IF(SUMPRODUCT(('IGU(2020)_LNG'!$C$3:$V$3=$A56)*('IGU(2020)_LNG'!$A$5:$A$46=B$39))=0,"",SUMPRODUCT(('IGU(2020)_LNG'!$C$3:$V$3=$A56)*('IGU(2020)_LNG'!$A$5:$A$46=B$39)*'IGU(2020)_LNG'!$C$5:$V$46)*10^6*Conversion_Factor!$F$8*Conversion_Factor!$I$6*10^-3)</f>
        <v/>
      </c>
      <c r="C56" s="131" t="str" cm="1">
        <f t="array" ref="C56">IF(SUMPRODUCT(('IGU(2020)_LNG'!$C$3:$V$3=$A56)*('IGU(2020)_LNG'!$A$5:$A$46=C$39))=0,"",SUMPRODUCT(('IGU(2020)_LNG'!$C$3:$V$3=$A56)*('IGU(2020)_LNG'!$A$5:$A$46=C$39)*'IGU(2020)_LNG'!$C$5:$V$46)*10^6*Conversion_Factor!$F$8*Conversion_Factor!$I$6*10^-3)</f>
        <v/>
      </c>
      <c r="D56" s="131" t="str" cm="1">
        <f t="array" ref="D56">IF(SUMPRODUCT(('IGU(2020)_LNG'!$C$3:$V$3=$A56)*('IGU(2020)_LNG'!$A$5:$A$46=D$39))=0,"",SUMPRODUCT(('IGU(2020)_LNG'!$C$3:$V$3=$A56)*('IGU(2020)_LNG'!$A$5:$A$46=D$39)*'IGU(2020)_LNG'!$C$5:$V$46)*10^6*Conversion_Factor!$F$8*Conversion_Factor!$I$6*10^-3)</f>
        <v/>
      </c>
      <c r="E56" s="131" t="str" cm="1">
        <f t="array" ref="E56">IF(SUMPRODUCT(('IGU(2020)_LNG'!$C$3:$V$3=$A56)*('IGU(2020)_LNG'!$A$5:$A$46=E$39))=0,"",SUMPRODUCT(('IGU(2020)_LNG'!$C$3:$V$3=$A56)*('IGU(2020)_LNG'!$A$5:$A$46=E$39)*'IGU(2020)_LNG'!$C$5:$V$46)*10^6*Conversion_Factor!$F$8*Conversion_Factor!$I$6*10^-3)</f>
        <v/>
      </c>
      <c r="F56" s="131" t="str" cm="1">
        <f t="array" ref="F56">IF(SUMPRODUCT(('IGU(2020)_LNG'!$C$3:$V$3=$A56)*('IGU(2020)_LNG'!$A$5:$A$46=F$39))=0,"",SUMPRODUCT(('IGU(2020)_LNG'!$C$3:$V$3=$A56)*('IGU(2020)_LNG'!$A$5:$A$46=F$39)*'IGU(2020)_LNG'!$C$5:$V$46)*10^6*Conversion_Factor!$F$8*Conversion_Factor!$I$6*10^-3)</f>
        <v/>
      </c>
      <c r="G56" s="131" t="str" cm="1">
        <f t="array" ref="G56">IF(SUMPRODUCT(('IGU(2020)_LNG'!$C$3:$V$3=$A56)*('IGU(2020)_LNG'!$A$5:$A$46=G$39))=0,"",SUMPRODUCT(('IGU(2020)_LNG'!$C$3:$V$3=$A56)*('IGU(2020)_LNG'!$A$5:$A$46=G$39)*'IGU(2020)_LNG'!$C$5:$V$46)*10^6*Conversion_Factor!$F$8*Conversion_Factor!$I$6*10^-3)</f>
        <v/>
      </c>
      <c r="H56" s="131" t="str" cm="1">
        <f t="array" ref="H56">IF(SUMPRODUCT(('IGU(2020)_LNG'!$C$3:$V$3=$A56)*('IGU(2020)_LNG'!$A$5:$A$46=H$39))=0,"",SUMPRODUCT(('IGU(2020)_LNG'!$C$3:$V$3=$A56)*('IGU(2020)_LNG'!$A$5:$A$46=H$39)*'IGU(2020)_LNG'!$C$5:$V$46)*10^6*Conversion_Factor!$F$8*Conversion_Factor!$I$6*10^-3)</f>
        <v/>
      </c>
      <c r="I56" s="131" t="str" cm="1">
        <f t="array" ref="I56">IF(SUMPRODUCT(('IGU(2020)_LNG'!$C$3:$V$3=$A56)*('IGU(2020)_LNG'!$A$5:$A$46=I$39))=0,"",SUMPRODUCT(('IGU(2020)_LNG'!$C$3:$V$3=$A56)*('IGU(2020)_LNG'!$A$5:$A$46=I$39)*'IGU(2020)_LNG'!$C$5:$V$46)*10^6*Conversion_Factor!$F$8*Conversion_Factor!$I$6*10^-3)</f>
        <v/>
      </c>
      <c r="J56" s="131" t="str" cm="1">
        <f t="array" ref="J56">IF(SUMPRODUCT(('IGU(2020)_LNG'!$C$3:$V$3=$A56)*('IGU(2020)_LNG'!$A$5:$A$46=J$39))=0,"",SUMPRODUCT(('IGU(2020)_LNG'!$C$3:$V$3=$A56)*('IGU(2020)_LNG'!$A$5:$A$46=J$39)*'IGU(2020)_LNG'!$C$5:$V$46)*10^6*Conversion_Factor!$F$8*Conversion_Factor!$I$6*10^-3)</f>
        <v/>
      </c>
      <c r="K56" s="131" t="str" cm="1">
        <f t="array" ref="K56">IF(SUMPRODUCT(('IGU(2020)_LNG'!$C$3:$V$3=$A56)*('IGU(2020)_LNG'!$A$5:$A$46=K$39))=0,"",SUMPRODUCT(('IGU(2020)_LNG'!$C$3:$V$3=$A56)*('IGU(2020)_LNG'!$A$5:$A$46=K$39)*'IGU(2020)_LNG'!$C$5:$V$46)*10^6*Conversion_Factor!$F$8*Conversion_Factor!$I$6*10^-3)</f>
        <v/>
      </c>
      <c r="L56" s="131" t="str" cm="1">
        <f t="array" ref="L56">IF(SUMPRODUCT(('IGU(2020)_LNG'!$C$3:$V$3=$A56)*('IGU(2020)_LNG'!$A$5:$A$46=L$39))=0,"",SUMPRODUCT(('IGU(2020)_LNG'!$C$3:$V$3=$A56)*('IGU(2020)_LNG'!$A$5:$A$46=L$39)*'IGU(2020)_LNG'!$C$5:$V$46)*10^6*Conversion_Factor!$F$8*Conversion_Factor!$I$6*10^-3)</f>
        <v/>
      </c>
      <c r="M56" s="131" t="str" cm="1">
        <f t="array" ref="M56">IF(SUMPRODUCT(('IGU(2020)_LNG'!$C$3:$V$3=$A56)*('IGU(2020)_LNG'!$A$5:$A$46=M$39))=0,"",SUMPRODUCT(('IGU(2020)_LNG'!$C$3:$V$3=$A56)*('IGU(2020)_LNG'!$A$5:$A$46=M$39)*'IGU(2020)_LNG'!$C$5:$V$46)*10^6*Conversion_Factor!$F$8*Conversion_Factor!$I$6*10^-3)</f>
        <v/>
      </c>
      <c r="N56" s="131" t="str" cm="1">
        <f t="array" ref="N56">IF(SUMPRODUCT(('IGU(2020)_LNG'!$C$3:$V$3=$A56)*('IGU(2020)_LNG'!$A$5:$A$46=N$39))=0,"",SUMPRODUCT(('IGU(2020)_LNG'!$C$3:$V$3=$A56)*('IGU(2020)_LNG'!$A$5:$A$46=N$39)*'IGU(2020)_LNG'!$C$5:$V$46)*10^6*Conversion_Factor!$F$8*Conversion_Factor!$I$6*10^-3)</f>
        <v/>
      </c>
      <c r="O56" s="131" t="str" cm="1">
        <f t="array" ref="O56">IF(SUMPRODUCT(('IGU(2020)_LNG'!$C$3:$V$3=$A56)*('IGU(2020)_LNG'!$A$5:$A$46=O$39))=0,"",SUMPRODUCT(('IGU(2020)_LNG'!$C$3:$V$3=$A56)*('IGU(2020)_LNG'!$A$5:$A$46=O$39)*'IGU(2020)_LNG'!$C$5:$V$46)*10^6*Conversion_Factor!$F$8*Conversion_Factor!$I$6*10^-3)</f>
        <v/>
      </c>
      <c r="P56" s="131" t="str" cm="1">
        <f t="array" ref="P56">IF(SUMPRODUCT(('IGU(2020)_LNG'!$C$3:$V$3=$A56)*('IGU(2020)_LNG'!$A$5:$A$46=P$39))=0,"",SUMPRODUCT(('IGU(2020)_LNG'!$C$3:$V$3=$A56)*('IGU(2020)_LNG'!$A$5:$A$46=P$39)*'IGU(2020)_LNG'!$C$5:$V$46)*10^6*Conversion_Factor!$F$8*Conversion_Factor!$I$6*10^-3)</f>
        <v/>
      </c>
      <c r="Q56" s="131" t="str" cm="1">
        <f t="array" ref="Q56">IF(SUMPRODUCT(('IGU(2020)_LNG'!$C$3:$V$3=$A56)*('IGU(2020)_LNG'!$A$5:$A$46=Q$39))=0,"",SUMPRODUCT(('IGU(2020)_LNG'!$C$3:$V$3=$A56)*('IGU(2020)_LNG'!$A$5:$A$46=Q$39)*'IGU(2020)_LNG'!$C$5:$V$46)*10^6*Conversion_Factor!$F$8*Conversion_Factor!$I$6*10^-3)</f>
        <v/>
      </c>
      <c r="R56" s="71" t="str" cm="1">
        <f t="array" ref="R56">IF(SUMPRODUCT(('IGU(2020)_LNG'!$C$3:$V$3=$A56)*('IGU(2020)_LNG'!$A$5:$A$46=R$39))=0,"",SUMPRODUCT(('IGU(2020)_LNG'!$C$3:$V$3=$A56)*('IGU(2020)_LNG'!$A$5:$A$46=R$39)*'IGU(2020)_LNG'!$C$5:$V$46)*10^6*Conversion_Factor!$F$8*Conversion_Factor!$I$6*10^-3)</f>
        <v/>
      </c>
      <c r="S56" s="131" t="str" cm="1">
        <f t="array" ref="S56">IF(SUMPRODUCT(('IGU(2020)_LNG'!$C$3:$V$3=$A56)*('IGU(2020)_LNG'!$A$5:$A$46=S$39))=0,"",SUMPRODUCT(('IGU(2020)_LNG'!$C$3:$V$3=$A56)*('IGU(2020)_LNG'!$A$5:$A$46=S$39)*'IGU(2020)_LNG'!$C$5:$V$46)*10^6*Conversion_Factor!$F$8*Conversion_Factor!$I$6*10^-3)</f>
        <v/>
      </c>
      <c r="T56" s="131" t="str" cm="1">
        <f t="array" ref="T56">IF(SUMPRODUCT(('IGU(2020)_LNG'!$C$3:$V$3=$A56)*('IGU(2020)_LNG'!$A$5:$A$46=T$39))=0,"",SUMPRODUCT(('IGU(2020)_LNG'!$C$3:$V$3=$A56)*('IGU(2020)_LNG'!$A$5:$A$46=T$39)*'IGU(2020)_LNG'!$C$5:$V$46)*10^6*Conversion_Factor!$F$8*Conversion_Factor!$I$6*10^-3)</f>
        <v/>
      </c>
      <c r="U56" s="131" t="str" cm="1">
        <f t="array" ref="U56">IF(SUMPRODUCT(('IGU(2020)_LNG'!$C$3:$V$3=$A56)*('IGU(2020)_LNG'!$A$5:$A$46=U$39))=0,"",SUMPRODUCT(('IGU(2020)_LNG'!$C$3:$V$3=$A56)*('IGU(2020)_LNG'!$A$5:$A$46=U$39)*'IGU(2020)_LNG'!$C$5:$V$46)*10^6*Conversion_Factor!$F$8*Conversion_Factor!$I$6*10^-3)</f>
        <v/>
      </c>
      <c r="V56" s="131" t="str" cm="1">
        <f t="array" ref="V56">IF(SUMPRODUCT(('IGU(2020)_LNG'!$C$3:$V$3=$A56)*('IGU(2020)_LNG'!$A$5:$A$46=V$39))=0,"",SUMPRODUCT(('IGU(2020)_LNG'!$C$3:$V$3=$A56)*('IGU(2020)_LNG'!$A$5:$A$46=V$39)*'IGU(2020)_LNG'!$C$5:$V$46)*10^6*Conversion_Factor!$F$8*Conversion_Factor!$I$6*10^-3)</f>
        <v/>
      </c>
      <c r="W56" s="131" t="str" cm="1">
        <f t="array" ref="W56">IF(SUMPRODUCT(('IGU(2020)_LNG'!$C$3:$V$3=$A56)*('IGU(2020)_LNG'!$A$5:$A$46=W$39))=0,"",SUMPRODUCT(('IGU(2020)_LNG'!$C$3:$V$3=$A56)*('IGU(2020)_LNG'!$A$5:$A$46=W$39)*'IGU(2020)_LNG'!$C$5:$V$46)*10^6*Conversion_Factor!$F$8*Conversion_Factor!$I$6*10^-3)</f>
        <v/>
      </c>
      <c r="X56" s="131" t="str" cm="1">
        <f t="array" ref="X56">IF(SUMPRODUCT(('IGU(2020)_LNG'!$C$3:$V$3=$A56)*('IGU(2020)_LNG'!$A$5:$A$46=X$39))=0,"",SUMPRODUCT(('IGU(2020)_LNG'!$C$3:$V$3=$A56)*('IGU(2020)_LNG'!$A$5:$A$46=X$39)*'IGU(2020)_LNG'!$C$5:$V$46)*10^6*Conversion_Factor!$F$8*Conversion_Factor!$I$6*10^-3)</f>
        <v/>
      </c>
      <c r="Y56" s="131" t="str" cm="1">
        <f t="array" ref="Y56">IF(SUMPRODUCT(('IGU(2020)_LNG'!$C$3:$V$3=$A56)*('IGU(2020)_LNG'!$A$5:$A$46=Y$39))=0,"",SUMPRODUCT(('IGU(2020)_LNG'!$C$3:$V$3=$A56)*('IGU(2020)_LNG'!$A$5:$A$46=Y$39)*'IGU(2020)_LNG'!$C$5:$V$46)*10^6*Conversion_Factor!$F$8*Conversion_Factor!$I$6*10^-3)</f>
        <v/>
      </c>
      <c r="Z56" s="131" t="str" cm="1">
        <f t="array" ref="Z56">IF(SUMPRODUCT(('IGU(2020)_LNG'!$C$3:$V$3=$A56)*('IGU(2020)_LNG'!$A$5:$A$46=Z$39))=0,"",SUMPRODUCT(('IGU(2020)_LNG'!$C$3:$V$3=$A56)*('IGU(2020)_LNG'!$A$5:$A$46=Z$39)*'IGU(2020)_LNG'!$C$5:$V$46)*10^6*Conversion_Factor!$F$8*Conversion_Factor!$I$6*10^-3)</f>
        <v/>
      </c>
      <c r="AA56" s="131" t="str" cm="1">
        <f t="array" ref="AA56">IF(SUMPRODUCT(('IGU(2020)_LNG'!$C$3:$V$3=$A56)*('IGU(2020)_LNG'!$A$5:$A$46=AA$39))=0,"",SUMPRODUCT(('IGU(2020)_LNG'!$C$3:$V$3=$A56)*('IGU(2020)_LNG'!$A$5:$A$46=AA$39)*'IGU(2020)_LNG'!$C$5:$V$46)*10^6*Conversion_Factor!$F$8*Conversion_Factor!$I$6*10^-3)</f>
        <v/>
      </c>
      <c r="AB56" s="131" t="str" cm="1">
        <f t="array" ref="AB56">IF(SUMPRODUCT(('IGU(2020)_LNG'!$C$3:$V$3=$A56)*('IGU(2020)_LNG'!$A$5:$A$46=AB$39))=0,"",SUMPRODUCT(('IGU(2020)_LNG'!$C$3:$V$3=$A56)*('IGU(2020)_LNG'!$A$5:$A$46=AB$39)*'IGU(2020)_LNG'!$C$5:$V$46)*10^6*Conversion_Factor!$F$8*Conversion_Factor!$I$6*10^-3)</f>
        <v/>
      </c>
      <c r="AC56" s="131" t="str" cm="1">
        <f t="array" ref="AC56">IF(SUMPRODUCT(('IGU(2020)_LNG'!$C$3:$V$3=$A56)*('IGU(2020)_LNG'!$A$5:$A$46=AC$39))=0,"",SUMPRODUCT(('IGU(2020)_LNG'!$C$3:$V$3=$A56)*('IGU(2020)_LNG'!$A$5:$A$46=AC$39)*'IGU(2020)_LNG'!$C$5:$V$46)*10^6*Conversion_Factor!$F$8*Conversion_Factor!$I$6*10^-3)</f>
        <v/>
      </c>
      <c r="AD56" s="132">
        <f t="shared" si="12"/>
        <v>0</v>
      </c>
      <c r="AE56" s="133"/>
      <c r="AF56" s="134">
        <f t="shared" si="9"/>
        <v>1450701.1558354897</v>
      </c>
      <c r="AG56" s="133">
        <f t="shared" si="10"/>
        <v>1734770</v>
      </c>
    </row>
    <row r="57" spans="1:33">
      <c r="A57" t="s">
        <v>93</v>
      </c>
      <c r="B57" s="131" t="str" cm="1">
        <f t="array" ref="B57">IF(SUMPRODUCT(('IGU(2020)_LNG'!$C$3:$V$3=$A57)*('IGU(2020)_LNG'!$A$5:$A$46=B$39))=0,"",SUMPRODUCT(('IGU(2020)_LNG'!$C$3:$V$3=$A57)*('IGU(2020)_LNG'!$A$5:$A$46=B$39)*'IGU(2020)_LNG'!$C$5:$V$46)*10^6*Conversion_Factor!$F$8*Conversion_Factor!$I$6*10^-3)</f>
        <v/>
      </c>
      <c r="C57" s="131" cm="1">
        <f t="array" ref="C57">IF(SUMPRODUCT(('IGU(2020)_LNG'!$C$3:$V$3=$A57)*('IGU(2020)_LNG'!$A$5:$A$46=C$39))=0,"",SUMPRODUCT(('IGU(2020)_LNG'!$C$3:$V$3=$A57)*('IGU(2020)_LNG'!$A$5:$A$46=C$39)*'IGU(2020)_LNG'!$C$5:$V$46)*10^6*Conversion_Factor!$F$8*Conversion_Factor!$I$6*10^-3)</f>
        <v>0</v>
      </c>
      <c r="D57" s="131" t="str" cm="1">
        <f t="array" ref="D57">IF(SUMPRODUCT(('IGU(2020)_LNG'!$C$3:$V$3=$A57)*('IGU(2020)_LNG'!$A$5:$A$46=D$39))=0,"",SUMPRODUCT(('IGU(2020)_LNG'!$C$3:$V$3=$A57)*('IGU(2020)_LNG'!$A$5:$A$46=D$39)*'IGU(2020)_LNG'!$C$5:$V$46)*10^6*Conversion_Factor!$F$8*Conversion_Factor!$I$6*10^-3)</f>
        <v/>
      </c>
      <c r="E57" s="131" t="str" cm="1">
        <f t="array" ref="E57">IF(SUMPRODUCT(('IGU(2020)_LNG'!$C$3:$V$3=$A57)*('IGU(2020)_LNG'!$A$5:$A$46=E$39))=0,"",SUMPRODUCT(('IGU(2020)_LNG'!$C$3:$V$3=$A57)*('IGU(2020)_LNG'!$A$5:$A$46=E$39)*'IGU(2020)_LNG'!$C$5:$V$46)*10^6*Conversion_Factor!$F$8*Conversion_Factor!$I$6*10^-3)</f>
        <v/>
      </c>
      <c r="F57" s="131" t="str" cm="1">
        <f t="array" ref="F57">IF(SUMPRODUCT(('IGU(2020)_LNG'!$C$3:$V$3=$A57)*('IGU(2020)_LNG'!$A$5:$A$46=F$39))=0,"",SUMPRODUCT(('IGU(2020)_LNG'!$C$3:$V$3=$A57)*('IGU(2020)_LNG'!$A$5:$A$46=F$39)*'IGU(2020)_LNG'!$C$5:$V$46)*10^6*Conversion_Factor!$F$8*Conversion_Factor!$I$6*10^-3)</f>
        <v/>
      </c>
      <c r="G57" s="131" t="str" cm="1">
        <f t="array" ref="G57">IF(SUMPRODUCT(('IGU(2020)_LNG'!$C$3:$V$3=$A57)*('IGU(2020)_LNG'!$A$5:$A$46=G$39))=0,"",SUMPRODUCT(('IGU(2020)_LNG'!$C$3:$V$3=$A57)*('IGU(2020)_LNG'!$A$5:$A$46=G$39)*'IGU(2020)_LNG'!$C$5:$V$46)*10^6*Conversion_Factor!$F$8*Conversion_Factor!$I$6*10^-3)</f>
        <v/>
      </c>
      <c r="H57" s="131" cm="1">
        <f t="array" ref="H57">IF(SUMPRODUCT(('IGU(2020)_LNG'!$C$3:$V$3=$A57)*('IGU(2020)_LNG'!$A$5:$A$46=H$39))=0,"",SUMPRODUCT(('IGU(2020)_LNG'!$C$3:$V$3=$A57)*('IGU(2020)_LNG'!$A$5:$A$46=H$39)*'IGU(2020)_LNG'!$C$5:$V$46)*10^6*Conversion_Factor!$F$8*Conversion_Factor!$I$6*10^-3)</f>
        <v>22525.262799999997</v>
      </c>
      <c r="I57" s="131" cm="1">
        <f t="array" ref="I57">IF(SUMPRODUCT(('IGU(2020)_LNG'!$C$3:$V$3=$A57)*('IGU(2020)_LNG'!$A$5:$A$46=I$39))=0,"",SUMPRODUCT(('IGU(2020)_LNG'!$C$3:$V$3=$A57)*('IGU(2020)_LNG'!$A$5:$A$46=I$39)*'IGU(2020)_LNG'!$C$5:$V$46)*10^6*Conversion_Factor!$F$8*Conversion_Factor!$I$6*10^-3)</f>
        <v>5631.3156999999992</v>
      </c>
      <c r="J57" s="131" cm="1">
        <f t="array" ref="J57">IF(SUMPRODUCT(('IGU(2020)_LNG'!$C$3:$V$3=$A57)*('IGU(2020)_LNG'!$A$5:$A$46=J$39))=0,"",SUMPRODUCT(('IGU(2020)_LNG'!$C$3:$V$3=$A57)*('IGU(2020)_LNG'!$A$5:$A$46=J$39)*'IGU(2020)_LNG'!$C$5:$V$46)*10^6*Conversion_Factor!$F$8*Conversion_Factor!$I$6*10^-3)</f>
        <v>0</v>
      </c>
      <c r="K57" s="131" cm="1">
        <f t="array" ref="K57">IF(SUMPRODUCT(('IGU(2020)_LNG'!$C$3:$V$3=$A57)*('IGU(2020)_LNG'!$A$5:$A$46=K$39))=0,"",SUMPRODUCT(('IGU(2020)_LNG'!$C$3:$V$3=$A57)*('IGU(2020)_LNG'!$A$5:$A$46=K$39)*'IGU(2020)_LNG'!$C$5:$V$46)*10^6*Conversion_Factor!$F$8*Conversion_Factor!$I$6*10^-3)</f>
        <v>0</v>
      </c>
      <c r="L57" s="131" cm="1">
        <f t="array" ref="L57">IF(SUMPRODUCT(('IGU(2020)_LNG'!$C$3:$V$3=$A57)*('IGU(2020)_LNG'!$A$5:$A$46=L$39))=0,"",SUMPRODUCT(('IGU(2020)_LNG'!$C$3:$V$3=$A57)*('IGU(2020)_LNG'!$A$5:$A$46=L$39)*'IGU(2020)_LNG'!$C$5:$V$46)*10^6*Conversion_Factor!$F$8*Conversion_Factor!$I$6*10^-3)</f>
        <v>0</v>
      </c>
      <c r="M57" s="131" cm="1">
        <f t="array" ref="M57">IF(SUMPRODUCT(('IGU(2020)_LNG'!$C$3:$V$3=$A57)*('IGU(2020)_LNG'!$A$5:$A$46=M$39))=0,"",SUMPRODUCT(('IGU(2020)_LNG'!$C$3:$V$3=$A57)*('IGU(2020)_LNG'!$A$5:$A$46=M$39)*'IGU(2020)_LNG'!$C$5:$V$46)*10^6*Conversion_Factor!$F$8*Conversion_Factor!$I$6*10^-3)</f>
        <v>253409.2065</v>
      </c>
      <c r="N57" s="131" t="str" cm="1">
        <f t="array" ref="N57">IF(SUMPRODUCT(('IGU(2020)_LNG'!$C$3:$V$3=$A57)*('IGU(2020)_LNG'!$A$5:$A$46=N$39))=0,"",SUMPRODUCT(('IGU(2020)_LNG'!$C$3:$V$3=$A57)*('IGU(2020)_LNG'!$A$5:$A$46=N$39)*'IGU(2020)_LNG'!$C$5:$V$46)*10^6*Conversion_Factor!$F$8*Conversion_Factor!$I$6*10^-3)</f>
        <v/>
      </c>
      <c r="O57" s="131" cm="1">
        <f t="array" ref="O57">IF(SUMPRODUCT(('IGU(2020)_LNG'!$C$3:$V$3=$A57)*('IGU(2020)_LNG'!$A$5:$A$46=O$39))=0,"",SUMPRODUCT(('IGU(2020)_LNG'!$C$3:$V$3=$A57)*('IGU(2020)_LNG'!$A$5:$A$46=O$39)*'IGU(2020)_LNG'!$C$5:$V$46)*10^6*Conversion_Factor!$F$8*Conversion_Factor!$I$6*10^-3)</f>
        <v>0</v>
      </c>
      <c r="P57" s="131" cm="1">
        <f t="array" ref="P57">IF(SUMPRODUCT(('IGU(2020)_LNG'!$C$3:$V$3=$A57)*('IGU(2020)_LNG'!$A$5:$A$46=P$39))=0,"",SUMPRODUCT(('IGU(2020)_LNG'!$C$3:$V$3=$A57)*('IGU(2020)_LNG'!$A$5:$A$46=P$39)*'IGU(2020)_LNG'!$C$5:$V$46)*10^6*Conversion_Factor!$F$8*Conversion_Factor!$I$6*10^-3)</f>
        <v>0</v>
      </c>
      <c r="Q57" s="131" cm="1">
        <f t="array" ref="Q57">IF(SUMPRODUCT(('IGU(2020)_LNG'!$C$3:$V$3=$A57)*('IGU(2020)_LNG'!$A$5:$A$46=Q$39))=0,"",SUMPRODUCT(('IGU(2020)_LNG'!$C$3:$V$3=$A57)*('IGU(2020)_LNG'!$A$5:$A$46=Q$39)*'IGU(2020)_LNG'!$C$5:$V$46)*10^6*Conversion_Factor!$F$8*Conversion_Factor!$I$6*10^-3)</f>
        <v>0</v>
      </c>
      <c r="R57" s="131" cm="1">
        <f t="array" ref="R57">IF(SUMPRODUCT(('IGU(2020)_LNG'!$C$3:$V$3=$A57)*('IGU(2020)_LNG'!$A$5:$A$46=R$39))=0,"",SUMPRODUCT(('IGU(2020)_LNG'!$C$3:$V$3=$A57)*('IGU(2020)_LNG'!$A$5:$A$46=R$39)*'IGU(2020)_LNG'!$C$5:$V$46)*10^6*Conversion_Factor!$F$8*Conversion_Factor!$I$6*10^-3)</f>
        <v>0</v>
      </c>
      <c r="S57" s="71" cm="1">
        <f t="array" ref="S57">IF(SUMPRODUCT(('IGU(2020)_LNG'!$C$3:$V$3=$A57)*('IGU(2020)_LNG'!$A$5:$A$46=S$39))=0,"",SUMPRODUCT(('IGU(2020)_LNG'!$C$3:$V$3=$A57)*('IGU(2020)_LNG'!$A$5:$A$46=S$39)*'IGU(2020)_LNG'!$C$5:$V$46)*10^6*Conversion_Factor!$F$8*Conversion_Factor!$I$6*10^-3)</f>
        <v>202727.36519999997</v>
      </c>
      <c r="T57" s="131" cm="1">
        <f t="array" ref="T57">IF(SUMPRODUCT(('IGU(2020)_LNG'!$C$3:$V$3=$A57)*('IGU(2020)_LNG'!$A$5:$A$46=T$39))=0,"",SUMPRODUCT(('IGU(2020)_LNG'!$C$3:$V$3=$A57)*('IGU(2020)_LNG'!$A$5:$A$46=T$39)*'IGU(2020)_LNG'!$C$5:$V$46)*10^6*Conversion_Factor!$F$8*Conversion_Factor!$I$6*10^-3)</f>
        <v>0</v>
      </c>
      <c r="U57" s="131" cm="1">
        <f t="array" ref="U57">IF(SUMPRODUCT(('IGU(2020)_LNG'!$C$3:$V$3=$A57)*('IGU(2020)_LNG'!$A$5:$A$46=U$39))=0,"",SUMPRODUCT(('IGU(2020)_LNG'!$C$3:$V$3=$A57)*('IGU(2020)_LNG'!$A$5:$A$46=U$39)*'IGU(2020)_LNG'!$C$5:$V$46)*10^6*Conversion_Factor!$F$8*Conversion_Factor!$I$6*10^-3)</f>
        <v>225252.628</v>
      </c>
      <c r="V57" s="131" cm="1">
        <f t="array" ref="V57">IF(SUMPRODUCT(('IGU(2020)_LNG'!$C$3:$V$3=$A57)*('IGU(2020)_LNG'!$A$5:$A$46=V$39))=0,"",SUMPRODUCT(('IGU(2020)_LNG'!$C$3:$V$3=$A57)*('IGU(2020)_LNG'!$A$5:$A$46=V$39)*'IGU(2020)_LNG'!$C$5:$V$46)*10^6*Conversion_Factor!$F$8*Conversion_Factor!$I$6*10^-3)</f>
        <v>0</v>
      </c>
      <c r="W57" s="131" cm="1">
        <f t="array" ref="W57">IF(SUMPRODUCT(('IGU(2020)_LNG'!$C$3:$V$3=$A57)*('IGU(2020)_LNG'!$A$5:$A$46=W$39))=0,"",SUMPRODUCT(('IGU(2020)_LNG'!$C$3:$V$3=$A57)*('IGU(2020)_LNG'!$A$5:$A$46=W$39)*'IGU(2020)_LNG'!$C$5:$V$46)*10^6*Conversion_Factor!$F$8*Conversion_Factor!$I$6*10^-3)</f>
        <v>0</v>
      </c>
      <c r="X57" s="131" cm="1">
        <f t="array" ref="X57">IF(SUMPRODUCT(('IGU(2020)_LNG'!$C$3:$V$3=$A57)*('IGU(2020)_LNG'!$A$5:$A$46=X$39))=0,"",SUMPRODUCT(('IGU(2020)_LNG'!$C$3:$V$3=$A57)*('IGU(2020)_LNG'!$A$5:$A$46=X$39)*'IGU(2020)_LNG'!$C$5:$V$46)*10^6*Conversion_Factor!$F$8*Conversion_Factor!$I$6*10^-3)</f>
        <v>0</v>
      </c>
      <c r="Y57" s="131" cm="1">
        <f t="array" ref="Y57">IF(SUMPRODUCT(('IGU(2020)_LNG'!$C$3:$V$3=$A57)*('IGU(2020)_LNG'!$A$5:$A$46=Y$39))=0,"",SUMPRODUCT(('IGU(2020)_LNG'!$C$3:$V$3=$A57)*('IGU(2020)_LNG'!$A$5:$A$46=Y$39)*'IGU(2020)_LNG'!$C$5:$V$46)*10^6*Conversion_Factor!$F$8*Conversion_Factor!$I$6*10^-3)</f>
        <v>11262.631399999998</v>
      </c>
      <c r="Z57" s="131" t="str" cm="1">
        <f t="array" ref="Z57">IF(SUMPRODUCT(('IGU(2020)_LNG'!$C$3:$V$3=$A57)*('IGU(2020)_LNG'!$A$5:$A$46=Z$39))=0,"",SUMPRODUCT(('IGU(2020)_LNG'!$C$3:$V$3=$A57)*('IGU(2020)_LNG'!$A$5:$A$46=Z$39)*'IGU(2020)_LNG'!$C$5:$V$46)*10^6*Conversion_Factor!$F$8*Conversion_Factor!$I$6*10^-3)</f>
        <v/>
      </c>
      <c r="AA57" s="131" t="str" cm="1">
        <f t="array" ref="AA57">IF(SUMPRODUCT(('IGU(2020)_LNG'!$C$3:$V$3=$A57)*('IGU(2020)_LNG'!$A$5:$A$46=AA$39))=0,"",SUMPRODUCT(('IGU(2020)_LNG'!$C$3:$V$3=$A57)*('IGU(2020)_LNG'!$A$5:$A$46=AA$39)*'IGU(2020)_LNG'!$C$5:$V$46)*10^6*Conversion_Factor!$F$8*Conversion_Factor!$I$6*10^-3)</f>
        <v/>
      </c>
      <c r="AB57" s="131" cm="1">
        <f t="array" ref="AB57">IF(SUMPRODUCT(('IGU(2020)_LNG'!$C$3:$V$3=$A57)*('IGU(2020)_LNG'!$A$5:$A$46=AB$39))=0,"",SUMPRODUCT(('IGU(2020)_LNG'!$C$3:$V$3=$A57)*('IGU(2020)_LNG'!$A$5:$A$46=AB$39)*'IGU(2020)_LNG'!$C$5:$V$46)*10^6*Conversion_Factor!$F$8*Conversion_Factor!$I$6*10^-3)</f>
        <v>152045.52389999994</v>
      </c>
      <c r="AC57" s="131" cm="1">
        <f t="array" ref="AC57">IF(SUMPRODUCT(('IGU(2020)_LNG'!$C$3:$V$3=$A57)*('IGU(2020)_LNG'!$A$5:$A$46=AC$39))=0,"",SUMPRODUCT(('IGU(2020)_LNG'!$C$3:$V$3=$A57)*('IGU(2020)_LNG'!$A$5:$A$46=AC$39)*'IGU(2020)_LNG'!$C$5:$V$46)*10^6*Conversion_Factor!$F$8*Conversion_Factor!$I$6*10^-3)</f>
        <v>0</v>
      </c>
      <c r="AD57" s="132">
        <f t="shared" si="12"/>
        <v>872853.93349999981</v>
      </c>
      <c r="AE57" s="133"/>
      <c r="AF57" s="134">
        <f t="shared" si="9"/>
        <v>1018098.1850655713</v>
      </c>
      <c r="AG57" s="133">
        <f t="shared" si="10"/>
        <v>528502</v>
      </c>
    </row>
    <row r="58" spans="1:33">
      <c r="A58" t="s">
        <v>96</v>
      </c>
      <c r="B58" s="131" t="str" cm="1">
        <f t="array" ref="B58">IF(SUMPRODUCT(('IGU(2020)_LNG'!$C$3:$V$3=$A58)*('IGU(2020)_LNG'!$A$5:$A$46=B$39))=0,"",SUMPRODUCT(('IGU(2020)_LNG'!$C$3:$V$3=$A58)*('IGU(2020)_LNG'!$A$5:$A$46=B$39)*'IGU(2020)_LNG'!$C$5:$V$46)*10^6*Conversion_Factor!$F$8*Conversion_Factor!$I$6*10^-3)</f>
        <v/>
      </c>
      <c r="C58" s="131" t="str" cm="1">
        <f t="array" ref="C58">IF(SUMPRODUCT(('IGU(2020)_LNG'!$C$3:$V$3=$A58)*('IGU(2020)_LNG'!$A$5:$A$46=C$39))=0,"",SUMPRODUCT(('IGU(2020)_LNG'!$C$3:$V$3=$A58)*('IGU(2020)_LNG'!$A$5:$A$46=C$39)*'IGU(2020)_LNG'!$C$5:$V$46)*10^6*Conversion_Factor!$F$8*Conversion_Factor!$I$6*10^-3)</f>
        <v/>
      </c>
      <c r="D58" s="131" t="str" cm="1">
        <f t="array" ref="D58">IF(SUMPRODUCT(('IGU(2020)_LNG'!$C$3:$V$3=$A58)*('IGU(2020)_LNG'!$A$5:$A$46=D$39))=0,"",SUMPRODUCT(('IGU(2020)_LNG'!$C$3:$V$3=$A58)*('IGU(2020)_LNG'!$A$5:$A$46=D$39)*'IGU(2020)_LNG'!$C$5:$V$46)*10^6*Conversion_Factor!$F$8*Conversion_Factor!$I$6*10^-3)</f>
        <v/>
      </c>
      <c r="E58" s="131" t="str" cm="1">
        <f t="array" ref="E58">IF(SUMPRODUCT(('IGU(2020)_LNG'!$C$3:$V$3=$A58)*('IGU(2020)_LNG'!$A$5:$A$46=E$39))=0,"",SUMPRODUCT(('IGU(2020)_LNG'!$C$3:$V$3=$A58)*('IGU(2020)_LNG'!$A$5:$A$46=E$39)*'IGU(2020)_LNG'!$C$5:$V$46)*10^6*Conversion_Factor!$F$8*Conversion_Factor!$I$6*10^-3)</f>
        <v/>
      </c>
      <c r="F58" s="131" t="str" cm="1">
        <f t="array" ref="F58">IF(SUMPRODUCT(('IGU(2020)_LNG'!$C$3:$V$3=$A58)*('IGU(2020)_LNG'!$A$5:$A$46=F$39))=0,"",SUMPRODUCT(('IGU(2020)_LNG'!$C$3:$V$3=$A58)*('IGU(2020)_LNG'!$A$5:$A$46=F$39)*'IGU(2020)_LNG'!$C$5:$V$46)*10^6*Conversion_Factor!$F$8*Conversion_Factor!$I$6*10^-3)</f>
        <v/>
      </c>
      <c r="G58" s="131" t="str" cm="1">
        <f t="array" ref="G58">IF(SUMPRODUCT(('IGU(2020)_LNG'!$C$3:$V$3=$A58)*('IGU(2020)_LNG'!$A$5:$A$46=G$39))=0,"",SUMPRODUCT(('IGU(2020)_LNG'!$C$3:$V$3=$A58)*('IGU(2020)_LNG'!$A$5:$A$46=G$39)*'IGU(2020)_LNG'!$C$5:$V$46)*10^6*Conversion_Factor!$F$8*Conversion_Factor!$I$6*10^-3)</f>
        <v/>
      </c>
      <c r="H58" s="131" t="str" cm="1">
        <f t="array" ref="H58">IF(SUMPRODUCT(('IGU(2020)_LNG'!$C$3:$V$3=$A58)*('IGU(2020)_LNG'!$A$5:$A$46=H$39))=0,"",SUMPRODUCT(('IGU(2020)_LNG'!$C$3:$V$3=$A58)*('IGU(2020)_LNG'!$A$5:$A$46=H$39)*'IGU(2020)_LNG'!$C$5:$V$46)*10^6*Conversion_Factor!$F$8*Conversion_Factor!$I$6*10^-3)</f>
        <v/>
      </c>
      <c r="I58" s="131" t="str" cm="1">
        <f t="array" ref="I58">IF(SUMPRODUCT(('IGU(2020)_LNG'!$C$3:$V$3=$A58)*('IGU(2020)_LNG'!$A$5:$A$46=I$39))=0,"",SUMPRODUCT(('IGU(2020)_LNG'!$C$3:$V$3=$A58)*('IGU(2020)_LNG'!$A$5:$A$46=I$39)*'IGU(2020)_LNG'!$C$5:$V$46)*10^6*Conversion_Factor!$F$8*Conversion_Factor!$I$6*10^-3)</f>
        <v/>
      </c>
      <c r="J58" s="131" t="str" cm="1">
        <f t="array" ref="J58">IF(SUMPRODUCT(('IGU(2020)_LNG'!$C$3:$V$3=$A58)*('IGU(2020)_LNG'!$A$5:$A$46=J$39))=0,"",SUMPRODUCT(('IGU(2020)_LNG'!$C$3:$V$3=$A58)*('IGU(2020)_LNG'!$A$5:$A$46=J$39)*'IGU(2020)_LNG'!$C$5:$V$46)*10^6*Conversion_Factor!$F$8*Conversion_Factor!$I$6*10^-3)</f>
        <v/>
      </c>
      <c r="K58" s="131" t="str" cm="1">
        <f t="array" ref="K58">IF(SUMPRODUCT(('IGU(2020)_LNG'!$C$3:$V$3=$A58)*('IGU(2020)_LNG'!$A$5:$A$46=K$39))=0,"",SUMPRODUCT(('IGU(2020)_LNG'!$C$3:$V$3=$A58)*('IGU(2020)_LNG'!$A$5:$A$46=K$39)*'IGU(2020)_LNG'!$C$5:$V$46)*10^6*Conversion_Factor!$F$8*Conversion_Factor!$I$6*10^-3)</f>
        <v/>
      </c>
      <c r="L58" s="131" t="str" cm="1">
        <f t="array" ref="L58">IF(SUMPRODUCT(('IGU(2020)_LNG'!$C$3:$V$3=$A58)*('IGU(2020)_LNG'!$A$5:$A$46=L$39))=0,"",SUMPRODUCT(('IGU(2020)_LNG'!$C$3:$V$3=$A58)*('IGU(2020)_LNG'!$A$5:$A$46=L$39)*'IGU(2020)_LNG'!$C$5:$V$46)*10^6*Conversion_Factor!$F$8*Conversion_Factor!$I$6*10^-3)</f>
        <v/>
      </c>
      <c r="M58" s="131" t="str" cm="1">
        <f t="array" ref="M58">IF(SUMPRODUCT(('IGU(2020)_LNG'!$C$3:$V$3=$A58)*('IGU(2020)_LNG'!$A$5:$A$46=M$39))=0,"",SUMPRODUCT(('IGU(2020)_LNG'!$C$3:$V$3=$A58)*('IGU(2020)_LNG'!$A$5:$A$46=M$39)*'IGU(2020)_LNG'!$C$5:$V$46)*10^6*Conversion_Factor!$F$8*Conversion_Factor!$I$6*10^-3)</f>
        <v/>
      </c>
      <c r="N58" s="131" t="str" cm="1">
        <f t="array" ref="N58">IF(SUMPRODUCT(('IGU(2020)_LNG'!$C$3:$V$3=$A58)*('IGU(2020)_LNG'!$A$5:$A$46=N$39))=0,"",SUMPRODUCT(('IGU(2020)_LNG'!$C$3:$V$3=$A58)*('IGU(2020)_LNG'!$A$5:$A$46=N$39)*'IGU(2020)_LNG'!$C$5:$V$46)*10^6*Conversion_Factor!$F$8*Conversion_Factor!$I$6*10^-3)</f>
        <v/>
      </c>
      <c r="O58" s="131" t="str" cm="1">
        <f t="array" ref="O58">IF(SUMPRODUCT(('IGU(2020)_LNG'!$C$3:$V$3=$A58)*('IGU(2020)_LNG'!$A$5:$A$46=O$39))=0,"",SUMPRODUCT(('IGU(2020)_LNG'!$C$3:$V$3=$A58)*('IGU(2020)_LNG'!$A$5:$A$46=O$39)*'IGU(2020)_LNG'!$C$5:$V$46)*10^6*Conversion_Factor!$F$8*Conversion_Factor!$I$6*10^-3)</f>
        <v/>
      </c>
      <c r="P58" s="131" t="str" cm="1">
        <f t="array" ref="P58">IF(SUMPRODUCT(('IGU(2020)_LNG'!$C$3:$V$3=$A58)*('IGU(2020)_LNG'!$A$5:$A$46=P$39))=0,"",SUMPRODUCT(('IGU(2020)_LNG'!$C$3:$V$3=$A58)*('IGU(2020)_LNG'!$A$5:$A$46=P$39)*'IGU(2020)_LNG'!$C$5:$V$46)*10^6*Conversion_Factor!$F$8*Conversion_Factor!$I$6*10^-3)</f>
        <v/>
      </c>
      <c r="Q58" s="131" t="str" cm="1">
        <f t="array" ref="Q58">IF(SUMPRODUCT(('IGU(2020)_LNG'!$C$3:$V$3=$A58)*('IGU(2020)_LNG'!$A$5:$A$46=Q$39))=0,"",SUMPRODUCT(('IGU(2020)_LNG'!$C$3:$V$3=$A58)*('IGU(2020)_LNG'!$A$5:$A$46=Q$39)*'IGU(2020)_LNG'!$C$5:$V$46)*10^6*Conversion_Factor!$F$8*Conversion_Factor!$I$6*10^-3)</f>
        <v/>
      </c>
      <c r="R58" s="131" t="str" cm="1">
        <f t="array" ref="R58">IF(SUMPRODUCT(('IGU(2020)_LNG'!$C$3:$V$3=$A58)*('IGU(2020)_LNG'!$A$5:$A$46=R$39))=0,"",SUMPRODUCT(('IGU(2020)_LNG'!$C$3:$V$3=$A58)*('IGU(2020)_LNG'!$A$5:$A$46=R$39)*'IGU(2020)_LNG'!$C$5:$V$46)*10^6*Conversion_Factor!$F$8*Conversion_Factor!$I$6*10^-3)</f>
        <v/>
      </c>
      <c r="S58" s="131" t="str" cm="1">
        <f t="array" ref="S58">IF(SUMPRODUCT(('IGU(2020)_LNG'!$C$3:$V$3=$A58)*('IGU(2020)_LNG'!$A$5:$A$46=S$39))=0,"",SUMPRODUCT(('IGU(2020)_LNG'!$C$3:$V$3=$A58)*('IGU(2020)_LNG'!$A$5:$A$46=S$39)*'IGU(2020)_LNG'!$C$5:$V$46)*10^6*Conversion_Factor!$F$8*Conversion_Factor!$I$6*10^-3)</f>
        <v/>
      </c>
      <c r="T58" s="71" t="str" cm="1">
        <f t="array" ref="T58">IF(SUMPRODUCT(('IGU(2020)_LNG'!$C$3:$V$3=$A58)*('IGU(2020)_LNG'!$A$5:$A$46=T$39))=0,"",SUMPRODUCT(('IGU(2020)_LNG'!$C$3:$V$3=$A58)*('IGU(2020)_LNG'!$A$5:$A$46=T$39)*'IGU(2020)_LNG'!$C$5:$V$46)*10^6*Conversion_Factor!$F$8*Conversion_Factor!$I$6*10^-3)</f>
        <v/>
      </c>
      <c r="U58" s="131" t="str" cm="1">
        <f t="array" ref="U58">IF(SUMPRODUCT(('IGU(2020)_LNG'!$C$3:$V$3=$A58)*('IGU(2020)_LNG'!$A$5:$A$46=U$39))=0,"",SUMPRODUCT(('IGU(2020)_LNG'!$C$3:$V$3=$A58)*('IGU(2020)_LNG'!$A$5:$A$46=U$39)*'IGU(2020)_LNG'!$C$5:$V$46)*10^6*Conversion_Factor!$F$8*Conversion_Factor!$I$6*10^-3)</f>
        <v/>
      </c>
      <c r="V58" s="131" t="str" cm="1">
        <f t="array" ref="V58">IF(SUMPRODUCT(('IGU(2020)_LNG'!$C$3:$V$3=$A58)*('IGU(2020)_LNG'!$A$5:$A$46=V$39))=0,"",SUMPRODUCT(('IGU(2020)_LNG'!$C$3:$V$3=$A58)*('IGU(2020)_LNG'!$A$5:$A$46=V$39)*'IGU(2020)_LNG'!$C$5:$V$46)*10^6*Conversion_Factor!$F$8*Conversion_Factor!$I$6*10^-3)</f>
        <v/>
      </c>
      <c r="W58" s="131" t="str" cm="1">
        <f t="array" ref="W58">IF(SUMPRODUCT(('IGU(2020)_LNG'!$C$3:$V$3=$A58)*('IGU(2020)_LNG'!$A$5:$A$46=W$39))=0,"",SUMPRODUCT(('IGU(2020)_LNG'!$C$3:$V$3=$A58)*('IGU(2020)_LNG'!$A$5:$A$46=W$39)*'IGU(2020)_LNG'!$C$5:$V$46)*10^6*Conversion_Factor!$F$8*Conversion_Factor!$I$6*10^-3)</f>
        <v/>
      </c>
      <c r="X58" s="131" t="str" cm="1">
        <f t="array" ref="X58">IF(SUMPRODUCT(('IGU(2020)_LNG'!$C$3:$V$3=$A58)*('IGU(2020)_LNG'!$A$5:$A$46=X$39))=0,"",SUMPRODUCT(('IGU(2020)_LNG'!$C$3:$V$3=$A58)*('IGU(2020)_LNG'!$A$5:$A$46=X$39)*'IGU(2020)_LNG'!$C$5:$V$46)*10^6*Conversion_Factor!$F$8*Conversion_Factor!$I$6*10^-3)</f>
        <v/>
      </c>
      <c r="Y58" s="131" t="str" cm="1">
        <f t="array" ref="Y58">IF(SUMPRODUCT(('IGU(2020)_LNG'!$C$3:$V$3=$A58)*('IGU(2020)_LNG'!$A$5:$A$46=Y$39))=0,"",SUMPRODUCT(('IGU(2020)_LNG'!$C$3:$V$3=$A58)*('IGU(2020)_LNG'!$A$5:$A$46=Y$39)*'IGU(2020)_LNG'!$C$5:$V$46)*10^6*Conversion_Factor!$F$8*Conversion_Factor!$I$6*10^-3)</f>
        <v/>
      </c>
      <c r="Z58" s="131" t="str" cm="1">
        <f t="array" ref="Z58">IF(SUMPRODUCT(('IGU(2020)_LNG'!$C$3:$V$3=$A58)*('IGU(2020)_LNG'!$A$5:$A$46=Z$39))=0,"",SUMPRODUCT(('IGU(2020)_LNG'!$C$3:$V$3=$A58)*('IGU(2020)_LNG'!$A$5:$A$46=Z$39)*'IGU(2020)_LNG'!$C$5:$V$46)*10^6*Conversion_Factor!$F$8*Conversion_Factor!$I$6*10^-3)</f>
        <v/>
      </c>
      <c r="AA58" s="131" t="str" cm="1">
        <f t="array" ref="AA58">IF(SUMPRODUCT(('IGU(2020)_LNG'!$C$3:$V$3=$A58)*('IGU(2020)_LNG'!$A$5:$A$46=AA$39))=0,"",SUMPRODUCT(('IGU(2020)_LNG'!$C$3:$V$3=$A58)*('IGU(2020)_LNG'!$A$5:$A$46=AA$39)*'IGU(2020)_LNG'!$C$5:$V$46)*10^6*Conversion_Factor!$F$8*Conversion_Factor!$I$6*10^-3)</f>
        <v/>
      </c>
      <c r="AB58" s="131" t="str" cm="1">
        <f t="array" ref="AB58">IF(SUMPRODUCT(('IGU(2020)_LNG'!$C$3:$V$3=$A58)*('IGU(2020)_LNG'!$A$5:$A$46=AB$39))=0,"",SUMPRODUCT(('IGU(2020)_LNG'!$C$3:$V$3=$A58)*('IGU(2020)_LNG'!$A$5:$A$46=AB$39)*'IGU(2020)_LNG'!$C$5:$V$46)*10^6*Conversion_Factor!$F$8*Conversion_Factor!$I$6*10^-3)</f>
        <v/>
      </c>
      <c r="AC58" s="131" t="str" cm="1">
        <f t="array" ref="AC58">IF(SUMPRODUCT(('IGU(2020)_LNG'!$C$3:$V$3=$A58)*('IGU(2020)_LNG'!$A$5:$A$46=AC$39))=0,"",SUMPRODUCT(('IGU(2020)_LNG'!$C$3:$V$3=$A58)*('IGU(2020)_LNG'!$A$5:$A$46=AC$39)*'IGU(2020)_LNG'!$C$5:$V$46)*10^6*Conversion_Factor!$F$8*Conversion_Factor!$I$6*10^-3)</f>
        <v/>
      </c>
      <c r="AD58" s="132">
        <f t="shared" si="12"/>
        <v>0</v>
      </c>
      <c r="AE58" s="133"/>
      <c r="AF58" s="134">
        <f t="shared" si="9"/>
        <v>0</v>
      </c>
      <c r="AG58" s="133">
        <f t="shared" si="10"/>
        <v>0</v>
      </c>
    </row>
    <row r="59" spans="1:33">
      <c r="A59" t="s">
        <v>98</v>
      </c>
      <c r="B59" s="131" t="str" cm="1">
        <f t="array" ref="B59">IF(SUMPRODUCT(('IGU(2020)_LNG'!$C$3:$V$3=$A59)*('IGU(2020)_LNG'!$A$5:$A$46=B$39))=0,"",SUMPRODUCT(('IGU(2020)_LNG'!$C$3:$V$3=$A59)*('IGU(2020)_LNG'!$A$5:$A$46=B$39)*'IGU(2020)_LNG'!$C$5:$V$46)*10^6*Conversion_Factor!$F$8*Conversion_Factor!$I$6*10^-3)</f>
        <v/>
      </c>
      <c r="C59" s="131" t="str" cm="1">
        <f t="array" ref="C59">IF(SUMPRODUCT(('IGU(2020)_LNG'!$C$3:$V$3=$A59)*('IGU(2020)_LNG'!$A$5:$A$46=C$39))=0,"",SUMPRODUCT(('IGU(2020)_LNG'!$C$3:$V$3=$A59)*('IGU(2020)_LNG'!$A$5:$A$46=C$39)*'IGU(2020)_LNG'!$C$5:$V$46)*10^6*Conversion_Factor!$F$8*Conversion_Factor!$I$6*10^-3)</f>
        <v/>
      </c>
      <c r="D59" s="131" t="str" cm="1">
        <f t="array" ref="D59">IF(SUMPRODUCT(('IGU(2020)_LNG'!$C$3:$V$3=$A59)*('IGU(2020)_LNG'!$A$5:$A$46=D$39))=0,"",SUMPRODUCT(('IGU(2020)_LNG'!$C$3:$V$3=$A59)*('IGU(2020)_LNG'!$A$5:$A$46=D$39)*'IGU(2020)_LNG'!$C$5:$V$46)*10^6*Conversion_Factor!$F$8*Conversion_Factor!$I$6*10^-3)</f>
        <v/>
      </c>
      <c r="E59" s="131" t="str" cm="1">
        <f t="array" ref="E59">IF(SUMPRODUCT(('IGU(2020)_LNG'!$C$3:$V$3=$A59)*('IGU(2020)_LNG'!$A$5:$A$46=E$39))=0,"",SUMPRODUCT(('IGU(2020)_LNG'!$C$3:$V$3=$A59)*('IGU(2020)_LNG'!$A$5:$A$46=E$39)*'IGU(2020)_LNG'!$C$5:$V$46)*10^6*Conversion_Factor!$F$8*Conversion_Factor!$I$6*10^-3)</f>
        <v/>
      </c>
      <c r="F59" s="131" t="str" cm="1">
        <f t="array" ref="F59">IF(SUMPRODUCT(('IGU(2020)_LNG'!$C$3:$V$3=$A59)*('IGU(2020)_LNG'!$A$5:$A$46=F$39))=0,"",SUMPRODUCT(('IGU(2020)_LNG'!$C$3:$V$3=$A59)*('IGU(2020)_LNG'!$A$5:$A$46=F$39)*'IGU(2020)_LNG'!$C$5:$V$46)*10^6*Conversion_Factor!$F$8*Conversion_Factor!$I$6*10^-3)</f>
        <v/>
      </c>
      <c r="G59" s="131" t="str" cm="1">
        <f t="array" ref="G59">IF(SUMPRODUCT(('IGU(2020)_LNG'!$C$3:$V$3=$A59)*('IGU(2020)_LNG'!$A$5:$A$46=G$39))=0,"",SUMPRODUCT(('IGU(2020)_LNG'!$C$3:$V$3=$A59)*('IGU(2020)_LNG'!$A$5:$A$46=G$39)*'IGU(2020)_LNG'!$C$5:$V$46)*10^6*Conversion_Factor!$F$8*Conversion_Factor!$I$6*10^-3)</f>
        <v/>
      </c>
      <c r="H59" s="131" t="str" cm="1">
        <f t="array" ref="H59">IF(SUMPRODUCT(('IGU(2020)_LNG'!$C$3:$V$3=$A59)*('IGU(2020)_LNG'!$A$5:$A$46=H$39))=0,"",SUMPRODUCT(('IGU(2020)_LNG'!$C$3:$V$3=$A59)*('IGU(2020)_LNG'!$A$5:$A$46=H$39)*'IGU(2020)_LNG'!$C$5:$V$46)*10^6*Conversion_Factor!$F$8*Conversion_Factor!$I$6*10^-3)</f>
        <v/>
      </c>
      <c r="I59" s="131" t="str" cm="1">
        <f t="array" ref="I59">IF(SUMPRODUCT(('IGU(2020)_LNG'!$C$3:$V$3=$A59)*('IGU(2020)_LNG'!$A$5:$A$46=I$39))=0,"",SUMPRODUCT(('IGU(2020)_LNG'!$C$3:$V$3=$A59)*('IGU(2020)_LNG'!$A$5:$A$46=I$39)*'IGU(2020)_LNG'!$C$5:$V$46)*10^6*Conversion_Factor!$F$8*Conversion_Factor!$I$6*10^-3)</f>
        <v/>
      </c>
      <c r="J59" s="131" t="str" cm="1">
        <f t="array" ref="J59">IF(SUMPRODUCT(('IGU(2020)_LNG'!$C$3:$V$3=$A59)*('IGU(2020)_LNG'!$A$5:$A$46=J$39))=0,"",SUMPRODUCT(('IGU(2020)_LNG'!$C$3:$V$3=$A59)*('IGU(2020)_LNG'!$A$5:$A$46=J$39)*'IGU(2020)_LNG'!$C$5:$V$46)*10^6*Conversion_Factor!$F$8*Conversion_Factor!$I$6*10^-3)</f>
        <v/>
      </c>
      <c r="K59" s="131" t="str" cm="1">
        <f t="array" ref="K59">IF(SUMPRODUCT(('IGU(2020)_LNG'!$C$3:$V$3=$A59)*('IGU(2020)_LNG'!$A$5:$A$46=K$39))=0,"",SUMPRODUCT(('IGU(2020)_LNG'!$C$3:$V$3=$A59)*('IGU(2020)_LNG'!$A$5:$A$46=K$39)*'IGU(2020)_LNG'!$C$5:$V$46)*10^6*Conversion_Factor!$F$8*Conversion_Factor!$I$6*10^-3)</f>
        <v/>
      </c>
      <c r="L59" s="131" t="str" cm="1">
        <f t="array" ref="L59">IF(SUMPRODUCT(('IGU(2020)_LNG'!$C$3:$V$3=$A59)*('IGU(2020)_LNG'!$A$5:$A$46=L$39))=0,"",SUMPRODUCT(('IGU(2020)_LNG'!$C$3:$V$3=$A59)*('IGU(2020)_LNG'!$A$5:$A$46=L$39)*'IGU(2020)_LNG'!$C$5:$V$46)*10^6*Conversion_Factor!$F$8*Conversion_Factor!$I$6*10^-3)</f>
        <v/>
      </c>
      <c r="M59" s="131" t="str" cm="1">
        <f t="array" ref="M59">IF(SUMPRODUCT(('IGU(2020)_LNG'!$C$3:$V$3=$A59)*('IGU(2020)_LNG'!$A$5:$A$46=M$39))=0,"",SUMPRODUCT(('IGU(2020)_LNG'!$C$3:$V$3=$A59)*('IGU(2020)_LNG'!$A$5:$A$46=M$39)*'IGU(2020)_LNG'!$C$5:$V$46)*10^6*Conversion_Factor!$F$8*Conversion_Factor!$I$6*10^-3)</f>
        <v/>
      </c>
      <c r="N59" s="131" t="str" cm="1">
        <f t="array" ref="N59">IF(SUMPRODUCT(('IGU(2020)_LNG'!$C$3:$V$3=$A59)*('IGU(2020)_LNG'!$A$5:$A$46=N$39))=0,"",SUMPRODUCT(('IGU(2020)_LNG'!$C$3:$V$3=$A59)*('IGU(2020)_LNG'!$A$5:$A$46=N$39)*'IGU(2020)_LNG'!$C$5:$V$46)*10^6*Conversion_Factor!$F$8*Conversion_Factor!$I$6*10^-3)</f>
        <v/>
      </c>
      <c r="O59" s="131" t="str" cm="1">
        <f t="array" ref="O59">IF(SUMPRODUCT(('IGU(2020)_LNG'!$C$3:$V$3=$A59)*('IGU(2020)_LNG'!$A$5:$A$46=O$39))=0,"",SUMPRODUCT(('IGU(2020)_LNG'!$C$3:$V$3=$A59)*('IGU(2020)_LNG'!$A$5:$A$46=O$39)*'IGU(2020)_LNG'!$C$5:$V$46)*10^6*Conversion_Factor!$F$8*Conversion_Factor!$I$6*10^-3)</f>
        <v/>
      </c>
      <c r="P59" s="131" t="str" cm="1">
        <f t="array" ref="P59">IF(SUMPRODUCT(('IGU(2020)_LNG'!$C$3:$V$3=$A59)*('IGU(2020)_LNG'!$A$5:$A$46=P$39))=0,"",SUMPRODUCT(('IGU(2020)_LNG'!$C$3:$V$3=$A59)*('IGU(2020)_LNG'!$A$5:$A$46=P$39)*'IGU(2020)_LNG'!$C$5:$V$46)*10^6*Conversion_Factor!$F$8*Conversion_Factor!$I$6*10^-3)</f>
        <v/>
      </c>
      <c r="Q59" s="131" t="str" cm="1">
        <f t="array" ref="Q59">IF(SUMPRODUCT(('IGU(2020)_LNG'!$C$3:$V$3=$A59)*('IGU(2020)_LNG'!$A$5:$A$46=Q$39))=0,"",SUMPRODUCT(('IGU(2020)_LNG'!$C$3:$V$3=$A59)*('IGU(2020)_LNG'!$A$5:$A$46=Q$39)*'IGU(2020)_LNG'!$C$5:$V$46)*10^6*Conversion_Factor!$F$8*Conversion_Factor!$I$6*10^-3)</f>
        <v/>
      </c>
      <c r="R59" s="131" t="str" cm="1">
        <f t="array" ref="R59">IF(SUMPRODUCT(('IGU(2020)_LNG'!$C$3:$V$3=$A59)*('IGU(2020)_LNG'!$A$5:$A$46=R$39))=0,"",SUMPRODUCT(('IGU(2020)_LNG'!$C$3:$V$3=$A59)*('IGU(2020)_LNG'!$A$5:$A$46=R$39)*'IGU(2020)_LNG'!$C$5:$V$46)*10^6*Conversion_Factor!$F$8*Conversion_Factor!$I$6*10^-3)</f>
        <v/>
      </c>
      <c r="S59" s="131" t="str" cm="1">
        <f t="array" ref="S59">IF(SUMPRODUCT(('IGU(2020)_LNG'!$C$3:$V$3=$A59)*('IGU(2020)_LNG'!$A$5:$A$46=S$39))=0,"",SUMPRODUCT(('IGU(2020)_LNG'!$C$3:$V$3=$A59)*('IGU(2020)_LNG'!$A$5:$A$46=S$39)*'IGU(2020)_LNG'!$C$5:$V$46)*10^6*Conversion_Factor!$F$8*Conversion_Factor!$I$6*10^-3)</f>
        <v/>
      </c>
      <c r="T59" s="131" t="str" cm="1">
        <f t="array" ref="T59">IF(SUMPRODUCT(('IGU(2020)_LNG'!$C$3:$V$3=$A59)*('IGU(2020)_LNG'!$A$5:$A$46=T$39))=0,"",SUMPRODUCT(('IGU(2020)_LNG'!$C$3:$V$3=$A59)*('IGU(2020)_LNG'!$A$5:$A$46=T$39)*'IGU(2020)_LNG'!$C$5:$V$46)*10^6*Conversion_Factor!$F$8*Conversion_Factor!$I$6*10^-3)</f>
        <v/>
      </c>
      <c r="U59" s="71" t="str" cm="1">
        <f t="array" ref="U59">IF(SUMPRODUCT(('IGU(2020)_LNG'!$C$3:$V$3=$A59)*('IGU(2020)_LNG'!$A$5:$A$46=U$39))=0,"",SUMPRODUCT(('IGU(2020)_LNG'!$C$3:$V$3=$A59)*('IGU(2020)_LNG'!$A$5:$A$46=U$39)*'IGU(2020)_LNG'!$C$5:$V$46)*10^6*Conversion_Factor!$F$8*Conversion_Factor!$I$6*10^-3)</f>
        <v/>
      </c>
      <c r="V59" s="131" t="str" cm="1">
        <f t="array" ref="V59">IF(SUMPRODUCT(('IGU(2020)_LNG'!$C$3:$V$3=$A59)*('IGU(2020)_LNG'!$A$5:$A$46=V$39))=0,"",SUMPRODUCT(('IGU(2020)_LNG'!$C$3:$V$3=$A59)*('IGU(2020)_LNG'!$A$5:$A$46=V$39)*'IGU(2020)_LNG'!$C$5:$V$46)*10^6*Conversion_Factor!$F$8*Conversion_Factor!$I$6*10^-3)</f>
        <v/>
      </c>
      <c r="W59" s="131" t="str" cm="1">
        <f t="array" ref="W59">IF(SUMPRODUCT(('IGU(2020)_LNG'!$C$3:$V$3=$A59)*('IGU(2020)_LNG'!$A$5:$A$46=W$39))=0,"",SUMPRODUCT(('IGU(2020)_LNG'!$C$3:$V$3=$A59)*('IGU(2020)_LNG'!$A$5:$A$46=W$39)*'IGU(2020)_LNG'!$C$5:$V$46)*10^6*Conversion_Factor!$F$8*Conversion_Factor!$I$6*10^-3)</f>
        <v/>
      </c>
      <c r="X59" s="131" t="str" cm="1">
        <f t="array" ref="X59">IF(SUMPRODUCT(('IGU(2020)_LNG'!$C$3:$V$3=$A59)*('IGU(2020)_LNG'!$A$5:$A$46=X$39))=0,"",SUMPRODUCT(('IGU(2020)_LNG'!$C$3:$V$3=$A59)*('IGU(2020)_LNG'!$A$5:$A$46=X$39)*'IGU(2020)_LNG'!$C$5:$V$46)*10^6*Conversion_Factor!$F$8*Conversion_Factor!$I$6*10^-3)</f>
        <v/>
      </c>
      <c r="Y59" s="131" t="str" cm="1">
        <f t="array" ref="Y59">IF(SUMPRODUCT(('IGU(2020)_LNG'!$C$3:$V$3=$A59)*('IGU(2020)_LNG'!$A$5:$A$46=Y$39))=0,"",SUMPRODUCT(('IGU(2020)_LNG'!$C$3:$V$3=$A59)*('IGU(2020)_LNG'!$A$5:$A$46=Y$39)*'IGU(2020)_LNG'!$C$5:$V$46)*10^6*Conversion_Factor!$F$8*Conversion_Factor!$I$6*10^-3)</f>
        <v/>
      </c>
      <c r="Z59" s="131" t="str" cm="1">
        <f t="array" ref="Z59">IF(SUMPRODUCT(('IGU(2020)_LNG'!$C$3:$V$3=$A59)*('IGU(2020)_LNG'!$A$5:$A$46=Z$39))=0,"",SUMPRODUCT(('IGU(2020)_LNG'!$C$3:$V$3=$A59)*('IGU(2020)_LNG'!$A$5:$A$46=Z$39)*'IGU(2020)_LNG'!$C$5:$V$46)*10^6*Conversion_Factor!$F$8*Conversion_Factor!$I$6*10^-3)</f>
        <v/>
      </c>
      <c r="AA59" s="131" t="str" cm="1">
        <f t="array" ref="AA59">IF(SUMPRODUCT(('IGU(2020)_LNG'!$C$3:$V$3=$A59)*('IGU(2020)_LNG'!$A$5:$A$46=AA$39))=0,"",SUMPRODUCT(('IGU(2020)_LNG'!$C$3:$V$3=$A59)*('IGU(2020)_LNG'!$A$5:$A$46=AA$39)*'IGU(2020)_LNG'!$C$5:$V$46)*10^6*Conversion_Factor!$F$8*Conversion_Factor!$I$6*10^-3)</f>
        <v/>
      </c>
      <c r="AB59" s="131" t="str" cm="1">
        <f t="array" ref="AB59">IF(SUMPRODUCT(('IGU(2020)_LNG'!$C$3:$V$3=$A59)*('IGU(2020)_LNG'!$A$5:$A$46=AB$39))=0,"",SUMPRODUCT(('IGU(2020)_LNG'!$C$3:$V$3=$A59)*('IGU(2020)_LNG'!$A$5:$A$46=AB$39)*'IGU(2020)_LNG'!$C$5:$V$46)*10^6*Conversion_Factor!$F$8*Conversion_Factor!$I$6*10^-3)</f>
        <v/>
      </c>
      <c r="AC59" s="131" t="str" cm="1">
        <f t="array" ref="AC59">IF(SUMPRODUCT(('IGU(2020)_LNG'!$C$3:$V$3=$A59)*('IGU(2020)_LNG'!$A$5:$A$46=AC$39))=0,"",SUMPRODUCT(('IGU(2020)_LNG'!$C$3:$V$3=$A59)*('IGU(2020)_LNG'!$A$5:$A$46=AC$39)*'IGU(2020)_LNG'!$C$5:$V$46)*10^6*Conversion_Factor!$F$8*Conversion_Factor!$I$6*10^-3)</f>
        <v/>
      </c>
      <c r="AD59" s="132">
        <f t="shared" si="12"/>
        <v>0</v>
      </c>
      <c r="AE59" s="133"/>
      <c r="AF59" s="134">
        <f t="shared" si="9"/>
        <v>0</v>
      </c>
      <c r="AG59" s="133">
        <f t="shared" si="10"/>
        <v>0</v>
      </c>
    </row>
    <row r="60" spans="1:33">
      <c r="A60" t="s">
        <v>100</v>
      </c>
      <c r="B60" s="131" t="str" cm="1">
        <f t="array" ref="B60">IF(SUMPRODUCT(('IGU(2020)_LNG'!$C$3:$V$3=$A60)*('IGU(2020)_LNG'!$A$5:$A$46=B$39))=0,"",SUMPRODUCT(('IGU(2020)_LNG'!$C$3:$V$3=$A60)*('IGU(2020)_LNG'!$A$5:$A$46=B$39)*'IGU(2020)_LNG'!$C$5:$V$46)*10^6*Conversion_Factor!$F$8*Conversion_Factor!$I$6*10^-3)</f>
        <v/>
      </c>
      <c r="C60" s="131" cm="1">
        <f t="array" ref="C60">IF(SUMPRODUCT(('IGU(2020)_LNG'!$C$3:$V$3=$A60)*('IGU(2020)_LNG'!$A$5:$A$46=C$39))=0,"",SUMPRODUCT(('IGU(2020)_LNG'!$C$3:$V$3=$A60)*('IGU(2020)_LNG'!$A$5:$A$46=C$39)*'IGU(2020)_LNG'!$C$5:$V$46)*10^6*Conversion_Factor!$F$8*Conversion_Factor!$I$6*10^-3)</f>
        <v>0</v>
      </c>
      <c r="D60" s="131" t="str" cm="1">
        <f t="array" ref="D60">IF(SUMPRODUCT(('IGU(2020)_LNG'!$C$3:$V$3=$A60)*('IGU(2020)_LNG'!$A$5:$A$46=D$39))=0,"",SUMPRODUCT(('IGU(2020)_LNG'!$C$3:$V$3=$A60)*('IGU(2020)_LNG'!$A$5:$A$46=D$39)*'IGU(2020)_LNG'!$C$5:$V$46)*10^6*Conversion_Factor!$F$8*Conversion_Factor!$I$6*10^-3)</f>
        <v/>
      </c>
      <c r="E60" s="131" t="str" cm="1">
        <f t="array" ref="E60">IF(SUMPRODUCT(('IGU(2020)_LNG'!$C$3:$V$3=$A60)*('IGU(2020)_LNG'!$A$5:$A$46=E$39))=0,"",SUMPRODUCT(('IGU(2020)_LNG'!$C$3:$V$3=$A60)*('IGU(2020)_LNG'!$A$5:$A$46=E$39)*'IGU(2020)_LNG'!$C$5:$V$46)*10^6*Conversion_Factor!$F$8*Conversion_Factor!$I$6*10^-3)</f>
        <v/>
      </c>
      <c r="F60" s="131" t="str" cm="1">
        <f t="array" ref="F60">IF(SUMPRODUCT(('IGU(2020)_LNG'!$C$3:$V$3=$A60)*('IGU(2020)_LNG'!$A$5:$A$46=F$39))=0,"",SUMPRODUCT(('IGU(2020)_LNG'!$C$3:$V$3=$A60)*('IGU(2020)_LNG'!$A$5:$A$46=F$39)*'IGU(2020)_LNG'!$C$5:$V$46)*10^6*Conversion_Factor!$F$8*Conversion_Factor!$I$6*10^-3)</f>
        <v/>
      </c>
      <c r="G60" s="131" t="str" cm="1">
        <f t="array" ref="G60">IF(SUMPRODUCT(('IGU(2020)_LNG'!$C$3:$V$3=$A60)*('IGU(2020)_LNG'!$A$5:$A$46=G$39))=0,"",SUMPRODUCT(('IGU(2020)_LNG'!$C$3:$V$3=$A60)*('IGU(2020)_LNG'!$A$5:$A$46=G$39)*'IGU(2020)_LNG'!$C$5:$V$46)*10^6*Conversion_Factor!$F$8*Conversion_Factor!$I$6*10^-3)</f>
        <v/>
      </c>
      <c r="H60" s="131" cm="1">
        <f t="array" ref="H60">IF(SUMPRODUCT(('IGU(2020)_LNG'!$C$3:$V$3=$A60)*('IGU(2020)_LNG'!$A$5:$A$46=H$39))=0,"",SUMPRODUCT(('IGU(2020)_LNG'!$C$3:$V$3=$A60)*('IGU(2020)_LNG'!$A$5:$A$46=H$39)*'IGU(2020)_LNG'!$C$5:$V$46)*10^6*Conversion_Factor!$F$8*Conversion_Factor!$I$6*10^-3)</f>
        <v>16893.947100000001</v>
      </c>
      <c r="I60" s="131" cm="1">
        <f t="array" ref="I60">IF(SUMPRODUCT(('IGU(2020)_LNG'!$C$3:$V$3=$A60)*('IGU(2020)_LNG'!$A$5:$A$46=I$39))=0,"",SUMPRODUCT(('IGU(2020)_LNG'!$C$3:$V$3=$A60)*('IGU(2020)_LNG'!$A$5:$A$46=I$39)*'IGU(2020)_LNG'!$C$5:$V$46)*10^6*Conversion_Factor!$F$8*Conversion_Factor!$I$6*10^-3)</f>
        <v>0</v>
      </c>
      <c r="J60" s="131" cm="1">
        <f t="array" ref="J60">IF(SUMPRODUCT(('IGU(2020)_LNG'!$C$3:$V$3=$A60)*('IGU(2020)_LNG'!$A$5:$A$46=J$39))=0,"",SUMPRODUCT(('IGU(2020)_LNG'!$C$3:$V$3=$A60)*('IGU(2020)_LNG'!$A$5:$A$46=J$39)*'IGU(2020)_LNG'!$C$5:$V$46)*10^6*Conversion_Factor!$F$8*Conversion_Factor!$I$6*10^-3)</f>
        <v>28156.5785</v>
      </c>
      <c r="K60" s="131" cm="1">
        <f t="array" ref="K60">IF(SUMPRODUCT(('IGU(2020)_LNG'!$C$3:$V$3=$A60)*('IGU(2020)_LNG'!$A$5:$A$46=K$39))=0,"",SUMPRODUCT(('IGU(2020)_LNG'!$C$3:$V$3=$A60)*('IGU(2020)_LNG'!$A$5:$A$46=K$39)*'IGU(2020)_LNG'!$C$5:$V$46)*10^6*Conversion_Factor!$F$8*Conversion_Factor!$I$6*10^-3)</f>
        <v>16893.947099999998</v>
      </c>
      <c r="L60" s="131" cm="1">
        <f t="array" ref="L60">IF(SUMPRODUCT(('IGU(2020)_LNG'!$C$3:$V$3=$A60)*('IGU(2020)_LNG'!$A$5:$A$46=L$39))=0,"",SUMPRODUCT(('IGU(2020)_LNG'!$C$3:$V$3=$A60)*('IGU(2020)_LNG'!$A$5:$A$46=L$39)*'IGU(2020)_LNG'!$C$5:$V$46)*10^6*Conversion_Factor!$F$8*Conversion_Factor!$I$6*10^-3)</f>
        <v>33787.894199999995</v>
      </c>
      <c r="M60" s="131" cm="1">
        <f t="array" ref="M60">IF(SUMPRODUCT(('IGU(2020)_LNG'!$C$3:$V$3=$A60)*('IGU(2020)_LNG'!$A$5:$A$46=M$39))=0,"",SUMPRODUCT(('IGU(2020)_LNG'!$C$3:$V$3=$A60)*('IGU(2020)_LNG'!$A$5:$A$46=M$39)*'IGU(2020)_LNG'!$C$5:$V$46)*10^6*Conversion_Factor!$F$8*Conversion_Factor!$I$6*10^-3)</f>
        <v>84469.735499999995</v>
      </c>
      <c r="N60" s="131" t="str" cm="1">
        <f t="array" ref="N60">IF(SUMPRODUCT(('IGU(2020)_LNG'!$C$3:$V$3=$A60)*('IGU(2020)_LNG'!$A$5:$A$46=N$39))=0,"",SUMPRODUCT(('IGU(2020)_LNG'!$C$3:$V$3=$A60)*('IGU(2020)_LNG'!$A$5:$A$46=N$39)*'IGU(2020)_LNG'!$C$5:$V$46)*10^6*Conversion_Factor!$F$8*Conversion_Factor!$I$6*10^-3)</f>
        <v/>
      </c>
      <c r="O60" s="131" cm="1">
        <f t="array" ref="O60">IF(SUMPRODUCT(('IGU(2020)_LNG'!$C$3:$V$3=$A60)*('IGU(2020)_LNG'!$A$5:$A$46=O$39))=0,"",SUMPRODUCT(('IGU(2020)_LNG'!$C$3:$V$3=$A60)*('IGU(2020)_LNG'!$A$5:$A$46=O$39)*'IGU(2020)_LNG'!$C$5:$V$46)*10^6*Conversion_Factor!$F$8*Conversion_Factor!$I$6*10^-3)</f>
        <v>50681.841299999993</v>
      </c>
      <c r="P60" s="131" cm="1">
        <f t="array" ref="P60">IF(SUMPRODUCT(('IGU(2020)_LNG'!$C$3:$V$3=$A60)*('IGU(2020)_LNG'!$A$5:$A$46=P$39))=0,"",SUMPRODUCT(('IGU(2020)_LNG'!$C$3:$V$3=$A60)*('IGU(2020)_LNG'!$A$5:$A$46=P$39)*'IGU(2020)_LNG'!$C$5:$V$46)*10^6*Conversion_Factor!$F$8*Conversion_Factor!$I$6*10^-3)</f>
        <v>0</v>
      </c>
      <c r="Q60" s="131" cm="1">
        <f t="array" ref="Q60">IF(SUMPRODUCT(('IGU(2020)_LNG'!$C$3:$V$3=$A60)*('IGU(2020)_LNG'!$A$5:$A$46=Q$39))=0,"",SUMPRODUCT(('IGU(2020)_LNG'!$C$3:$V$3=$A60)*('IGU(2020)_LNG'!$A$5:$A$46=Q$39)*'IGU(2020)_LNG'!$C$5:$V$46)*10^6*Conversion_Factor!$F$8*Conversion_Factor!$I$6*10^-3)</f>
        <v>247777.89079999999</v>
      </c>
      <c r="R60" s="131" cm="1">
        <f t="array" ref="R60">IF(SUMPRODUCT(('IGU(2020)_LNG'!$C$3:$V$3=$A60)*('IGU(2020)_LNG'!$A$5:$A$46=R$39))=0,"",SUMPRODUCT(('IGU(2020)_LNG'!$C$3:$V$3=$A60)*('IGU(2020)_LNG'!$A$5:$A$46=R$39)*'IGU(2020)_LNG'!$C$5:$V$46)*10^6*Conversion_Factor!$F$8*Conversion_Factor!$I$6*10^-3)</f>
        <v>22525.262799999997</v>
      </c>
      <c r="S60" s="131" cm="1">
        <f t="array" ref="S60">IF(SUMPRODUCT(('IGU(2020)_LNG'!$C$3:$V$3=$A60)*('IGU(2020)_LNG'!$A$5:$A$46=S$39))=0,"",SUMPRODUCT(('IGU(2020)_LNG'!$C$3:$V$3=$A60)*('IGU(2020)_LNG'!$A$5:$A$46=S$39)*'IGU(2020)_LNG'!$C$5:$V$46)*10^6*Conversion_Factor!$F$8*Conversion_Factor!$I$6*10^-3)</f>
        <v>0</v>
      </c>
      <c r="T60" s="131" cm="1">
        <f t="array" ref="T60">IF(SUMPRODUCT(('IGU(2020)_LNG'!$C$3:$V$3=$A60)*('IGU(2020)_LNG'!$A$5:$A$46=T$39))=0,"",SUMPRODUCT(('IGU(2020)_LNG'!$C$3:$V$3=$A60)*('IGU(2020)_LNG'!$A$5:$A$46=T$39)*'IGU(2020)_LNG'!$C$5:$V$46)*10^6*Conversion_Factor!$F$8*Conversion_Factor!$I$6*10^-3)</f>
        <v>5631.3156999999992</v>
      </c>
      <c r="U60" s="131" cm="1">
        <f t="array" ref="U60">IF(SUMPRODUCT(('IGU(2020)_LNG'!$C$3:$V$3=$A60)*('IGU(2020)_LNG'!$A$5:$A$46=U$39))=0,"",SUMPRODUCT(('IGU(2020)_LNG'!$C$3:$V$3=$A60)*('IGU(2020)_LNG'!$A$5:$A$46=U$39)*'IGU(2020)_LNG'!$C$5:$V$46)*10^6*Conversion_Factor!$F$8*Conversion_Factor!$I$6*10^-3)</f>
        <v>39419.209900000002</v>
      </c>
      <c r="V60" s="71" cm="1">
        <f t="array" ref="V60">IF(SUMPRODUCT(('IGU(2020)_LNG'!$C$3:$V$3=$A60)*('IGU(2020)_LNG'!$A$5:$A$46=V$39))=0,"",SUMPRODUCT(('IGU(2020)_LNG'!$C$3:$V$3=$A60)*('IGU(2020)_LNG'!$A$5:$A$46=V$39)*'IGU(2020)_LNG'!$C$5:$V$46)*10^6*Conversion_Factor!$F$8*Conversion_Factor!$I$6*10^-3)</f>
        <v>84469.735499999995</v>
      </c>
      <c r="W60" s="131" cm="1">
        <f t="array" ref="W60">IF(SUMPRODUCT(('IGU(2020)_LNG'!$C$3:$V$3=$A60)*('IGU(2020)_LNG'!$A$5:$A$46=W$39))=0,"",SUMPRODUCT(('IGU(2020)_LNG'!$C$3:$V$3=$A60)*('IGU(2020)_LNG'!$A$5:$A$46=W$39)*'IGU(2020)_LNG'!$C$5:$V$46)*10^6*Conversion_Factor!$F$8*Conversion_Factor!$I$6*10^-3)</f>
        <v>50681.841299999993</v>
      </c>
      <c r="X60" s="131" cm="1">
        <f t="array" ref="X60">IF(SUMPRODUCT(('IGU(2020)_LNG'!$C$3:$V$3=$A60)*('IGU(2020)_LNG'!$A$5:$A$46=X$39))=0,"",SUMPRODUCT(('IGU(2020)_LNG'!$C$3:$V$3=$A60)*('IGU(2020)_LNG'!$A$5:$A$46=X$39)*'IGU(2020)_LNG'!$C$5:$V$46)*10^6*Conversion_Factor!$F$8*Conversion_Factor!$I$6*10^-3)</f>
        <v>11262.631399999998</v>
      </c>
      <c r="Y60" s="131" cm="1">
        <f t="array" ref="Y60">IF(SUMPRODUCT(('IGU(2020)_LNG'!$C$3:$V$3=$A60)*('IGU(2020)_LNG'!$A$5:$A$46=Y$39))=0,"",SUMPRODUCT(('IGU(2020)_LNG'!$C$3:$V$3=$A60)*('IGU(2020)_LNG'!$A$5:$A$46=Y$39)*'IGU(2020)_LNG'!$C$5:$V$46)*10^6*Conversion_Factor!$F$8*Conversion_Factor!$I$6*10^-3)</f>
        <v>22525.262799999997</v>
      </c>
      <c r="Z60" s="131" t="str" cm="1">
        <f t="array" ref="Z60">IF(SUMPRODUCT(('IGU(2020)_LNG'!$C$3:$V$3=$A60)*('IGU(2020)_LNG'!$A$5:$A$46=Z$39))=0,"",SUMPRODUCT(('IGU(2020)_LNG'!$C$3:$V$3=$A60)*('IGU(2020)_LNG'!$A$5:$A$46=Z$39)*'IGU(2020)_LNG'!$C$5:$V$46)*10^6*Conversion_Factor!$F$8*Conversion_Factor!$I$6*10^-3)</f>
        <v/>
      </c>
      <c r="AA60" s="131" t="str" cm="1">
        <f t="array" ref="AA60">IF(SUMPRODUCT(('IGU(2020)_LNG'!$C$3:$V$3=$A60)*('IGU(2020)_LNG'!$A$5:$A$46=AA$39))=0,"",SUMPRODUCT(('IGU(2020)_LNG'!$C$3:$V$3=$A60)*('IGU(2020)_LNG'!$A$5:$A$46=AA$39)*'IGU(2020)_LNG'!$C$5:$V$46)*10^6*Conversion_Factor!$F$8*Conversion_Factor!$I$6*10^-3)</f>
        <v/>
      </c>
      <c r="AB60" s="131" cm="1">
        <f t="array" ref="AB60">IF(SUMPRODUCT(('IGU(2020)_LNG'!$C$3:$V$3=$A60)*('IGU(2020)_LNG'!$A$5:$A$46=AB$39))=0,"",SUMPRODUCT(('IGU(2020)_LNG'!$C$3:$V$3=$A60)*('IGU(2020)_LNG'!$A$5:$A$46=AB$39)*'IGU(2020)_LNG'!$C$5:$V$46)*10^6*Conversion_Factor!$F$8*Conversion_Factor!$I$6*10^-3)</f>
        <v>84469.73550000001</v>
      </c>
      <c r="AC60" s="131" cm="1">
        <f t="array" ref="AC60">IF(SUMPRODUCT(('IGU(2020)_LNG'!$C$3:$V$3=$A60)*('IGU(2020)_LNG'!$A$5:$A$46=AC$39))=0,"",SUMPRODUCT(('IGU(2020)_LNG'!$C$3:$V$3=$A60)*('IGU(2020)_LNG'!$A$5:$A$46=AC$39)*'IGU(2020)_LNG'!$C$5:$V$46)*10^6*Conversion_Factor!$F$8*Conversion_Factor!$I$6*10^-3)</f>
        <v>129520.2611</v>
      </c>
      <c r="AD60" s="132">
        <f t="shared" si="12"/>
        <v>929167.09049999993</v>
      </c>
      <c r="AE60" s="133"/>
      <c r="AF60" s="134">
        <f t="shared" si="9"/>
        <v>1352983.5747050191</v>
      </c>
      <c r="AG60" s="133">
        <f t="shared" si="10"/>
        <v>1243385</v>
      </c>
    </row>
    <row r="61" spans="1:33">
      <c r="A61" t="s">
        <v>103</v>
      </c>
      <c r="B61" s="131" t="str" cm="1">
        <f t="array" ref="B61">IF(SUMPRODUCT(('IGU(2020)_LNG'!$C$3:$V$3=$A61)*('IGU(2020)_LNG'!$A$5:$A$46=B$39))=0,"",SUMPRODUCT(('IGU(2020)_LNG'!$C$3:$V$3=$A61)*('IGU(2020)_LNG'!$A$5:$A$46=B$39)*'IGU(2020)_LNG'!$C$5:$V$46)*10^6*Conversion_Factor!$F$8*Conversion_Factor!$I$6*10^-3)</f>
        <v/>
      </c>
      <c r="C61" s="131" t="str" cm="1">
        <f t="array" ref="C61">IF(SUMPRODUCT(('IGU(2020)_LNG'!$C$3:$V$3=$A61)*('IGU(2020)_LNG'!$A$5:$A$46=C$39))=0,"",SUMPRODUCT(('IGU(2020)_LNG'!$C$3:$V$3=$A61)*('IGU(2020)_LNG'!$A$5:$A$46=C$39)*'IGU(2020)_LNG'!$C$5:$V$46)*10^6*Conversion_Factor!$F$8*Conversion_Factor!$I$6*10^-3)</f>
        <v/>
      </c>
      <c r="D61" s="131" t="str" cm="1">
        <f t="array" ref="D61">IF(SUMPRODUCT(('IGU(2020)_LNG'!$C$3:$V$3=$A61)*('IGU(2020)_LNG'!$A$5:$A$46=D$39))=0,"",SUMPRODUCT(('IGU(2020)_LNG'!$C$3:$V$3=$A61)*('IGU(2020)_LNG'!$A$5:$A$46=D$39)*'IGU(2020)_LNG'!$C$5:$V$46)*10^6*Conversion_Factor!$F$8*Conversion_Factor!$I$6*10^-3)</f>
        <v/>
      </c>
      <c r="E61" s="131" t="str" cm="1">
        <f t="array" ref="E61">IF(SUMPRODUCT(('IGU(2020)_LNG'!$C$3:$V$3=$A61)*('IGU(2020)_LNG'!$A$5:$A$46=E$39))=0,"",SUMPRODUCT(('IGU(2020)_LNG'!$C$3:$V$3=$A61)*('IGU(2020)_LNG'!$A$5:$A$46=E$39)*'IGU(2020)_LNG'!$C$5:$V$46)*10^6*Conversion_Factor!$F$8*Conversion_Factor!$I$6*10^-3)</f>
        <v/>
      </c>
      <c r="F61" s="131" t="str" cm="1">
        <f t="array" ref="F61">IF(SUMPRODUCT(('IGU(2020)_LNG'!$C$3:$V$3=$A61)*('IGU(2020)_LNG'!$A$5:$A$46=F$39))=0,"",SUMPRODUCT(('IGU(2020)_LNG'!$C$3:$V$3=$A61)*('IGU(2020)_LNG'!$A$5:$A$46=F$39)*'IGU(2020)_LNG'!$C$5:$V$46)*10^6*Conversion_Factor!$F$8*Conversion_Factor!$I$6*10^-3)</f>
        <v/>
      </c>
      <c r="G61" s="131" t="str" cm="1">
        <f t="array" ref="G61">IF(SUMPRODUCT(('IGU(2020)_LNG'!$C$3:$V$3=$A61)*('IGU(2020)_LNG'!$A$5:$A$46=G$39))=0,"",SUMPRODUCT(('IGU(2020)_LNG'!$C$3:$V$3=$A61)*('IGU(2020)_LNG'!$A$5:$A$46=G$39)*'IGU(2020)_LNG'!$C$5:$V$46)*10^6*Conversion_Factor!$F$8*Conversion_Factor!$I$6*10^-3)</f>
        <v/>
      </c>
      <c r="H61" s="131" t="str" cm="1">
        <f t="array" ref="H61">IF(SUMPRODUCT(('IGU(2020)_LNG'!$C$3:$V$3=$A61)*('IGU(2020)_LNG'!$A$5:$A$46=H$39))=0,"",SUMPRODUCT(('IGU(2020)_LNG'!$C$3:$V$3=$A61)*('IGU(2020)_LNG'!$A$5:$A$46=H$39)*'IGU(2020)_LNG'!$C$5:$V$46)*10^6*Conversion_Factor!$F$8*Conversion_Factor!$I$6*10^-3)</f>
        <v/>
      </c>
      <c r="I61" s="131" t="str" cm="1">
        <f t="array" ref="I61">IF(SUMPRODUCT(('IGU(2020)_LNG'!$C$3:$V$3=$A61)*('IGU(2020)_LNG'!$A$5:$A$46=I$39))=0,"",SUMPRODUCT(('IGU(2020)_LNG'!$C$3:$V$3=$A61)*('IGU(2020)_LNG'!$A$5:$A$46=I$39)*'IGU(2020)_LNG'!$C$5:$V$46)*10^6*Conversion_Factor!$F$8*Conversion_Factor!$I$6*10^-3)</f>
        <v/>
      </c>
      <c r="J61" s="131" t="str" cm="1">
        <f t="array" ref="J61">IF(SUMPRODUCT(('IGU(2020)_LNG'!$C$3:$V$3=$A61)*('IGU(2020)_LNG'!$A$5:$A$46=J$39))=0,"",SUMPRODUCT(('IGU(2020)_LNG'!$C$3:$V$3=$A61)*('IGU(2020)_LNG'!$A$5:$A$46=J$39)*'IGU(2020)_LNG'!$C$5:$V$46)*10^6*Conversion_Factor!$F$8*Conversion_Factor!$I$6*10^-3)</f>
        <v/>
      </c>
      <c r="K61" s="131" t="str" cm="1">
        <f t="array" ref="K61">IF(SUMPRODUCT(('IGU(2020)_LNG'!$C$3:$V$3=$A61)*('IGU(2020)_LNG'!$A$5:$A$46=K$39))=0,"",SUMPRODUCT(('IGU(2020)_LNG'!$C$3:$V$3=$A61)*('IGU(2020)_LNG'!$A$5:$A$46=K$39)*'IGU(2020)_LNG'!$C$5:$V$46)*10^6*Conversion_Factor!$F$8*Conversion_Factor!$I$6*10^-3)</f>
        <v/>
      </c>
      <c r="L61" s="131" t="str" cm="1">
        <f t="array" ref="L61">IF(SUMPRODUCT(('IGU(2020)_LNG'!$C$3:$V$3=$A61)*('IGU(2020)_LNG'!$A$5:$A$46=L$39))=0,"",SUMPRODUCT(('IGU(2020)_LNG'!$C$3:$V$3=$A61)*('IGU(2020)_LNG'!$A$5:$A$46=L$39)*'IGU(2020)_LNG'!$C$5:$V$46)*10^6*Conversion_Factor!$F$8*Conversion_Factor!$I$6*10^-3)</f>
        <v/>
      </c>
      <c r="M61" s="131" t="str" cm="1">
        <f t="array" ref="M61">IF(SUMPRODUCT(('IGU(2020)_LNG'!$C$3:$V$3=$A61)*('IGU(2020)_LNG'!$A$5:$A$46=M$39))=0,"",SUMPRODUCT(('IGU(2020)_LNG'!$C$3:$V$3=$A61)*('IGU(2020)_LNG'!$A$5:$A$46=M$39)*'IGU(2020)_LNG'!$C$5:$V$46)*10^6*Conversion_Factor!$F$8*Conversion_Factor!$I$6*10^-3)</f>
        <v/>
      </c>
      <c r="N61" s="131" t="str" cm="1">
        <f t="array" ref="N61">IF(SUMPRODUCT(('IGU(2020)_LNG'!$C$3:$V$3=$A61)*('IGU(2020)_LNG'!$A$5:$A$46=N$39))=0,"",SUMPRODUCT(('IGU(2020)_LNG'!$C$3:$V$3=$A61)*('IGU(2020)_LNG'!$A$5:$A$46=N$39)*'IGU(2020)_LNG'!$C$5:$V$46)*10^6*Conversion_Factor!$F$8*Conversion_Factor!$I$6*10^-3)</f>
        <v/>
      </c>
      <c r="O61" s="131" t="str" cm="1">
        <f t="array" ref="O61">IF(SUMPRODUCT(('IGU(2020)_LNG'!$C$3:$V$3=$A61)*('IGU(2020)_LNG'!$A$5:$A$46=O$39))=0,"",SUMPRODUCT(('IGU(2020)_LNG'!$C$3:$V$3=$A61)*('IGU(2020)_LNG'!$A$5:$A$46=O$39)*'IGU(2020)_LNG'!$C$5:$V$46)*10^6*Conversion_Factor!$F$8*Conversion_Factor!$I$6*10^-3)</f>
        <v/>
      </c>
      <c r="P61" s="131" t="str" cm="1">
        <f t="array" ref="P61">IF(SUMPRODUCT(('IGU(2020)_LNG'!$C$3:$V$3=$A61)*('IGU(2020)_LNG'!$A$5:$A$46=P$39))=0,"",SUMPRODUCT(('IGU(2020)_LNG'!$C$3:$V$3=$A61)*('IGU(2020)_LNG'!$A$5:$A$46=P$39)*'IGU(2020)_LNG'!$C$5:$V$46)*10^6*Conversion_Factor!$F$8*Conversion_Factor!$I$6*10^-3)</f>
        <v/>
      </c>
      <c r="Q61" s="131" t="str" cm="1">
        <f t="array" ref="Q61">IF(SUMPRODUCT(('IGU(2020)_LNG'!$C$3:$V$3=$A61)*('IGU(2020)_LNG'!$A$5:$A$46=Q$39))=0,"",SUMPRODUCT(('IGU(2020)_LNG'!$C$3:$V$3=$A61)*('IGU(2020)_LNG'!$A$5:$A$46=Q$39)*'IGU(2020)_LNG'!$C$5:$V$46)*10^6*Conversion_Factor!$F$8*Conversion_Factor!$I$6*10^-3)</f>
        <v/>
      </c>
      <c r="R61" s="131" t="str" cm="1">
        <f t="array" ref="R61">IF(SUMPRODUCT(('IGU(2020)_LNG'!$C$3:$V$3=$A61)*('IGU(2020)_LNG'!$A$5:$A$46=R$39))=0,"",SUMPRODUCT(('IGU(2020)_LNG'!$C$3:$V$3=$A61)*('IGU(2020)_LNG'!$A$5:$A$46=R$39)*'IGU(2020)_LNG'!$C$5:$V$46)*10^6*Conversion_Factor!$F$8*Conversion_Factor!$I$6*10^-3)</f>
        <v/>
      </c>
      <c r="S61" s="131" t="str" cm="1">
        <f t="array" ref="S61">IF(SUMPRODUCT(('IGU(2020)_LNG'!$C$3:$V$3=$A61)*('IGU(2020)_LNG'!$A$5:$A$46=S$39))=0,"",SUMPRODUCT(('IGU(2020)_LNG'!$C$3:$V$3=$A61)*('IGU(2020)_LNG'!$A$5:$A$46=S$39)*'IGU(2020)_LNG'!$C$5:$V$46)*10^6*Conversion_Factor!$F$8*Conversion_Factor!$I$6*10^-3)</f>
        <v/>
      </c>
      <c r="T61" s="131" t="str" cm="1">
        <f t="array" ref="T61">IF(SUMPRODUCT(('IGU(2020)_LNG'!$C$3:$V$3=$A61)*('IGU(2020)_LNG'!$A$5:$A$46=T$39))=0,"",SUMPRODUCT(('IGU(2020)_LNG'!$C$3:$V$3=$A61)*('IGU(2020)_LNG'!$A$5:$A$46=T$39)*'IGU(2020)_LNG'!$C$5:$V$46)*10^6*Conversion_Factor!$F$8*Conversion_Factor!$I$6*10^-3)</f>
        <v/>
      </c>
      <c r="U61" s="131" t="str" cm="1">
        <f t="array" ref="U61">IF(SUMPRODUCT(('IGU(2020)_LNG'!$C$3:$V$3=$A61)*('IGU(2020)_LNG'!$A$5:$A$46=U$39))=0,"",SUMPRODUCT(('IGU(2020)_LNG'!$C$3:$V$3=$A61)*('IGU(2020)_LNG'!$A$5:$A$46=U$39)*'IGU(2020)_LNG'!$C$5:$V$46)*10^6*Conversion_Factor!$F$8*Conversion_Factor!$I$6*10^-3)</f>
        <v/>
      </c>
      <c r="V61" s="131" t="str" cm="1">
        <f t="array" ref="V61">IF(SUMPRODUCT(('IGU(2020)_LNG'!$C$3:$V$3=$A61)*('IGU(2020)_LNG'!$A$5:$A$46=V$39))=0,"",SUMPRODUCT(('IGU(2020)_LNG'!$C$3:$V$3=$A61)*('IGU(2020)_LNG'!$A$5:$A$46=V$39)*'IGU(2020)_LNG'!$C$5:$V$46)*10^6*Conversion_Factor!$F$8*Conversion_Factor!$I$6*10^-3)</f>
        <v/>
      </c>
      <c r="W61" s="71" t="str" cm="1">
        <f t="array" ref="W61">IF(SUMPRODUCT(('IGU(2020)_LNG'!$C$3:$V$3=$A61)*('IGU(2020)_LNG'!$A$5:$A$46=W$39))=0,"",SUMPRODUCT(('IGU(2020)_LNG'!$C$3:$V$3=$A61)*('IGU(2020)_LNG'!$A$5:$A$46=W$39)*'IGU(2020)_LNG'!$C$5:$V$46)*10^6*Conversion_Factor!$F$8*Conversion_Factor!$I$6*10^-3)</f>
        <v/>
      </c>
      <c r="X61" s="131" t="str" cm="1">
        <f t="array" ref="X61">IF(SUMPRODUCT(('IGU(2020)_LNG'!$C$3:$V$3=$A61)*('IGU(2020)_LNG'!$A$5:$A$46=X$39))=0,"",SUMPRODUCT(('IGU(2020)_LNG'!$C$3:$V$3=$A61)*('IGU(2020)_LNG'!$A$5:$A$46=X$39)*'IGU(2020)_LNG'!$C$5:$V$46)*10^6*Conversion_Factor!$F$8*Conversion_Factor!$I$6*10^-3)</f>
        <v/>
      </c>
      <c r="Y61" s="131" t="str" cm="1">
        <f t="array" ref="Y61">IF(SUMPRODUCT(('IGU(2020)_LNG'!$C$3:$V$3=$A61)*('IGU(2020)_LNG'!$A$5:$A$46=Y$39))=0,"",SUMPRODUCT(('IGU(2020)_LNG'!$C$3:$V$3=$A61)*('IGU(2020)_LNG'!$A$5:$A$46=Y$39)*'IGU(2020)_LNG'!$C$5:$V$46)*10^6*Conversion_Factor!$F$8*Conversion_Factor!$I$6*10^-3)</f>
        <v/>
      </c>
      <c r="Z61" s="131" t="str" cm="1">
        <f t="array" ref="Z61">IF(SUMPRODUCT(('IGU(2020)_LNG'!$C$3:$V$3=$A61)*('IGU(2020)_LNG'!$A$5:$A$46=Z$39))=0,"",SUMPRODUCT(('IGU(2020)_LNG'!$C$3:$V$3=$A61)*('IGU(2020)_LNG'!$A$5:$A$46=Z$39)*'IGU(2020)_LNG'!$C$5:$V$46)*10^6*Conversion_Factor!$F$8*Conversion_Factor!$I$6*10^-3)</f>
        <v/>
      </c>
      <c r="AA61" s="131" t="str" cm="1">
        <f t="array" ref="AA61">IF(SUMPRODUCT(('IGU(2020)_LNG'!$C$3:$V$3=$A61)*('IGU(2020)_LNG'!$A$5:$A$46=AA$39))=0,"",SUMPRODUCT(('IGU(2020)_LNG'!$C$3:$V$3=$A61)*('IGU(2020)_LNG'!$A$5:$A$46=AA$39)*'IGU(2020)_LNG'!$C$5:$V$46)*10^6*Conversion_Factor!$F$8*Conversion_Factor!$I$6*10^-3)</f>
        <v/>
      </c>
      <c r="AB61" s="131" t="str" cm="1">
        <f t="array" ref="AB61">IF(SUMPRODUCT(('IGU(2020)_LNG'!$C$3:$V$3=$A61)*('IGU(2020)_LNG'!$A$5:$A$46=AB$39))=0,"",SUMPRODUCT(('IGU(2020)_LNG'!$C$3:$V$3=$A61)*('IGU(2020)_LNG'!$A$5:$A$46=AB$39)*'IGU(2020)_LNG'!$C$5:$V$46)*10^6*Conversion_Factor!$F$8*Conversion_Factor!$I$6*10^-3)</f>
        <v/>
      </c>
      <c r="AC61" s="131" t="str" cm="1">
        <f t="array" ref="AC61">IF(SUMPRODUCT(('IGU(2020)_LNG'!$C$3:$V$3=$A61)*('IGU(2020)_LNG'!$A$5:$A$46=AC$39))=0,"",SUMPRODUCT(('IGU(2020)_LNG'!$C$3:$V$3=$A61)*('IGU(2020)_LNG'!$A$5:$A$46=AC$39)*'IGU(2020)_LNG'!$C$5:$V$46)*10^6*Conversion_Factor!$F$8*Conversion_Factor!$I$6*10^-3)</f>
        <v/>
      </c>
      <c r="AD61" s="132">
        <f t="shared" si="12"/>
        <v>0</v>
      </c>
      <c r="AE61" s="133"/>
      <c r="AF61" s="134">
        <f t="shared" si="9"/>
        <v>9511.2557172673041</v>
      </c>
      <c r="AG61" s="133">
        <f t="shared" si="10"/>
        <v>43076</v>
      </c>
    </row>
    <row r="62" spans="1:33">
      <c r="A62" t="s">
        <v>106</v>
      </c>
      <c r="B62" s="131" t="str" cm="1">
        <f t="array" ref="B62">IF(SUMPRODUCT(('IGU(2020)_LNG'!$C$3:$V$3=$A62)*('IGU(2020)_LNG'!$A$5:$A$46=B$39))=0,"",SUMPRODUCT(('IGU(2020)_LNG'!$C$3:$V$3=$A62)*('IGU(2020)_LNG'!$A$5:$A$46=B$39)*'IGU(2020)_LNG'!$C$5:$V$46)*10^6*Conversion_Factor!$F$8*Conversion_Factor!$I$6*10^-3)</f>
        <v/>
      </c>
      <c r="C62" s="131" cm="1">
        <f t="array" ref="C62">IF(SUMPRODUCT(('IGU(2020)_LNG'!$C$3:$V$3=$A62)*('IGU(2020)_LNG'!$A$5:$A$46=C$39))=0,"",SUMPRODUCT(('IGU(2020)_LNG'!$C$3:$V$3=$A62)*('IGU(2020)_LNG'!$A$5:$A$46=C$39)*'IGU(2020)_LNG'!$C$5:$V$46)*10^6*Conversion_Factor!$F$8*Conversion_Factor!$I$6*10^-3)</f>
        <v>0</v>
      </c>
      <c r="D62" s="131" t="str" cm="1">
        <f t="array" ref="D62">IF(SUMPRODUCT(('IGU(2020)_LNG'!$C$3:$V$3=$A62)*('IGU(2020)_LNG'!$A$5:$A$46=D$39))=0,"",SUMPRODUCT(('IGU(2020)_LNG'!$C$3:$V$3=$A62)*('IGU(2020)_LNG'!$A$5:$A$46=D$39)*'IGU(2020)_LNG'!$C$5:$V$46)*10^6*Conversion_Factor!$F$8*Conversion_Factor!$I$6*10^-3)</f>
        <v/>
      </c>
      <c r="E62" s="131" t="str" cm="1">
        <f t="array" ref="E62">IF(SUMPRODUCT(('IGU(2020)_LNG'!$C$3:$V$3=$A62)*('IGU(2020)_LNG'!$A$5:$A$46=E$39))=0,"",SUMPRODUCT(('IGU(2020)_LNG'!$C$3:$V$3=$A62)*('IGU(2020)_LNG'!$A$5:$A$46=E$39)*'IGU(2020)_LNG'!$C$5:$V$46)*10^6*Conversion_Factor!$F$8*Conversion_Factor!$I$6*10^-3)</f>
        <v/>
      </c>
      <c r="F62" s="131" t="str" cm="1">
        <f t="array" ref="F62">IF(SUMPRODUCT(('IGU(2020)_LNG'!$C$3:$V$3=$A62)*('IGU(2020)_LNG'!$A$5:$A$46=F$39))=0,"",SUMPRODUCT(('IGU(2020)_LNG'!$C$3:$V$3=$A62)*('IGU(2020)_LNG'!$A$5:$A$46=F$39)*'IGU(2020)_LNG'!$C$5:$V$46)*10^6*Conversion_Factor!$F$8*Conversion_Factor!$I$6*10^-3)</f>
        <v/>
      </c>
      <c r="G62" s="131" t="str" cm="1">
        <f t="array" ref="G62">IF(SUMPRODUCT(('IGU(2020)_LNG'!$C$3:$V$3=$A62)*('IGU(2020)_LNG'!$A$5:$A$46=G$39))=0,"",SUMPRODUCT(('IGU(2020)_LNG'!$C$3:$V$3=$A62)*('IGU(2020)_LNG'!$A$5:$A$46=G$39)*'IGU(2020)_LNG'!$C$5:$V$46)*10^6*Conversion_Factor!$F$8*Conversion_Factor!$I$6*10^-3)</f>
        <v/>
      </c>
      <c r="H62" s="131" cm="1">
        <f t="array" ref="H62">IF(SUMPRODUCT(('IGU(2020)_LNG'!$C$3:$V$3=$A62)*('IGU(2020)_LNG'!$A$5:$A$46=H$39))=0,"",SUMPRODUCT(('IGU(2020)_LNG'!$C$3:$V$3=$A62)*('IGU(2020)_LNG'!$A$5:$A$46=H$39)*'IGU(2020)_LNG'!$C$5:$V$46)*10^6*Conversion_Factor!$F$8*Conversion_Factor!$I$6*10^-3)</f>
        <v>123888.9454</v>
      </c>
      <c r="I62" s="131" cm="1">
        <f t="array" ref="I62">IF(SUMPRODUCT(('IGU(2020)_LNG'!$C$3:$V$3=$A62)*('IGU(2020)_LNG'!$A$5:$A$46=I$39))=0,"",SUMPRODUCT(('IGU(2020)_LNG'!$C$3:$V$3=$A62)*('IGU(2020)_LNG'!$A$5:$A$46=I$39)*'IGU(2020)_LNG'!$C$5:$V$46)*10^6*Conversion_Factor!$F$8*Conversion_Factor!$I$6*10^-3)</f>
        <v>473030.51880000002</v>
      </c>
      <c r="J62" s="131" cm="1">
        <f t="array" ref="J62">IF(SUMPRODUCT(('IGU(2020)_LNG'!$C$3:$V$3=$A62)*('IGU(2020)_LNG'!$A$5:$A$46=J$39))=0,"",SUMPRODUCT(('IGU(2020)_LNG'!$C$3:$V$3=$A62)*('IGU(2020)_LNG'!$A$5:$A$46=J$39)*'IGU(2020)_LNG'!$C$5:$V$46)*10^6*Conversion_Factor!$F$8*Conversion_Factor!$I$6*10^-3)</f>
        <v>0</v>
      </c>
      <c r="K62" s="131" cm="1">
        <f t="array" ref="K62">IF(SUMPRODUCT(('IGU(2020)_LNG'!$C$3:$V$3=$A62)*('IGU(2020)_LNG'!$A$5:$A$46=K$39))=0,"",SUMPRODUCT(('IGU(2020)_LNG'!$C$3:$V$3=$A62)*('IGU(2020)_LNG'!$A$5:$A$46=K$39)*'IGU(2020)_LNG'!$C$5:$V$46)*10^6*Conversion_Factor!$F$8*Conversion_Factor!$I$6*10^-3)</f>
        <v>0</v>
      </c>
      <c r="L62" s="131" cm="1">
        <f t="array" ref="L62">IF(SUMPRODUCT(('IGU(2020)_LNG'!$C$3:$V$3=$A62)*('IGU(2020)_LNG'!$A$5:$A$46=L$39))=0,"",SUMPRODUCT(('IGU(2020)_LNG'!$C$3:$V$3=$A62)*('IGU(2020)_LNG'!$A$5:$A$46=L$39)*'IGU(2020)_LNG'!$C$5:$V$46)*10^6*Conversion_Factor!$F$8*Conversion_Factor!$I$6*10^-3)</f>
        <v>0</v>
      </c>
      <c r="M62" s="131" cm="1">
        <f t="array" ref="M62">IF(SUMPRODUCT(('IGU(2020)_LNG'!$C$3:$V$3=$A62)*('IGU(2020)_LNG'!$A$5:$A$46=M$39))=0,"",SUMPRODUCT(('IGU(2020)_LNG'!$C$3:$V$3=$A62)*('IGU(2020)_LNG'!$A$5:$A$46=M$39)*'IGU(2020)_LNG'!$C$5:$V$46)*10^6*Conversion_Factor!$F$8*Conversion_Factor!$I$6*10^-3)</f>
        <v>546237.62289999996</v>
      </c>
      <c r="N62" s="131" t="str" cm="1">
        <f t="array" ref="N62">IF(SUMPRODUCT(('IGU(2020)_LNG'!$C$3:$V$3=$A62)*('IGU(2020)_LNG'!$A$5:$A$46=N$39))=0,"",SUMPRODUCT(('IGU(2020)_LNG'!$C$3:$V$3=$A62)*('IGU(2020)_LNG'!$A$5:$A$46=N$39)*'IGU(2020)_LNG'!$C$5:$V$46)*10^6*Conversion_Factor!$F$8*Conversion_Factor!$I$6*10^-3)</f>
        <v/>
      </c>
      <c r="O62" s="131" cm="1">
        <f t="array" ref="O62">IF(SUMPRODUCT(('IGU(2020)_LNG'!$C$3:$V$3=$A62)*('IGU(2020)_LNG'!$A$5:$A$46=O$39))=0,"",SUMPRODUCT(('IGU(2020)_LNG'!$C$3:$V$3=$A62)*('IGU(2020)_LNG'!$A$5:$A$46=O$39)*'IGU(2020)_LNG'!$C$5:$V$46)*10^6*Conversion_Factor!$F$8*Conversion_Factor!$I$6*10^-3)</f>
        <v>371666.83619999996</v>
      </c>
      <c r="P62" s="131" cm="1">
        <f t="array" ref="P62">IF(SUMPRODUCT(('IGU(2020)_LNG'!$C$3:$V$3=$A62)*('IGU(2020)_LNG'!$A$5:$A$46=P$39))=0,"",SUMPRODUCT(('IGU(2020)_LNG'!$C$3:$V$3=$A62)*('IGU(2020)_LNG'!$A$5:$A$46=P$39)*'IGU(2020)_LNG'!$C$5:$V$46)*10^6*Conversion_Factor!$F$8*Conversion_Factor!$I$6*10^-3)</f>
        <v>95732.366899999994</v>
      </c>
      <c r="Q62" s="131" cm="1">
        <f t="array" ref="Q62">IF(SUMPRODUCT(('IGU(2020)_LNG'!$C$3:$V$3=$A62)*('IGU(2020)_LNG'!$A$5:$A$46=Q$39))=0,"",SUMPRODUCT(('IGU(2020)_LNG'!$C$3:$V$3=$A62)*('IGU(2020)_LNG'!$A$5:$A$46=Q$39)*'IGU(2020)_LNG'!$C$5:$V$46)*10^6*Conversion_Factor!$F$8*Conversion_Factor!$I$6*10^-3)</f>
        <v>568762.8857000001</v>
      </c>
      <c r="R62" s="131" cm="1">
        <f t="array" ref="R62">IF(SUMPRODUCT(('IGU(2020)_LNG'!$C$3:$V$3=$A62)*('IGU(2020)_LNG'!$A$5:$A$46=R$39))=0,"",SUMPRODUCT(('IGU(2020)_LNG'!$C$3:$V$3=$A62)*('IGU(2020)_LNG'!$A$5:$A$46=R$39)*'IGU(2020)_LNG'!$C$5:$V$46)*10^6*Conversion_Factor!$F$8*Conversion_Factor!$I$6*10^-3)</f>
        <v>191464.73379999999</v>
      </c>
      <c r="S62" s="131" cm="1">
        <f t="array" ref="S62">IF(SUMPRODUCT(('IGU(2020)_LNG'!$C$3:$V$3=$A62)*('IGU(2020)_LNG'!$A$5:$A$46=S$39))=0,"",SUMPRODUCT(('IGU(2020)_LNG'!$C$3:$V$3=$A62)*('IGU(2020)_LNG'!$A$5:$A$46=S$39)*'IGU(2020)_LNG'!$C$5:$V$46)*10^6*Conversion_Factor!$F$8*Conversion_Factor!$I$6*10^-3)</f>
        <v>0</v>
      </c>
      <c r="T62" s="131" cm="1">
        <f t="array" ref="T62">IF(SUMPRODUCT(('IGU(2020)_LNG'!$C$3:$V$3=$A62)*('IGU(2020)_LNG'!$A$5:$A$46=T$39))=0,"",SUMPRODUCT(('IGU(2020)_LNG'!$C$3:$V$3=$A62)*('IGU(2020)_LNG'!$A$5:$A$46=T$39)*'IGU(2020)_LNG'!$C$5:$V$46)*10^6*Conversion_Factor!$F$8*Conversion_Factor!$I$6*10^-3)</f>
        <v>748964.98809999984</v>
      </c>
      <c r="U62" s="131" cm="1">
        <f t="array" ref="U62">IF(SUMPRODUCT(('IGU(2020)_LNG'!$C$3:$V$3=$A62)*('IGU(2020)_LNG'!$A$5:$A$46=U$39))=0,"",SUMPRODUCT(('IGU(2020)_LNG'!$C$3:$V$3=$A62)*('IGU(2020)_LNG'!$A$5:$A$46=U$39)*'IGU(2020)_LNG'!$C$5:$V$46)*10^6*Conversion_Factor!$F$8*Conversion_Factor!$I$6*10^-3)</f>
        <v>777121.5665999999</v>
      </c>
      <c r="V62" s="131" cm="1">
        <f t="array" ref="V62">IF(SUMPRODUCT(('IGU(2020)_LNG'!$C$3:$V$3=$A62)*('IGU(2020)_LNG'!$A$5:$A$46=V$39))=0,"",SUMPRODUCT(('IGU(2020)_LNG'!$C$3:$V$3=$A62)*('IGU(2020)_LNG'!$A$5:$A$46=V$39)*'IGU(2020)_LNG'!$C$5:$V$46)*10^6*Conversion_Factor!$F$8*Conversion_Factor!$I$6*10^-3)</f>
        <v>0</v>
      </c>
      <c r="W62" s="131" cm="1">
        <f t="array" ref="W62">IF(SUMPRODUCT(('IGU(2020)_LNG'!$C$3:$V$3=$A62)*('IGU(2020)_LNG'!$A$5:$A$46=W$39))=0,"",SUMPRODUCT(('IGU(2020)_LNG'!$C$3:$V$3=$A62)*('IGU(2020)_LNG'!$A$5:$A$46=W$39)*'IGU(2020)_LNG'!$C$5:$V$46)*10^6*Conversion_Factor!$F$8*Conversion_Factor!$I$6*10^-3)</f>
        <v>106994.99829999999</v>
      </c>
      <c r="X62" s="71" cm="1">
        <f t="array" ref="X62">IF(SUMPRODUCT(('IGU(2020)_LNG'!$C$3:$V$3=$A62)*('IGU(2020)_LNG'!$A$5:$A$46=X$39))=0,"",SUMPRODUCT(('IGU(2020)_LNG'!$C$3:$V$3=$A62)*('IGU(2020)_LNG'!$A$5:$A$46=X$39)*'IGU(2020)_LNG'!$C$5:$V$46)*10^6*Conversion_Factor!$F$8*Conversion_Factor!$I$6*10^-3)</f>
        <v>163308.15529999998</v>
      </c>
      <c r="Y62" s="131" cm="1">
        <f t="array" ref="Y62">IF(SUMPRODUCT(('IGU(2020)_LNG'!$C$3:$V$3=$A62)*('IGU(2020)_LNG'!$A$5:$A$46=Y$39))=0,"",SUMPRODUCT(('IGU(2020)_LNG'!$C$3:$V$3=$A62)*('IGU(2020)_LNG'!$A$5:$A$46=Y$39)*'IGU(2020)_LNG'!$C$5:$V$46)*10^6*Conversion_Factor!$F$8*Conversion_Factor!$I$6*10^-3)</f>
        <v>0</v>
      </c>
      <c r="Z62" s="131" t="str" cm="1">
        <f t="array" ref="Z62">IF(SUMPRODUCT(('IGU(2020)_LNG'!$C$3:$V$3=$A62)*('IGU(2020)_LNG'!$A$5:$A$46=Z$39))=0,"",SUMPRODUCT(('IGU(2020)_LNG'!$C$3:$V$3=$A62)*('IGU(2020)_LNG'!$A$5:$A$46=Z$39)*'IGU(2020)_LNG'!$C$5:$V$46)*10^6*Conversion_Factor!$F$8*Conversion_Factor!$I$6*10^-3)</f>
        <v/>
      </c>
      <c r="AA62" s="131" t="str" cm="1">
        <f t="array" ref="AA62">IF(SUMPRODUCT(('IGU(2020)_LNG'!$C$3:$V$3=$A62)*('IGU(2020)_LNG'!$A$5:$A$46=AA$39))=0,"",SUMPRODUCT(('IGU(2020)_LNG'!$C$3:$V$3=$A62)*('IGU(2020)_LNG'!$A$5:$A$46=AA$39)*'IGU(2020)_LNG'!$C$5:$V$46)*10^6*Conversion_Factor!$F$8*Conversion_Factor!$I$6*10^-3)</f>
        <v/>
      </c>
      <c r="AB62" s="131" cm="1">
        <f t="array" ref="AB62">IF(SUMPRODUCT(('IGU(2020)_LNG'!$C$3:$V$3=$A62)*('IGU(2020)_LNG'!$A$5:$A$46=AB$39))=0,"",SUMPRODUCT(('IGU(2020)_LNG'!$C$3:$V$3=$A62)*('IGU(2020)_LNG'!$A$5:$A$46=AB$39)*'IGU(2020)_LNG'!$C$5:$V$46)*10^6*Conversion_Factor!$F$8*Conversion_Factor!$I$6*10^-3)</f>
        <v>1131894.4556999996</v>
      </c>
      <c r="AC62" s="131" cm="1">
        <f t="array" ref="AC62">IF(SUMPRODUCT(('IGU(2020)_LNG'!$C$3:$V$3=$A62)*('IGU(2020)_LNG'!$A$5:$A$46=AC$39))=0,"",SUMPRODUCT(('IGU(2020)_LNG'!$C$3:$V$3=$A62)*('IGU(2020)_LNG'!$A$5:$A$46=AC$39)*'IGU(2020)_LNG'!$C$5:$V$46)*10^6*Conversion_Factor!$F$8*Conversion_Factor!$I$6*10^-3)</f>
        <v>0</v>
      </c>
      <c r="AD62" s="132">
        <f t="shared" si="12"/>
        <v>5299068.0736999996</v>
      </c>
      <c r="AE62" s="133"/>
      <c r="AF62" s="134">
        <f t="shared" si="9"/>
        <v>6651678.5518011777</v>
      </c>
      <c r="AG62" s="133">
        <f t="shared" si="10"/>
        <v>6125905</v>
      </c>
    </row>
    <row r="63" spans="1:33">
      <c r="A63" t="s">
        <v>109</v>
      </c>
      <c r="B63" s="131" t="str" cm="1">
        <f t="array" ref="B63">IF(SUMPRODUCT(('IGU(2020)_LNG'!$C$3:$V$3=$A63)*('IGU(2020)_LNG'!$A$5:$A$46=B$39))=0,"",SUMPRODUCT(('IGU(2020)_LNG'!$C$3:$V$3=$A63)*('IGU(2020)_LNG'!$A$5:$A$46=B$39)*'IGU(2020)_LNG'!$C$5:$V$46)*10^6*Conversion_Factor!$F$8*Conversion_Factor!$I$6*10^-3)</f>
        <v/>
      </c>
      <c r="C63" s="131" t="str" cm="1">
        <f t="array" ref="C63">IF(SUMPRODUCT(('IGU(2020)_LNG'!$C$3:$V$3=$A63)*('IGU(2020)_LNG'!$A$5:$A$46=C$39))=0,"",SUMPRODUCT(('IGU(2020)_LNG'!$C$3:$V$3=$A63)*('IGU(2020)_LNG'!$A$5:$A$46=C$39)*'IGU(2020)_LNG'!$C$5:$V$46)*10^6*Conversion_Factor!$F$8*Conversion_Factor!$I$6*10^-3)</f>
        <v/>
      </c>
      <c r="D63" s="131" t="str" cm="1">
        <f t="array" ref="D63">IF(SUMPRODUCT(('IGU(2020)_LNG'!$C$3:$V$3=$A63)*('IGU(2020)_LNG'!$A$5:$A$46=D$39))=0,"",SUMPRODUCT(('IGU(2020)_LNG'!$C$3:$V$3=$A63)*('IGU(2020)_LNG'!$A$5:$A$46=D$39)*'IGU(2020)_LNG'!$C$5:$V$46)*10^6*Conversion_Factor!$F$8*Conversion_Factor!$I$6*10^-3)</f>
        <v/>
      </c>
      <c r="E63" s="131" t="str" cm="1">
        <f t="array" ref="E63">IF(SUMPRODUCT(('IGU(2020)_LNG'!$C$3:$V$3=$A63)*('IGU(2020)_LNG'!$A$5:$A$46=E$39))=0,"",SUMPRODUCT(('IGU(2020)_LNG'!$C$3:$V$3=$A63)*('IGU(2020)_LNG'!$A$5:$A$46=E$39)*'IGU(2020)_LNG'!$C$5:$V$46)*10^6*Conversion_Factor!$F$8*Conversion_Factor!$I$6*10^-3)</f>
        <v/>
      </c>
      <c r="F63" s="131" t="str" cm="1">
        <f t="array" ref="F63">IF(SUMPRODUCT(('IGU(2020)_LNG'!$C$3:$V$3=$A63)*('IGU(2020)_LNG'!$A$5:$A$46=F$39))=0,"",SUMPRODUCT(('IGU(2020)_LNG'!$C$3:$V$3=$A63)*('IGU(2020)_LNG'!$A$5:$A$46=F$39)*'IGU(2020)_LNG'!$C$5:$V$46)*10^6*Conversion_Factor!$F$8*Conversion_Factor!$I$6*10^-3)</f>
        <v/>
      </c>
      <c r="G63" s="131" t="str" cm="1">
        <f t="array" ref="G63">IF(SUMPRODUCT(('IGU(2020)_LNG'!$C$3:$V$3=$A63)*('IGU(2020)_LNG'!$A$5:$A$46=G$39))=0,"",SUMPRODUCT(('IGU(2020)_LNG'!$C$3:$V$3=$A63)*('IGU(2020)_LNG'!$A$5:$A$46=G$39)*'IGU(2020)_LNG'!$C$5:$V$46)*10^6*Conversion_Factor!$F$8*Conversion_Factor!$I$6*10^-3)</f>
        <v/>
      </c>
      <c r="H63" s="131" t="str" cm="1">
        <f t="array" ref="H63">IF(SUMPRODUCT(('IGU(2020)_LNG'!$C$3:$V$3=$A63)*('IGU(2020)_LNG'!$A$5:$A$46=H$39))=0,"",SUMPRODUCT(('IGU(2020)_LNG'!$C$3:$V$3=$A63)*('IGU(2020)_LNG'!$A$5:$A$46=H$39)*'IGU(2020)_LNG'!$C$5:$V$46)*10^6*Conversion_Factor!$F$8*Conversion_Factor!$I$6*10^-3)</f>
        <v/>
      </c>
      <c r="I63" s="131" t="str" cm="1">
        <f t="array" ref="I63">IF(SUMPRODUCT(('IGU(2020)_LNG'!$C$3:$V$3=$A63)*('IGU(2020)_LNG'!$A$5:$A$46=I$39))=0,"",SUMPRODUCT(('IGU(2020)_LNG'!$C$3:$V$3=$A63)*('IGU(2020)_LNG'!$A$5:$A$46=I$39)*'IGU(2020)_LNG'!$C$5:$V$46)*10^6*Conversion_Factor!$F$8*Conversion_Factor!$I$6*10^-3)</f>
        <v/>
      </c>
      <c r="J63" s="131" t="str" cm="1">
        <f t="array" ref="J63">IF(SUMPRODUCT(('IGU(2020)_LNG'!$C$3:$V$3=$A63)*('IGU(2020)_LNG'!$A$5:$A$46=J$39))=0,"",SUMPRODUCT(('IGU(2020)_LNG'!$C$3:$V$3=$A63)*('IGU(2020)_LNG'!$A$5:$A$46=J$39)*'IGU(2020)_LNG'!$C$5:$V$46)*10^6*Conversion_Factor!$F$8*Conversion_Factor!$I$6*10^-3)</f>
        <v/>
      </c>
      <c r="K63" s="131" t="str" cm="1">
        <f t="array" ref="K63">IF(SUMPRODUCT(('IGU(2020)_LNG'!$C$3:$V$3=$A63)*('IGU(2020)_LNG'!$A$5:$A$46=K$39))=0,"",SUMPRODUCT(('IGU(2020)_LNG'!$C$3:$V$3=$A63)*('IGU(2020)_LNG'!$A$5:$A$46=K$39)*'IGU(2020)_LNG'!$C$5:$V$46)*10^6*Conversion_Factor!$F$8*Conversion_Factor!$I$6*10^-3)</f>
        <v/>
      </c>
      <c r="L63" s="131" t="str" cm="1">
        <f t="array" ref="L63">IF(SUMPRODUCT(('IGU(2020)_LNG'!$C$3:$V$3=$A63)*('IGU(2020)_LNG'!$A$5:$A$46=L$39))=0,"",SUMPRODUCT(('IGU(2020)_LNG'!$C$3:$V$3=$A63)*('IGU(2020)_LNG'!$A$5:$A$46=L$39)*'IGU(2020)_LNG'!$C$5:$V$46)*10^6*Conversion_Factor!$F$8*Conversion_Factor!$I$6*10^-3)</f>
        <v/>
      </c>
      <c r="M63" s="131" t="str" cm="1">
        <f t="array" ref="M63">IF(SUMPRODUCT(('IGU(2020)_LNG'!$C$3:$V$3=$A63)*('IGU(2020)_LNG'!$A$5:$A$46=M$39))=0,"",SUMPRODUCT(('IGU(2020)_LNG'!$C$3:$V$3=$A63)*('IGU(2020)_LNG'!$A$5:$A$46=M$39)*'IGU(2020)_LNG'!$C$5:$V$46)*10^6*Conversion_Factor!$F$8*Conversion_Factor!$I$6*10^-3)</f>
        <v/>
      </c>
      <c r="N63" s="131" t="str" cm="1">
        <f t="array" ref="N63">IF(SUMPRODUCT(('IGU(2020)_LNG'!$C$3:$V$3=$A63)*('IGU(2020)_LNG'!$A$5:$A$46=N$39))=0,"",SUMPRODUCT(('IGU(2020)_LNG'!$C$3:$V$3=$A63)*('IGU(2020)_LNG'!$A$5:$A$46=N$39)*'IGU(2020)_LNG'!$C$5:$V$46)*10^6*Conversion_Factor!$F$8*Conversion_Factor!$I$6*10^-3)</f>
        <v/>
      </c>
      <c r="O63" s="131" t="str" cm="1">
        <f t="array" ref="O63">IF(SUMPRODUCT(('IGU(2020)_LNG'!$C$3:$V$3=$A63)*('IGU(2020)_LNG'!$A$5:$A$46=O$39))=0,"",SUMPRODUCT(('IGU(2020)_LNG'!$C$3:$V$3=$A63)*('IGU(2020)_LNG'!$A$5:$A$46=O$39)*'IGU(2020)_LNG'!$C$5:$V$46)*10^6*Conversion_Factor!$F$8*Conversion_Factor!$I$6*10^-3)</f>
        <v/>
      </c>
      <c r="P63" s="131" t="str" cm="1">
        <f t="array" ref="P63">IF(SUMPRODUCT(('IGU(2020)_LNG'!$C$3:$V$3=$A63)*('IGU(2020)_LNG'!$A$5:$A$46=P$39))=0,"",SUMPRODUCT(('IGU(2020)_LNG'!$C$3:$V$3=$A63)*('IGU(2020)_LNG'!$A$5:$A$46=P$39)*'IGU(2020)_LNG'!$C$5:$V$46)*10^6*Conversion_Factor!$F$8*Conversion_Factor!$I$6*10^-3)</f>
        <v/>
      </c>
      <c r="Q63" s="131" t="str" cm="1">
        <f t="array" ref="Q63">IF(SUMPRODUCT(('IGU(2020)_LNG'!$C$3:$V$3=$A63)*('IGU(2020)_LNG'!$A$5:$A$46=Q$39))=0,"",SUMPRODUCT(('IGU(2020)_LNG'!$C$3:$V$3=$A63)*('IGU(2020)_LNG'!$A$5:$A$46=Q$39)*'IGU(2020)_LNG'!$C$5:$V$46)*10^6*Conversion_Factor!$F$8*Conversion_Factor!$I$6*10^-3)</f>
        <v/>
      </c>
      <c r="R63" s="131" t="str" cm="1">
        <f t="array" ref="R63">IF(SUMPRODUCT(('IGU(2020)_LNG'!$C$3:$V$3=$A63)*('IGU(2020)_LNG'!$A$5:$A$46=R$39))=0,"",SUMPRODUCT(('IGU(2020)_LNG'!$C$3:$V$3=$A63)*('IGU(2020)_LNG'!$A$5:$A$46=R$39)*'IGU(2020)_LNG'!$C$5:$V$46)*10^6*Conversion_Factor!$F$8*Conversion_Factor!$I$6*10^-3)</f>
        <v/>
      </c>
      <c r="S63" s="131" t="str" cm="1">
        <f t="array" ref="S63">IF(SUMPRODUCT(('IGU(2020)_LNG'!$C$3:$V$3=$A63)*('IGU(2020)_LNG'!$A$5:$A$46=S$39))=0,"",SUMPRODUCT(('IGU(2020)_LNG'!$C$3:$V$3=$A63)*('IGU(2020)_LNG'!$A$5:$A$46=S$39)*'IGU(2020)_LNG'!$C$5:$V$46)*10^6*Conversion_Factor!$F$8*Conversion_Factor!$I$6*10^-3)</f>
        <v/>
      </c>
      <c r="T63" s="131" t="str" cm="1">
        <f t="array" ref="T63">IF(SUMPRODUCT(('IGU(2020)_LNG'!$C$3:$V$3=$A63)*('IGU(2020)_LNG'!$A$5:$A$46=T$39))=0,"",SUMPRODUCT(('IGU(2020)_LNG'!$C$3:$V$3=$A63)*('IGU(2020)_LNG'!$A$5:$A$46=T$39)*'IGU(2020)_LNG'!$C$5:$V$46)*10^6*Conversion_Factor!$F$8*Conversion_Factor!$I$6*10^-3)</f>
        <v/>
      </c>
      <c r="U63" s="131" t="str" cm="1">
        <f t="array" ref="U63">IF(SUMPRODUCT(('IGU(2020)_LNG'!$C$3:$V$3=$A63)*('IGU(2020)_LNG'!$A$5:$A$46=U$39))=0,"",SUMPRODUCT(('IGU(2020)_LNG'!$C$3:$V$3=$A63)*('IGU(2020)_LNG'!$A$5:$A$46=U$39)*'IGU(2020)_LNG'!$C$5:$V$46)*10^6*Conversion_Factor!$F$8*Conversion_Factor!$I$6*10^-3)</f>
        <v/>
      </c>
      <c r="V63" s="131" t="str" cm="1">
        <f t="array" ref="V63">IF(SUMPRODUCT(('IGU(2020)_LNG'!$C$3:$V$3=$A63)*('IGU(2020)_LNG'!$A$5:$A$46=V$39))=0,"",SUMPRODUCT(('IGU(2020)_LNG'!$C$3:$V$3=$A63)*('IGU(2020)_LNG'!$A$5:$A$46=V$39)*'IGU(2020)_LNG'!$C$5:$V$46)*10^6*Conversion_Factor!$F$8*Conversion_Factor!$I$6*10^-3)</f>
        <v/>
      </c>
      <c r="W63" s="131" t="str" cm="1">
        <f t="array" ref="W63">IF(SUMPRODUCT(('IGU(2020)_LNG'!$C$3:$V$3=$A63)*('IGU(2020)_LNG'!$A$5:$A$46=W$39))=0,"",SUMPRODUCT(('IGU(2020)_LNG'!$C$3:$V$3=$A63)*('IGU(2020)_LNG'!$A$5:$A$46=W$39)*'IGU(2020)_LNG'!$C$5:$V$46)*10^6*Conversion_Factor!$F$8*Conversion_Factor!$I$6*10^-3)</f>
        <v/>
      </c>
      <c r="X63" s="131" t="str" cm="1">
        <f t="array" ref="X63">IF(SUMPRODUCT(('IGU(2020)_LNG'!$C$3:$V$3=$A63)*('IGU(2020)_LNG'!$A$5:$A$46=X$39))=0,"",SUMPRODUCT(('IGU(2020)_LNG'!$C$3:$V$3=$A63)*('IGU(2020)_LNG'!$A$5:$A$46=X$39)*'IGU(2020)_LNG'!$C$5:$V$46)*10^6*Conversion_Factor!$F$8*Conversion_Factor!$I$6*10^-3)</f>
        <v/>
      </c>
      <c r="Y63" s="71" t="str" cm="1">
        <f t="array" ref="Y63">IF(SUMPRODUCT(('IGU(2020)_LNG'!$C$3:$V$3=$A63)*('IGU(2020)_LNG'!$A$5:$A$46=Y$39))=0,"",SUMPRODUCT(('IGU(2020)_LNG'!$C$3:$V$3=$A63)*('IGU(2020)_LNG'!$A$5:$A$46=Y$39)*'IGU(2020)_LNG'!$C$5:$V$46)*10^6*Conversion_Factor!$F$8*Conversion_Factor!$I$6*10^-3)</f>
        <v/>
      </c>
      <c r="Z63" s="131" t="str" cm="1">
        <f t="array" ref="Z63">IF(SUMPRODUCT(('IGU(2020)_LNG'!$C$3:$V$3=$A63)*('IGU(2020)_LNG'!$A$5:$A$46=Z$39))=0,"",SUMPRODUCT(('IGU(2020)_LNG'!$C$3:$V$3=$A63)*('IGU(2020)_LNG'!$A$5:$A$46=Z$39)*'IGU(2020)_LNG'!$C$5:$V$46)*10^6*Conversion_Factor!$F$8*Conversion_Factor!$I$6*10^-3)</f>
        <v/>
      </c>
      <c r="AA63" s="131" t="str" cm="1">
        <f t="array" ref="AA63">IF(SUMPRODUCT(('IGU(2020)_LNG'!$C$3:$V$3=$A63)*('IGU(2020)_LNG'!$A$5:$A$46=AA$39))=0,"",SUMPRODUCT(('IGU(2020)_LNG'!$C$3:$V$3=$A63)*('IGU(2020)_LNG'!$A$5:$A$46=AA$39)*'IGU(2020)_LNG'!$C$5:$V$46)*10^6*Conversion_Factor!$F$8*Conversion_Factor!$I$6*10^-3)</f>
        <v/>
      </c>
      <c r="AB63" s="131" t="str" cm="1">
        <f t="array" ref="AB63">IF(SUMPRODUCT(('IGU(2020)_LNG'!$C$3:$V$3=$A63)*('IGU(2020)_LNG'!$A$5:$A$46=AB$39))=0,"",SUMPRODUCT(('IGU(2020)_LNG'!$C$3:$V$3=$A63)*('IGU(2020)_LNG'!$A$5:$A$46=AB$39)*'IGU(2020)_LNG'!$C$5:$V$46)*10^6*Conversion_Factor!$F$8*Conversion_Factor!$I$6*10^-3)</f>
        <v/>
      </c>
      <c r="AC63" s="131" t="str" cm="1">
        <f t="array" ref="AC63">IF(SUMPRODUCT(('IGU(2020)_LNG'!$C$3:$V$3=$A63)*('IGU(2020)_LNG'!$A$5:$A$46=AC$39))=0,"",SUMPRODUCT(('IGU(2020)_LNG'!$C$3:$V$3=$A63)*('IGU(2020)_LNG'!$A$5:$A$46=AC$39)*'IGU(2020)_LNG'!$C$5:$V$46)*10^6*Conversion_Factor!$F$8*Conversion_Factor!$I$6*10^-3)</f>
        <v/>
      </c>
      <c r="AD63" s="132">
        <f t="shared" ref="AD63" si="13">SUM(B63:AC63)</f>
        <v>0</v>
      </c>
      <c r="AE63" s="133"/>
      <c r="AF63" s="134">
        <f t="shared" si="9"/>
        <v>1802.7797303532841</v>
      </c>
      <c r="AG63" s="133">
        <f t="shared" si="10"/>
        <v>392</v>
      </c>
    </row>
    <row r="64" spans="1:33" ht="18" customHeight="1">
      <c r="A64" t="s">
        <v>111</v>
      </c>
      <c r="B64" s="131" t="str" cm="1">
        <f t="array" ref="B64">IF(SUMPRODUCT(('IGU(2020)_LNG'!$C$3:$V$3=$A64)*('IGU(2020)_LNG'!$A$5:$A$46=B$39))=0,"",SUMPRODUCT(('IGU(2020)_LNG'!$C$3:$V$3=$A64)*('IGU(2020)_LNG'!$A$5:$A$46=B$39)*'IGU(2020)_LNG'!$C$5:$V$46)*10^6*Conversion_Factor!$F$8*Conversion_Factor!$I$6*10^-3)</f>
        <v/>
      </c>
      <c r="C64" s="131" cm="1">
        <f t="array" ref="C64">IF(SUMPRODUCT(('IGU(2020)_LNG'!$C$3:$V$3=$A64)*('IGU(2020)_LNG'!$A$5:$A$46=C$39))=0,"",SUMPRODUCT(('IGU(2020)_LNG'!$C$3:$V$3=$A64)*('IGU(2020)_LNG'!$A$5:$A$46=C$39)*'IGU(2020)_LNG'!$C$5:$V$46)*10^6*Conversion_Factor!$F$8*Conversion_Factor!$I$6*10^-3)</f>
        <v>0</v>
      </c>
      <c r="D64" s="131" t="str" cm="1">
        <f t="array" ref="D64">IF(SUMPRODUCT(('IGU(2020)_LNG'!$C$3:$V$3=$A64)*('IGU(2020)_LNG'!$A$5:$A$46=D$39))=0,"",SUMPRODUCT(('IGU(2020)_LNG'!$C$3:$V$3=$A64)*('IGU(2020)_LNG'!$A$5:$A$46=D$39)*'IGU(2020)_LNG'!$C$5:$V$46)*10^6*Conversion_Factor!$F$8*Conversion_Factor!$I$6*10^-3)</f>
        <v/>
      </c>
      <c r="E64" s="131" t="str" cm="1">
        <f t="array" ref="E64">IF(SUMPRODUCT(('IGU(2020)_LNG'!$C$3:$V$3=$A64)*('IGU(2020)_LNG'!$A$5:$A$46=E$39))=0,"",SUMPRODUCT(('IGU(2020)_LNG'!$C$3:$V$3=$A64)*('IGU(2020)_LNG'!$A$5:$A$46=E$39)*'IGU(2020)_LNG'!$C$5:$V$46)*10^6*Conversion_Factor!$F$8*Conversion_Factor!$I$6*10^-3)</f>
        <v/>
      </c>
      <c r="F64" s="131" t="str" cm="1">
        <f t="array" ref="F64">IF(SUMPRODUCT(('IGU(2020)_LNG'!$C$3:$V$3=$A64)*('IGU(2020)_LNG'!$A$5:$A$46=F$39))=0,"",SUMPRODUCT(('IGU(2020)_LNG'!$C$3:$V$3=$A64)*('IGU(2020)_LNG'!$A$5:$A$46=F$39)*'IGU(2020)_LNG'!$C$5:$V$46)*10^6*Conversion_Factor!$F$8*Conversion_Factor!$I$6*10^-3)</f>
        <v/>
      </c>
      <c r="G64" s="131" t="str" cm="1">
        <f t="array" ref="G64">IF(SUMPRODUCT(('IGU(2020)_LNG'!$C$3:$V$3=$A64)*('IGU(2020)_LNG'!$A$5:$A$46=G$39))=0,"",SUMPRODUCT(('IGU(2020)_LNG'!$C$3:$V$3=$A64)*('IGU(2020)_LNG'!$A$5:$A$46=G$39)*'IGU(2020)_LNG'!$C$5:$V$46)*10^6*Conversion_Factor!$F$8*Conversion_Factor!$I$6*10^-3)</f>
        <v/>
      </c>
      <c r="H64" s="131" cm="1">
        <f t="array" ref="H64">IF(SUMPRODUCT(('IGU(2020)_LNG'!$C$3:$V$3=$A64)*('IGU(2020)_LNG'!$A$5:$A$46=H$39))=0,"",SUMPRODUCT(('IGU(2020)_LNG'!$C$3:$V$3=$A64)*('IGU(2020)_LNG'!$A$5:$A$46=H$39)*'IGU(2020)_LNG'!$C$5:$V$46)*10^6*Conversion_Factor!$F$8*Conversion_Factor!$I$6*10^-3)</f>
        <v>11262.631399999998</v>
      </c>
      <c r="I64" s="131" cm="1">
        <f t="array" ref="I64">IF(SUMPRODUCT(('IGU(2020)_LNG'!$C$3:$V$3=$A64)*('IGU(2020)_LNG'!$A$5:$A$46=I$39))=0,"",SUMPRODUCT(('IGU(2020)_LNG'!$C$3:$V$3=$A64)*('IGU(2020)_LNG'!$A$5:$A$46=I$39)*'IGU(2020)_LNG'!$C$5:$V$46)*10^6*Conversion_Factor!$F$8*Conversion_Factor!$I$6*10^-3)</f>
        <v>78838.419800000003</v>
      </c>
      <c r="J64" s="131" cm="1">
        <f t="array" ref="J64">IF(SUMPRODUCT(('IGU(2020)_LNG'!$C$3:$V$3=$A64)*('IGU(2020)_LNG'!$A$5:$A$46=J$39))=0,"",SUMPRODUCT(('IGU(2020)_LNG'!$C$3:$V$3=$A64)*('IGU(2020)_LNG'!$A$5:$A$46=J$39)*'IGU(2020)_LNG'!$C$5:$V$46)*10^6*Conversion_Factor!$F$8*Conversion_Factor!$I$6*10^-3)</f>
        <v>11262.631399999998</v>
      </c>
      <c r="K64" s="131" cm="1">
        <f t="array" ref="K64">IF(SUMPRODUCT(('IGU(2020)_LNG'!$C$3:$V$3=$A64)*('IGU(2020)_LNG'!$A$5:$A$46=K$39))=0,"",SUMPRODUCT(('IGU(2020)_LNG'!$C$3:$V$3=$A64)*('IGU(2020)_LNG'!$A$5:$A$46=K$39)*'IGU(2020)_LNG'!$C$5:$V$46)*10^6*Conversion_Factor!$F$8*Conversion_Factor!$I$6*10^-3)</f>
        <v>0</v>
      </c>
      <c r="L64" s="131" cm="1">
        <f t="array" ref="L64">IF(SUMPRODUCT(('IGU(2020)_LNG'!$C$3:$V$3=$A64)*('IGU(2020)_LNG'!$A$5:$A$46=L$39))=0,"",SUMPRODUCT(('IGU(2020)_LNG'!$C$3:$V$3=$A64)*('IGU(2020)_LNG'!$A$5:$A$46=L$39)*'IGU(2020)_LNG'!$C$5:$V$46)*10^6*Conversion_Factor!$F$8*Conversion_Factor!$I$6*10^-3)</f>
        <v>0</v>
      </c>
      <c r="M64" s="131" cm="1">
        <f t="array" ref="M64">IF(SUMPRODUCT(('IGU(2020)_LNG'!$C$3:$V$3=$A64)*('IGU(2020)_LNG'!$A$5:$A$46=M$39))=0,"",SUMPRODUCT(('IGU(2020)_LNG'!$C$3:$V$3=$A64)*('IGU(2020)_LNG'!$A$5:$A$46=M$39)*'IGU(2020)_LNG'!$C$5:$V$46)*10^6*Conversion_Factor!$F$8*Conversion_Factor!$I$6*10^-3)</f>
        <v>112626.314</v>
      </c>
      <c r="N64" s="131" t="str" cm="1">
        <f t="array" ref="N64">IF(SUMPRODUCT(('IGU(2020)_LNG'!$C$3:$V$3=$A64)*('IGU(2020)_LNG'!$A$5:$A$46=N$39))=0,"",SUMPRODUCT(('IGU(2020)_LNG'!$C$3:$V$3=$A64)*('IGU(2020)_LNG'!$A$5:$A$46=N$39)*'IGU(2020)_LNG'!$C$5:$V$46)*10^6*Conversion_Factor!$F$8*Conversion_Factor!$I$6*10^-3)</f>
        <v/>
      </c>
      <c r="O64" s="131" cm="1">
        <f t="array" ref="O64">IF(SUMPRODUCT(('IGU(2020)_LNG'!$C$3:$V$3=$A64)*('IGU(2020)_LNG'!$A$5:$A$46=O$39))=0,"",SUMPRODUCT(('IGU(2020)_LNG'!$C$3:$V$3=$A64)*('IGU(2020)_LNG'!$A$5:$A$46=O$39)*'IGU(2020)_LNG'!$C$5:$V$46)*10^6*Conversion_Factor!$F$8*Conversion_Factor!$I$6*10^-3)</f>
        <v>16893.947099999998</v>
      </c>
      <c r="P64" s="131" cm="1">
        <f t="array" ref="P64">IF(SUMPRODUCT(('IGU(2020)_LNG'!$C$3:$V$3=$A64)*('IGU(2020)_LNG'!$A$5:$A$46=P$39))=0,"",SUMPRODUCT(('IGU(2020)_LNG'!$C$3:$V$3=$A64)*('IGU(2020)_LNG'!$A$5:$A$46=P$39)*'IGU(2020)_LNG'!$C$5:$V$46)*10^6*Conversion_Factor!$F$8*Conversion_Factor!$I$6*10^-3)</f>
        <v>0</v>
      </c>
      <c r="Q64" s="131" cm="1">
        <f t="array" ref="Q64">IF(SUMPRODUCT(('IGU(2020)_LNG'!$C$3:$V$3=$A64)*('IGU(2020)_LNG'!$A$5:$A$46=Q$39))=0,"",SUMPRODUCT(('IGU(2020)_LNG'!$C$3:$V$3=$A64)*('IGU(2020)_LNG'!$A$5:$A$46=Q$39)*'IGU(2020)_LNG'!$C$5:$V$46)*10^6*Conversion_Factor!$F$8*Conversion_Factor!$I$6*10^-3)</f>
        <v>501187.09729999996</v>
      </c>
      <c r="R64" s="131" cm="1">
        <f t="array" ref="R64">IF(SUMPRODUCT(('IGU(2020)_LNG'!$C$3:$V$3=$A64)*('IGU(2020)_LNG'!$A$5:$A$46=R$39))=0,"",SUMPRODUCT(('IGU(2020)_LNG'!$C$3:$V$3=$A64)*('IGU(2020)_LNG'!$A$5:$A$46=R$39)*'IGU(2020)_LNG'!$C$5:$V$46)*10^6*Conversion_Factor!$F$8*Conversion_Factor!$I$6*10^-3)</f>
        <v>11262.631399999998</v>
      </c>
      <c r="S64" s="131" cm="1">
        <f t="array" ref="S64">IF(SUMPRODUCT(('IGU(2020)_LNG'!$C$3:$V$3=$A64)*('IGU(2020)_LNG'!$A$5:$A$46=S$39))=0,"",SUMPRODUCT(('IGU(2020)_LNG'!$C$3:$V$3=$A64)*('IGU(2020)_LNG'!$A$5:$A$46=S$39)*'IGU(2020)_LNG'!$C$5:$V$46)*10^6*Conversion_Factor!$F$8*Conversion_Factor!$I$6*10^-3)</f>
        <v>0</v>
      </c>
      <c r="T64" s="131" cm="1">
        <f t="array" ref="T64">IF(SUMPRODUCT(('IGU(2020)_LNG'!$C$3:$V$3=$A64)*('IGU(2020)_LNG'!$A$5:$A$46=T$39))=0,"",SUMPRODUCT(('IGU(2020)_LNG'!$C$3:$V$3=$A64)*('IGU(2020)_LNG'!$A$5:$A$46=T$39)*'IGU(2020)_LNG'!$C$5:$V$46)*10^6*Conversion_Factor!$F$8*Conversion_Factor!$I$6*10^-3)</f>
        <v>152045.5239</v>
      </c>
      <c r="U64" s="131" cm="1">
        <f t="array" ref="U64">IF(SUMPRODUCT(('IGU(2020)_LNG'!$C$3:$V$3=$A64)*('IGU(2020)_LNG'!$A$5:$A$46=U$39))=0,"",SUMPRODUCT(('IGU(2020)_LNG'!$C$3:$V$3=$A64)*('IGU(2020)_LNG'!$A$5:$A$46=U$39)*'IGU(2020)_LNG'!$C$5:$V$46)*10^6*Conversion_Factor!$F$8*Conversion_Factor!$I$6*10^-3)</f>
        <v>45050.525599999994</v>
      </c>
      <c r="V64" s="131" cm="1">
        <f t="array" ref="V64">IF(SUMPRODUCT(('IGU(2020)_LNG'!$C$3:$V$3=$A64)*('IGU(2020)_LNG'!$A$5:$A$46=V$39))=0,"",SUMPRODUCT(('IGU(2020)_LNG'!$C$3:$V$3=$A64)*('IGU(2020)_LNG'!$A$5:$A$46=V$39)*'IGU(2020)_LNG'!$C$5:$V$46)*10^6*Conversion_Factor!$F$8*Conversion_Factor!$I$6*10^-3)</f>
        <v>11262.631399999998</v>
      </c>
      <c r="W64" s="131" cm="1">
        <f t="array" ref="W64">IF(SUMPRODUCT(('IGU(2020)_LNG'!$C$3:$V$3=$A64)*('IGU(2020)_LNG'!$A$5:$A$46=W$39))=0,"",SUMPRODUCT(('IGU(2020)_LNG'!$C$3:$V$3=$A64)*('IGU(2020)_LNG'!$A$5:$A$46=W$39)*'IGU(2020)_LNG'!$C$5:$V$46)*10^6*Conversion_Factor!$F$8*Conversion_Factor!$I$6*10^-3)</f>
        <v>101363.68259999999</v>
      </c>
      <c r="X64" s="131" cm="1">
        <f t="array" ref="X64">IF(SUMPRODUCT(('IGU(2020)_LNG'!$C$3:$V$3=$A64)*('IGU(2020)_LNG'!$A$5:$A$46=X$39))=0,"",SUMPRODUCT(('IGU(2020)_LNG'!$C$3:$V$3=$A64)*('IGU(2020)_LNG'!$A$5:$A$46=X$39)*'IGU(2020)_LNG'!$C$5:$V$46)*10^6*Conversion_Factor!$F$8*Conversion_Factor!$I$6*10^-3)</f>
        <v>28156.5785</v>
      </c>
      <c r="Y64" s="131" cm="1">
        <f t="array" ref="Y64">IF(SUMPRODUCT(('IGU(2020)_LNG'!$C$3:$V$3=$A64)*('IGU(2020)_LNG'!$A$5:$A$46=Y$39))=0,"",SUMPRODUCT(('IGU(2020)_LNG'!$C$3:$V$3=$A64)*('IGU(2020)_LNG'!$A$5:$A$46=Y$39)*'IGU(2020)_LNG'!$C$5:$V$46)*10^6*Conversion_Factor!$F$8*Conversion_Factor!$I$6*10^-3)</f>
        <v>56313.156999999999</v>
      </c>
      <c r="Z64" s="71" t="str" cm="1">
        <f t="array" ref="Z64">IF(SUMPRODUCT(('IGU(2020)_LNG'!$C$3:$V$3=$A64)*('IGU(2020)_LNG'!$A$5:$A$46=Z$39))=0,"",SUMPRODUCT(('IGU(2020)_LNG'!$C$3:$V$3=$A64)*('IGU(2020)_LNG'!$A$5:$A$46=Z$39)*'IGU(2020)_LNG'!$C$5:$V$46)*10^6*Conversion_Factor!$F$8*Conversion_Factor!$I$6*10^-3)</f>
        <v/>
      </c>
      <c r="AA64" s="131" t="str" cm="1">
        <f t="array" ref="AA64">IF(SUMPRODUCT(('IGU(2020)_LNG'!$C$3:$V$3=$A64)*('IGU(2020)_LNG'!$A$5:$A$46=AA$39))=0,"",SUMPRODUCT(('IGU(2020)_LNG'!$C$3:$V$3=$A64)*('IGU(2020)_LNG'!$A$5:$A$46=AA$39)*'IGU(2020)_LNG'!$C$5:$V$46)*10^6*Conversion_Factor!$F$8*Conversion_Factor!$I$6*10^-3)</f>
        <v/>
      </c>
      <c r="AB64" s="131" cm="1">
        <f t="array" ref="AB64">IF(SUMPRODUCT(('IGU(2020)_LNG'!$C$3:$V$3=$A64)*('IGU(2020)_LNG'!$A$5:$A$46=AB$39))=0,"",SUMPRODUCT(('IGU(2020)_LNG'!$C$3:$V$3=$A64)*('IGU(2020)_LNG'!$A$5:$A$46=AB$39)*'IGU(2020)_LNG'!$C$5:$V$46)*10^6*Conversion_Factor!$F$8*Conversion_Factor!$I$6*10^-3)</f>
        <v>45050.525599999994</v>
      </c>
      <c r="AC64" s="131" cm="1">
        <f t="array" ref="AC64">IF(SUMPRODUCT(('IGU(2020)_LNG'!$C$3:$V$3=$A64)*('IGU(2020)_LNG'!$A$5:$A$46=AC$39))=0,"",SUMPRODUCT(('IGU(2020)_LNG'!$C$3:$V$3=$A64)*('IGU(2020)_LNG'!$A$5:$A$46=AC$39)*'IGU(2020)_LNG'!$C$5:$V$46)*10^6*Conversion_Factor!$F$8*Conversion_Factor!$I$6*10^-3)</f>
        <v>5631.3156999999992</v>
      </c>
      <c r="AD64" s="132">
        <f>SUM(B64:AC64)</f>
        <v>1188207.6126999999</v>
      </c>
      <c r="AE64" s="133"/>
      <c r="AF64" s="134">
        <f t="shared" si="9"/>
        <v>1563709.5954428446</v>
      </c>
      <c r="AG64" s="133">
        <f t="shared" si="10"/>
        <v>937080</v>
      </c>
    </row>
    <row r="65" spans="1:33">
      <c r="A65" t="s">
        <v>113</v>
      </c>
      <c r="B65" s="131" t="str" cm="1">
        <f t="array" ref="B65">IF(SUMPRODUCT(('IGU(2020)_LNG'!$C$3:$V$3=$A65)*('IGU(2020)_LNG'!$A$5:$A$46=B$39))=0,"",SUMPRODUCT(('IGU(2020)_LNG'!$C$3:$V$3=$A65)*('IGU(2020)_LNG'!$A$5:$A$46=B$39)*'IGU(2020)_LNG'!$C$5:$V$46)*10^6*Conversion_Factor!$F$8*Conversion_Factor!$I$6*10^-3)</f>
        <v/>
      </c>
      <c r="C65" s="131" cm="1">
        <f t="array" ref="C65">IF(SUMPRODUCT(('IGU(2020)_LNG'!$C$3:$V$3=$A65)*('IGU(2020)_LNG'!$A$5:$A$46=C$39))=0,"",SUMPRODUCT(('IGU(2020)_LNG'!$C$3:$V$3=$A65)*('IGU(2020)_LNG'!$A$5:$A$46=C$39)*'IGU(2020)_LNG'!$C$5:$V$46)*10^6*Conversion_Factor!$F$8*Conversion_Factor!$I$6*10^-3)</f>
        <v>0</v>
      </c>
      <c r="D65" s="131" t="str" cm="1">
        <f t="array" ref="D65">IF(SUMPRODUCT(('IGU(2020)_LNG'!$C$3:$V$3=$A65)*('IGU(2020)_LNG'!$A$5:$A$46=D$39))=0,"",SUMPRODUCT(('IGU(2020)_LNG'!$C$3:$V$3=$A65)*('IGU(2020)_LNG'!$A$5:$A$46=D$39)*'IGU(2020)_LNG'!$C$5:$V$46)*10^6*Conversion_Factor!$F$8*Conversion_Factor!$I$6*10^-3)</f>
        <v/>
      </c>
      <c r="E65" s="131" t="str" cm="1">
        <f t="array" ref="E65">IF(SUMPRODUCT(('IGU(2020)_LNG'!$C$3:$V$3=$A65)*('IGU(2020)_LNG'!$A$5:$A$46=E$39))=0,"",SUMPRODUCT(('IGU(2020)_LNG'!$C$3:$V$3=$A65)*('IGU(2020)_LNG'!$A$5:$A$46=E$39)*'IGU(2020)_LNG'!$C$5:$V$46)*10^6*Conversion_Factor!$F$8*Conversion_Factor!$I$6*10^-3)</f>
        <v/>
      </c>
      <c r="F65" s="131" t="str" cm="1">
        <f t="array" ref="F65">IF(SUMPRODUCT(('IGU(2020)_LNG'!$C$3:$V$3=$A65)*('IGU(2020)_LNG'!$A$5:$A$46=F$39))=0,"",SUMPRODUCT(('IGU(2020)_LNG'!$C$3:$V$3=$A65)*('IGU(2020)_LNG'!$A$5:$A$46=F$39)*'IGU(2020)_LNG'!$C$5:$V$46)*10^6*Conversion_Factor!$F$8*Conversion_Factor!$I$6*10^-3)</f>
        <v/>
      </c>
      <c r="G65" s="131" t="str" cm="1">
        <f t="array" ref="G65">IF(SUMPRODUCT(('IGU(2020)_LNG'!$C$3:$V$3=$A65)*('IGU(2020)_LNG'!$A$5:$A$46=G$39))=0,"",SUMPRODUCT(('IGU(2020)_LNG'!$C$3:$V$3=$A65)*('IGU(2020)_LNG'!$A$5:$A$46=G$39)*'IGU(2020)_LNG'!$C$5:$V$46)*10^6*Conversion_Factor!$F$8*Conversion_Factor!$I$6*10^-3)</f>
        <v/>
      </c>
      <c r="H65" s="131" cm="1">
        <f t="array" ref="H65">IF(SUMPRODUCT(('IGU(2020)_LNG'!$C$3:$V$3=$A65)*('IGU(2020)_LNG'!$A$5:$A$46=H$39))=0,"",SUMPRODUCT(('IGU(2020)_LNG'!$C$3:$V$3=$A65)*('IGU(2020)_LNG'!$A$5:$A$46=H$39)*'IGU(2020)_LNG'!$C$5:$V$46)*10^6*Conversion_Factor!$F$8*Conversion_Factor!$I$6*10^-3)</f>
        <v>5631.3156999999992</v>
      </c>
      <c r="I65" s="131" cm="1">
        <f t="array" ref="I65">IF(SUMPRODUCT(('IGU(2020)_LNG'!$C$3:$V$3=$A65)*('IGU(2020)_LNG'!$A$5:$A$46=I$39))=0,"",SUMPRODUCT(('IGU(2020)_LNG'!$C$3:$V$3=$A65)*('IGU(2020)_LNG'!$A$5:$A$46=I$39)*'IGU(2020)_LNG'!$C$5:$V$46)*10^6*Conversion_Factor!$F$8*Conversion_Factor!$I$6*10^-3)</f>
        <v>16893.947099999998</v>
      </c>
      <c r="J65" s="131" cm="1">
        <f t="array" ref="J65">IF(SUMPRODUCT(('IGU(2020)_LNG'!$C$3:$V$3=$A65)*('IGU(2020)_LNG'!$A$5:$A$46=J$39))=0,"",SUMPRODUCT(('IGU(2020)_LNG'!$C$3:$V$3=$A65)*('IGU(2020)_LNG'!$A$5:$A$46=J$39)*'IGU(2020)_LNG'!$C$5:$V$46)*10^6*Conversion_Factor!$F$8*Conversion_Factor!$I$6*10^-3)</f>
        <v>0</v>
      </c>
      <c r="K65" s="131" cm="1">
        <f t="array" ref="K65">IF(SUMPRODUCT(('IGU(2020)_LNG'!$C$3:$V$3=$A65)*('IGU(2020)_LNG'!$A$5:$A$46=K$39))=0,"",SUMPRODUCT(('IGU(2020)_LNG'!$C$3:$V$3=$A65)*('IGU(2020)_LNG'!$A$5:$A$46=K$39)*'IGU(2020)_LNG'!$C$5:$V$46)*10^6*Conversion_Factor!$F$8*Conversion_Factor!$I$6*10^-3)</f>
        <v>0</v>
      </c>
      <c r="L65" s="131" cm="1">
        <f t="array" ref="L65">IF(SUMPRODUCT(('IGU(2020)_LNG'!$C$3:$V$3=$A65)*('IGU(2020)_LNG'!$A$5:$A$46=L$39))=0,"",SUMPRODUCT(('IGU(2020)_LNG'!$C$3:$V$3=$A65)*('IGU(2020)_LNG'!$A$5:$A$46=L$39)*'IGU(2020)_LNG'!$C$5:$V$46)*10^6*Conversion_Factor!$F$8*Conversion_Factor!$I$6*10^-3)</f>
        <v>0</v>
      </c>
      <c r="M65" s="131" cm="1">
        <f t="array" ref="M65">IF(SUMPRODUCT(('IGU(2020)_LNG'!$C$3:$V$3=$A65)*('IGU(2020)_LNG'!$A$5:$A$46=M$39))=0,"",SUMPRODUCT(('IGU(2020)_LNG'!$C$3:$V$3=$A65)*('IGU(2020)_LNG'!$A$5:$A$46=M$39)*'IGU(2020)_LNG'!$C$5:$V$46)*10^6*Conversion_Factor!$F$8*Conversion_Factor!$I$6*10^-3)</f>
        <v>157676.83960000001</v>
      </c>
      <c r="N65" s="131" t="str" cm="1">
        <f t="array" ref="N65">IF(SUMPRODUCT(('IGU(2020)_LNG'!$C$3:$V$3=$A65)*('IGU(2020)_LNG'!$A$5:$A$46=N$39))=0,"",SUMPRODUCT(('IGU(2020)_LNG'!$C$3:$V$3=$A65)*('IGU(2020)_LNG'!$A$5:$A$46=N$39)*'IGU(2020)_LNG'!$C$5:$V$46)*10^6*Conversion_Factor!$F$8*Conversion_Factor!$I$6*10^-3)</f>
        <v/>
      </c>
      <c r="O65" s="131" cm="1">
        <f t="array" ref="O65">IF(SUMPRODUCT(('IGU(2020)_LNG'!$C$3:$V$3=$A65)*('IGU(2020)_LNG'!$A$5:$A$46=O$39))=0,"",SUMPRODUCT(('IGU(2020)_LNG'!$C$3:$V$3=$A65)*('IGU(2020)_LNG'!$A$5:$A$46=O$39)*'IGU(2020)_LNG'!$C$5:$V$46)*10^6*Conversion_Factor!$F$8*Conversion_Factor!$I$6*10^-3)</f>
        <v>135151.57679999998</v>
      </c>
      <c r="P65" s="131" cm="1">
        <f t="array" ref="P65">IF(SUMPRODUCT(('IGU(2020)_LNG'!$C$3:$V$3=$A65)*('IGU(2020)_LNG'!$A$5:$A$46=P$39))=0,"",SUMPRODUCT(('IGU(2020)_LNG'!$C$3:$V$3=$A65)*('IGU(2020)_LNG'!$A$5:$A$46=P$39)*'IGU(2020)_LNG'!$C$5:$V$46)*10^6*Conversion_Factor!$F$8*Conversion_Factor!$I$6*10^-3)</f>
        <v>16893.947099999998</v>
      </c>
      <c r="Q65" s="131" cm="1">
        <f t="array" ref="Q65">IF(SUMPRODUCT(('IGU(2020)_LNG'!$C$3:$V$3=$A65)*('IGU(2020)_LNG'!$A$5:$A$46=Q$39))=0,"",SUMPRODUCT(('IGU(2020)_LNG'!$C$3:$V$3=$A65)*('IGU(2020)_LNG'!$A$5:$A$46=Q$39)*'IGU(2020)_LNG'!$C$5:$V$46)*10^6*Conversion_Factor!$F$8*Conversion_Factor!$I$6*10^-3)</f>
        <v>427979.99319999985</v>
      </c>
      <c r="R65" s="131" cm="1">
        <f t="array" ref="R65">IF(SUMPRODUCT(('IGU(2020)_LNG'!$C$3:$V$3=$A65)*('IGU(2020)_LNG'!$A$5:$A$46=R$39))=0,"",SUMPRODUCT(('IGU(2020)_LNG'!$C$3:$V$3=$A65)*('IGU(2020)_LNG'!$A$5:$A$46=R$39)*'IGU(2020)_LNG'!$C$5:$V$46)*10^6*Conversion_Factor!$F$8*Conversion_Factor!$I$6*10^-3)</f>
        <v>264671.83789999987</v>
      </c>
      <c r="S65" s="131" cm="1">
        <f t="array" ref="S65">IF(SUMPRODUCT(('IGU(2020)_LNG'!$C$3:$V$3=$A65)*('IGU(2020)_LNG'!$A$5:$A$46=S$39))=0,"",SUMPRODUCT(('IGU(2020)_LNG'!$C$3:$V$3=$A65)*('IGU(2020)_LNG'!$A$5:$A$46=S$39)*'IGU(2020)_LNG'!$C$5:$V$46)*10^6*Conversion_Factor!$F$8*Conversion_Factor!$I$6*10^-3)</f>
        <v>0</v>
      </c>
      <c r="T65" s="131" cm="1">
        <f t="array" ref="T65">IF(SUMPRODUCT(('IGU(2020)_LNG'!$C$3:$V$3=$A65)*('IGU(2020)_LNG'!$A$5:$A$46=T$39))=0,"",SUMPRODUCT(('IGU(2020)_LNG'!$C$3:$V$3=$A65)*('IGU(2020)_LNG'!$A$5:$A$46=T$39)*'IGU(2020)_LNG'!$C$5:$V$46)*10^6*Conversion_Factor!$F$8*Conversion_Factor!$I$6*10^-3)</f>
        <v>11262.631399999998</v>
      </c>
      <c r="U65" s="131" cm="1">
        <f t="array" ref="U65">IF(SUMPRODUCT(('IGU(2020)_LNG'!$C$3:$V$3=$A65)*('IGU(2020)_LNG'!$A$5:$A$46=U$39))=0,"",SUMPRODUCT(('IGU(2020)_LNG'!$C$3:$V$3=$A65)*('IGU(2020)_LNG'!$A$5:$A$46=U$39)*'IGU(2020)_LNG'!$C$5:$V$46)*10^6*Conversion_Factor!$F$8*Conversion_Factor!$I$6*10^-3)</f>
        <v>354772.88909999997</v>
      </c>
      <c r="V65" s="131" cm="1">
        <f t="array" ref="V65">IF(SUMPRODUCT(('IGU(2020)_LNG'!$C$3:$V$3=$A65)*('IGU(2020)_LNG'!$A$5:$A$46=V$39))=0,"",SUMPRODUCT(('IGU(2020)_LNG'!$C$3:$V$3=$A65)*('IGU(2020)_LNG'!$A$5:$A$46=V$39)*'IGU(2020)_LNG'!$C$5:$V$46)*10^6*Conversion_Factor!$F$8*Conversion_Factor!$I$6*10^-3)</f>
        <v>0</v>
      </c>
      <c r="W65" s="131" cm="1">
        <f t="array" ref="W65">IF(SUMPRODUCT(('IGU(2020)_LNG'!$C$3:$V$3=$A65)*('IGU(2020)_LNG'!$A$5:$A$46=W$39))=0,"",SUMPRODUCT(('IGU(2020)_LNG'!$C$3:$V$3=$A65)*('IGU(2020)_LNG'!$A$5:$A$46=W$39)*'IGU(2020)_LNG'!$C$5:$V$46)*10^6*Conversion_Factor!$F$8*Conversion_Factor!$I$6*10^-3)</f>
        <v>33787.894200000002</v>
      </c>
      <c r="X65" s="131" cm="1">
        <f t="array" ref="X65">IF(SUMPRODUCT(('IGU(2020)_LNG'!$C$3:$V$3=$A65)*('IGU(2020)_LNG'!$A$5:$A$46=X$39))=0,"",SUMPRODUCT(('IGU(2020)_LNG'!$C$3:$V$3=$A65)*('IGU(2020)_LNG'!$A$5:$A$46=X$39)*'IGU(2020)_LNG'!$C$5:$V$46)*10^6*Conversion_Factor!$F$8*Conversion_Factor!$I$6*10^-3)</f>
        <v>5631.3156999999992</v>
      </c>
      <c r="Y65" s="131" cm="1">
        <f t="array" ref="Y65">IF(SUMPRODUCT(('IGU(2020)_LNG'!$C$3:$V$3=$A65)*('IGU(2020)_LNG'!$A$5:$A$46=Y$39))=0,"",SUMPRODUCT(('IGU(2020)_LNG'!$C$3:$V$3=$A65)*('IGU(2020)_LNG'!$A$5:$A$46=Y$39)*'IGU(2020)_LNG'!$C$5:$V$46)*10^6*Conversion_Factor!$F$8*Conversion_Factor!$I$6*10^-3)</f>
        <v>0</v>
      </c>
      <c r="Z65" s="131" t="str" cm="1">
        <f t="array" ref="Z65">IF(SUMPRODUCT(('IGU(2020)_LNG'!$C$3:$V$3=$A65)*('IGU(2020)_LNG'!$A$5:$A$46=Z$39))=0,"",SUMPRODUCT(('IGU(2020)_LNG'!$C$3:$V$3=$A65)*('IGU(2020)_LNG'!$A$5:$A$46=Z$39)*'IGU(2020)_LNG'!$C$5:$V$46)*10^6*Conversion_Factor!$F$8*Conversion_Factor!$I$6*10^-3)</f>
        <v/>
      </c>
      <c r="AA65" s="71" t="str" cm="1">
        <f t="array" ref="AA65">IF(SUMPRODUCT(('IGU(2020)_LNG'!$C$3:$V$3=$A65)*('IGU(2020)_LNG'!$A$5:$A$46=AA$39))=0,"",SUMPRODUCT(('IGU(2020)_LNG'!$C$3:$V$3=$A65)*('IGU(2020)_LNG'!$A$5:$A$46=AA$39)*'IGU(2020)_LNG'!$C$5:$V$46)*10^6*Conversion_Factor!$F$8*Conversion_Factor!$I$6*10^-3)</f>
        <v/>
      </c>
      <c r="AB65" s="131" cm="1">
        <f t="array" ref="AB65">IF(SUMPRODUCT(('IGU(2020)_LNG'!$C$3:$V$3=$A65)*('IGU(2020)_LNG'!$A$5:$A$46=AB$39))=0,"",SUMPRODUCT(('IGU(2020)_LNG'!$C$3:$V$3=$A65)*('IGU(2020)_LNG'!$A$5:$A$46=AB$39)*'IGU(2020)_LNG'!$C$5:$V$46)*10^6*Conversion_Factor!$F$8*Conversion_Factor!$I$6*10^-3)</f>
        <v>219621.31229999999</v>
      </c>
      <c r="AC65" s="131" cm="1">
        <f t="array" ref="AC65">IF(SUMPRODUCT(('IGU(2020)_LNG'!$C$3:$V$3=$A65)*('IGU(2020)_LNG'!$A$5:$A$46=AC$39))=0,"",SUMPRODUCT(('IGU(2020)_LNG'!$C$3:$V$3=$A65)*('IGU(2020)_LNG'!$A$5:$A$46=AC$39)*'IGU(2020)_LNG'!$C$5:$V$46)*10^6*Conversion_Factor!$F$8*Conversion_Factor!$I$6*10^-3)</f>
        <v>5631.3156999999992</v>
      </c>
      <c r="AD65" s="132">
        <f>SUM(B65:AC65)</f>
        <v>1655606.8157999993</v>
      </c>
      <c r="AE65" s="133"/>
      <c r="AF65" s="134">
        <f t="shared" si="9"/>
        <v>9325979.748901803</v>
      </c>
      <c r="AG65" s="133">
        <f t="shared" si="10"/>
        <v>8940619</v>
      </c>
    </row>
    <row r="66" spans="1:33">
      <c r="A66" t="s">
        <v>116</v>
      </c>
      <c r="B66" s="131" t="str" cm="1">
        <f t="array" ref="B66">IF(SUMPRODUCT(('IGU(2020)_LNG'!$C$3:$V$3=$A66)*('IGU(2020)_LNG'!$A$5:$A$46=B$39))=0,"",SUMPRODUCT(('IGU(2020)_LNG'!$C$3:$V$3=$A66)*('IGU(2020)_LNG'!$A$5:$A$46=B$39)*'IGU(2020)_LNG'!$C$5:$V$46)*10^6*Conversion_Factor!$F$8*Conversion_Factor!$I$6*10^-3)</f>
        <v/>
      </c>
      <c r="C66" s="131" t="str" cm="1">
        <f t="array" ref="C66">IF(SUMPRODUCT(('IGU(2020)_LNG'!$C$3:$V$3=$A66)*('IGU(2020)_LNG'!$A$5:$A$46=C$39))=0,"",SUMPRODUCT(('IGU(2020)_LNG'!$C$3:$V$3=$A66)*('IGU(2020)_LNG'!$A$5:$A$46=C$39)*'IGU(2020)_LNG'!$C$5:$V$46)*10^6*Conversion_Factor!$F$8*Conversion_Factor!$I$6*10^-3)</f>
        <v/>
      </c>
      <c r="D66" s="131" t="str" cm="1">
        <f t="array" ref="D66">IF(SUMPRODUCT(('IGU(2020)_LNG'!$C$3:$V$3=$A66)*('IGU(2020)_LNG'!$A$5:$A$46=D$39))=0,"",SUMPRODUCT(('IGU(2020)_LNG'!$C$3:$V$3=$A66)*('IGU(2020)_LNG'!$A$5:$A$46=D$39)*'IGU(2020)_LNG'!$C$5:$V$46)*10^6*Conversion_Factor!$F$8*Conversion_Factor!$I$6*10^-3)</f>
        <v/>
      </c>
      <c r="E66" s="131" t="str" cm="1">
        <f t="array" ref="E66">IF(SUMPRODUCT(('IGU(2020)_LNG'!$C$3:$V$3=$A66)*('IGU(2020)_LNG'!$A$5:$A$46=E$39))=0,"",SUMPRODUCT(('IGU(2020)_LNG'!$C$3:$V$3=$A66)*('IGU(2020)_LNG'!$A$5:$A$46=E$39)*'IGU(2020)_LNG'!$C$5:$V$46)*10^6*Conversion_Factor!$F$8*Conversion_Factor!$I$6*10^-3)</f>
        <v/>
      </c>
      <c r="F66" s="131" t="str" cm="1">
        <f t="array" ref="F66">IF(SUMPRODUCT(('IGU(2020)_LNG'!$C$3:$V$3=$A66)*('IGU(2020)_LNG'!$A$5:$A$46=F$39))=0,"",SUMPRODUCT(('IGU(2020)_LNG'!$C$3:$V$3=$A66)*('IGU(2020)_LNG'!$A$5:$A$46=F$39)*'IGU(2020)_LNG'!$C$5:$V$46)*10^6*Conversion_Factor!$F$8*Conversion_Factor!$I$6*10^-3)</f>
        <v/>
      </c>
      <c r="G66" s="131" t="str" cm="1">
        <f t="array" ref="G66">IF(SUMPRODUCT(('IGU(2020)_LNG'!$C$3:$V$3=$A66)*('IGU(2020)_LNG'!$A$5:$A$46=G$39))=0,"",SUMPRODUCT(('IGU(2020)_LNG'!$C$3:$V$3=$A66)*('IGU(2020)_LNG'!$A$5:$A$46=G$39)*'IGU(2020)_LNG'!$C$5:$V$46)*10^6*Conversion_Factor!$F$8*Conversion_Factor!$I$6*10^-3)</f>
        <v/>
      </c>
      <c r="H66" s="131" t="str" cm="1">
        <f t="array" ref="H66">IF(SUMPRODUCT(('IGU(2020)_LNG'!$C$3:$V$3=$A66)*('IGU(2020)_LNG'!$A$5:$A$46=H$39))=0,"",SUMPRODUCT(('IGU(2020)_LNG'!$C$3:$V$3=$A66)*('IGU(2020)_LNG'!$A$5:$A$46=H$39)*'IGU(2020)_LNG'!$C$5:$V$46)*10^6*Conversion_Factor!$F$8*Conversion_Factor!$I$6*10^-3)</f>
        <v/>
      </c>
      <c r="I66" s="131" t="str" cm="1">
        <f t="array" ref="I66">IF(SUMPRODUCT(('IGU(2020)_LNG'!$C$3:$V$3=$A66)*('IGU(2020)_LNG'!$A$5:$A$46=I$39))=0,"",SUMPRODUCT(('IGU(2020)_LNG'!$C$3:$V$3=$A66)*('IGU(2020)_LNG'!$A$5:$A$46=I$39)*'IGU(2020)_LNG'!$C$5:$V$46)*10^6*Conversion_Factor!$F$8*Conversion_Factor!$I$6*10^-3)</f>
        <v/>
      </c>
      <c r="J66" s="131" t="str" cm="1">
        <f t="array" ref="J66">IF(SUMPRODUCT(('IGU(2020)_LNG'!$C$3:$V$3=$A66)*('IGU(2020)_LNG'!$A$5:$A$46=J$39))=0,"",SUMPRODUCT(('IGU(2020)_LNG'!$C$3:$V$3=$A66)*('IGU(2020)_LNG'!$A$5:$A$46=J$39)*'IGU(2020)_LNG'!$C$5:$V$46)*10^6*Conversion_Factor!$F$8*Conversion_Factor!$I$6*10^-3)</f>
        <v/>
      </c>
      <c r="K66" s="131" t="str" cm="1">
        <f t="array" ref="K66">IF(SUMPRODUCT(('IGU(2020)_LNG'!$C$3:$V$3=$A66)*('IGU(2020)_LNG'!$A$5:$A$46=K$39))=0,"",SUMPRODUCT(('IGU(2020)_LNG'!$C$3:$V$3=$A66)*('IGU(2020)_LNG'!$A$5:$A$46=K$39)*'IGU(2020)_LNG'!$C$5:$V$46)*10^6*Conversion_Factor!$F$8*Conversion_Factor!$I$6*10^-3)</f>
        <v/>
      </c>
      <c r="L66" s="131" t="str" cm="1">
        <f t="array" ref="L66">IF(SUMPRODUCT(('IGU(2020)_LNG'!$C$3:$V$3=$A66)*('IGU(2020)_LNG'!$A$5:$A$46=L$39))=0,"",SUMPRODUCT(('IGU(2020)_LNG'!$C$3:$V$3=$A66)*('IGU(2020)_LNG'!$A$5:$A$46=L$39)*'IGU(2020)_LNG'!$C$5:$V$46)*10^6*Conversion_Factor!$F$8*Conversion_Factor!$I$6*10^-3)</f>
        <v/>
      </c>
      <c r="M66" s="131" t="str" cm="1">
        <f t="array" ref="M66">IF(SUMPRODUCT(('IGU(2020)_LNG'!$C$3:$V$3=$A66)*('IGU(2020)_LNG'!$A$5:$A$46=M$39))=0,"",SUMPRODUCT(('IGU(2020)_LNG'!$C$3:$V$3=$A66)*('IGU(2020)_LNG'!$A$5:$A$46=M$39)*'IGU(2020)_LNG'!$C$5:$V$46)*10^6*Conversion_Factor!$F$8*Conversion_Factor!$I$6*10^-3)</f>
        <v/>
      </c>
      <c r="N66" s="131" t="str" cm="1">
        <f t="array" ref="N66">IF(SUMPRODUCT(('IGU(2020)_LNG'!$C$3:$V$3=$A66)*('IGU(2020)_LNG'!$A$5:$A$46=N$39))=0,"",SUMPRODUCT(('IGU(2020)_LNG'!$C$3:$V$3=$A66)*('IGU(2020)_LNG'!$A$5:$A$46=N$39)*'IGU(2020)_LNG'!$C$5:$V$46)*10^6*Conversion_Factor!$F$8*Conversion_Factor!$I$6*10^-3)</f>
        <v/>
      </c>
      <c r="O66" s="131" t="str" cm="1">
        <f t="array" ref="O66">IF(SUMPRODUCT(('IGU(2020)_LNG'!$C$3:$V$3=$A66)*('IGU(2020)_LNG'!$A$5:$A$46=O$39))=0,"",SUMPRODUCT(('IGU(2020)_LNG'!$C$3:$V$3=$A66)*('IGU(2020)_LNG'!$A$5:$A$46=O$39)*'IGU(2020)_LNG'!$C$5:$V$46)*10^6*Conversion_Factor!$F$8*Conversion_Factor!$I$6*10^-3)</f>
        <v/>
      </c>
      <c r="P66" s="131" t="str" cm="1">
        <f t="array" ref="P66">IF(SUMPRODUCT(('IGU(2020)_LNG'!$C$3:$V$3=$A66)*('IGU(2020)_LNG'!$A$5:$A$46=P$39))=0,"",SUMPRODUCT(('IGU(2020)_LNG'!$C$3:$V$3=$A66)*('IGU(2020)_LNG'!$A$5:$A$46=P$39)*'IGU(2020)_LNG'!$C$5:$V$46)*10^6*Conversion_Factor!$F$8*Conversion_Factor!$I$6*10^-3)</f>
        <v/>
      </c>
      <c r="Q66" s="131" t="str" cm="1">
        <f t="array" ref="Q66">IF(SUMPRODUCT(('IGU(2020)_LNG'!$C$3:$V$3=$A66)*('IGU(2020)_LNG'!$A$5:$A$46=Q$39))=0,"",SUMPRODUCT(('IGU(2020)_LNG'!$C$3:$V$3=$A66)*('IGU(2020)_LNG'!$A$5:$A$46=Q$39)*'IGU(2020)_LNG'!$C$5:$V$46)*10^6*Conversion_Factor!$F$8*Conversion_Factor!$I$6*10^-3)</f>
        <v/>
      </c>
      <c r="R66" s="131" t="str" cm="1">
        <f t="array" ref="R66">IF(SUMPRODUCT(('IGU(2020)_LNG'!$C$3:$V$3=$A66)*('IGU(2020)_LNG'!$A$5:$A$46=R$39))=0,"",SUMPRODUCT(('IGU(2020)_LNG'!$C$3:$V$3=$A66)*('IGU(2020)_LNG'!$A$5:$A$46=R$39)*'IGU(2020)_LNG'!$C$5:$V$46)*10^6*Conversion_Factor!$F$8*Conversion_Factor!$I$6*10^-3)</f>
        <v/>
      </c>
      <c r="S66" s="131" t="str" cm="1">
        <f t="array" ref="S66">IF(SUMPRODUCT(('IGU(2020)_LNG'!$C$3:$V$3=$A66)*('IGU(2020)_LNG'!$A$5:$A$46=S$39))=0,"",SUMPRODUCT(('IGU(2020)_LNG'!$C$3:$V$3=$A66)*('IGU(2020)_LNG'!$A$5:$A$46=S$39)*'IGU(2020)_LNG'!$C$5:$V$46)*10^6*Conversion_Factor!$F$8*Conversion_Factor!$I$6*10^-3)</f>
        <v/>
      </c>
      <c r="T66" s="131" t="str" cm="1">
        <f t="array" ref="T66">IF(SUMPRODUCT(('IGU(2020)_LNG'!$C$3:$V$3=$A66)*('IGU(2020)_LNG'!$A$5:$A$46=T$39))=0,"",SUMPRODUCT(('IGU(2020)_LNG'!$C$3:$V$3=$A66)*('IGU(2020)_LNG'!$A$5:$A$46=T$39)*'IGU(2020)_LNG'!$C$5:$V$46)*10^6*Conversion_Factor!$F$8*Conversion_Factor!$I$6*10^-3)</f>
        <v/>
      </c>
      <c r="U66" s="131" t="str" cm="1">
        <f t="array" ref="U66">IF(SUMPRODUCT(('IGU(2020)_LNG'!$C$3:$V$3=$A66)*('IGU(2020)_LNG'!$A$5:$A$46=U$39))=0,"",SUMPRODUCT(('IGU(2020)_LNG'!$C$3:$V$3=$A66)*('IGU(2020)_LNG'!$A$5:$A$46=U$39)*'IGU(2020)_LNG'!$C$5:$V$46)*10^6*Conversion_Factor!$F$8*Conversion_Factor!$I$6*10^-3)</f>
        <v/>
      </c>
      <c r="V66" s="131" t="str" cm="1">
        <f t="array" ref="V66">IF(SUMPRODUCT(('IGU(2020)_LNG'!$C$3:$V$3=$A66)*('IGU(2020)_LNG'!$A$5:$A$46=V$39))=0,"",SUMPRODUCT(('IGU(2020)_LNG'!$C$3:$V$3=$A66)*('IGU(2020)_LNG'!$A$5:$A$46=V$39)*'IGU(2020)_LNG'!$C$5:$V$46)*10^6*Conversion_Factor!$F$8*Conversion_Factor!$I$6*10^-3)</f>
        <v/>
      </c>
      <c r="W66" s="131" t="str" cm="1">
        <f t="array" ref="W66">IF(SUMPRODUCT(('IGU(2020)_LNG'!$C$3:$V$3=$A66)*('IGU(2020)_LNG'!$A$5:$A$46=W$39))=0,"",SUMPRODUCT(('IGU(2020)_LNG'!$C$3:$V$3=$A66)*('IGU(2020)_LNG'!$A$5:$A$46=W$39)*'IGU(2020)_LNG'!$C$5:$V$46)*10^6*Conversion_Factor!$F$8*Conversion_Factor!$I$6*10^-3)</f>
        <v/>
      </c>
      <c r="X66" s="131" t="str" cm="1">
        <f t="array" ref="X66">IF(SUMPRODUCT(('IGU(2020)_LNG'!$C$3:$V$3=$A66)*('IGU(2020)_LNG'!$A$5:$A$46=X$39))=0,"",SUMPRODUCT(('IGU(2020)_LNG'!$C$3:$V$3=$A66)*('IGU(2020)_LNG'!$A$5:$A$46=X$39)*'IGU(2020)_LNG'!$C$5:$V$46)*10^6*Conversion_Factor!$F$8*Conversion_Factor!$I$6*10^-3)</f>
        <v/>
      </c>
      <c r="Y66" s="131" t="str" cm="1">
        <f t="array" ref="Y66">IF(SUMPRODUCT(('IGU(2020)_LNG'!$C$3:$V$3=$A66)*('IGU(2020)_LNG'!$A$5:$A$46=Y$39))=0,"",SUMPRODUCT(('IGU(2020)_LNG'!$C$3:$V$3=$A66)*('IGU(2020)_LNG'!$A$5:$A$46=Y$39)*'IGU(2020)_LNG'!$C$5:$V$46)*10^6*Conversion_Factor!$F$8*Conversion_Factor!$I$6*10^-3)</f>
        <v/>
      </c>
      <c r="Z66" s="131" t="str" cm="1">
        <f t="array" ref="Z66">IF(SUMPRODUCT(('IGU(2020)_LNG'!$C$3:$V$3=$A66)*('IGU(2020)_LNG'!$A$5:$A$46=Z$39))=0,"",SUMPRODUCT(('IGU(2020)_LNG'!$C$3:$V$3=$A66)*('IGU(2020)_LNG'!$A$5:$A$46=Z$39)*'IGU(2020)_LNG'!$C$5:$V$46)*10^6*Conversion_Factor!$F$8*Conversion_Factor!$I$6*10^-3)</f>
        <v/>
      </c>
      <c r="AA66" s="131" t="str" cm="1">
        <f t="array" ref="AA66">IF(SUMPRODUCT(('IGU(2020)_LNG'!$C$3:$V$3=$A66)*('IGU(2020)_LNG'!$A$5:$A$46=AA$39))=0,"",SUMPRODUCT(('IGU(2020)_LNG'!$C$3:$V$3=$A66)*('IGU(2020)_LNG'!$A$5:$A$46=AA$39)*'IGU(2020)_LNG'!$C$5:$V$46)*10^6*Conversion_Factor!$F$8*Conversion_Factor!$I$6*10^-3)</f>
        <v/>
      </c>
      <c r="AB66" s="71" t="str" cm="1">
        <f t="array" ref="AB66">IF(SUMPRODUCT(('IGU(2020)_LNG'!$C$3:$V$3=$A66)*('IGU(2020)_LNG'!$A$5:$A$46=AB$39))=0,"",SUMPRODUCT(('IGU(2020)_LNG'!$C$3:$V$3=$A66)*('IGU(2020)_LNG'!$A$5:$A$46=AB$39)*'IGU(2020)_LNG'!$C$5:$V$46)*10^6*Conversion_Factor!$F$8*Conversion_Factor!$I$6*10^-3)</f>
        <v/>
      </c>
      <c r="AC66" s="131" t="str" cm="1">
        <f t="array" ref="AC66">IF(SUMPRODUCT(('IGU(2020)_LNG'!$C$3:$V$3=$A66)*('IGU(2020)_LNG'!$A$5:$A$46=AC$39))=0,"",SUMPRODUCT(('IGU(2020)_LNG'!$C$3:$V$3=$A66)*('IGU(2020)_LNG'!$A$5:$A$46=AC$39)*'IGU(2020)_LNG'!$C$5:$V$46)*10^6*Conversion_Factor!$F$8*Conversion_Factor!$I$6*10^-3)</f>
        <v/>
      </c>
      <c r="AD66" s="132">
        <f>SUM(B66:AC66)</f>
        <v>0</v>
      </c>
      <c r="AE66" s="133"/>
      <c r="AF66" s="134">
        <f t="shared" si="9"/>
        <v>0</v>
      </c>
      <c r="AG66" s="133">
        <f t="shared" si="10"/>
        <v>0</v>
      </c>
    </row>
    <row r="67" spans="1:33">
      <c r="A67" t="s">
        <v>119</v>
      </c>
      <c r="B67" s="131" t="str" cm="1">
        <f t="array" ref="B67">IF(SUMPRODUCT(('IGU(2020)_LNG'!$C$3:$V$3=$A67)*('IGU(2020)_LNG'!$A$5:$A$46=B$39))=0,"",SUMPRODUCT(('IGU(2020)_LNG'!$C$3:$V$3=$A67)*('IGU(2020)_LNG'!$A$5:$A$46=B$39)*'IGU(2020)_LNG'!$C$5:$V$46)*10^6*Conversion_Factor!$F$8*Conversion_Factor!$I$6*10^-3)</f>
        <v/>
      </c>
      <c r="C67" s="131" cm="1">
        <f t="array" ref="C67">IF(SUMPRODUCT(('IGU(2020)_LNG'!$C$3:$V$3=$A67)*('IGU(2020)_LNG'!$A$5:$A$46=C$39))=0,"",SUMPRODUCT(('IGU(2020)_LNG'!$C$3:$V$3=$A67)*('IGU(2020)_LNG'!$A$5:$A$46=C$39)*'IGU(2020)_LNG'!$C$5:$V$46)*10^6*Conversion_Factor!$F$8*Conversion_Factor!$I$6*10^-3)</f>
        <v>0</v>
      </c>
      <c r="D67" s="131" t="str" cm="1">
        <f t="array" ref="D67">IF(SUMPRODUCT(('IGU(2020)_LNG'!$C$3:$V$3=$A67)*('IGU(2020)_LNG'!$A$5:$A$46=D$39))=0,"",SUMPRODUCT(('IGU(2020)_LNG'!$C$3:$V$3=$A67)*('IGU(2020)_LNG'!$A$5:$A$46=D$39)*'IGU(2020)_LNG'!$C$5:$V$46)*10^6*Conversion_Factor!$F$8*Conversion_Factor!$I$6*10^-3)</f>
        <v/>
      </c>
      <c r="E67" s="131" t="str" cm="1">
        <f t="array" ref="E67">IF(SUMPRODUCT(('IGU(2020)_LNG'!$C$3:$V$3=$A67)*('IGU(2020)_LNG'!$A$5:$A$46=E$39))=0,"",SUMPRODUCT(('IGU(2020)_LNG'!$C$3:$V$3=$A67)*('IGU(2020)_LNG'!$A$5:$A$46=E$39)*'IGU(2020)_LNG'!$C$5:$V$46)*10^6*Conversion_Factor!$F$8*Conversion_Factor!$I$6*10^-3)</f>
        <v/>
      </c>
      <c r="F67" s="131" t="str" cm="1">
        <f t="array" ref="F67">IF(SUMPRODUCT(('IGU(2020)_LNG'!$C$3:$V$3=$A67)*('IGU(2020)_LNG'!$A$5:$A$46=F$39))=0,"",SUMPRODUCT(('IGU(2020)_LNG'!$C$3:$V$3=$A67)*('IGU(2020)_LNG'!$A$5:$A$46=F$39)*'IGU(2020)_LNG'!$C$5:$V$46)*10^6*Conversion_Factor!$F$8*Conversion_Factor!$I$6*10^-3)</f>
        <v/>
      </c>
      <c r="G67" s="131" t="str" cm="1">
        <f t="array" ref="G67">IF(SUMPRODUCT(('IGU(2020)_LNG'!$C$3:$V$3=$A67)*('IGU(2020)_LNG'!$A$5:$A$46=G$39))=0,"",SUMPRODUCT(('IGU(2020)_LNG'!$C$3:$V$3=$A67)*('IGU(2020)_LNG'!$A$5:$A$46=G$39)*'IGU(2020)_LNG'!$C$5:$V$46)*10^6*Conversion_Factor!$F$8*Conversion_Factor!$I$6*10^-3)</f>
        <v/>
      </c>
      <c r="H67" s="131" cm="1">
        <f t="array" ref="H67">IF(SUMPRODUCT(('IGU(2020)_LNG'!$C$3:$V$3=$A67)*('IGU(2020)_LNG'!$A$5:$A$46=H$39))=0,"",SUMPRODUCT(('IGU(2020)_LNG'!$C$3:$V$3=$A67)*('IGU(2020)_LNG'!$A$5:$A$46=H$39)*'IGU(2020)_LNG'!$C$5:$V$46)*10^6*Conversion_Factor!$F$8*Conversion_Factor!$I$6*10^-3)</f>
        <v>45050.525599999986</v>
      </c>
      <c r="I67" s="131" cm="1">
        <f t="array" ref="I67">IF(SUMPRODUCT(('IGU(2020)_LNG'!$C$3:$V$3=$A67)*('IGU(2020)_LNG'!$A$5:$A$46=I$39))=0,"",SUMPRODUCT(('IGU(2020)_LNG'!$C$3:$V$3=$A67)*('IGU(2020)_LNG'!$A$5:$A$46=I$39)*'IGU(2020)_LNG'!$C$5:$V$46)*10^6*Conversion_Factor!$F$8*Conversion_Factor!$I$6*10^-3)</f>
        <v>28156.5785</v>
      </c>
      <c r="J67" s="131" cm="1">
        <f t="array" ref="J67">IF(SUMPRODUCT(('IGU(2020)_LNG'!$C$3:$V$3=$A67)*('IGU(2020)_LNG'!$A$5:$A$46=J$39))=0,"",SUMPRODUCT(('IGU(2020)_LNG'!$C$3:$V$3=$A67)*('IGU(2020)_LNG'!$A$5:$A$46=J$39)*'IGU(2020)_LNG'!$C$5:$V$46)*10^6*Conversion_Factor!$F$8*Conversion_Factor!$I$6*10^-3)</f>
        <v>61944.472699999998</v>
      </c>
      <c r="K67" s="131" cm="1">
        <f t="array" ref="K67">IF(SUMPRODUCT(('IGU(2020)_LNG'!$C$3:$V$3=$A67)*('IGU(2020)_LNG'!$A$5:$A$46=K$39))=0,"",SUMPRODUCT(('IGU(2020)_LNG'!$C$3:$V$3=$A67)*('IGU(2020)_LNG'!$A$5:$A$46=K$39)*'IGU(2020)_LNG'!$C$5:$V$46)*10^6*Conversion_Factor!$F$8*Conversion_Factor!$I$6*10^-3)</f>
        <v>0</v>
      </c>
      <c r="L67" s="131" cm="1">
        <f t="array" ref="L67">IF(SUMPRODUCT(('IGU(2020)_LNG'!$C$3:$V$3=$A67)*('IGU(2020)_LNG'!$A$5:$A$46=L$39))=0,"",SUMPRODUCT(('IGU(2020)_LNG'!$C$3:$V$3=$A67)*('IGU(2020)_LNG'!$A$5:$A$46=L$39)*'IGU(2020)_LNG'!$C$5:$V$46)*10^6*Conversion_Factor!$F$8*Conversion_Factor!$I$6*10^-3)</f>
        <v>95732.366899999994</v>
      </c>
      <c r="M67" s="131" cm="1">
        <f t="array" ref="M67">IF(SUMPRODUCT(('IGU(2020)_LNG'!$C$3:$V$3=$A67)*('IGU(2020)_LNG'!$A$5:$A$46=M$39))=0,"",SUMPRODUCT(('IGU(2020)_LNG'!$C$3:$V$3=$A67)*('IGU(2020)_LNG'!$A$5:$A$46=M$39)*'IGU(2020)_LNG'!$C$5:$V$46)*10^6*Conversion_Factor!$F$8*Conversion_Factor!$I$6*10^-3)</f>
        <v>16893.947099999998</v>
      </c>
      <c r="N67" s="131" t="str" cm="1">
        <f t="array" ref="N67">IF(SUMPRODUCT(('IGU(2020)_LNG'!$C$3:$V$3=$A67)*('IGU(2020)_LNG'!$A$5:$A$46=N$39))=0,"",SUMPRODUCT(('IGU(2020)_LNG'!$C$3:$V$3=$A67)*('IGU(2020)_LNG'!$A$5:$A$46=N$39)*'IGU(2020)_LNG'!$C$5:$V$46)*10^6*Conversion_Factor!$F$8*Conversion_Factor!$I$6*10^-3)</f>
        <v/>
      </c>
      <c r="O67" s="131" cm="1">
        <f t="array" ref="O67">IF(SUMPRODUCT(('IGU(2020)_LNG'!$C$3:$V$3=$A67)*('IGU(2020)_LNG'!$A$5:$A$46=O$39))=0,"",SUMPRODUCT(('IGU(2020)_LNG'!$C$3:$V$3=$A67)*('IGU(2020)_LNG'!$A$5:$A$46=O$39)*'IGU(2020)_LNG'!$C$5:$V$46)*10^6*Conversion_Factor!$F$8*Conversion_Factor!$I$6*10^-3)</f>
        <v>118257.6297</v>
      </c>
      <c r="P67" s="131" cm="1">
        <f t="array" ref="P67">IF(SUMPRODUCT(('IGU(2020)_LNG'!$C$3:$V$3=$A67)*('IGU(2020)_LNG'!$A$5:$A$46=P$39))=0,"",SUMPRODUCT(('IGU(2020)_LNG'!$C$3:$V$3=$A67)*('IGU(2020)_LNG'!$A$5:$A$46=P$39)*'IGU(2020)_LNG'!$C$5:$V$46)*10^6*Conversion_Factor!$F$8*Conversion_Factor!$I$6*10^-3)</f>
        <v>45050.525599999986</v>
      </c>
      <c r="Q67" s="131" cm="1">
        <f t="array" ref="Q67">IF(SUMPRODUCT(('IGU(2020)_LNG'!$C$3:$V$3=$A67)*('IGU(2020)_LNG'!$A$5:$A$46=Q$39))=0,"",SUMPRODUCT(('IGU(2020)_LNG'!$C$3:$V$3=$A67)*('IGU(2020)_LNG'!$A$5:$A$46=Q$39)*'IGU(2020)_LNG'!$C$5:$V$46)*10^6*Conversion_Factor!$F$8*Conversion_Factor!$I$6*10^-3)</f>
        <v>422348.67749999999</v>
      </c>
      <c r="R67" s="131" cm="1">
        <f t="array" ref="R67">IF(SUMPRODUCT(('IGU(2020)_LNG'!$C$3:$V$3=$A67)*('IGU(2020)_LNG'!$A$5:$A$46=R$39))=0,"",SUMPRODUCT(('IGU(2020)_LNG'!$C$3:$V$3=$A67)*('IGU(2020)_LNG'!$A$5:$A$46=R$39)*'IGU(2020)_LNG'!$C$5:$V$46)*10^6*Conversion_Factor!$F$8*Conversion_Factor!$I$6*10^-3)</f>
        <v>95732.366899999994</v>
      </c>
      <c r="S67" s="131" cm="1">
        <f t="array" ref="S67">IF(SUMPRODUCT(('IGU(2020)_LNG'!$C$3:$V$3=$A67)*('IGU(2020)_LNG'!$A$5:$A$46=S$39))=0,"",SUMPRODUCT(('IGU(2020)_LNG'!$C$3:$V$3=$A67)*('IGU(2020)_LNG'!$A$5:$A$46=S$39)*'IGU(2020)_LNG'!$C$5:$V$46)*10^6*Conversion_Factor!$F$8*Conversion_Factor!$I$6*10^-3)</f>
        <v>0</v>
      </c>
      <c r="T67" s="131" cm="1">
        <f t="array" ref="T67">IF(SUMPRODUCT(('IGU(2020)_LNG'!$C$3:$V$3=$A67)*('IGU(2020)_LNG'!$A$5:$A$46=T$39))=0,"",SUMPRODUCT(('IGU(2020)_LNG'!$C$3:$V$3=$A67)*('IGU(2020)_LNG'!$A$5:$A$46=T$39)*'IGU(2020)_LNG'!$C$5:$V$46)*10^6*Conversion_Factor!$F$8*Conversion_Factor!$I$6*10^-3)</f>
        <v>101363.68259999999</v>
      </c>
      <c r="U67" s="131" cm="1">
        <f t="array" ref="U67">IF(SUMPRODUCT(('IGU(2020)_LNG'!$C$3:$V$3=$A67)*('IGU(2020)_LNG'!$A$5:$A$46=U$39))=0,"",SUMPRODUCT(('IGU(2020)_LNG'!$C$3:$V$3=$A67)*('IGU(2020)_LNG'!$A$5:$A$46=U$39)*'IGU(2020)_LNG'!$C$5:$V$46)*10^6*Conversion_Factor!$F$8*Conversion_Factor!$I$6*10^-3)</f>
        <v>202727.36519999997</v>
      </c>
      <c r="V67" s="131" cm="1">
        <f t="array" ref="V67">IF(SUMPRODUCT(('IGU(2020)_LNG'!$C$3:$V$3=$A67)*('IGU(2020)_LNG'!$A$5:$A$46=V$39))=0,"",SUMPRODUCT(('IGU(2020)_LNG'!$C$3:$V$3=$A67)*('IGU(2020)_LNG'!$A$5:$A$46=V$39)*'IGU(2020)_LNG'!$C$5:$V$46)*10^6*Conversion_Factor!$F$8*Conversion_Factor!$I$6*10^-3)</f>
        <v>78838.419800000003</v>
      </c>
      <c r="W67" s="131" cm="1">
        <f t="array" ref="W67">IF(SUMPRODUCT(('IGU(2020)_LNG'!$C$3:$V$3=$A67)*('IGU(2020)_LNG'!$A$5:$A$46=W$39))=0,"",SUMPRODUCT(('IGU(2020)_LNG'!$C$3:$V$3=$A67)*('IGU(2020)_LNG'!$A$5:$A$46=W$39)*'IGU(2020)_LNG'!$C$5:$V$46)*10^6*Conversion_Factor!$F$8*Conversion_Factor!$I$6*10^-3)</f>
        <v>84469.735499999995</v>
      </c>
      <c r="X67" s="131" cm="1">
        <f t="array" ref="X67">IF(SUMPRODUCT(('IGU(2020)_LNG'!$C$3:$V$3=$A67)*('IGU(2020)_LNG'!$A$5:$A$46=X$39))=0,"",SUMPRODUCT(('IGU(2020)_LNG'!$C$3:$V$3=$A67)*('IGU(2020)_LNG'!$A$5:$A$46=X$39)*'IGU(2020)_LNG'!$C$5:$V$46)*10^6*Conversion_Factor!$F$8*Conversion_Factor!$I$6*10^-3)</f>
        <v>33787.894200000002</v>
      </c>
      <c r="Y67" s="131" cm="1">
        <f t="array" ref="Y67">IF(SUMPRODUCT(('IGU(2020)_LNG'!$C$3:$V$3=$A67)*('IGU(2020)_LNG'!$A$5:$A$46=Y$39))=0,"",SUMPRODUCT(('IGU(2020)_LNG'!$C$3:$V$3=$A67)*('IGU(2020)_LNG'!$A$5:$A$46=Y$39)*'IGU(2020)_LNG'!$C$5:$V$46)*10^6*Conversion_Factor!$F$8*Conversion_Factor!$I$6*10^-3)</f>
        <v>163308.15529999998</v>
      </c>
      <c r="Z67" s="131" t="str" cm="1">
        <f t="array" ref="Z67">IF(SUMPRODUCT(('IGU(2020)_LNG'!$C$3:$V$3=$A67)*('IGU(2020)_LNG'!$A$5:$A$46=Z$39))=0,"",SUMPRODUCT(('IGU(2020)_LNG'!$C$3:$V$3=$A67)*('IGU(2020)_LNG'!$A$5:$A$46=Z$39)*'IGU(2020)_LNG'!$C$5:$V$46)*10^6*Conversion_Factor!$F$8*Conversion_Factor!$I$6*10^-3)</f>
        <v/>
      </c>
      <c r="AA67" s="131" t="str" cm="1">
        <f t="array" ref="AA67">IF(SUMPRODUCT(('IGU(2020)_LNG'!$C$3:$V$3=$A67)*('IGU(2020)_LNG'!$A$5:$A$46=AA$39))=0,"",SUMPRODUCT(('IGU(2020)_LNG'!$C$3:$V$3=$A67)*('IGU(2020)_LNG'!$A$5:$A$46=AA$39)*'IGU(2020)_LNG'!$C$5:$V$46)*10^6*Conversion_Factor!$F$8*Conversion_Factor!$I$6*10^-3)</f>
        <v/>
      </c>
      <c r="AB67" s="131" cm="1">
        <f t="array" ref="AB67">IF(SUMPRODUCT(('IGU(2020)_LNG'!$C$3:$V$3=$A67)*('IGU(2020)_LNG'!$A$5:$A$46=AB$39))=0,"",SUMPRODUCT(('IGU(2020)_LNG'!$C$3:$V$3=$A67)*('IGU(2020)_LNG'!$A$5:$A$46=AB$39)*'IGU(2020)_LNG'!$C$5:$V$46)*10^6*Conversion_Factor!$F$8*Conversion_Factor!$I$6*10^-3)</f>
        <v>309722.36349999998</v>
      </c>
      <c r="AC67" s="71" cm="1">
        <f t="array" ref="AC67">IF(SUMPRODUCT(('IGU(2020)_LNG'!$C$3:$V$3=$A67)*('IGU(2020)_LNG'!$A$5:$A$46=AC$39))=0,"",SUMPRODUCT(('IGU(2020)_LNG'!$C$3:$V$3=$A67)*('IGU(2020)_LNG'!$A$5:$A$46=AC$39)*'IGU(2020)_LNG'!$C$5:$V$46)*10^6*Conversion_Factor!$F$8*Conversion_Factor!$I$6*10^-3)</f>
        <v>0</v>
      </c>
      <c r="AD67" s="132">
        <f t="shared" ref="AD67" si="14">SUM(B67:AC67)</f>
        <v>1903384.7065999997</v>
      </c>
      <c r="AE67" s="133"/>
      <c r="AF67" s="134">
        <f t="shared" si="9"/>
        <v>4566023.7807244789</v>
      </c>
      <c r="AG67" s="133">
        <f t="shared" si="10"/>
        <v>4589619</v>
      </c>
    </row>
    <row r="68" spans="1:33">
      <c r="B68" s="135">
        <f>SUM(B40:B67)</f>
        <v>0</v>
      </c>
      <c r="C68" s="135">
        <f>SUM(C40:C67)</f>
        <v>5631.3156999999992</v>
      </c>
      <c r="D68" s="135">
        <f t="shared" ref="D68:Z68" si="15">SUM(D40:D67)</f>
        <v>0</v>
      </c>
      <c r="E68" s="135">
        <f t="shared" si="15"/>
        <v>0</v>
      </c>
      <c r="F68" s="135">
        <f t="shared" si="15"/>
        <v>0</v>
      </c>
      <c r="G68" s="135">
        <f t="shared" si="15"/>
        <v>0</v>
      </c>
      <c r="H68" s="135">
        <f t="shared" si="15"/>
        <v>653232.62119999994</v>
      </c>
      <c r="I68" s="135">
        <f t="shared" si="15"/>
        <v>698283.14679999999</v>
      </c>
      <c r="J68" s="135">
        <f t="shared" si="15"/>
        <v>129520.26109999999</v>
      </c>
      <c r="K68" s="135">
        <f t="shared" si="15"/>
        <v>22525.262799999997</v>
      </c>
      <c r="L68" s="135">
        <f t="shared" si="15"/>
        <v>135151.57679999998</v>
      </c>
      <c r="M68" s="135">
        <f t="shared" si="15"/>
        <v>3451996.5240999991</v>
      </c>
      <c r="N68" s="135">
        <f t="shared" si="15"/>
        <v>0</v>
      </c>
      <c r="O68" s="135">
        <f t="shared" si="15"/>
        <v>777121.5665999999</v>
      </c>
      <c r="P68" s="135">
        <f t="shared" si="15"/>
        <v>219621.31229999999</v>
      </c>
      <c r="Q68" s="135">
        <f t="shared" si="15"/>
        <v>2736819.4302000003</v>
      </c>
      <c r="R68" s="135">
        <f t="shared" si="15"/>
        <v>636338.67409999995</v>
      </c>
      <c r="S68" s="135">
        <f t="shared" si="15"/>
        <v>208358.68089999998</v>
      </c>
      <c r="T68" s="135">
        <f t="shared" si="15"/>
        <v>1340253.1365999996</v>
      </c>
      <c r="U68" s="135">
        <f t="shared" si="15"/>
        <v>4319219.1419000002</v>
      </c>
      <c r="V68" s="135">
        <f t="shared" si="15"/>
        <v>185833.41810000001</v>
      </c>
      <c r="W68" s="135">
        <f t="shared" si="15"/>
        <v>647601.30549999978</v>
      </c>
      <c r="X68" s="135">
        <f t="shared" si="15"/>
        <v>275934.4693</v>
      </c>
      <c r="Y68" s="135">
        <f t="shared" si="15"/>
        <v>270303.15359999996</v>
      </c>
      <c r="Z68" s="135">
        <f t="shared" si="15"/>
        <v>0</v>
      </c>
      <c r="AA68" s="135">
        <f>SUM(AA40:AA67)</f>
        <v>0</v>
      </c>
      <c r="AB68" s="135">
        <f t="shared" ref="AB68:AC68" si="16">SUM(AB40:AB67)</f>
        <v>3198587.3175999988</v>
      </c>
      <c r="AC68" s="135">
        <f t="shared" si="16"/>
        <v>140782.89250000002</v>
      </c>
      <c r="AD68" s="135">
        <f>SUM(AD40:AD67)</f>
        <v>20053115.207699999</v>
      </c>
      <c r="AE68" s="133"/>
      <c r="AF68" s="134"/>
      <c r="AG68" s="133"/>
    </row>
    <row r="69" spans="1:33">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c r="AA69" s="135"/>
      <c r="AB69" s="135"/>
      <c r="AC69" s="135"/>
      <c r="AD69" s="135"/>
      <c r="AE69" s="135"/>
      <c r="AF69" s="134"/>
    </row>
    <row r="70" spans="1:33">
      <c r="A70" t="s">
        <v>190</v>
      </c>
      <c r="B70" s="137">
        <f>B68+B32</f>
        <v>0</v>
      </c>
      <c r="C70" s="137">
        <f t="shared" ref="C70:AC70" si="17">C68+C32</f>
        <v>193456.97578971207</v>
      </c>
      <c r="D70" s="137">
        <f t="shared" si="17"/>
        <v>28135.889593267872</v>
      </c>
      <c r="E70" s="137">
        <f t="shared" si="17"/>
        <v>128794.68003782994</v>
      </c>
      <c r="F70" s="137">
        <f t="shared" si="17"/>
        <v>182739.69422036776</v>
      </c>
      <c r="G70" s="137">
        <f t="shared" si="17"/>
        <v>451235.91300501465</v>
      </c>
      <c r="H70" s="137">
        <f t="shared" si="17"/>
        <v>1211473.9180943752</v>
      </c>
      <c r="I70" s="137">
        <f t="shared" si="17"/>
        <v>698283.14679999999</v>
      </c>
      <c r="J70" s="137">
        <f t="shared" si="17"/>
        <v>356618.93196924462</v>
      </c>
      <c r="K70" s="137">
        <f t="shared" si="17"/>
        <v>890090.45522106625</v>
      </c>
      <c r="L70" s="137">
        <f t="shared" si="17"/>
        <v>210252.17940085486</v>
      </c>
      <c r="M70" s="137">
        <f t="shared" si="17"/>
        <v>5137825.9420557013</v>
      </c>
      <c r="N70" s="137">
        <f t="shared" si="17"/>
        <v>1106019.7980200383</v>
      </c>
      <c r="O70" s="137">
        <f t="shared" si="17"/>
        <v>2363597.5171229891</v>
      </c>
      <c r="P70" s="137">
        <f t="shared" si="17"/>
        <v>2261975.1861722674</v>
      </c>
      <c r="Q70" s="137">
        <f t="shared" si="17"/>
        <v>8334283.3060300788</v>
      </c>
      <c r="R70" s="137">
        <f t="shared" si="17"/>
        <v>6511628.7628557943</v>
      </c>
      <c r="S70" s="137">
        <f t="shared" si="17"/>
        <v>208358.68089999998</v>
      </c>
      <c r="T70" s="137">
        <f t="shared" si="17"/>
        <v>1340253.1365999996</v>
      </c>
      <c r="U70" s="137">
        <f t="shared" si="17"/>
        <v>4319219.1419000002</v>
      </c>
      <c r="V70" s="137">
        <f t="shared" si="17"/>
        <v>307450.6288349196</v>
      </c>
      <c r="W70" s="137">
        <f t="shared" si="17"/>
        <v>2007621.1811692165</v>
      </c>
      <c r="X70" s="137">
        <f t="shared" si="17"/>
        <v>1170112.3920706275</v>
      </c>
      <c r="Y70" s="137">
        <f t="shared" si="17"/>
        <v>2065377.0353034134</v>
      </c>
      <c r="Z70" s="137">
        <f t="shared" si="17"/>
        <v>0</v>
      </c>
      <c r="AA70" s="137">
        <f t="shared" si="17"/>
        <v>946503.71149406675</v>
      </c>
      <c r="AB70" s="137">
        <f t="shared" si="17"/>
        <v>3198587.3175999988</v>
      </c>
      <c r="AC70" s="137">
        <f t="shared" si="17"/>
        <v>2728791.1027990584</v>
      </c>
      <c r="AD70" s="137"/>
      <c r="AE70" s="136"/>
      <c r="AF70" s="134"/>
    </row>
    <row r="71" spans="1:33">
      <c r="A71" t="s">
        <v>165</v>
      </c>
      <c r="B71" s="133">
        <f>B35</f>
        <v>0</v>
      </c>
      <c r="C71" s="133">
        <f t="shared" ref="C71:AC71" si="18">C35</f>
        <v>184068</v>
      </c>
      <c r="D71" s="133">
        <f t="shared" si="18"/>
        <v>27573</v>
      </c>
      <c r="E71" s="133">
        <f t="shared" si="18"/>
        <v>126218</v>
      </c>
      <c r="F71" s="133">
        <f t="shared" si="18"/>
        <v>181783</v>
      </c>
      <c r="G71" s="133">
        <f t="shared" si="18"/>
        <v>757746</v>
      </c>
      <c r="H71" s="133">
        <f t="shared" si="18"/>
        <v>1221934</v>
      </c>
      <c r="I71" s="133">
        <f t="shared" si="18"/>
        <v>368666</v>
      </c>
      <c r="J71" s="133">
        <f t="shared" si="18"/>
        <v>341743</v>
      </c>
      <c r="K71" s="133">
        <f t="shared" si="18"/>
        <v>917150</v>
      </c>
      <c r="L71" s="133">
        <f t="shared" si="18"/>
        <v>170072</v>
      </c>
      <c r="M71" s="133">
        <f t="shared" si="18"/>
        <v>4792857</v>
      </c>
      <c r="N71" s="133">
        <f t="shared" si="18"/>
        <v>1242474</v>
      </c>
      <c r="O71" s="133">
        <f t="shared" si="18"/>
        <v>1782206</v>
      </c>
      <c r="P71" s="133">
        <f t="shared" si="18"/>
        <v>2282479</v>
      </c>
      <c r="Q71" s="133">
        <f t="shared" si="18"/>
        <v>6255573</v>
      </c>
      <c r="R71" s="133">
        <f t="shared" si="18"/>
        <v>6566064</v>
      </c>
      <c r="S71" s="133">
        <f>S35</f>
        <v>1</v>
      </c>
      <c r="T71" s="133">
        <f t="shared" si="18"/>
        <v>1260845</v>
      </c>
      <c r="U71" s="133">
        <f t="shared" si="18"/>
        <v>3789908</v>
      </c>
      <c r="V71" s="133">
        <f t="shared" si="18"/>
        <v>275413</v>
      </c>
      <c r="W71" s="133">
        <f t="shared" si="18"/>
        <v>1868478</v>
      </c>
      <c r="X71" s="133">
        <f t="shared" si="18"/>
        <v>1228476</v>
      </c>
      <c r="Y71" s="133">
        <f t="shared" si="18"/>
        <v>1486140</v>
      </c>
      <c r="Z71" s="133">
        <f t="shared" si="18"/>
        <v>0</v>
      </c>
      <c r="AA71" s="133">
        <f t="shared" si="18"/>
        <v>313554</v>
      </c>
      <c r="AB71" s="133">
        <f t="shared" si="18"/>
        <v>1929536</v>
      </c>
      <c r="AC71" s="133">
        <f t="shared" si="18"/>
        <v>2630256</v>
      </c>
      <c r="AD71" s="1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23D2-A045-4DCB-8AA1-23EB7C02A5A8}">
  <sheetPr>
    <tabColor theme="8" tint="0.39997558519241921"/>
  </sheetPr>
  <dimension ref="A1:AH57"/>
  <sheetViews>
    <sheetView workbookViewId="0">
      <selection activeCell="C25" sqref="C25"/>
    </sheetView>
  </sheetViews>
  <sheetFormatPr defaultRowHeight="15"/>
  <cols>
    <col min="1" max="1" width="14" bestFit="1" customWidth="1"/>
    <col min="2" max="2" width="11.7109375" bestFit="1" customWidth="1"/>
    <col min="3" max="5" width="12.85546875" bestFit="1" customWidth="1"/>
    <col min="6" max="6" width="14.5703125" bestFit="1" customWidth="1"/>
    <col min="7" max="7" width="12.85546875" bestFit="1" customWidth="1"/>
    <col min="8" max="8" width="14.7109375" bestFit="1" customWidth="1"/>
    <col min="9" max="10" width="12.85546875" bestFit="1" customWidth="1"/>
    <col min="11" max="11" width="14.5703125" bestFit="1" customWidth="1"/>
    <col min="12" max="12" width="12.85546875" bestFit="1" customWidth="1"/>
    <col min="13" max="13" width="15.85546875" bestFit="1" customWidth="1"/>
    <col min="14" max="14" width="12.85546875" bestFit="1" customWidth="1"/>
    <col min="15" max="17" width="14.5703125" bestFit="1" customWidth="1"/>
    <col min="18" max="18" width="15.140625" bestFit="1" customWidth="1"/>
    <col min="19" max="21" width="14.85546875" bestFit="1" customWidth="1"/>
    <col min="22" max="22" width="12.85546875" bestFit="1" customWidth="1"/>
    <col min="23" max="23" width="14.5703125" bestFit="1" customWidth="1"/>
    <col min="24" max="24" width="13.5703125" bestFit="1" customWidth="1"/>
    <col min="25" max="25" width="11.85546875" bestFit="1" customWidth="1"/>
    <col min="26" max="26" width="9.28515625" bestFit="1" customWidth="1"/>
    <col min="27" max="27" width="12.28515625" bestFit="1" customWidth="1"/>
    <col min="28" max="28" width="14.5703125" bestFit="1" customWidth="1"/>
    <col min="29" max="29" width="15.85546875" bestFit="1" customWidth="1"/>
    <col min="30" max="31" width="16.7109375" bestFit="1" customWidth="1"/>
    <col min="32" max="32" width="14.85546875" bestFit="1" customWidth="1"/>
    <col min="33" max="33" width="10.85546875" bestFit="1" customWidth="1"/>
    <col min="34" max="34" width="14" bestFit="1" customWidth="1"/>
  </cols>
  <sheetData>
    <row r="1" spans="1:34" ht="15.75" thickBot="1">
      <c r="A1" s="157" t="s">
        <v>191</v>
      </c>
    </row>
    <row r="2" spans="1:34">
      <c r="A2" s="158" t="s">
        <v>167</v>
      </c>
      <c r="G2" t="s">
        <v>185</v>
      </c>
      <c r="W2" t="s">
        <v>186</v>
      </c>
      <c r="X2" t="s">
        <v>186</v>
      </c>
    </row>
    <row r="3" spans="1:34">
      <c r="A3" s="158" t="s">
        <v>187</v>
      </c>
      <c r="B3" t="s">
        <v>45</v>
      </c>
      <c r="C3" t="s">
        <v>48</v>
      </c>
      <c r="D3" t="s">
        <v>51</v>
      </c>
      <c r="E3" t="s">
        <v>54</v>
      </c>
      <c r="F3" t="s">
        <v>57</v>
      </c>
      <c r="G3" t="s">
        <v>60</v>
      </c>
      <c r="H3" t="s">
        <v>63</v>
      </c>
      <c r="I3" t="s">
        <v>66</v>
      </c>
      <c r="J3" t="s">
        <v>69</v>
      </c>
      <c r="K3" t="s">
        <v>71</v>
      </c>
      <c r="L3" t="s">
        <v>73</v>
      </c>
      <c r="M3" t="s">
        <v>75</v>
      </c>
      <c r="N3" t="s">
        <v>78</v>
      </c>
      <c r="O3" t="s">
        <v>81</v>
      </c>
      <c r="P3" t="s">
        <v>84</v>
      </c>
      <c r="Q3" t="s">
        <v>87</v>
      </c>
      <c r="R3" t="s">
        <v>90</v>
      </c>
      <c r="S3" t="s">
        <v>93</v>
      </c>
      <c r="T3" t="s">
        <v>96</v>
      </c>
      <c r="U3" t="s">
        <v>98</v>
      </c>
      <c r="V3" t="s">
        <v>100</v>
      </c>
      <c r="W3" t="s">
        <v>103</v>
      </c>
      <c r="X3" t="s">
        <v>106</v>
      </c>
      <c r="Y3" t="s">
        <v>109</v>
      </c>
      <c r="Z3" t="s">
        <v>111</v>
      </c>
      <c r="AA3" t="s">
        <v>113</v>
      </c>
      <c r="AB3" t="s">
        <v>116</v>
      </c>
      <c r="AC3" t="s">
        <v>119</v>
      </c>
      <c r="AG3" t="s">
        <v>183</v>
      </c>
    </row>
    <row r="4" spans="1:34">
      <c r="A4" t="s">
        <v>45</v>
      </c>
      <c r="B4" s="71">
        <f>('BP(2020)_Coal_Trade'!J$11+'BP(2020)_Coal_Trade'!J$12)*B$35/SUM(B$35,C$35,D$35,E$35,Z$35)*10^6*AG$4/SUM(AG$4:AG$7,AG$28)</f>
        <v>0</v>
      </c>
      <c r="C4" s="131">
        <f>('BP(2020)_Coal_Trade'!J$11+'BP(2020)_Coal_Trade'!J$12)*C$35/SUM(B$35,C$35,D$35,E$35,Z$35)*10^6*AG$4/SUM(AG$4:AG$7,AG$28)</f>
        <v>0</v>
      </c>
      <c r="D4" s="131">
        <f>('BP(2020)_Coal_Trade'!J$11+'BP(2020)_Coal_Trade'!J$12)*D$35/SUM(B$35,C$35,D$35,E$35,Z$35)*10^6*AG$4/SUM(AG$4:AG$7,AG$28)</f>
        <v>0</v>
      </c>
      <c r="E4" s="131">
        <f>('BP(2020)_Coal_Trade'!J$11+'BP(2020)_Coal_Trade'!J$12)*E$35/SUM(B$35,C$35,D$35,E$35,Z$35)*10^6*AG$4/SUM(AG$4:AG$7,AG$28)</f>
        <v>0</v>
      </c>
      <c r="F4" s="131">
        <f>('BP(2020)_Coal_Trade'!K$11+'BP(2020)_Coal_Trade'!K$12)*10^6*AG$4/SUM(AG$4:AG$7,AG$28)</f>
        <v>0</v>
      </c>
      <c r="G4" s="131">
        <f>('BP(2020)_Coal_Trade'!H$11+'BP(2020)_Coal_Trade'!H$12)*10^6*AG$4/SUM(AG$4:AG$7,AG$28)</f>
        <v>0</v>
      </c>
      <c r="H4" s="131">
        <f>(('BP(2020)_Coal_Trade'!O$11+'BP(2020)_Coal_Trade'!O$12)+('BP(2020)_Coal_Trade'!P$11+'BP(2020)_Coal_Trade'!P$12)*H$35/SUM(H$35,I$35,S$35,AB$35))*10^6*AG$4/SUM(AG$4:AG$7,AG$28)</f>
        <v>0</v>
      </c>
      <c r="I4" s="131">
        <f>('BP(2020)_Coal_Trade'!P$11+'BP(2020)_Coal_Trade'!P$12)*I$35/SUM(H$35,I$35,S$35,AB$35)*10^6*AG$4/SUM(AG$4:AG$7,AG$28)</f>
        <v>0</v>
      </c>
      <c r="J4" s="131">
        <f>('BP(2020)_Coal_Trade'!E$11+'BP(2020)_Coal_Trade'!E$12)*J$35/SUM(J$35,L$35,V$35)*10^6*AG$4/SUM(AG$4:AG$7,AG$28)</f>
        <v>0</v>
      </c>
      <c r="K4" s="131">
        <f>('BP(2020)_Coal_Trade'!B$11+'BP(2020)_Coal_Trade'!B$12)*10^6*AG$4/SUM(AG$4:AG$7,AG$28)</f>
        <v>0</v>
      </c>
      <c r="L4" s="131">
        <f>('BP(2020)_Coal_Trade'!E$11+'BP(2020)_Coal_Trade'!E$12)*L$35/SUM(J$35,L$35,V$35)*10^6*AG$4/SUM(AG$4:AG$7,AG$28)</f>
        <v>0</v>
      </c>
      <c r="M4" s="131">
        <f>('BP(2020)_Coal_Trade'!L$11+'BP(2020)_Coal_Trade'!L$12)*10^6*AG$4/SUM(AG$4:AG$7,AG$28)</f>
        <v>0</v>
      </c>
      <c r="N4" s="131">
        <f>('BP(2020)_Coal_Trade'!F$11+'BP(2020)_Coal_Trade'!F$12)*N$35/SUM(N$35:R$35)*10^6*AG$4/SUM(AG$4:AG$7,AG$28)</f>
        <v>0</v>
      </c>
      <c r="O4" s="131">
        <f>('BP(2020)_Coal_Trade'!F$11+'BP(2020)_Coal_Trade'!F$12)*O$35/SUM(N$35:R$35)*10^6*AG$4/SUM(AG$4:AG$7,AG$28)</f>
        <v>0</v>
      </c>
      <c r="P4" s="131">
        <f>('BP(2020)_Coal_Trade'!F$11+'BP(2020)_Coal_Trade'!F$12)*P$35/SUM(N$35:R$35)*10^6*AG$4/SUM(AG$4:AG$7,AG$28)</f>
        <v>0</v>
      </c>
      <c r="Q4" s="131">
        <f>('BP(2020)_Coal_Trade'!F$11+'BP(2020)_Coal_Trade'!F$12)*Q$35/SUM(N$35:R$35)*10^6*AG$4/SUM(AG$4:AG$7,AG$28)</f>
        <v>0</v>
      </c>
      <c r="R4" s="131">
        <f>('BP(2020)_Coal_Trade'!F$11+'BP(2020)_Coal_Trade'!F$12)*R$35/SUM(N$35:R$35)*10^6*AG$4/SUM(AG$4:AG$7,AG$28)</f>
        <v>0</v>
      </c>
      <c r="S4" s="131">
        <f>('BP(2020)_Coal_Trade'!P$11+'BP(2020)_Coal_Trade'!P$12)*S$35/SUM(H$35,I$35,S$35,AB$35)*10^6*AG$4/SUM(AG$4:AG$7,AG$28)</f>
        <v>0</v>
      </c>
      <c r="T4" s="131">
        <f>('BP(2020)_Coal_Trade'!M$11+'BP(2020)_Coal_Trade'!M$12)*10^6*AG$4/SUM(AG$4:AG$7,AG$28)</f>
        <v>0</v>
      </c>
      <c r="U4" s="131">
        <f>('BP(2020)_Coal_Trade'!N$11+'BP(2020)_Coal_Trade'!N$12)*10^6*AG$4/SUM(AG$4:AG$7,AG$28)</f>
        <v>0</v>
      </c>
      <c r="V4" s="131">
        <f>('BP(2020)_Coal_Trade'!E$11+'BP(2020)_Coal_Trade'!E$12)*V$35/SUM(J$35,L$35,V$35)*10^6*AG$4/SUM(AG$4:AG$7,AG$28)</f>
        <v>0</v>
      </c>
      <c r="W4" s="131">
        <f>('BP(2020)_Coal_Trade'!I$11+'BP(2020)_Coal_Trade'!I$12)*W$35/SUM(W$35:X$35)*10^6*AG$4/SUM(AG$4:AG$7,AG$28)</f>
        <v>0</v>
      </c>
      <c r="X4" s="131">
        <f>('BP(2020)_Coal_Trade'!I$11+'BP(2020)_Coal_Trade'!I$12)*X$35/SUM(W$35:X$35)*10^6*AG$4/SUM(AG$4:AG$7,AG$28)</f>
        <v>0</v>
      </c>
      <c r="Y4" s="131">
        <f>('BP(2020)_Coal_Trade'!C$11+'BP(2020)_Coal_Trade'!C$12)*10^6*AG$4/SUM(AG$4:AG$7,AG$28)</f>
        <v>0</v>
      </c>
      <c r="Z4" s="131">
        <f>('BP(2020)_Coal_Trade'!J$11+'BP(2020)_Coal_Trade'!J$12)*Z$35/SUM(B$35,C$35,D$35,E$35,Z$35)*10^6*AG$4/SUM(AG$4:AG$7,AG$28)</f>
        <v>0</v>
      </c>
      <c r="AA4" s="131">
        <f>('BP(2020)_Coal_Trade'!G$11+'BP(2020)_Coal_Trade'!G$12)*10^6*AG$4/SUM(AG$4:AG$7,AG$28)</f>
        <v>0</v>
      </c>
      <c r="AB4" s="131">
        <f>('BP(2020)_Coal_Trade'!P$11+'BP(2020)_Coal_Trade'!P$12)*AB$35/SUM(H$35,I$35,S$35,AB$35)*10^6*AG$4/SUM(AG$4:AG$7,AG$28)</f>
        <v>0</v>
      </c>
      <c r="AC4" s="131">
        <f>('BP(2020)_Coal_Trade'!D$11+'BP(2020)_Coal_Trade'!D$12)*10^6*AG$4/SUM(AG$4:AG$7,AG$28)</f>
        <v>0</v>
      </c>
      <c r="AD4" s="132">
        <f t="shared" ref="AD4:AD31" si="0">SUM(B4:AC4)</f>
        <v>0</v>
      </c>
      <c r="AE4" s="134">
        <f>('BP(2020)_Coal_Trade'!Q$11+'BP(2020)_Coal_Trade'!Q$12)*10^6*AG$4/SUM(AG$4:AG$7,AG$28)</f>
        <v>0</v>
      </c>
      <c r="AF4" s="134">
        <f>AD4-AE4</f>
        <v>0</v>
      </c>
      <c r="AG4" s="138">
        <f>-('Key inputs_EB_Trade'!$D$26+'Key inputs_EB_Trade'!$D$27)</f>
        <v>0</v>
      </c>
      <c r="AH4" s="134"/>
    </row>
    <row r="5" spans="1:34">
      <c r="A5" t="s">
        <v>48</v>
      </c>
      <c r="B5" s="131">
        <f>('BP(2020)_Coal_Trade'!J$11+'BP(2020)_Coal_Trade'!J$12)*B$35/SUM(B$35,C$35,D$35,E$35,Z$35)*10^6*AG$5/SUM(AG$4:AG$7,AG$28)</f>
        <v>0</v>
      </c>
      <c r="C5" s="71">
        <f>('BP(2020)_Coal_Trade'!J$11+'BP(2020)_Coal_Trade'!J$12)*C$35/SUM(B$35,C$35,D$35,E$35,Z$35)*10^6*AG$5/SUM(AG$4:AG$7,AG$28)</f>
        <v>0</v>
      </c>
      <c r="D5" s="131">
        <f>('BP(2020)_Coal_Trade'!J$11+'BP(2020)_Coal_Trade'!J$12)*D$35/SUM(B$35,C$35,D$35,E$35,Z$35)*10^6*AG$5/SUM(AG$4:AG$7,AG$28)</f>
        <v>0</v>
      </c>
      <c r="E5" s="131">
        <f>('BP(2020)_Coal_Trade'!J$11+'BP(2020)_Coal_Trade'!J$12)*E$35/SUM(B$35,C$35,D$35,E$35,Z$35)*10^6*AG$5/SUM(AG$4:AG$7,AG$28)</f>
        <v>0</v>
      </c>
      <c r="F5" s="131">
        <f>('BP(2020)_Coal_Trade'!K$11+'BP(2020)_Coal_Trade'!K$12)*10^6*AG$5/SUM(AG$4:AG$7,AG$28)</f>
        <v>0</v>
      </c>
      <c r="G5" s="131">
        <f>('BP(2020)_Coal_Trade'!H$11+'BP(2020)_Coal_Trade'!H$12)*10^6*AG$5/SUM(AG$4:AG$7,AG$28)</f>
        <v>0</v>
      </c>
      <c r="H5" s="131">
        <f>(('BP(2020)_Coal_Trade'!O$11+'BP(2020)_Coal_Trade'!O$12)+('BP(2020)_Coal_Trade'!P$11+'BP(2020)_Coal_Trade'!P$12)*H$35/SUM(H$35,I$35,S$35,AB$35))*10^6*AG$5/SUM(AG$4:AG$7,AG$28)</f>
        <v>0</v>
      </c>
      <c r="I5" s="131">
        <f>('BP(2020)_Coal_Trade'!P$11+'BP(2020)_Coal_Trade'!P$12)*I$35/SUM(H$35,I$35,S$35,AB$35)*10^6*AG$5/SUM(AG$4:AG$7,AG$28)</f>
        <v>0</v>
      </c>
      <c r="J5" s="131">
        <f>('BP(2020)_Coal_Trade'!E$11+'BP(2020)_Coal_Trade'!E$12)*J$35/SUM(J$35,L$35,V$35)*10^6*AG$5/SUM(AG$4:AG$7,AG$28)</f>
        <v>0</v>
      </c>
      <c r="K5" s="131">
        <f>('BP(2020)_Coal_Trade'!B$11+'BP(2020)_Coal_Trade'!B$12)*10^6*AG$5/SUM(AG$4:AG$7,AG$28)</f>
        <v>0</v>
      </c>
      <c r="L5" s="131">
        <f>('BP(2020)_Coal_Trade'!E$11+'BP(2020)_Coal_Trade'!E$12)*L$35/SUM(J$35,L$35,V$35)*10^6*AG$5/SUM(AG$4:AG$7,AG$28)</f>
        <v>0</v>
      </c>
      <c r="M5" s="131">
        <f>('BP(2020)_Coal_Trade'!L$11+'BP(2020)_Coal_Trade'!L$12)*10^6*AG$5/SUM(AG$4:AG$7,AG$28)</f>
        <v>0</v>
      </c>
      <c r="N5" s="131">
        <f>('BP(2020)_Coal_Trade'!F$11+'BP(2020)_Coal_Trade'!F$12)*N$35/SUM(N$35:R$35)*10^6*AG$5/SUM(AG$4:AG$7,AG$28)</f>
        <v>0</v>
      </c>
      <c r="O5" s="131">
        <f>('BP(2020)_Coal_Trade'!F$11+'BP(2020)_Coal_Trade'!F$12)*O$35/SUM(N$35:R$35)*10^6*AG$5/SUM(AG$4:AG$7,AG$28)</f>
        <v>0</v>
      </c>
      <c r="P5" s="131">
        <f>('BP(2020)_Coal_Trade'!F$11+'BP(2020)_Coal_Trade'!F$12)*P$35/SUM(N$35:R$35)*10^6*AG$5/SUM(AG$4:AG$7,AG$28)</f>
        <v>0</v>
      </c>
      <c r="Q5" s="131">
        <f>('BP(2020)_Coal_Trade'!F$11+'BP(2020)_Coal_Trade'!F$12)*Q$35/SUM(N$35:R$35)*10^6*AG$5/SUM(AG$4:AG$7,AG$28)</f>
        <v>0</v>
      </c>
      <c r="R5" s="131">
        <f>('BP(2020)_Coal_Trade'!F$11+'BP(2020)_Coal_Trade'!F$12)*R$35/SUM(N$35:R$35)*10^6*AG$5/SUM(AG$4:AG$7,AG$28)</f>
        <v>0</v>
      </c>
      <c r="S5" s="131">
        <f>('BP(2020)_Coal_Trade'!P$11+'BP(2020)_Coal_Trade'!P$12)*S$35/SUM(H$35,I$35,S$35,AB$35)*10^6*AG$5/SUM(AG$4:AG$7,AG$28)</f>
        <v>0</v>
      </c>
      <c r="T5" s="131">
        <f>('BP(2020)_Coal_Trade'!M$11+'BP(2020)_Coal_Trade'!M$12)*10^6*AG$5/SUM(AG$4:AG$7,AG$28)</f>
        <v>0</v>
      </c>
      <c r="U5" s="131">
        <f>('BP(2020)_Coal_Trade'!N$11+'BP(2020)_Coal_Trade'!N$12)*10^6*AG$5/SUM(AG$4:AG$7,AG$28)</f>
        <v>0</v>
      </c>
      <c r="V5" s="131">
        <f>('BP(2020)_Coal_Trade'!E$11+'BP(2020)_Coal_Trade'!E$12)*V$35/SUM(J$35,L$35,V$35)*10^6*AG$5/SUM(AG$4:AG$7,AG$28)</f>
        <v>0</v>
      </c>
      <c r="W5" s="131">
        <f>('BP(2020)_Coal_Trade'!I$11+'BP(2020)_Coal_Trade'!I$12)*W$35/SUM(W$35:X$35)*10^6*AG$5/SUM(AG$4:AG$7,AG$28)</f>
        <v>0</v>
      </c>
      <c r="X5" s="131">
        <f>('BP(2020)_Coal_Trade'!I$11+'BP(2020)_Coal_Trade'!I$12)*X$35/SUM(W$35:X$35)*10^6*AG$5/SUM(AG$4:AG$7,AG$28)</f>
        <v>0</v>
      </c>
      <c r="Y5" s="131">
        <f>('BP(2020)_Coal_Trade'!C$11+'BP(2020)_Coal_Trade'!C$12)*10^6*AG$5/SUM(AG$4:AG$7,AG$28)</f>
        <v>0</v>
      </c>
      <c r="Z5" s="131">
        <f>('BP(2020)_Coal_Trade'!J$11+'BP(2020)_Coal_Trade'!J$12)*Z$35/SUM(B$35,C$35,D$35,E$35,Z$35)*10^6*AG$5/SUM(AG$4:AG$7,AG$28)</f>
        <v>0</v>
      </c>
      <c r="AA5" s="131">
        <f>('BP(2020)_Coal_Trade'!G$11+'BP(2020)_Coal_Trade'!G$12)*10^6*AG$5/SUM(AG$4:AG$7,AG$28)</f>
        <v>0</v>
      </c>
      <c r="AB5" s="131">
        <f>('BP(2020)_Coal_Trade'!P$11+'BP(2020)_Coal_Trade'!P$12)*AB$35/SUM(H$35,I$35,S$35,AB$35)*10^6*AG$5/SUM(AG$4:AG$7,AG$28)</f>
        <v>0</v>
      </c>
      <c r="AC5" s="131">
        <f>('BP(2020)_Coal_Trade'!D$11+'BP(2020)_Coal_Trade'!D$12)*10^6*AG$5/SUM(AG$4:AG$7,AG$28)</f>
        <v>0</v>
      </c>
      <c r="AD5" s="132">
        <f t="shared" si="0"/>
        <v>0</v>
      </c>
      <c r="AE5" s="133">
        <f>('BP(2020)_Coal_Trade'!Q$11+'BP(2020)_Coal_Trade'!Q$12)*10^6*AG$5/SUM(AG$4:AG$7,AG$28)</f>
        <v>0</v>
      </c>
      <c r="AF5" s="134">
        <f>AD5-AE5</f>
        <v>0</v>
      </c>
      <c r="AG5" s="138">
        <f>-('Key inputs_EB_Trade'!$E$26+'Key inputs_EB_Trade'!$E$27)</f>
        <v>0</v>
      </c>
      <c r="AH5" s="134"/>
    </row>
    <row r="6" spans="1:34">
      <c r="A6" t="s">
        <v>51</v>
      </c>
      <c r="B6" s="131">
        <f>('BP(2020)_Coal_Trade'!J$11+'BP(2020)_Coal_Trade'!J$12)*B$35/SUM(B$35,C$35,D$35,E$35,Z$35)*10^6*AG$6/SUM(AG$4:AG$7,AG$28)</f>
        <v>0.17667616497207361</v>
      </c>
      <c r="C6" s="131">
        <f>('BP(2020)_Coal_Trade'!J$11+'BP(2020)_Coal_Trade'!J$12)*C$35/SUM(B$35,C$35,D$35,E$35,Z$35)*10^6*AG$6/SUM(AG$4:AG$7,AG$28)</f>
        <v>0.9778347251876861</v>
      </c>
      <c r="D6" s="71">
        <f>('BP(2020)_Coal_Trade'!J$11+'BP(2020)_Coal_Trade'!J$12)*D$35/SUM(B$35,C$35,D$35,E$35,Z$35)*10^6*AG$6/SUM(AG$4:AG$7,AG$28)</f>
        <v>6.5655865640584066E-2</v>
      </c>
      <c r="E6" s="131">
        <f>('BP(2020)_Coal_Trade'!J$11+'BP(2020)_Coal_Trade'!J$12)*E$35/SUM(B$35,C$35,D$35,E$35,Z$35)*10^6*AG$6/SUM(AG$4:AG$7,AG$28)</f>
        <v>0.2847144631119316</v>
      </c>
      <c r="F6" s="131">
        <f>('BP(2020)_Coal_Trade'!K$11+'BP(2020)_Coal_Trade'!K$12)*10^6*AG$6/SUM(AG$4:AG$7,AG$28)</f>
        <v>0</v>
      </c>
      <c r="G6" s="131">
        <f>('BP(2020)_Coal_Trade'!H$11+'BP(2020)_Coal_Trade'!H$12)*10^6*AG$6/SUM(AG$4:AG$7,AG$28)</f>
        <v>0</v>
      </c>
      <c r="H6" s="131">
        <f>(('BP(2020)_Coal_Trade'!O$11+'BP(2020)_Coal_Trade'!O$12)+('BP(2020)_Coal_Trade'!P$11+'BP(2020)_Coal_Trade'!P$12)*H$35/SUM(H$35,I$35,S$35,AB$35))*10^6*AG$6/SUM(AG$4:AG$7,AG$28)</f>
        <v>2.284710778227879</v>
      </c>
      <c r="I6" s="131">
        <f>('BP(2020)_Coal_Trade'!P$11+'BP(2020)_Coal_Trade'!P$12)*I$35/SUM(H$35,I$35,S$35,AB$35)*10^6*AG$6/SUM(AG$4:AG$7,AG$28)</f>
        <v>0.45279842630635941</v>
      </c>
      <c r="J6" s="131">
        <f>('BP(2020)_Coal_Trade'!E$11+'BP(2020)_Coal_Trade'!E$12)*J$35/SUM(J$35,L$35,V$35)*10^6*AG$6/SUM(AG$4:AG$7,AG$28)</f>
        <v>0.15901248659995487</v>
      </c>
      <c r="K6" s="131">
        <f>('BP(2020)_Coal_Trade'!B$11+'BP(2020)_Coal_Trade'!B$12)*10^6*AG$6/SUM(AG$4:AG$7,AG$28)</f>
        <v>0</v>
      </c>
      <c r="L6" s="131">
        <f>('BP(2020)_Coal_Trade'!E$11+'BP(2020)_Coal_Trade'!E$12)*L$35/SUM(J$35,L$35,V$35)*10^6*AG$6/SUM(AG$4:AG$7,AG$28)</f>
        <v>8.7582476146686933E-2</v>
      </c>
      <c r="M6" s="131">
        <f>('BP(2020)_Coal_Trade'!L$11+'BP(2020)_Coal_Trade'!L$12)*10^6*AG$6/SUM(AG$4:AG$7,AG$28)</f>
        <v>1.1611519568392534E-6</v>
      </c>
      <c r="N6" s="131">
        <f>('BP(2020)_Coal_Trade'!F$11+'BP(2020)_Coal_Trade'!F$12)*N$35/SUM(N$35:R$35)*10^6*AG$6/SUM(AG$4:AG$7,AG$28)</f>
        <v>0.22796785828056809</v>
      </c>
      <c r="O6" s="131">
        <f>('BP(2020)_Coal_Trade'!F$11+'BP(2020)_Coal_Trade'!F$12)*O$35/SUM(N$35:R$35)*10^6*AG$6/SUM(AG$4:AG$7,AG$28)</f>
        <v>6.6254840498351786E-2</v>
      </c>
      <c r="P6" s="131">
        <f>('BP(2020)_Coal_Trade'!F$11+'BP(2020)_Coal_Trade'!F$12)*P$35/SUM(N$35:R$35)*10^6*AG$6/SUM(AG$4:AG$7,AG$28)</f>
        <v>0.24179236016213415</v>
      </c>
      <c r="Q6" s="131">
        <f>('BP(2020)_Coal_Trade'!F$11+'BP(2020)_Coal_Trade'!F$12)*Q$35/SUM(N$35:R$35)*10^6*AG$6/SUM(AG$4:AG$7,AG$28)</f>
        <v>0.26724021297849004</v>
      </c>
      <c r="R6" s="131">
        <f>('BP(2020)_Coal_Trade'!F$11+'BP(2020)_Coal_Trade'!F$12)*R$35/SUM(N$35:R$35)*10^6*AG$6/SUM(AG$4:AG$7,AG$28)</f>
        <v>0.60417193813789549</v>
      </c>
      <c r="S6" s="131">
        <f>('BP(2020)_Coal_Trade'!P$11+'BP(2020)_Coal_Trade'!P$12)*S$35/SUM(H$35,I$35,S$35,AB$35)*10^6*AG$6/SUM(AG$4:AG$7,AG$28)</f>
        <v>1.1598573050942433</v>
      </c>
      <c r="T6" s="131">
        <f>('BP(2020)_Coal_Trade'!M$11+'BP(2020)_Coal_Trade'!M$12)*10^6*AG$6/SUM(AG$4:AG$7,AG$28)</f>
        <v>11.596278025655621</v>
      </c>
      <c r="U6" s="131">
        <f>('BP(2020)_Coal_Trade'!N$11+'BP(2020)_Coal_Trade'!N$12)*10^6*AG$6/SUM(AG$4:AG$7,AG$28)</f>
        <v>0.29617977326501227</v>
      </c>
      <c r="V6" s="131">
        <f>('BP(2020)_Coal_Trade'!E$11+'BP(2020)_Coal_Trade'!E$12)*V$35/SUM(J$35,L$35,V$35)*10^6*AG$6/SUM(AG$4:AG$7,AG$28)</f>
        <v>4.8007004532377981E-2</v>
      </c>
      <c r="W6" s="131">
        <f>('BP(2020)_Coal_Trade'!I$11+'BP(2020)_Coal_Trade'!I$12)*W$35/SUM(W$35:X$35)*10^6*AG$6/SUM(AG$4:AG$7,AG$28)</f>
        <v>0.57864440788075999</v>
      </c>
      <c r="X6" s="131">
        <f>('BP(2020)_Coal_Trade'!I$11+'BP(2020)_Coal_Trade'!I$12)*X$35/SUM(W$35:X$35)*10^6*AG$6/SUM(AG$4:AG$7,AG$28)</f>
        <v>5.0040252434565016E-2</v>
      </c>
      <c r="Y6" s="131">
        <f>('BP(2020)_Coal_Trade'!C$11+'BP(2020)_Coal_Trade'!C$12)*10^6*AG$6/SUM(AG$4:AG$7,AG$28)</f>
        <v>0</v>
      </c>
      <c r="Z6" s="131">
        <f>('BP(2020)_Coal_Trade'!J$11+'BP(2020)_Coal_Trade'!J$12)*Z$35/SUM(B$35,C$35,D$35,E$35,Z$35)*10^6*AG$6/SUM(AG$4:AG$7,AG$28)</f>
        <v>0</v>
      </c>
      <c r="AA6" s="131">
        <f>('BP(2020)_Coal_Trade'!G$11+'BP(2020)_Coal_Trade'!G$12)*10^6*AG$6/SUM(AG$4:AG$7,AG$28)</f>
        <v>0</v>
      </c>
      <c r="AB6" s="131">
        <f>('BP(2020)_Coal_Trade'!P$11+'BP(2020)_Coal_Trade'!P$12)*AB$35/SUM(H$35,I$35,S$35,AB$35)*10^6*AG$6/SUM(AG$4:AG$7,AG$28)</f>
        <v>2.1094923761853868</v>
      </c>
      <c r="AC6" s="131">
        <f>('BP(2020)_Coal_Trade'!D$11+'BP(2020)_Coal_Trade'!D$12)*10^6*AG$6/SUM(AG$4:AG$7,AG$28)</f>
        <v>8.0752493106440136E-3</v>
      </c>
      <c r="AD6" s="132">
        <f t="shared" si="0"/>
        <v>21.742988151761161</v>
      </c>
      <c r="AE6" s="133">
        <f>('BP(2020)_Coal_Trade'!Q$11+'BP(2020)_Coal_Trade'!Q$12)*10^6*AG$6/SUM(AG$4:AG$7,AG$28)</f>
        <v>21.742988151761157</v>
      </c>
      <c r="AF6" s="134">
        <f t="shared" ref="AF6:AF30" si="1">AD6-AE6</f>
        <v>0</v>
      </c>
      <c r="AG6" s="138">
        <f>-('Key inputs_EB_Trade'!$F$26+'Key inputs_EB_Trade'!$F$27)</f>
        <v>19</v>
      </c>
      <c r="AH6" s="134"/>
    </row>
    <row r="7" spans="1:34">
      <c r="A7" t="s">
        <v>54</v>
      </c>
      <c r="B7" s="131">
        <f>('BP(2020)_Coal_Trade'!J$11+'BP(2020)_Coal_Trade'!J$12)*B$35/SUM(B$35,C$35,D$35,E$35,Z$35)*10^6*AG$7/SUM(AG$4:AG$7,AG$28)</f>
        <v>20119.658497127148</v>
      </c>
      <c r="C7" s="131">
        <f>('BP(2020)_Coal_Trade'!J$11+'BP(2020)_Coal_Trade'!J$12)*C$35/SUM(B$35,C$35,D$35,E$35,Z$35)*10^6*AG$7/SUM(AG$4:AG$7,AG$28)</f>
        <v>111354.58334472081</v>
      </c>
      <c r="D7" s="131">
        <f>('BP(2020)_Coal_Trade'!J$11+'BP(2020)_Coal_Trade'!J$12)*D$35/SUM(B$35,C$35,D$35,E$35,Z$35)*10^6*AG$7/SUM(AG$4:AG$7,AG$28)</f>
        <v>7476.8070454246945</v>
      </c>
      <c r="E7" s="71">
        <f>('BP(2020)_Coal_Trade'!J$11+'BP(2020)_Coal_Trade'!J$12)*E$35/SUM(B$35,C$35,D$35,E$35,Z$35)*10^6*AG$7/SUM(AG$4:AG$7,AG$28)</f>
        <v>32422.923419864946</v>
      </c>
      <c r="F7" s="131">
        <f>('BP(2020)_Coal_Trade'!K$11+'BP(2020)_Coal_Trade'!K$12)*10^6*AG$7/SUM(AG$4:AG$7,AG$28)</f>
        <v>0</v>
      </c>
      <c r="G7" s="131">
        <f>('BP(2020)_Coal_Trade'!H$11+'BP(2020)_Coal_Trade'!H$12)*10^6*AG$7/SUM(AG$4:AG$7,AG$28)</f>
        <v>0</v>
      </c>
      <c r="H7" s="131">
        <f>(('BP(2020)_Coal_Trade'!O$11+'BP(2020)_Coal_Trade'!O$12)+('BP(2020)_Coal_Trade'!P$11+'BP(2020)_Coal_Trade'!P$12)*H$35/SUM(H$35,I$35,S$35,AB$35))*10^6*AG$7/SUM(AG$4:AG$7,AG$28)</f>
        <v>260179.97747413415</v>
      </c>
      <c r="I7" s="131">
        <f>('BP(2020)_Coal_Trade'!P$11+'BP(2020)_Coal_Trade'!P$12)*I$35/SUM(H$35,I$35,S$35,AB$35)*10^6*AG$7/SUM(AG$4:AG$7,AG$28)</f>
        <v>51564.112831861305</v>
      </c>
      <c r="J7" s="131">
        <f>('BP(2020)_Coal_Trade'!E$11+'BP(2020)_Coal_Trade'!E$12)*J$35/SUM(J$35,L$35,V$35)*10^6*AG$7/SUM(AG$4:AG$7,AG$28)</f>
        <v>18108.141116125047</v>
      </c>
      <c r="K7" s="131">
        <f>('BP(2020)_Coal_Trade'!B$11+'BP(2020)_Coal_Trade'!B$12)*10^6*AG$7/SUM(AG$4:AG$7,AG$28)</f>
        <v>0</v>
      </c>
      <c r="L7" s="131">
        <f>('BP(2020)_Coal_Trade'!E$11+'BP(2020)_Coal_Trade'!E$12)*L$35/SUM(J$35,L$35,V$35)*10^6*AG$7/SUM(AG$4:AG$7,AG$28)</f>
        <v>9973.7817530885241</v>
      </c>
      <c r="M7" s="131">
        <f>('BP(2020)_Coal_Trade'!L$11+'BP(2020)_Coal_Trade'!L$12)*10^6*AG$7/SUM(AG$4:AG$7,AG$28)</f>
        <v>0.13223051812659292</v>
      </c>
      <c r="N7" s="131">
        <f>('BP(2020)_Coal_Trade'!F$11+'BP(2020)_Coal_Trade'!F$12)*N$35/SUM(N$35:R$35)*10^6*AG$7/SUM(AG$4:AG$7,AG$28)</f>
        <v>25960.691741591163</v>
      </c>
      <c r="O7" s="131">
        <f>('BP(2020)_Coal_Trade'!F$11+'BP(2020)_Coal_Trade'!F$12)*O$35/SUM(N$35:R$35)*10^6*AG$7/SUM(AG$4:AG$7,AG$28)</f>
        <v>7545.017545627461</v>
      </c>
      <c r="P7" s="131">
        <f>('BP(2020)_Coal_Trade'!F$11+'BP(2020)_Coal_Trade'!F$12)*P$35/SUM(N$35:R$35)*10^6*AG$7/SUM(AG$4:AG$7,AG$28)</f>
        <v>27535.00855333521</v>
      </c>
      <c r="Q7" s="131">
        <f>('BP(2020)_Coal_Trade'!F$11+'BP(2020)_Coal_Trade'!F$12)*Q$35/SUM(N$35:R$35)*10^6*AG$7/SUM(AG$4:AG$7,AG$28)</f>
        <v>30432.977887405628</v>
      </c>
      <c r="R7" s="131">
        <f>('BP(2020)_Coal_Trade'!F$11+'BP(2020)_Coal_Trade'!F$12)*R$35/SUM(N$35:R$35)*10^6*AG$7/SUM(AG$4:AG$7,AG$28)</f>
        <v>68802.337150590116</v>
      </c>
      <c r="S7" s="131">
        <f>('BP(2020)_Coal_Trade'!P$11+'BP(2020)_Coal_Trade'!P$12)*S$35/SUM(H$35,I$35,S$35,AB$35)*10^6*AG$7/SUM(AG$4:AG$7,AG$28)</f>
        <v>132083.08482122072</v>
      </c>
      <c r="T7" s="131">
        <f>('BP(2020)_Coal_Trade'!M$11+'BP(2020)_Coal_Trade'!M$12)*10^6*AG$7/SUM(AG$4:AG$7,AG$28)</f>
        <v>1320569.4936315245</v>
      </c>
      <c r="U7" s="131">
        <f>('BP(2020)_Coal_Trade'!N$11+'BP(2020)_Coal_Trade'!N$12)*10^6*AG$7/SUM(AG$4:AG$7,AG$28)</f>
        <v>33728.578457600735</v>
      </c>
      <c r="V7" s="131">
        <f>('BP(2020)_Coal_Trade'!E$11+'BP(2020)_Coal_Trade'!E$12)*V$35/SUM(J$35,L$35,V$35)*10^6*AG$7/SUM(AG$4:AG$7,AG$28)</f>
        <v>5466.9770357204261</v>
      </c>
      <c r="W7" s="131">
        <f>('BP(2020)_Coal_Trade'!I$11+'BP(2020)_Coal_Trade'!I$12)*W$35/SUM(W$35:X$35)*10^6*AG$7/SUM(AG$4:AG$7,AG$28)</f>
        <v>65895.294250208884</v>
      </c>
      <c r="X7" s="131">
        <f>('BP(2020)_Coal_Trade'!I$11+'BP(2020)_Coal_Trade'!I$12)*X$35/SUM(W$35:X$35)*10^6*AG$7/SUM(AG$4:AG$7,AG$28)</f>
        <v>5698.5207385083459</v>
      </c>
      <c r="Y7" s="131">
        <f>('BP(2020)_Coal_Trade'!C$11+'BP(2020)_Coal_Trade'!C$12)*10^6*AG$7/SUM(AG$4:AG$7,AG$28)</f>
        <v>0</v>
      </c>
      <c r="Z7" s="131">
        <f>('BP(2020)_Coal_Trade'!J$11+'BP(2020)_Coal_Trade'!J$12)*Z$35/SUM(B$35,C$35,D$35,E$35,Z$35)*10^6*AG$7/SUM(AG$4:AG$7,AG$28)</f>
        <v>0</v>
      </c>
      <c r="AA7" s="131">
        <f>('BP(2020)_Coal_Trade'!G$11+'BP(2020)_Coal_Trade'!G$12)*10^6*AG$7/SUM(AG$4:AG$7,AG$28)</f>
        <v>0</v>
      </c>
      <c r="AB7" s="131">
        <f>('BP(2020)_Coal_Trade'!P$11+'BP(2020)_Coal_Trade'!P$12)*AB$35/SUM(H$35,I$35,S$35,AB$35)*10^6*AG$7/SUM(AG$4:AG$7,AG$28)</f>
        <v>240226.32717804299</v>
      </c>
      <c r="AC7" s="131">
        <f>('BP(2020)_Coal_Trade'!D$11+'BP(2020)_Coal_Trade'!D$12)*10^6*AG$7/SUM(AG$4:AG$7,AG$28)</f>
        <v>919.5991911812215</v>
      </c>
      <c r="AD7" s="132">
        <f t="shared" si="0"/>
        <v>2476064.0258954228</v>
      </c>
      <c r="AE7" s="133">
        <f>('BP(2020)_Coal_Trade'!Q$11+'BP(2020)_Coal_Trade'!Q$12)*10^6*AG$7/SUM(AG$4:AG$7,AG$28)</f>
        <v>2476064.0258954219</v>
      </c>
      <c r="AF7" s="134">
        <f t="shared" si="1"/>
        <v>0</v>
      </c>
      <c r="AG7" s="138">
        <f>-('Key inputs_EB_Trade'!$G$26+'Key inputs_EB_Trade'!$G$27)</f>
        <v>2163696</v>
      </c>
      <c r="AH7" s="134"/>
    </row>
    <row r="8" spans="1:34">
      <c r="A8" t="s">
        <v>57</v>
      </c>
      <c r="B8" s="131">
        <f>'BP(2020)_Coal_Trade'!J$13*B$35/SUM(B$35,C$35,D$35,E$35,Z$35)*10^6</f>
        <v>5804.8043417140607</v>
      </c>
      <c r="C8" s="131">
        <f>'BP(2020)_Coal_Trade'!J$13*C$35/SUM(B$35,C$35,D$35,E$35,Z$35)*10^6</f>
        <v>32127.362845720894</v>
      </c>
      <c r="D8" s="131">
        <f>'BP(2020)_Coal_Trade'!J$13*D$35/SUM(B$35,C$35,D$35,E$35,Z$35)*10^6</f>
        <v>2157.1639501553541</v>
      </c>
      <c r="E8" s="131">
        <f>'BP(2020)_Coal_Trade'!J$13*E$35/SUM(B$35,C$35,D$35,E$35,Z$35)*10^6</f>
        <v>9354.4692453685784</v>
      </c>
      <c r="F8" s="71">
        <f>'BP(2020)_Coal_Trade'!K$13*10^6</f>
        <v>0</v>
      </c>
      <c r="G8" s="131">
        <f>'BP(2020)_Coal_Trade'!H$13*10^6</f>
        <v>0</v>
      </c>
      <c r="H8" s="131">
        <f>('BP(2020)_Coal_Trade'!O$13+'BP(2020)_Coal_Trade'!P$13*H$35/SUM(H$35,I$35,S$35,AB$35))*10^6</f>
        <v>1736977.8086157381</v>
      </c>
      <c r="I8" s="131">
        <f>'BP(2020)_Coal_Trade'!P$13*I$35/SUM(H$35,I$35,S$35,AB$35)*10^6</f>
        <v>162194.21967381419</v>
      </c>
      <c r="J8" s="131">
        <f>'BP(2020)_Coal_Trade'!E$13*J$35/SUM(J$35,L$35,V$35)*10^6</f>
        <v>79254.904154352858</v>
      </c>
      <c r="K8" s="131">
        <f>'BP(2020)_Coal_Trade'!B$13*10^6</f>
        <v>0</v>
      </c>
      <c r="L8" s="131">
        <f>'BP(2020)_Coal_Trade'!E$13*L$35/SUM(J$35,L$35,V$35)*10^6</f>
        <v>43652.803003261382</v>
      </c>
      <c r="M8" s="131">
        <f>'BP(2020)_Coal_Trade'!L$13*10^6</f>
        <v>2064962.450881687</v>
      </c>
      <c r="N8" s="131">
        <f>'BP(2020)_Coal_Trade'!F$13*N$35/SUM(N$35:R$35)*10^6</f>
        <v>104506.53956628106</v>
      </c>
      <c r="O8" s="131">
        <f>'BP(2020)_Coal_Trade'!F$13*O$35/SUM(N$35:R$35)*10^6</f>
        <v>30372.983990913977</v>
      </c>
      <c r="P8" s="131">
        <f>'BP(2020)_Coal_Trade'!F$13*P$35/SUM(N$35:R$35)*10^6</f>
        <v>110844.05952969585</v>
      </c>
      <c r="Q8" s="131">
        <f>'BP(2020)_Coal_Trade'!F$13*Q$35/SUM(N$35:R$35)*10^6</f>
        <v>122510.03322128656</v>
      </c>
      <c r="R8" s="131">
        <f>'BP(2020)_Coal_Trade'!F$13*R$35/SUM(N$35:R$35)*10^6</f>
        <v>276968.51228972891</v>
      </c>
      <c r="S8" s="131">
        <f>'BP(2020)_Coal_Trade'!P$13*S$35/SUM(H$35,I$35,S$35,AB$35)*10^6</f>
        <v>415465.55730618205</v>
      </c>
      <c r="T8" s="131">
        <f>'BP(2020)_Coal_Trade'!M$13*10^6</f>
        <v>830948.34494059545</v>
      </c>
      <c r="U8" s="131">
        <f>'BP(2020)_Coal_Trade'!N$13*10^6</f>
        <v>2875666.2770878468</v>
      </c>
      <c r="V8" s="131">
        <f>'BP(2020)_Coal_Trade'!E$13*V$35/SUM(J$35,L$35,V$35)*10^6</f>
        <v>23927.621184387419</v>
      </c>
      <c r="W8" s="131">
        <f>'BP(2020)_Coal_Trade'!I$13*W$35/SUM(W$35:X$35)*10^6</f>
        <v>3235.3596555686436</v>
      </c>
      <c r="X8" s="131">
        <f>'BP(2020)_Coal_Trade'!I$13*X$35/SUM(W$35:X$35)*10^6</f>
        <v>279.78878163568851</v>
      </c>
      <c r="Y8" s="131">
        <f>'BP(2020)_Coal_Trade'!C$13*10^6</f>
        <v>3430.2462448319998</v>
      </c>
      <c r="Z8" s="131">
        <f>'BP(2020)_Coal_Trade'!J$13*Z$35/SUM(B$35,C$35,D$35,E$35,Z$35)*10^6</f>
        <v>0</v>
      </c>
      <c r="AA8" s="131">
        <f>'BP(2020)_Coal_Trade'!G$13*10^6</f>
        <v>0</v>
      </c>
      <c r="AB8" s="131">
        <f>'BP(2020)_Coal_Trade'!P$13*AB$35/SUM(H$35,I$35,S$35,AB$35)*10^6</f>
        <v>755628.6638499822</v>
      </c>
      <c r="AC8" s="131">
        <f>'BP(2020)_Coal_Trade'!D$13*10^6</f>
        <v>0</v>
      </c>
      <c r="AD8" s="133">
        <f t="shared" si="0"/>
        <v>9690269.9743607491</v>
      </c>
      <c r="AE8" s="133">
        <f>'BP(2020)_Coal_Trade'!Q$13*10^6</f>
        <v>9690269.9743607491</v>
      </c>
      <c r="AF8" s="134">
        <f t="shared" si="1"/>
        <v>0</v>
      </c>
      <c r="AG8" s="138">
        <f>-('Key inputs_EB_Trade'!$H$26+'Key inputs_EB_Trade'!$H$27)</f>
        <v>10619524</v>
      </c>
      <c r="AH8" s="134"/>
    </row>
    <row r="9" spans="1:34">
      <c r="A9" t="s">
        <v>60</v>
      </c>
      <c r="B9" s="131">
        <f>'BP(2020)_Coal_Trade'!J$10*B$35/SUM(B$35,C$35,D$35,E$35,Z$35)*10^6+'BP(2020)_Coal_Trade'!J$16*B$35/SUM(B$35,C$35,D$35,E$35,Z$35)*10^6</f>
        <v>0</v>
      </c>
      <c r="C9" s="131">
        <f>'BP(2020)_Coal_Trade'!J$10*C$35/SUM(B$35,C$35,D$35,E$35,Z$35)*10^6+'BP(2020)_Coal_Trade'!J$16*C$35/SUM(B$35,C$35,D$35,E$35,Z$35)*10^6</f>
        <v>0</v>
      </c>
      <c r="D9" s="131">
        <f>'BP(2020)_Coal_Trade'!J$10*D$35/SUM(B$35,C$35,D$35,E$35,Z$35)*10^6+'BP(2020)_Coal_Trade'!J$16*D$35/SUM(B$35,C$35,D$35,E$35,Z$35)*10^6</f>
        <v>0</v>
      </c>
      <c r="E9" s="131">
        <f>'BP(2020)_Coal_Trade'!J$10*E$35/SUM(B$35,C$35,D$35,E$35,Z$35)*10^6+'BP(2020)_Coal_Trade'!E$16*E$35/SUM(B$35,C$35,D$35,E$35,Z$35)*10^6</f>
        <v>0</v>
      </c>
      <c r="F9" s="131">
        <f>'BP(2020)_Coal_Trade'!K$10*10^6+'BP(2020)_Coal_Trade'!K$16*10^6</f>
        <v>0</v>
      </c>
      <c r="G9" s="71">
        <f>'BP(2020)_Coal_Trade'!H$10*10^6+'BP(2020)_Coal_Trade'!H$16*10^6</f>
        <v>406157.85300972522</v>
      </c>
      <c r="H9" s="131">
        <f>('BP(2020)_Coal_Trade'!O$10+'BP(2020)_Coal_Trade'!P$10*H$35/SUM(H$35,I$35,S$35,AB$35))*10^6+('BP(2020)_Coal_Trade'!O$16+'BP(2020)_Coal_Trade'!P$16*H$35/SUM(H$35,I$35,S$35,AB$35))*10^6</f>
        <v>0.66955545938693828</v>
      </c>
      <c r="I9" s="131">
        <f>'BP(2020)_Coal_Trade'!P$10*I$35/SUM(H$35,I$35,S$35,AB$35)*10^6+'BP(2020)_Coal_Trade'!P$16*I$35/SUM(H$35,I$35,S$35,AB$35)*10^6</f>
        <v>8.7922409876108371E-5</v>
      </c>
      <c r="J9" s="131">
        <f>'BP(2020)_Coal_Trade'!E$10*J$35/SUM(J$35,L$35,V$35)*10^6+'BP(2020)_Coal_Trade'!E$16*J$35/SUM(J$35,L$35,V$35)*10^6</f>
        <v>0</v>
      </c>
      <c r="K9" s="131">
        <f>'BP(2020)_Coal_Trade'!B$10*10^6+'BP(2020)_Coal_Trade'!B$16*10^6</f>
        <v>0</v>
      </c>
      <c r="L9" s="131">
        <f>'BP(2020)_Coal_Trade'!E$10*L$35/SUM(J$35,L$35,V$35)*10^6+'BP(2020)_Coal_Trade'!E$16*L$35/SUM(J$35,L$35,V$35)*10^6</f>
        <v>0</v>
      </c>
      <c r="M9" s="131">
        <f>'BP(2020)_Coal_Trade'!L$10*10^6+'BP(2020)_Coal_Trade'!L$16*10^6</f>
        <v>1027883.6598908033</v>
      </c>
      <c r="N9" s="131">
        <f>'BP(2020)_Coal_Trade'!F$10*N$35/SUM(N$35:R$35)*10^6+'BP(2020)_Coal_Trade'!F$16*N$35/SUM(N$35:R$35)*10^6</f>
        <v>20279.049929446399</v>
      </c>
      <c r="O9" s="131">
        <f>'BP(2020)_Coal_Trade'!F$10*O$35/SUM(N$35:R$35)*10^6+'BP(2020)_Coal_Trade'!F$16*O$35/SUM(N$35:R$35)*10^6</f>
        <v>5893.7484813318961</v>
      </c>
      <c r="P9" s="131">
        <f>'BP(2020)_Coal_Trade'!F$10*P$35/SUM(N$35:R$35)*10^6+'BP(2020)_Coal_Trade'!F$16*P$35/SUM(N$35:R$35)*10^6</f>
        <v>21508.818748702361</v>
      </c>
      <c r="Q9" s="131">
        <f>'BP(2020)_Coal_Trade'!F$10*Q$35/SUM(N$35:R$35)*10^6+'BP(2020)_Coal_Trade'!F$16*Q$35/SUM(N$35:R$35)*10^6</f>
        <v>23772.551372031001</v>
      </c>
      <c r="R9" s="131">
        <f>'BP(2020)_Coal_Trade'!F$10*R$35/SUM(N$35:R$35)*10^6+'BP(2020)_Coal_Trade'!F$16*R$35/SUM(N$35:R$35)*10^6</f>
        <v>53744.562904081751</v>
      </c>
      <c r="S9" s="131">
        <f>'BP(2020)_Coal_Trade'!P$10*S$35/SUM(H$35,I$35,S$35,AB$35)*10^6+'BP(2020)_Coal_Trade'!P$16*S$35/SUM(H$35,I$35,S$35,AB$35)*10^6</f>
        <v>2.2521599778550791E-4</v>
      </c>
      <c r="T9" s="131">
        <f>'BP(2020)_Coal_Trade'!M$10*10^6+'BP(2020)_Coal_Trade'!M$16*10^6</f>
        <v>0.98389799999999994</v>
      </c>
      <c r="U9" s="131">
        <f>'BP(2020)_Coal_Trade'!N$10*10^6+'BP(2020)_Coal_Trade'!N$16*10^6</f>
        <v>1226.3472144</v>
      </c>
      <c r="V9" s="131">
        <f>'BP(2020)_Coal_Trade'!E$10*V$35/SUM(J$35,L$35,V$35)*10^6+'BP(2020)_Coal_Trade'!E$16*V$35/SUM(J$35,L$35,V$35)*10^6</f>
        <v>0</v>
      </c>
      <c r="W9" s="131">
        <f>'BP(2020)_Coal_Trade'!I$10*W$35/SUM(W$35:X$35)*10^6+'BP(2020)_Coal_Trade'!I$16*W$35/SUM(W$35:X$35)*10^6</f>
        <v>74.088466145666047</v>
      </c>
      <c r="X9" s="131">
        <f>'BP(2020)_Coal_Trade'!I$10*X$35/SUM(W$35:X$35)*10^6+'BP(2020)_Coal_Trade'!I$16*X$35/SUM(W$35:X$35)*10^6</f>
        <v>6.4070532747338511</v>
      </c>
      <c r="Y9" s="131">
        <f>'BP(2020)_Coal_Trade'!C$10*10^6+'BP(2020)_Coal_Trade'!C$16*10^6</f>
        <v>0</v>
      </c>
      <c r="Z9" s="131">
        <f>'BP(2020)_Coal_Trade'!J$10*Z$35/SUM(B$35,C$35,D$35,E$35,Z$35)*10^6+'BP(2020)_Coal_Trade'!J$16*Z$35/SUM(B$35,C$35,D$35,E$35,Z$35)*10^6</f>
        <v>0</v>
      </c>
      <c r="AA9" s="269">
        <v>1</v>
      </c>
      <c r="AB9" s="131">
        <f>'BP(2020)_Coal_Trade'!P$10*AB$35/SUM(H$35,I$35,S$35,AB$35)*10^6+'BP(2020)_Coal_Trade'!P$16*AB$35/SUM(H$35,I$35,S$35,AB$35)*10^6</f>
        <v>4.0961196540027041E-4</v>
      </c>
      <c r="AC9" s="131">
        <f>'BP(2020)_Coal_Trade'!D$10*10^6+'BP(2020)_Coal_Trade'!D$16*10^6</f>
        <v>0</v>
      </c>
      <c r="AD9" s="133">
        <f t="shared" si="0"/>
        <v>1560549.741246152</v>
      </c>
      <c r="AE9" s="133">
        <f>'BP(2020)_Coal_Trade'!Q$10*10^6+'BP(2020)_Coal_Trade'!Q$16*10^6</f>
        <v>1560548.741246152</v>
      </c>
      <c r="AF9" s="134">
        <f t="shared" si="1"/>
        <v>1</v>
      </c>
      <c r="AG9" s="138">
        <f>-('Key inputs_EB_Trade'!$I$26+'Key inputs_EB_Trade'!$I$27)</f>
        <v>1594714</v>
      </c>
      <c r="AH9" s="134"/>
    </row>
    <row r="10" spans="1:34">
      <c r="A10" t="s">
        <v>63</v>
      </c>
      <c r="B10" s="131">
        <f>('BP(2020)_Coal_Trade'!J$17+'BP(2020)_Coal_Trade'!J$15)*B$35/SUM(B$35,C$35,D$35,E$35,Z$35)*10^6*AG$10/SUM(AG$10,AG$11,AG$21,AG$22,AG$23,AG$30)</f>
        <v>0.60083558411431348</v>
      </c>
      <c r="C10" s="131">
        <f>('BP(2020)_Coal_Trade'!J$17+'BP(2020)_Coal_Trade'!J$15)*C$35/SUM(B$35,C$35,D$35,E$35,Z$35)*10^6*AG$10/SUM(AG$10,AG$11,AG$21,AG$22,AG$23,AG$30)</f>
        <v>3.325394222634777</v>
      </c>
      <c r="D10" s="131">
        <f>('BP(2020)_Coal_Trade'!J$17+'BP(2020)_Coal_Trade'!J$15)*D$35/SUM(B$35,C$35,D$35,E$35,Z$35)*10^6*AG$10/SUM(AG$10,AG$11,AG$21,AG$22,AG$23,AG$30)</f>
        <v>0.22328071468455654</v>
      </c>
      <c r="E10" s="131">
        <f>('BP(2020)_Coal_Trade'!J$17+'BP(2020)_Coal_Trade'!J$15)*E$35/SUM(B$35,C$35,D$35,E$35,Z$35)*10^6*AG$10/SUM(AG$10,AG$11,AG$21,AG$22,AG$23,AG$30)</f>
        <v>0.96824934351891923</v>
      </c>
      <c r="F10" s="131">
        <f>('BP(2020)_Coal_Trade'!K$17+'BP(2020)_Coal_Trade'!K$15)*10^6*AG$10/SUM(AG$10,AG$11,AG$21,AG$22,AG$23,AG$30)</f>
        <v>0</v>
      </c>
      <c r="G10" s="131">
        <f>('BP(2020)_Coal_Trade'!H$17+'BP(2020)_Coal_Trade'!H$15)*10^6*AG$10/SUM(AG$10,AG$11,AG$21,AG$22,AG$23,AG$30)</f>
        <v>1.0323472667990002E-2</v>
      </c>
      <c r="H10" s="71">
        <f>('BP(2020)_Coal_Trade'!O$17+'BP(2020)_Coal_Trade'!O$15+('BP(2020)_Coal_Trade'!P$17+'BP(2020)_Coal_Trade'!P$15)*H$35/SUM(H$35,I$35,S$35,AB$35))*10^6*AG$10/SUM(AG$10,AG$11,AG$21,AG$22,AG$23,AG$30)</f>
        <v>1553.7617283057632</v>
      </c>
      <c r="I10" s="131">
        <f>('BP(2020)_Coal_Trade'!P$17+'BP(2020)_Coal_Trade'!P$15)*I$35/SUM(H$35,I$35,S$35,AB$35)*10^6*AG$10/SUM(AG$10,AG$11,AG$21,AG$22,AG$23,AG$30)</f>
        <v>288.84889991496885</v>
      </c>
      <c r="J10" s="131">
        <f>('BP(2020)_Coal_Trade'!E$17+'BP(2020)_Coal_Trade'!E$15)*J$35/SUM(J$35,L$35,V$35)*10^6*AG$10/SUM(AG$10,AG$11,AG$21,AG$22,AG$23,AG$30)</f>
        <v>3.220561322947932</v>
      </c>
      <c r="K10" s="131">
        <f>('BP(2020)_Coal_Trade'!B$17+'BP(2020)_Coal_Trade'!B$15)*10^6*AG$10/SUM(AG$10,AG$11,AG$21,AG$22,AG$23,AG$30)</f>
        <v>1.0672733483598424E-3</v>
      </c>
      <c r="L10" s="131">
        <f>('BP(2020)_Coal_Trade'!E$17+'BP(2020)_Coal_Trade'!E$15)*L$35/SUM(J$35,L$35,V$35)*10^6*AG$10/SUM(AG$10,AG$11,AG$21,AG$22,AG$23,AG$30)</f>
        <v>1.7738527412356675</v>
      </c>
      <c r="M10" s="131">
        <f>('BP(2020)_Coal_Trade'!L$17+'BP(2020)_Coal_Trade'!L$15)*10^6*AG$10/SUM(AG$10,AG$11,AG$21,AG$22,AG$23,AG$30)</f>
        <v>2501.3377199690644</v>
      </c>
      <c r="N10" s="131">
        <f>('BP(2020)_Coal_Trade'!F$17+'BP(2020)_Coal_Trade'!F$15)*N$35/SUM(N$35:R$35)*10^6*AG$10/SUM(AG$10,AG$11,AG$21,AG$22,AG$23,AG$30)</f>
        <v>16.028884440025056</v>
      </c>
      <c r="O10" s="131">
        <f>('BP(2020)_Coal_Trade'!F$17+'BP(2020)_Coal_Trade'!F$15)*O$35/SUM(N$35:R$35)*10^6*AG$10/SUM(AG$10,AG$11,AG$21,AG$22,AG$23,AG$30)</f>
        <v>4.6585127831193764</v>
      </c>
      <c r="P10" s="131">
        <f>('BP(2020)_Coal_Trade'!F$17+'BP(2020)_Coal_Trade'!F$15)*P$35/SUM(N$35:R$35)*10^6*AG$10/SUM(AG$10,AG$11,AG$21,AG$22,AG$23,AG$30)</f>
        <v>17.00091332502608</v>
      </c>
      <c r="Q10" s="131">
        <f>('BP(2020)_Coal_Trade'!F$17+'BP(2020)_Coal_Trade'!F$15)*Q$35/SUM(N$35:R$35)*10^6*AG$10/SUM(AG$10,AG$11,AG$21,AG$22,AG$23,AG$30)</f>
        <v>18.790203688661972</v>
      </c>
      <c r="R10" s="131">
        <f>('BP(2020)_Coal_Trade'!F$17+'BP(2020)_Coal_Trade'!F$15)*R$35/SUM(N$35:R$35)*10^6*AG$10/SUM(AG$10,AG$11,AG$21,AG$22,AG$23,AG$30)</f>
        <v>42.480559546247996</v>
      </c>
      <c r="S10" s="131">
        <f>('BP(2020)_Coal_Trade'!P$17+'BP(2020)_Coal_Trade'!P$15)*S$35/SUM(H$35,I$35,S$35,AB$35)*10^6*AG$10/SUM(AG$10,AG$11,AG$21,AG$22,AG$23,AG$30)</f>
        <v>739.89547483130752</v>
      </c>
      <c r="T10" s="131">
        <f>('BP(2020)_Coal_Trade'!M$17+'BP(2020)_Coal_Trade'!M$15)*10^6*AG$10/SUM(AG$10,AG$11,AG$21,AG$22,AG$23,AG$30)</f>
        <v>2954.4240140496936</v>
      </c>
      <c r="U10" s="131">
        <f>('BP(2020)_Coal_Trade'!N$17+'BP(2020)_Coal_Trade'!N$15)*10^6*AG$10/SUM(AG$10,AG$11,AG$21,AG$22,AG$23,AG$30)</f>
        <v>779.35219769458172</v>
      </c>
      <c r="V10" s="131">
        <f>('BP(2020)_Coal_Trade'!E$17+'BP(2020)_Coal_Trade'!E$15)*V$35/SUM(J$35,L$35,V$35)*10^6*AG$10/SUM(AG$10,AG$11,AG$21,AG$22,AG$23,AG$30)</f>
        <v>0.97231044764761532</v>
      </c>
      <c r="W10" s="131">
        <f>('BP(2020)_Coal_Trade'!I$17+'BP(2020)_Coal_Trade'!I$15)*W$35/SUM(W$35:X$35)*10^6*AG$10/SUM(AG$10,AG$11,AG$21,AG$22,AG$23,AG$30)</f>
        <v>5.5909769000801894</v>
      </c>
      <c r="X10" s="131">
        <f>('BP(2020)_Coal_Trade'!I$17+'BP(2020)_Coal_Trade'!I$15)*X$35/SUM(W$35:X$35)*10^6*AG$10/SUM(AG$10,AG$11,AG$21,AG$22,AG$23,AG$30)</f>
        <v>0.4834988321419792</v>
      </c>
      <c r="Y10" s="131">
        <f>('BP(2020)_Coal_Trade'!C$17+'BP(2020)_Coal_Trade'!C$15)*10^6*AG$10/SUM(AG$10,AG$11,AG$21,AG$22,AG$23,AG$30)</f>
        <v>1.5598390023263857</v>
      </c>
      <c r="Z10" s="131">
        <f>('BP(2020)_Coal_Trade'!J$17+'BP(2020)_Coal_Trade'!J$15)*Z$35/SUM(B$35,C$35,D$35,E$35,Z$35)*10^6*AG$10/SUM(AG$10,AG$11,AG$21,AG$22,AG$23,AG$30)</f>
        <v>0</v>
      </c>
      <c r="AA10" s="131">
        <f>('BP(2020)_Coal_Trade'!G$17+'BP(2020)_Coal_Trade'!G$15)*10^6*AG$10/SUM(AG$10,AG$11,AG$21,AG$22,AG$23,AG$30)</f>
        <v>0</v>
      </c>
      <c r="AB10" s="131">
        <f>('BP(2020)_Coal_Trade'!P$17+'BP(2020)_Coal_Trade'!P$15)*AB$35/SUM(H$35,I$35,S$35,AB$35)*10^6*AG$10/SUM(AG$10,AG$11,AG$21,AG$22,AG$23,AG$30)</f>
        <v>1345.6861085199512</v>
      </c>
      <c r="AC10" s="131">
        <f>('BP(2020)_Coal_Trade'!D$17+'BP(2020)_Coal_Trade'!D$15)*10^6*AG$10/SUM(AG$10,AG$11,AG$21,AG$22,AG$23,AG$30)</f>
        <v>16.660765942013445</v>
      </c>
      <c r="AD10" s="132">
        <f t="shared" si="0"/>
        <v>10297.65617286777</v>
      </c>
      <c r="AE10" s="133">
        <f>('BP(2020)_Coal_Trade'!Q$17+'BP(2020)_Coal_Trade'!Q$15)*10^6*AG$10/SUM(AG$10,AG$11,AG$21,AG$22,AG$23,AG$30)</f>
        <v>10297.656172867772</v>
      </c>
      <c r="AF10" s="134">
        <f t="shared" si="1"/>
        <v>0</v>
      </c>
      <c r="AG10" s="138">
        <f>-('Key inputs_EB_Trade'!$J$26+'Key inputs_EB_Trade'!$J$27)</f>
        <v>12451</v>
      </c>
      <c r="AH10" s="134"/>
    </row>
    <row r="11" spans="1:34">
      <c r="A11" t="s">
        <v>66</v>
      </c>
      <c r="B11" s="131">
        <f>('BP(2020)_Coal_Trade'!J$17+'BP(2020)_Coal_Trade'!J$15)*B$35/SUM(B$35,C$35,D$35,E$35,Z$35)*10^6*AG$11/SUM(AG$10,AG$11,AG$21,AG$22,AG$23,AG$30)</f>
        <v>6.8716558652219289E-2</v>
      </c>
      <c r="C11" s="131">
        <f>('BP(2020)_Coal_Trade'!J$17+'BP(2020)_Coal_Trade'!J$15)*C$35/SUM(B$35,C$35,D$35,E$35,Z$35)*10^6*AG$11/SUM(AG$10,AG$11,AG$21,AG$22,AG$23,AG$30)</f>
        <v>0.38031976331474759</v>
      </c>
      <c r="D11" s="131">
        <f>('BP(2020)_Coal_Trade'!J$17+'BP(2020)_Coal_Trade'!J$15)*D$35/SUM(B$35,C$35,D$35,E$35,Z$35)*10^6*AG$11/SUM(AG$10,AG$11,AG$21,AG$22,AG$23,AG$30)</f>
        <v>2.5536241081905747E-2</v>
      </c>
      <c r="E11" s="131">
        <f>('BP(2020)_Coal_Trade'!J$17+'BP(2020)_Coal_Trade'!J$15)*E$35/SUM(B$35,C$35,D$35,E$35,Z$35)*10^6*AG$11/SUM(AG$10,AG$11,AG$21,AG$22,AG$23,AG$30)</f>
        <v>0.11073705446718665</v>
      </c>
      <c r="F11" s="131">
        <f>('BP(2020)_Coal_Trade'!K$17+'BP(2020)_Coal_Trade'!K$15)*10^6*AG$11/SUM(AG$10,AG$11,AG$21,AG$22,AG$23,AG$30)</f>
        <v>0</v>
      </c>
      <c r="G11" s="131">
        <f>('BP(2020)_Coal_Trade'!H$17+'BP(2020)_Coal_Trade'!H$15)*10^6*AG$11/SUM(AG$10,AG$11,AG$21,AG$22,AG$23,AG$30)</f>
        <v>1.1806782651367573E-3</v>
      </c>
      <c r="H11" s="131">
        <f>('BP(2020)_Coal_Trade'!O$17+'BP(2020)_Coal_Trade'!O$15+('BP(2020)_Coal_Trade'!P$17+'BP(2020)_Coal_Trade'!P$15)*H$35/SUM(H$35,I$35,S$35,AB$35))*10^6*AG$11/SUM(AG$10,AG$11,AG$21,AG$22,AG$23,AG$30)</f>
        <v>177.70112449661929</v>
      </c>
      <c r="I11" s="71">
        <f>('BP(2020)_Coal_Trade'!P$17+'BP(2020)_Coal_Trade'!P$15)*I$35/SUM(H$35,I$35,S$35,AB$35)*10^6*AG$11/SUM(AG$10,AG$11,AG$21,AG$22,AG$23,AG$30)</f>
        <v>33.035164523244369</v>
      </c>
      <c r="J11" s="131">
        <f>('BP(2020)_Coal_Trade'!E$17+'BP(2020)_Coal_Trade'!E$15)*J$35/SUM(J$35,L$35,V$35)*10^6*AG$11/SUM(AG$10,AG$11,AG$21,AG$22,AG$23,AG$30)</f>
        <v>0.36833020029538632</v>
      </c>
      <c r="K11" s="131">
        <f>('BP(2020)_Coal_Trade'!B$17+'BP(2020)_Coal_Trade'!B$15)*10^6*AG$11/SUM(AG$10,AG$11,AG$21,AG$22,AG$23,AG$30)</f>
        <v>1.2206226391971856E-4</v>
      </c>
      <c r="L11" s="131">
        <f>('BP(2020)_Coal_Trade'!E$17+'BP(2020)_Coal_Trade'!E$15)*L$35/SUM(J$35,L$35,V$35)*10^6*AG$11/SUM(AG$10,AG$11,AG$21,AG$22,AG$23,AG$30)</f>
        <v>0.20287256473532972</v>
      </c>
      <c r="M11" s="131">
        <f>('BP(2020)_Coal_Trade'!L$17+'BP(2020)_Coal_Trade'!L$15)*10^6*AG$11/SUM(AG$10,AG$11,AG$21,AG$22,AG$23,AG$30)</f>
        <v>286.07380236414326</v>
      </c>
      <c r="N11" s="131">
        <f>('BP(2020)_Coal_Trade'!F$17+'BP(2020)_Coal_Trade'!F$15)*N$35/SUM(N$35:R$35)*10^6*AG$11/SUM(AG$10,AG$11,AG$21,AG$22,AG$23,AG$30)</f>
        <v>1.8331966462609977</v>
      </c>
      <c r="O11" s="131">
        <f>('BP(2020)_Coal_Trade'!F$17+'BP(2020)_Coal_Trade'!F$15)*O$35/SUM(N$35:R$35)*10^6*AG$11/SUM(AG$10,AG$11,AG$21,AG$22,AG$23,AG$30)</f>
        <v>0.53278629854324888</v>
      </c>
      <c r="P11" s="131">
        <f>('BP(2020)_Coal_Trade'!F$17+'BP(2020)_Coal_Trade'!F$15)*P$35/SUM(N$35:R$35)*10^6*AG$11/SUM(AG$10,AG$11,AG$21,AG$22,AG$23,AG$30)</f>
        <v>1.9443659605523365</v>
      </c>
      <c r="Q11" s="131">
        <f>('BP(2020)_Coal_Trade'!F$17+'BP(2020)_Coal_Trade'!F$15)*Q$35/SUM(N$35:R$35)*10^6*AG$11/SUM(AG$10,AG$11,AG$21,AG$22,AG$23,AG$30)</f>
        <v>2.1490041002854907</v>
      </c>
      <c r="R11" s="131">
        <f>('BP(2020)_Coal_Trade'!F$17+'BP(2020)_Coal_Trade'!F$15)*R$35/SUM(N$35:R$35)*10^6*AG$11/SUM(AG$10,AG$11,AG$21,AG$22,AG$23,AG$30)</f>
        <v>4.8584303906398798</v>
      </c>
      <c r="S11" s="131">
        <f>('BP(2020)_Coal_Trade'!P$17+'BP(2020)_Coal_Trade'!P$15)*S$35/SUM(H$35,I$35,S$35,AB$35)*10^6*AG$11/SUM(AG$10,AG$11,AG$21,AG$22,AG$23,AG$30)</f>
        <v>84.620605265423009</v>
      </c>
      <c r="T11" s="131">
        <f>('BP(2020)_Coal_Trade'!M$17+'BP(2020)_Coal_Trade'!M$15)*10^6*AG$11/SUM(AG$10,AG$11,AG$21,AG$22,AG$23,AG$30)</f>
        <v>337.89252236822455</v>
      </c>
      <c r="U11" s="131">
        <f>('BP(2020)_Coal_Trade'!N$17+'BP(2020)_Coal_Trade'!N$15)*10^6*AG$11/SUM(AG$10,AG$11,AG$21,AG$22,AG$23,AG$30)</f>
        <v>89.133204523097291</v>
      </c>
      <c r="V11" s="131">
        <f>('BP(2020)_Coal_Trade'!E$17+'BP(2020)_Coal_Trade'!E$15)*V$35/SUM(J$35,L$35,V$35)*10^6*AG$11/SUM(AG$10,AG$11,AG$21,AG$22,AG$23,AG$30)</f>
        <v>0.11120151613928234</v>
      </c>
      <c r="W11" s="131">
        <f>('BP(2020)_Coal_Trade'!I$17+'BP(2020)_Coal_Trade'!I$15)*W$35/SUM(W$35:X$35)*10^6*AG$11/SUM(AG$10,AG$11,AG$21,AG$22,AG$23,AG$30)</f>
        <v>0.63943065663112919</v>
      </c>
      <c r="X11" s="131">
        <f>('BP(2020)_Coal_Trade'!I$17+'BP(2020)_Coal_Trade'!I$15)*X$35/SUM(W$35:X$35)*10^6*AG$11/SUM(AG$10,AG$11,AG$21,AG$22,AG$23,AG$30)</f>
        <v>5.5296951005556053E-2</v>
      </c>
      <c r="Y11" s="131">
        <f>('BP(2020)_Coal_Trade'!C$17+'BP(2020)_Coal_Trade'!C$15)*10^6*AG$11/SUM(AG$10,AG$11,AG$21,AG$22,AG$23,AG$30)</f>
        <v>0.17839617213980991</v>
      </c>
      <c r="Z11" s="131">
        <f>('BP(2020)_Coal_Trade'!J$17+'BP(2020)_Coal_Trade'!J$15)*Z$35/SUM(B$35,C$35,D$35,E$35,Z$35)*10^6*AG$11/SUM(AG$10,AG$11,AG$21,AG$22,AG$23,AG$30)</f>
        <v>0</v>
      </c>
      <c r="AA11" s="131">
        <f>('BP(2020)_Coal_Trade'!G$17+'BP(2020)_Coal_Trade'!G$15)*10^6*AG$11/SUM(AG$10,AG$11,AG$21,AG$22,AG$23,AG$30)</f>
        <v>0</v>
      </c>
      <c r="AB11" s="131">
        <f>('BP(2020)_Coal_Trade'!P$17+'BP(2020)_Coal_Trade'!P$15)*AB$35/SUM(H$35,I$35,S$35,AB$35)*10^6*AG$11/SUM(AG$10,AG$11,AG$21,AG$22,AG$23,AG$30)</f>
        <v>153.90386463195009</v>
      </c>
      <c r="AC11" s="131">
        <f>('BP(2020)_Coal_Trade'!D$17+'BP(2020)_Coal_Trade'!D$15)*10^6*AG$11/SUM(AG$10,AG$11,AG$21,AG$22,AG$23,AG$30)</f>
        <v>1.9054638745022201</v>
      </c>
      <c r="AD11" s="132">
        <f t="shared" si="0"/>
        <v>1177.7256758624776</v>
      </c>
      <c r="AE11" s="133">
        <f>('BP(2020)_Coal_Trade'!Q$17+'BP(2020)_Coal_Trade'!Q$15)*10^6*AG$11/SUM(AG$10,AG$11,AG$21,AG$22,AG$23,AG$30)</f>
        <v>1177.7256758624776</v>
      </c>
      <c r="AF11" s="134">
        <f t="shared" si="1"/>
        <v>0</v>
      </c>
      <c r="AG11" s="138">
        <f>-('Key inputs_EB_Trade'!$K$26+'Key inputs_EB_Trade'!$K$27)</f>
        <v>1424</v>
      </c>
      <c r="AH11" s="134"/>
    </row>
    <row r="12" spans="1:34">
      <c r="A12" t="s">
        <v>69</v>
      </c>
      <c r="B12" s="131">
        <f>'BP(2020)_Coal_Trade'!J$18*B$35/SUM(B$35,C$35,D$35,E$35,Z$35)*10^6*AG$12/SUM(AG$12,AG$14,AG$25,AG$26,AG$27)</f>
        <v>0</v>
      </c>
      <c r="C12" s="131">
        <f>'BP(2020)_Coal_Trade'!J$18*C$35/SUM(B$35,C$35,D$35,E$35,Z$35)*10^6*AG$12/SUM(AG$12,AG$14,AG$25,AG$26,AG$27)</f>
        <v>0</v>
      </c>
      <c r="D12" s="131">
        <f>'BP(2020)_Coal_Trade'!J$18*D$35/SUM(B$35,C$35,D$35,E$35,Z$35)*10^6*AG$12/SUM(AG$12,AG$14,AG$25,AG$26,AG$27)</f>
        <v>0</v>
      </c>
      <c r="E12" s="131">
        <f>'BP(2020)_Coal_Trade'!J$18*E$35/SUM(B$35,C$35,D$35,E$35,Z$35)*10^6*AG$12/SUM(AG$12,AG$14,AG$25,AG$26,AG$27)</f>
        <v>0</v>
      </c>
      <c r="F12" s="131">
        <f>'BP(2020)_Coal_Trade'!K$18*10^6*AG$12/SUM(AG$12,AG$14,AG$25,AG$26,AG$27)</f>
        <v>0</v>
      </c>
      <c r="G12" s="131">
        <f>'BP(2020)_Coal_Trade'!H$18*10^6*AG$12/SUM(AG$12,AG$14,AG$25,AG$26,AG$27)</f>
        <v>0</v>
      </c>
      <c r="H12" s="131">
        <f>('BP(2020)_Coal_Trade'!O$18+'BP(2020)_Coal_Trade'!P$18*H$35/SUM(H$35,I$35,S$35,AB$35))*10^6*AG$12/SUM(AG$12,AG$14,AG$25,AG$26,AG$27)</f>
        <v>0</v>
      </c>
      <c r="I12" s="131">
        <f>'BP(2020)_Coal_Trade'!P$18*I$35/SUM(H$35,I$35,S$35,AB$35)*10^6*AG$12/SUM(AG$12,AG$14,AG$25,AG$26,AG$27)</f>
        <v>0</v>
      </c>
      <c r="J12" s="71">
        <f>'BP(2020)_Coal_Trade'!E$18*J$35/SUM(J$35,L$35,V$35)*10^6*AG$12/SUM(AG$12,AG$14,AG$25,AG$26,AG$27)</f>
        <v>0</v>
      </c>
      <c r="K12" s="131">
        <f>'BP(2020)_Coal_Trade'!B$18*10^6*AG$12/SUM(AG$12,AG$14,AG$25,AG$26,AG$27)</f>
        <v>0</v>
      </c>
      <c r="L12" s="131">
        <f>'BP(2020)_Coal_Trade'!E$18*L$35/SUM(J$35,L$35,V$35)*10^6*AG$12/SUM(AG$12,AG$14,AG$25,AG$26,AG$27)</f>
        <v>0</v>
      </c>
      <c r="M12" s="131">
        <f>'BP(2020)_Coal_Trade'!L$18*10^6*AG$12/SUM(AG$12,AG$14,AG$25,AG$26,AG$27)</f>
        <v>0</v>
      </c>
      <c r="N12" s="131">
        <f>'BP(2020)_Coal_Trade'!F$18*N$35/SUM(N$35:R$35)*10^6*AG$12/SUM(AG$12,AG$14,AG$25,AG$26,AG$27)</f>
        <v>0</v>
      </c>
      <c r="O12" s="131">
        <f>'BP(2020)_Coal_Trade'!F$18*O$35/SUM(N$35:R$35)*10^6*AG$12/SUM(AG$12,AG$14,AG$25,AG$26,AG$27)</f>
        <v>0</v>
      </c>
      <c r="P12" s="131">
        <f>'BP(2020)_Coal_Trade'!F$18*P$35/SUM(N$35:R$35)*10^6*AG$12/SUM(AG$12,AG$14,AG$25,AG$26,AG$27)</f>
        <v>0</v>
      </c>
      <c r="Q12" s="131">
        <f>'BP(2020)_Coal_Trade'!F$18*Q$35/SUM(N$35:R$35)*10^6*AG$12/SUM(AG$12,AG$14,AG$25,AG$26,AG$27)</f>
        <v>0</v>
      </c>
      <c r="R12" s="131">
        <f>'BP(2020)_Coal_Trade'!F$18*R$35/SUM(N$35:R$35)*10^6*AG$12/SUM(AG$12,AG$14,AG$25,AG$26,AG$27)</f>
        <v>0</v>
      </c>
      <c r="S12" s="131">
        <f>'BP(2020)_Coal_Trade'!P$18*S$35/SUM(H$35,I$35,S$35,AB$35)*10^6*AG$12/SUM(AG$12,AG$14,AG$25,AG$26,AG$27)</f>
        <v>0</v>
      </c>
      <c r="T12" s="131">
        <f>'BP(2020)_Coal_Trade'!M$18*10^6*AG$12/SUM(AG$12,AG$14,AG$25,AG$26,AG$27)</f>
        <v>0</v>
      </c>
      <c r="U12" s="131">
        <f>'BP(2020)_Coal_Trade'!N$18*10^6*AG$12/SUM(AG$12,AG$14,AG$25,AG$26,AG$27)</f>
        <v>0</v>
      </c>
      <c r="V12" s="131">
        <f>'BP(2020)_Coal_Trade'!E$18*V$35/SUM(J$35,L$35,V$35)*10^6*AG$12/SUM(AG$12,AG$14,AG$25,AG$26,AG$27)</f>
        <v>0</v>
      </c>
      <c r="W12" s="131">
        <f>'BP(2020)_Coal_Trade'!I$18*W$35/SUM(W$35:X$35)*10^6*AG$12/SUM(AG$12,AG$14,AG$25,AG$26,AG$27)</f>
        <v>0</v>
      </c>
      <c r="X12" s="131">
        <f>'BP(2020)_Coal_Trade'!I$18*X$35/SUM(W$35:X$35)*10^6*AG$12/SUM(AG$12,AG$14,AG$25,AG$26,AG$27)</f>
        <v>0</v>
      </c>
      <c r="Y12" s="131">
        <f>'BP(2020)_Coal_Trade'!C$18*10^6*AG$12/SUM(AG$12,AG$14,AG$25,AG$26,AG$27)</f>
        <v>0</v>
      </c>
      <c r="Z12" s="131">
        <f>'BP(2020)_Coal_Trade'!J$18*Z$35/SUM(B$35,C$35,D$35,E$35,Z$35)*10^6*AG$12/SUM(AG$12,AG$14,AG$25,AG$26,AG$27)</f>
        <v>0</v>
      </c>
      <c r="AA12" s="131">
        <f>'BP(2020)_Coal_Trade'!G$18*10^6*AG$12/SUM(AG$12,AG$14,AG$25,AG$26,AG$27)</f>
        <v>0</v>
      </c>
      <c r="AB12" s="131">
        <f>'BP(2020)_Coal_Trade'!P$18*AB$35/SUM(H$35,I$35,S$35,AB$35)*10^6*AG$12/SUM(AG$12,AG$14,AG$25,AG$26,AG$27)</f>
        <v>0</v>
      </c>
      <c r="AC12" s="131">
        <f>'BP(2020)_Coal_Trade'!D$18*10^6*AG$12/SUM(AG$12,AG$14,AG$25,AG$26,AG$27)</f>
        <v>0</v>
      </c>
      <c r="AD12" s="132">
        <f t="shared" si="0"/>
        <v>0</v>
      </c>
      <c r="AE12" s="133">
        <f>'BP(2020)_Coal_Trade'!Q$18*10^6*AG$12/SUM(AG$12,AG$14,AG$25,AG$26,AG$27)</f>
        <v>0</v>
      </c>
      <c r="AF12" s="134">
        <f>AD12-AE12</f>
        <v>0</v>
      </c>
      <c r="AG12" s="138">
        <f>-('Key inputs_EB_Trade'!$L$26+'Key inputs_EB_Trade'!$L$27)</f>
        <v>0</v>
      </c>
      <c r="AH12" s="134"/>
    </row>
    <row r="13" spans="1:34">
      <c r="A13" t="s">
        <v>71</v>
      </c>
      <c r="B13" s="131">
        <f>'BP(2020)_Coal_Trade'!J$5*B$35/SUM(B$35,C$35,D$35,E$35,Z$35)*10^6</f>
        <v>88.077323378201299</v>
      </c>
      <c r="C13" s="131">
        <f>'BP(2020)_Coal_Trade'!J$5*C$35/SUM(B$35,C$35,D$35,E$35,Z$35)*10^6</f>
        <v>487.47416106979563</v>
      </c>
      <c r="D13" s="131">
        <f>'BP(2020)_Coal_Trade'!J$5*D$35/SUM(B$35,C$35,D$35,E$35,Z$35)*10^6</f>
        <v>32.731030304034036</v>
      </c>
      <c r="E13" s="131">
        <f>'BP(2020)_Coal_Trade'!J$5*E$35/SUM(B$35,C$35,D$35,E$35,Z$35)*10^6</f>
        <v>141.93701703862743</v>
      </c>
      <c r="F13" s="131">
        <f>'BP(2020)_Coal_Trade'!K$5*10^6</f>
        <v>0</v>
      </c>
      <c r="G13" s="131">
        <f>'BP(2020)_Coal_Trade'!H$5*10^6</f>
        <v>0</v>
      </c>
      <c r="H13" s="131">
        <f>('BP(2020)_Coal_Trade'!O$5+'BP(2020)_Coal_Trade'!P$5*H$35/SUM(H$35,I$35,S$35,AB$35))*10^6</f>
        <v>351947.22367625026</v>
      </c>
      <c r="I13" s="131">
        <f>'BP(2020)_Coal_Trade'!P$5*I$35/SUM(H$35,I$35,S$35,AB$35)*10^6</f>
        <v>10561.951629786901</v>
      </c>
      <c r="J13" s="131">
        <f>'BP(2020)_Coal_Trade'!E$5*J$35/SUM(J$35,L$35,V$35)*10^6</f>
        <v>14513.031862919339</v>
      </c>
      <c r="K13" s="71">
        <f>'BP(2020)_Coal_Trade'!B$5*10^6</f>
        <v>0</v>
      </c>
      <c r="L13" s="131">
        <f>'BP(2020)_Coal_Trade'!E$5*L$35/SUM(J$35,L$35,V$35)*10^6</f>
        <v>7993.6317840752608</v>
      </c>
      <c r="M13" s="131">
        <f>'BP(2020)_Coal_Trade'!L$5*10^6</f>
        <v>96228.199369405091</v>
      </c>
      <c r="N13" s="131">
        <f>'BP(2020)_Coal_Trade'!F$5*N$35/SUM(N$35:R$35)*10^6</f>
        <v>17249.233708027798</v>
      </c>
      <c r="O13" s="131">
        <f>'BP(2020)_Coal_Trade'!F$5*O$35/SUM(N$35:R$35)*10^6</f>
        <v>5013.1857914708098</v>
      </c>
      <c r="P13" s="131">
        <f>'BP(2020)_Coal_Trade'!F$5*P$35/SUM(N$35:R$35)*10^6</f>
        <v>18295.267414931866</v>
      </c>
      <c r="Q13" s="131">
        <f>'BP(2020)_Coal_Trade'!F$5*Q$35/SUM(N$35:R$35)*10^6</f>
        <v>20220.784300985935</v>
      </c>
      <c r="R13" s="131">
        <f>'BP(2020)_Coal_Trade'!F$5*R$35/SUM(N$35:R$35)*10^6</f>
        <v>45714.790845411917</v>
      </c>
      <c r="S13" s="131">
        <f>'BP(2020)_Coal_Trade'!P$5*S$35/SUM(H$35,I$35,S$35,AB$35)*10^6</f>
        <v>27054.768837849049</v>
      </c>
      <c r="T13" s="131">
        <f>'BP(2020)_Coal_Trade'!M$5*10^6</f>
        <v>84602.064888368637</v>
      </c>
      <c r="U13" s="131">
        <f>'BP(2020)_Coal_Trade'!N$5*10^6</f>
        <v>259850.00059597081</v>
      </c>
      <c r="V13" s="131">
        <f>'BP(2020)_Coal_Trade'!E$5*V$35/SUM(J$35,L$35,V$35)*10^6</f>
        <v>4381.5878948836744</v>
      </c>
      <c r="W13" s="131">
        <f>'BP(2020)_Coal_Trade'!I$5*W$35/SUM(W$35:X$35)*10^6</f>
        <v>5.1864788884113509</v>
      </c>
      <c r="X13" s="131">
        <f>'BP(2020)_Coal_Trade'!I$5*X$35/SUM(W$35:X$35)*10^6</f>
        <v>0.44851848438864977</v>
      </c>
      <c r="Y13" s="131">
        <f>'BP(2020)_Coal_Trade'!C$5*10^6</f>
        <v>4.7659181760000005</v>
      </c>
      <c r="Z13" s="131">
        <f>'BP(2020)_Coal_Trade'!J$5*Z$35/SUM(B$35,C$35,D$35,E$35,Z$35)*10^6</f>
        <v>0</v>
      </c>
      <c r="AA13" s="131">
        <f>'BP(2020)_Coal_Trade'!G$5*10^6</f>
        <v>0</v>
      </c>
      <c r="AB13" s="131">
        <f>'BP(2020)_Coal_Trade'!P$5*AB$35/SUM(H$35,I$35,S$35,AB$35)*10^6</f>
        <v>49205.905202505273</v>
      </c>
      <c r="AC13" s="131">
        <f>'BP(2020)_Coal_Trade'!D$5*10^6</f>
        <v>19458.595154829702</v>
      </c>
      <c r="AD13" s="133">
        <f t="shared" si="0"/>
        <v>1033050.8434050118</v>
      </c>
      <c r="AE13" s="133">
        <f>'BP(2020)_Coal_Trade'!Q$5*10^6</f>
        <v>1033050.8434050116</v>
      </c>
      <c r="AF13" s="134">
        <f t="shared" si="1"/>
        <v>0</v>
      </c>
      <c r="AG13" s="138">
        <f>-('Key inputs_EB_Trade'!$M$26+'Key inputs_EB_Trade'!$M$27)</f>
        <v>894652</v>
      </c>
      <c r="AH13" s="134"/>
    </row>
    <row r="14" spans="1:34">
      <c r="A14" t="s">
        <v>73</v>
      </c>
      <c r="B14" s="131">
        <f>'BP(2020)_Coal_Trade'!J$18*B$35/SUM(B$35,C$35,D$35,E$35,Z$35)*10^6*AG$14/SUM(AG$12,AG$14,AG$25,AG$26,AG$27)</f>
        <v>0</v>
      </c>
      <c r="C14" s="131">
        <f>'BP(2020)_Coal_Trade'!J$18*C$35/SUM(B$35,C$35,D$35,E$35,Z$35)*10^6*AG$14/SUM(AG$12,AG$14,AG$25,AG$26,AG$27)</f>
        <v>0</v>
      </c>
      <c r="D14" s="131">
        <f>'BP(2020)_Coal_Trade'!J$18*D$35/SUM(B$35,C$35,D$35,E$35,Z$35)*10^6*AG$14/SUM(AG$12,AG$14,AG$25,AG$26,AG$27)</f>
        <v>0</v>
      </c>
      <c r="E14" s="131">
        <f>'BP(2020)_Coal_Trade'!J$18*E$35/SUM(B$35,C$35,D$35,E$35,Z$35)*10^6*AG$14/SUM(AG$12,AG$14,AG$25,AG$26,AG$27)</f>
        <v>0</v>
      </c>
      <c r="F14" s="131">
        <f>'BP(2020)_Coal_Trade'!K$18*10^6*AG$14/SUM(AG$12,AG$14,AG$25,AG$26,AG$27)</f>
        <v>0</v>
      </c>
      <c r="G14" s="131">
        <f>'BP(2020)_Coal_Trade'!H$18*10^6*AG$14/SUM(AG$12,AG$14,AG$25,AG$26,AG$27)</f>
        <v>0</v>
      </c>
      <c r="H14" s="131">
        <f>('BP(2020)_Coal_Trade'!O$18+'BP(2020)_Coal_Trade'!P$18*H$35/SUM(H$35,I$35,S$35,AB$35))*10^6*AG$14/SUM(AG$12,AG$14,AG$25,AG$26,AG$27)</f>
        <v>0</v>
      </c>
      <c r="I14" s="131">
        <f>'BP(2020)_Coal_Trade'!P$18*I$35/SUM(H$35,I$35,S$35,AB$35)*10^6*AG$14/SUM(AG$12,AG$14,AG$25,AG$26,AG$27)</f>
        <v>0</v>
      </c>
      <c r="J14" s="131">
        <f>'BP(2020)_Coal_Trade'!E$18*J$35/SUM(J$35,L$35,V$35)*10^6*AG$14/SUM(AG$12,AG$14,AG$25,AG$26,AG$27)</f>
        <v>0</v>
      </c>
      <c r="K14" s="131">
        <f>'BP(2020)_Coal_Trade'!B$18*10^6*AG$14/SUM(AG$12,AG$14,AG$25,AG$26,AG$27)</f>
        <v>0</v>
      </c>
      <c r="L14" s="71">
        <f>'BP(2020)_Coal_Trade'!E$18*L$35/SUM(J$35,L$35,V$35)*10^6*AG$14/SUM(AG$12,AG$14,AG$25,AG$26,AG$27)</f>
        <v>0</v>
      </c>
      <c r="M14" s="131">
        <f>'BP(2020)_Coal_Trade'!L$18*10^6*AG$14/SUM(AG$12,AG$14,AG$25,AG$26,AG$27)</f>
        <v>0</v>
      </c>
      <c r="N14" s="131">
        <f>'BP(2020)_Coal_Trade'!F$18*N$35/SUM(N$35:R$35)*10^6*AG$14/SUM(AG$12,AG$14,AG$25,AG$26,AG$27)</f>
        <v>0</v>
      </c>
      <c r="O14" s="131">
        <f>'BP(2020)_Coal_Trade'!F$18*O$35/SUM(N$35:R$35)*10^6*AG$14/SUM(AG$12,AG$14,AG$25,AG$26,AG$27)</f>
        <v>0</v>
      </c>
      <c r="P14" s="131">
        <f>'BP(2020)_Coal_Trade'!F$18*P$35/SUM(N$35:R$35)*10^6*AG$14/SUM(AG$12,AG$14,AG$25,AG$26,AG$27)</f>
        <v>0</v>
      </c>
      <c r="Q14" s="131">
        <f>'BP(2020)_Coal_Trade'!F$18*Q$35/SUM(N$35:R$35)*10^6*AG$14/SUM(AG$12,AG$14,AG$25,AG$26,AG$27)</f>
        <v>0</v>
      </c>
      <c r="R14" s="131">
        <f>'BP(2020)_Coal_Trade'!F$18*R$35/SUM(N$35:R$35)*10^6*AG$14/SUM(AG$12,AG$14,AG$25,AG$26,AG$27)</f>
        <v>0</v>
      </c>
      <c r="S14" s="131">
        <f>'BP(2020)_Coal_Trade'!P$18*S$35/SUM(H$35,I$35,S$35,AB$35)*10^6*AG$14/SUM(AG$12,AG$14,AG$25,AG$26,AG$27)</f>
        <v>0</v>
      </c>
      <c r="T14" s="131">
        <f>'BP(2020)_Coal_Trade'!M$18*10^6*AG$14/SUM(AG$12,AG$14,AG$25,AG$26,AG$27)</f>
        <v>0</v>
      </c>
      <c r="U14" s="131">
        <f>'BP(2020)_Coal_Trade'!N$18*10^6*AG$14/SUM(AG$12,AG$14,AG$25,AG$26,AG$27)</f>
        <v>0</v>
      </c>
      <c r="V14" s="131">
        <f>'BP(2020)_Coal_Trade'!E$18*V$35/SUM(J$35,L$35,V$35)*10^6*AG$14/SUM(AG$12,AG$14,AG$25,AG$26,AG$27)</f>
        <v>0</v>
      </c>
      <c r="W14" s="131">
        <f>'BP(2020)_Coal_Trade'!I$18*W$35/SUM(W$35:X$35)*10^6*AG$14/SUM(AG$12,AG$14,AG$25,AG$26,AG$27)</f>
        <v>0</v>
      </c>
      <c r="X14" s="131">
        <f>'BP(2020)_Coal_Trade'!I$18*X$35/SUM(W$35:X$35)*10^6*AG$14/SUM(AG$12,AG$14,AG$25,AG$26,AG$27)</f>
        <v>0</v>
      </c>
      <c r="Y14" s="131">
        <f>'BP(2020)_Coal_Trade'!C$18*10^6*AG$14/SUM(AG$12,AG$14,AG$25,AG$26,AG$27)</f>
        <v>0</v>
      </c>
      <c r="Z14" s="131">
        <f>'BP(2020)_Coal_Trade'!J$18*Z$35/SUM(B$35,C$35,D$35,E$35,Z$35)*10^6*AG$14/SUM(AG$12,AG$14,AG$25,AG$26,AG$27)</f>
        <v>0</v>
      </c>
      <c r="AA14" s="131">
        <f>'BP(2020)_Coal_Trade'!G$18*10^6*AG$14/SUM(AG$12,AG$14,AG$25,AG$26,AG$27)</f>
        <v>0</v>
      </c>
      <c r="AB14" s="131">
        <f>'BP(2020)_Coal_Trade'!P$18*AB$35/SUM(H$35,I$35,S$35,AB$35)*10^6*AG$14/SUM(AG$12,AG$14,AG$25,AG$26,AG$27)</f>
        <v>0</v>
      </c>
      <c r="AC14" s="131">
        <f>'BP(2020)_Coal_Trade'!D$18*10^6*AG$14/SUM(AG$12,AG$14,AG$25,AG$26,AG$27)</f>
        <v>0</v>
      </c>
      <c r="AD14" s="132">
        <f t="shared" si="0"/>
        <v>0</v>
      </c>
      <c r="AE14" s="133">
        <f>'BP(2020)_Coal_Trade'!Q$18*10^6*AG$14/SUM(AG$12,AG$14,AG$25,AG$26,AG$27)</f>
        <v>0</v>
      </c>
      <c r="AF14" s="134">
        <f t="shared" si="1"/>
        <v>0</v>
      </c>
      <c r="AG14" s="138">
        <f>-('Key inputs_EB_Trade'!$N$26+'Key inputs_EB_Trade'!$N$27)</f>
        <v>0</v>
      </c>
      <c r="AH14" s="134"/>
    </row>
    <row r="15" spans="1:34">
      <c r="A15" t="s">
        <v>75</v>
      </c>
      <c r="B15" s="131">
        <f>'BP(2020)_Coal_Trade'!J$14*B$35/SUM(B$35,C$35,D$35,E$35,Z$35)*10^6</f>
        <v>602.22499384211153</v>
      </c>
      <c r="C15" s="131">
        <f>'BP(2020)_Coal_Trade'!J$14*C$35/SUM(B$35,C$35,D$35,E$35,Z$35)*10^6</f>
        <v>3333.0840719111029</v>
      </c>
      <c r="D15" s="131">
        <f>'BP(2020)_Coal_Trade'!J$14*D$35/SUM(B$35,C$35,D$35,E$35,Z$35)*10^6</f>
        <v>223.79704295341188</v>
      </c>
      <c r="E15" s="131">
        <f>'BP(2020)_Coal_Trade'!J$14*E$35/SUM(B$35,C$35,D$35,E$35,Z$35)*10^6</f>
        <v>970.48838376951028</v>
      </c>
      <c r="F15" s="269">
        <v>1</v>
      </c>
      <c r="G15" s="131">
        <f>'BP(2020)_Coal_Trade'!H$14*10^6</f>
        <v>2404.915693300944</v>
      </c>
      <c r="H15" s="131">
        <f>('BP(2020)_Coal_Trade'!O$14+'BP(2020)_Coal_Trade'!P$14*H$35/SUM(H$35,I$35,S$35,AB$35))*10^6</f>
        <v>90952.789585471313</v>
      </c>
      <c r="I15" s="131">
        <f>'BP(2020)_Coal_Trade'!P$14*I$35/SUM(H$35,I$35,S$35,AB$35)*10^6</f>
        <v>13441.003158213356</v>
      </c>
      <c r="J15" s="131">
        <f>'BP(2020)_Coal_Trade'!E$14*J$35/SUM(J$35,L$35,V$35)*10^6</f>
        <v>5691.7211451395697</v>
      </c>
      <c r="K15" s="131">
        <f>'BP(2020)_Coal_Trade'!B$14*10^6</f>
        <v>32.000549759999998</v>
      </c>
      <c r="L15" s="131">
        <f>'BP(2020)_Coal_Trade'!E$14*L$35/SUM(J$35,L$35,V$35)*10^6</f>
        <v>3134.9426833497587</v>
      </c>
      <c r="M15" s="71">
        <f>'BP(2020)_Coal_Trade'!L$14*10^6</f>
        <v>0</v>
      </c>
      <c r="N15" s="131">
        <f>'BP(2020)_Coal_Trade'!F$14*N$35/SUM(N$35:R$35)*10^6</f>
        <v>2471.5557086757372</v>
      </c>
      <c r="O15" s="131">
        <f>'BP(2020)_Coal_Trade'!F$14*O$35/SUM(N$35:R$35)*10^6</f>
        <v>718.31411013900811</v>
      </c>
      <c r="P15" s="131">
        <f>'BP(2020)_Coal_Trade'!F$14*P$35/SUM(N$35:R$35)*10^6</f>
        <v>2621.4366033013789</v>
      </c>
      <c r="Q15" s="131">
        <f>'BP(2020)_Coal_Trade'!F$14*Q$35/SUM(N$35:R$35)*10^6</f>
        <v>2897.3342073592112</v>
      </c>
      <c r="R15" s="131">
        <f>'BP(2020)_Coal_Trade'!F$14*R$35/SUM(N$35:R$35)*10^6</f>
        <v>6550.2418366742359</v>
      </c>
      <c r="S15" s="131">
        <f>'BP(2020)_Coal_Trade'!P$14*S$35/SUM(H$35,I$35,S$35,AB$35)*10^6</f>
        <v>34429.549210272075</v>
      </c>
      <c r="T15" s="131">
        <f>'BP(2020)_Coal_Trade'!M$14*10^6</f>
        <v>28733.723756248695</v>
      </c>
      <c r="U15" s="131">
        <f>'BP(2020)_Coal_Trade'!N$14*10^6</f>
        <v>69243.517420747201</v>
      </c>
      <c r="V15" s="131">
        <f>'BP(2020)_Coal_Trade'!E$14*V$35/SUM(J$35,L$35,V$35)*10^6</f>
        <v>1718.3712339470105</v>
      </c>
      <c r="W15" s="131">
        <f>'BP(2020)_Coal_Trade'!I$14*W$35/SUM(W$35:X$35)*10^6</f>
        <v>6916.8741465328421</v>
      </c>
      <c r="X15" s="131">
        <f>'BP(2020)_Coal_Trade'!I$14*X$35/SUM(W$35:X$35)*10^6</f>
        <v>598.16032720037026</v>
      </c>
      <c r="Y15" s="131">
        <f>'BP(2020)_Coal_Trade'!C$14*10^6</f>
        <v>2448.6745962905998</v>
      </c>
      <c r="Z15" s="131">
        <f>'BP(2020)_Coal_Trade'!J$14*Z$35/SUM(B$35,C$35,D$35,E$35,Z$35)*10^6</f>
        <v>0</v>
      </c>
      <c r="AA15" s="131">
        <f>'BP(2020)_Coal_Trade'!G$14*10^6</f>
        <v>0</v>
      </c>
      <c r="AB15" s="131">
        <f>'BP(2020)_Coal_Trade'!P$14*AB$35/SUM(H$35,I$35,S$35,AB$35)*10^6</f>
        <v>62618.799101900862</v>
      </c>
      <c r="AC15" s="131">
        <f>'BP(2020)_Coal_Trade'!D$14*10^6</f>
        <v>1353.3973585084184</v>
      </c>
      <c r="AD15" s="133">
        <f t="shared" si="0"/>
        <v>344107.91692550876</v>
      </c>
      <c r="AE15" s="133">
        <f>'BP(2020)_Coal_Trade'!Q$14*10^6</f>
        <v>344106.9169255087</v>
      </c>
      <c r="AF15" s="134">
        <f t="shared" si="1"/>
        <v>1.0000000000582077</v>
      </c>
      <c r="AG15" s="138">
        <f>-('Key inputs_EB_Trade'!$O$26+'Key inputs_EB_Trade'!$O$27)</f>
        <v>125070</v>
      </c>
      <c r="AH15" s="134"/>
    </row>
    <row r="16" spans="1:34">
      <c r="A16" t="s">
        <v>78</v>
      </c>
      <c r="B16" s="131">
        <f>'BP(2020)_Coal_Trade'!J$8*B$35/SUM(B$35,C$35,D$35,E$35,Z$35)*10^6*AG$16/SUM(AG$16:AG$20)</f>
        <v>1008.8943753506147</v>
      </c>
      <c r="C16" s="131">
        <f>'BP(2020)_Coal_Trade'!J$8*C$35/SUM(B$35,C$35,D$35,E$35,Z$35)*10^6*AG$16/SUM(AG$16:AG$20)</f>
        <v>5583.8429276541447</v>
      </c>
      <c r="D16" s="131">
        <f>'BP(2020)_Coal_Trade'!J$8*D$35/SUM(B$35,C$35,D$35,E$35,Z$35)*10^6*AG$16/SUM(AG$16:AG$20)</f>
        <v>374.92229675707051</v>
      </c>
      <c r="E16" s="131">
        <f>'BP(2020)_Coal_Trade'!J$8*E$35/SUM(B$35,C$35,D$35,E$35,Z$35)*10^6*AG$16/SUM(AG$16:AG$20)</f>
        <v>1625.8379870312533</v>
      </c>
      <c r="F16" s="131">
        <f>'BP(2020)_Coal_Trade'!K$8*10^6*AG$16/SUM(AG$16:AG$20)</f>
        <v>0</v>
      </c>
      <c r="G16" s="131">
        <f>'BP(2020)_Coal_Trade'!H$8*10^6*AG$16/SUM(AG$16:AG$20)</f>
        <v>20564.14554798734</v>
      </c>
      <c r="H16" s="131">
        <f>('BP(2020)_Coal_Trade'!O$8+'BP(2020)_Coal_Trade'!P$8*H$35/SUM(H$35,I$35,S$35,AB$35))*10^6*AG$16/SUM(AG$16:AG$20)</f>
        <v>4590.0295128694597</v>
      </c>
      <c r="I16" s="131">
        <f>'BP(2020)_Coal_Trade'!P$8*I$35/SUM(H$35,I$35,S$35,AB$35)*10^6*AG$16/SUM(AG$16:AG$20)</f>
        <v>340.59601353493673</v>
      </c>
      <c r="J16" s="131">
        <f>'BP(2020)_Coal_Trade'!E$8*J$35/SUM(J$35,L$35,V$35)*10^6*AG$16/SUM(AG$16:AG$20)</f>
        <v>696.76966977624375</v>
      </c>
      <c r="K16" s="131">
        <f>'BP(2020)_Coal_Trade'!B$8*10^6*AG$16/SUM(AG$16:AG$20)</f>
        <v>241.26404578876503</v>
      </c>
      <c r="L16" s="131">
        <f>'BP(2020)_Coal_Trade'!E$8*L$35/SUM(J$35,L$35,V$35)*10^6*AG$16/SUM(AG$16:AG$20)</f>
        <v>383.77371669207093</v>
      </c>
      <c r="M16" s="131">
        <f>'BP(2020)_Coal_Trade'!L$8*10^6*AG$16/SUM(AG$16:AG$20)</f>
        <v>22.100618500771645</v>
      </c>
      <c r="N16" s="71">
        <f>'BP(2020)_Coal_Trade'!F$8*N$35/SUM(N$35:R$35)*10^6*AG$16/SUM(AG$16:AG$20)</f>
        <v>0</v>
      </c>
      <c r="O16" s="131">
        <f>'BP(2020)_Coal_Trade'!F$8*O$35/SUM(N$35:R$35)*10^6*AG$16/SUM(AG$16:AG$20)</f>
        <v>0</v>
      </c>
      <c r="P16" s="131">
        <f>'BP(2020)_Coal_Trade'!F$8*P$35/SUM(N$35:R$35)*10^6*AG$16/SUM(AG$16:AG$20)</f>
        <v>0</v>
      </c>
      <c r="Q16" s="131">
        <f>'BP(2020)_Coal_Trade'!F$8*Q$35/SUM(N$35:R$35)*10^6*AG$16/SUM(AG$16:AG$20)</f>
        <v>0</v>
      </c>
      <c r="R16" s="131">
        <f>'BP(2020)_Coal_Trade'!F$8*R$35/SUM(N$35:R$35)*10^6*AG$16/SUM(AG$16:AG$20)</f>
        <v>0</v>
      </c>
      <c r="S16" s="131">
        <f>'BP(2020)_Coal_Trade'!P$8*S$35/SUM(H$35,I$35,S$35,AB$35)*10^6*AG$16/SUM(AG$16:AG$20)</f>
        <v>872.44732188444402</v>
      </c>
      <c r="T16" s="131">
        <f>'BP(2020)_Coal_Trade'!M$8*10^6*AG$16/SUM(AG$16:AG$20)</f>
        <v>20899.713848419324</v>
      </c>
      <c r="U16" s="131">
        <f>'BP(2020)_Coal_Trade'!N$8*10^6*AG$16/SUM(AG$16:AG$20)</f>
        <v>9.4072271347218628</v>
      </c>
      <c r="V16" s="131">
        <f>'BP(2020)_Coal_Trade'!E$8*V$35/SUM(J$35,L$35,V$35)*10^6*AG$16/SUM(AG$16:AG$20)</f>
        <v>210.35973595661721</v>
      </c>
      <c r="W16" s="131">
        <f>'BP(2020)_Coal_Trade'!I$8*W$35/SUM(W$35:X$35)*10^6*AG$16/SUM(AG$16:AG$20)</f>
        <v>1014.0526452170911</v>
      </c>
      <c r="X16" s="131">
        <f>'BP(2020)_Coal_Trade'!I$8*X$35/SUM(W$35:X$35)*10^6*AG$16/SUM(AG$16:AG$20)</f>
        <v>87.693667574608668</v>
      </c>
      <c r="Y16" s="131">
        <f>'BP(2020)_Coal_Trade'!C$8*10^6*AG$16/SUM(AG$16:AG$20)</f>
        <v>1122.0799074543042</v>
      </c>
      <c r="Z16" s="131">
        <f>'BP(2020)_Coal_Trade'!J$8*Z$35/SUM(B$35,C$35,D$35,E$35,Z$35)*10^6*AG$16/SUM(AG$16:AG$20)</f>
        <v>0</v>
      </c>
      <c r="AA16" s="131">
        <f>'BP(2020)_Coal_Trade'!G$8*10^6*AG$16/SUM(AG$16:AG$20)</f>
        <v>0</v>
      </c>
      <c r="AB16" s="131">
        <f>'BP(2020)_Coal_Trade'!P$8*AB$35/SUM(H$35,I$35,S$35,AB$35)*10^6*AG$16/SUM(AG$16:AG$20)</f>
        <v>1586.7649977762146</v>
      </c>
      <c r="AC16" s="131">
        <f>'BP(2020)_Coal_Trade'!D$8*10^6*AG$16/SUM(AG$16:AG$20)</f>
        <v>835.813956935801</v>
      </c>
      <c r="AD16" s="132">
        <f t="shared" si="0"/>
        <v>62070.510020295806</v>
      </c>
      <c r="AE16" s="133">
        <f>'BP(2020)_Coal_Trade'!Q$8*10^6*AG$16/SUM(AG$16:AG$20)</f>
        <v>62070.510020295791</v>
      </c>
      <c r="AF16" s="134">
        <f t="shared" si="1"/>
        <v>0</v>
      </c>
      <c r="AG16" s="138">
        <f>-('Key inputs_EB_Trade'!$P$26+'Key inputs_EB_Trade'!$P$27)</f>
        <v>93758</v>
      </c>
      <c r="AH16" s="134"/>
    </row>
    <row r="17" spans="1:34">
      <c r="A17" t="s">
        <v>81</v>
      </c>
      <c r="B17" s="131">
        <f>'BP(2020)_Coal_Trade'!J$8*B$35/SUM(B$35,C$35,D$35,E$35,Z$35)*10^6*AG$17/SUM(AG$16:AG$20)</f>
        <v>239.59600419758087</v>
      </c>
      <c r="C17" s="131">
        <f>'BP(2020)_Coal_Trade'!J$8*C$35/SUM(B$35,C$35,D$35,E$35,Z$35)*10^6*AG$17/SUM(AG$16:AG$20)</f>
        <v>1326.0718725564452</v>
      </c>
      <c r="D17" s="131">
        <f>'BP(2020)_Coal_Trade'!J$8*D$35/SUM(B$35,C$35,D$35,E$35,Z$35)*10^6*AG$17/SUM(AG$16:AG$20)</f>
        <v>89.037947264158078</v>
      </c>
      <c r="E17" s="131">
        <f>'BP(2020)_Coal_Trade'!J$8*E$35/SUM(B$35,C$35,D$35,E$35,Z$35)*10^6*AG$17/SUM(AG$16:AG$20)</f>
        <v>386.11007721194869</v>
      </c>
      <c r="F17" s="131">
        <f>'BP(2020)_Coal_Trade'!K$8*10^6*AG$17/SUM(AG$16:AG$20)</f>
        <v>0</v>
      </c>
      <c r="G17" s="131">
        <f>'BP(2020)_Coal_Trade'!H$8*10^6*AG$17/SUM(AG$16:AG$20)</f>
        <v>4883.6500860885053</v>
      </c>
      <c r="H17" s="131">
        <f>('BP(2020)_Coal_Trade'!O$8+'BP(2020)_Coal_Trade'!P$8*H$35/SUM(H$35,I$35,S$35,AB$35))*10^6*AG$17/SUM(AG$16:AG$20)</f>
        <v>1090.0573511972459</v>
      </c>
      <c r="I17" s="131">
        <f>'BP(2020)_Coal_Trade'!P$8*I$35/SUM(H$35,I$35,S$35,AB$35)*10^6*AG$17/SUM(AG$16:AG$20)</f>
        <v>80.886013325464504</v>
      </c>
      <c r="J17" s="131">
        <f>'BP(2020)_Coal_Trade'!E$8*J$35/SUM(J$35,L$35,V$35)*10^6*AG$17/SUM(AG$16:AG$20)</f>
        <v>165.4714634189919</v>
      </c>
      <c r="K17" s="131">
        <f>'BP(2020)_Coal_Trade'!B$8*10^6*AG$17/SUM(AG$16:AG$20)</f>
        <v>57.29628664788757</v>
      </c>
      <c r="L17" s="131">
        <f>'BP(2020)_Coal_Trade'!E$8*L$35/SUM(J$35,L$35,V$35)*10^6*AG$17/SUM(AG$16:AG$20)</f>
        <v>91.14001552790856</v>
      </c>
      <c r="M17" s="131">
        <f>'BP(2020)_Coal_Trade'!L$8*10^6*AG$17/SUM(AG$16:AG$20)</f>
        <v>5.2485374212139924</v>
      </c>
      <c r="N17" s="131">
        <f>'BP(2020)_Coal_Trade'!F$8*N$35/SUM(N$35:R$35)*10^6*AG$17/SUM(AG$16:AG$20)</f>
        <v>0</v>
      </c>
      <c r="O17" s="71">
        <f>'BP(2020)_Coal_Trade'!F$8*O$35/SUM(N$35:R$35)*10^6*AG$17/SUM(AG$16:AG$20)</f>
        <v>0</v>
      </c>
      <c r="P17" s="131">
        <f>'BP(2020)_Coal_Trade'!F$8*P$35/SUM(N$35:R$35)*10^6*AG$17/SUM(AG$16:AG$20)</f>
        <v>0</v>
      </c>
      <c r="Q17" s="131">
        <f>'BP(2020)_Coal_Trade'!F$8*Q$35/SUM(N$35:R$35)*10^6*AG$17/SUM(AG$16:AG$20)</f>
        <v>0</v>
      </c>
      <c r="R17" s="131">
        <f>'BP(2020)_Coal_Trade'!F$8*R$35/SUM(N$35:R$35)*10^6*AG$17/SUM(AG$16:AG$20)</f>
        <v>0</v>
      </c>
      <c r="S17" s="131">
        <f>'BP(2020)_Coal_Trade'!P$8*S$35/SUM(H$35,I$35,S$35,AB$35)*10^6*AG$17/SUM(AG$16:AG$20)</f>
        <v>207.19204834871724</v>
      </c>
      <c r="T17" s="131">
        <f>'BP(2020)_Coal_Trade'!M$8*10^6*AG$17/SUM(AG$16:AG$20)</f>
        <v>4963.3420993291738</v>
      </c>
      <c r="U17" s="131">
        <f>'BP(2020)_Coal_Trade'!N$8*10^6*AG$17/SUM(AG$16:AG$20)</f>
        <v>2.2340634333253377</v>
      </c>
      <c r="V17" s="131">
        <f>'BP(2020)_Coal_Trade'!E$8*V$35/SUM(J$35,L$35,V$35)*10^6*AG$17/SUM(AG$16:AG$20)</f>
        <v>49.957015729964795</v>
      </c>
      <c r="W17" s="131">
        <f>'BP(2020)_Coal_Trade'!I$8*W$35/SUM(W$35:X$35)*10^6*AG$17/SUM(AG$16:AG$20)</f>
        <v>240.82100939017204</v>
      </c>
      <c r="X17" s="131">
        <f>'BP(2020)_Coal_Trade'!I$8*X$35/SUM(W$35:X$35)*10^6*AG$17/SUM(AG$16:AG$20)</f>
        <v>20.825819687026563</v>
      </c>
      <c r="Y17" s="131">
        <f>'BP(2020)_Coal_Trade'!C$8*10^6*AG$17/SUM(AG$16:AG$20)</f>
        <v>266.47572707798309</v>
      </c>
      <c r="Z17" s="131">
        <f>'BP(2020)_Coal_Trade'!J$8*Z$35/SUM(B$35,C$35,D$35,E$35,Z$35)*10^6*AG$17/SUM(AG$16:AG$20)</f>
        <v>0</v>
      </c>
      <c r="AA17" s="131">
        <f>'BP(2020)_Coal_Trade'!G$8*10^6*AG$17/SUM(AG$16:AG$20)</f>
        <v>0</v>
      </c>
      <c r="AB17" s="131">
        <f>'BP(2020)_Coal_Trade'!P$8*AB$35/SUM(H$35,I$35,S$35,AB$35)*10^6*AG$17/SUM(AG$16:AG$20)</f>
        <v>376.8308777969367</v>
      </c>
      <c r="AC17" s="131">
        <f>'BP(2020)_Coal_Trade'!D$8*10^6*AG$17/SUM(AG$16:AG$20)</f>
        <v>198.49222002530496</v>
      </c>
      <c r="AD17" s="132">
        <f t="shared" si="0"/>
        <v>14740.736535675955</v>
      </c>
      <c r="AE17" s="133">
        <f>'BP(2020)_Coal_Trade'!Q$8*10^6*AG$17/SUM(AG$16:AG$20)</f>
        <v>14740.736535675955</v>
      </c>
      <c r="AF17" s="134">
        <f t="shared" si="1"/>
        <v>0</v>
      </c>
      <c r="AG17" s="138">
        <f>-('Key inputs_EB_Trade'!$Q$26+'Key inputs_EB_Trade'!$Q$27)</f>
        <v>22266</v>
      </c>
      <c r="AH17" s="134"/>
    </row>
    <row r="18" spans="1:34">
      <c r="A18" t="s">
        <v>84</v>
      </c>
      <c r="B18" s="131">
        <f>'BP(2020)_Coal_Trade'!J$8*B$35/SUM(B$35,C$35,D$35,E$35,Z$35)*10^6*AG$18/SUM(AG$16:AG$20)</f>
        <v>1906.7068522312918</v>
      </c>
      <c r="C18" s="131">
        <f>'BP(2020)_Coal_Trade'!J$8*C$35/SUM(B$35,C$35,D$35,E$35,Z$35)*10^6*AG$18/SUM(AG$16:AG$20)</f>
        <v>10552.890205420561</v>
      </c>
      <c r="D18" s="131">
        <f>'BP(2020)_Coal_Trade'!J$8*D$35/SUM(B$35,C$35,D$35,E$35,Z$35)*10^6*AG$18/SUM(AG$16:AG$20)</f>
        <v>708.56467212691825</v>
      </c>
      <c r="E18" s="131">
        <f>'BP(2020)_Coal_Trade'!J$8*E$35/SUM(B$35,C$35,D$35,E$35,Z$35)*10^6*AG$18/SUM(AG$16:AG$20)</f>
        <v>3072.6669770689314</v>
      </c>
      <c r="F18" s="131">
        <f>'BP(2020)_Coal_Trade'!K$8*10^6*AG$18/SUM(AG$16:AG$20)</f>
        <v>0</v>
      </c>
      <c r="G18" s="131">
        <f>'BP(2020)_Coal_Trade'!H$8*10^6*AG$18/SUM(AG$16:AG$20)</f>
        <v>38864.125110225483</v>
      </c>
      <c r="H18" s="131">
        <f>('BP(2020)_Coal_Trade'!O$8+'BP(2020)_Coal_Trade'!P$8*H$35/SUM(H$35,I$35,S$35,AB$35))*10^6*AG$18/SUM(AG$16:AG$20)</f>
        <v>8674.6848212832829</v>
      </c>
      <c r="I18" s="131">
        <f>'BP(2020)_Coal_Trade'!P$8*I$35/SUM(H$35,I$35,S$35,AB$35)*10^6*AG$18/SUM(AG$16:AG$20)</f>
        <v>643.69151887088083</v>
      </c>
      <c r="J18" s="131">
        <f>'BP(2020)_Coal_Trade'!E$8*J$35/SUM(J$35,L$35,V$35)*10^6*AG$18/SUM(AG$16:AG$20)</f>
        <v>1316.8231841193492</v>
      </c>
      <c r="K18" s="131">
        <f>'BP(2020)_Coal_Trade'!B$8*10^6*AG$18/SUM(AG$16:AG$20)</f>
        <v>455.96429174522331</v>
      </c>
      <c r="L18" s="131">
        <f>'BP(2020)_Coal_Trade'!E$8*L$35/SUM(J$35,L$35,V$35)*10^6*AG$18/SUM(AG$16:AG$20)</f>
        <v>725.29294760786411</v>
      </c>
      <c r="M18" s="131">
        <f>'BP(2020)_Coal_Trade'!L$8*10^6*AG$18/SUM(AG$16:AG$20)</f>
        <v>41.767901341829287</v>
      </c>
      <c r="N18" s="131">
        <f>'BP(2020)_Coal_Trade'!F$8*N$35/SUM(N$35:R$35)*10^6*AG$18/SUM(AG$16:AG$20)</f>
        <v>0</v>
      </c>
      <c r="O18" s="131">
        <f>'BP(2020)_Coal_Trade'!F$8*O$35/SUM(N$35:R$35)*10^6*AG$18/SUM(AG$16:AG$20)</f>
        <v>0</v>
      </c>
      <c r="P18" s="71">
        <f>'BP(2020)_Coal_Trade'!F$8*P$35/SUM(N$35:R$35)*10^6*AG$18/SUM(AG$16:AG$20)</f>
        <v>0</v>
      </c>
      <c r="Q18" s="131">
        <f>'BP(2020)_Coal_Trade'!F$8*Q$35/SUM(N$35:R$35)*10^6*AG$18/SUM(AG$16:AG$20)</f>
        <v>0</v>
      </c>
      <c r="R18" s="131">
        <f>'BP(2020)_Coal_Trade'!F$8*R$35/SUM(N$35:R$35)*10^6*AG$18/SUM(AG$16:AG$20)</f>
        <v>0</v>
      </c>
      <c r="S18" s="131">
        <f>'BP(2020)_Coal_Trade'!P$8*S$35/SUM(H$35,I$35,S$35,AB$35)*10^6*AG$18/SUM(AG$16:AG$20)</f>
        <v>1648.8359212725345</v>
      </c>
      <c r="T18" s="131">
        <f>'BP(2020)_Coal_Trade'!M$8*10^6*AG$18/SUM(AG$16:AG$20)</f>
        <v>39498.314767198164</v>
      </c>
      <c r="U18" s="131">
        <f>'BP(2020)_Coal_Trade'!N$8*10^6*AG$18/SUM(AG$16:AG$20)</f>
        <v>17.778694060056434</v>
      </c>
      <c r="V18" s="131">
        <f>'BP(2020)_Coal_Trade'!E$8*V$35/SUM(J$35,L$35,V$35)*10^6*AG$18/SUM(AG$16:AG$20)</f>
        <v>397.5583170861247</v>
      </c>
      <c r="W18" s="131">
        <f>'BP(2020)_Coal_Trade'!I$8*W$35/SUM(W$35:X$35)*10^6*AG$18/SUM(AG$16:AG$20)</f>
        <v>1916.4554530168307</v>
      </c>
      <c r="X18" s="131">
        <f>'BP(2020)_Coal_Trade'!I$8*X$35/SUM(W$35:X$35)*10^6*AG$18/SUM(AG$16:AG$20)</f>
        <v>165.73203394427819</v>
      </c>
      <c r="Y18" s="131">
        <f>'BP(2020)_Coal_Trade'!C$8*10^6*AG$18/SUM(AG$16:AG$20)</f>
        <v>2120.6158945535371</v>
      </c>
      <c r="Z18" s="131">
        <f>'BP(2020)_Coal_Trade'!J$8*Z$35/SUM(B$35,C$35,D$35,E$35,Z$35)*10^6*AG$18/SUM(AG$16:AG$20)</f>
        <v>0</v>
      </c>
      <c r="AA18" s="131">
        <f>'BP(2020)_Coal_Trade'!G$8*10^6*AG$18/SUM(AG$16:AG$20)</f>
        <v>0</v>
      </c>
      <c r="AB18" s="131">
        <f>'BP(2020)_Coal_Trade'!P$8*AB$35/SUM(H$35,I$35,S$35,AB$35)*10^6*AG$18/SUM(AG$16:AG$20)</f>
        <v>2998.8230364444717</v>
      </c>
      <c r="AC18" s="131">
        <f>'BP(2020)_Coal_Trade'!D$8*10^6*AG$18/SUM(AG$16:AG$20)</f>
        <v>1579.6026202705409</v>
      </c>
      <c r="AD18" s="132">
        <f t="shared" si="0"/>
        <v>117306.89521988815</v>
      </c>
      <c r="AE18" s="133">
        <f>'BP(2020)_Coal_Trade'!Q$8*10^6*AG$18/SUM(AG$16:AG$20)</f>
        <v>117306.89521988815</v>
      </c>
      <c r="AF18" s="134">
        <f t="shared" si="1"/>
        <v>0</v>
      </c>
      <c r="AG18" s="138">
        <f>-('Key inputs_EB_Trade'!$R$26+'Key inputs_EB_Trade'!$R$27)</f>
        <v>177193</v>
      </c>
      <c r="AH18" s="134"/>
    </row>
    <row r="19" spans="1:34">
      <c r="A19" t="s">
        <v>87</v>
      </c>
      <c r="B19" s="131">
        <f>'BP(2020)_Coal_Trade'!J$8*B$35/SUM(B$35,C$35,D$35,E$35,Z$35)*10^6*AG$19/SUM(AG$16:AG$20)</f>
        <v>398.93929127913015</v>
      </c>
      <c r="C19" s="131">
        <f>'BP(2020)_Coal_Trade'!J$8*C$35/SUM(B$35,C$35,D$35,E$35,Z$35)*10^6*AG$19/SUM(AG$16:AG$20)</f>
        <v>2207.9757748656089</v>
      </c>
      <c r="D19" s="131">
        <f>'BP(2020)_Coal_Trade'!J$8*D$35/SUM(B$35,C$35,D$35,E$35,Z$35)*10^6*AG$19/SUM(AG$16:AG$20)</f>
        <v>148.25262089604763</v>
      </c>
      <c r="E19" s="131">
        <f>'BP(2020)_Coal_Trade'!J$8*E$35/SUM(B$35,C$35,D$35,E$35,Z$35)*10^6*AG$19/SUM(AG$16:AG$20)</f>
        <v>642.8925268371413</v>
      </c>
      <c r="F19" s="131">
        <f>'BP(2020)_Coal_Trade'!K$8*10^6*AG$19/SUM(AG$16:AG$20)</f>
        <v>0</v>
      </c>
      <c r="G19" s="131">
        <f>'BP(2020)_Coal_Trade'!H$8*10^6*AG$19/SUM(AG$16:AG$20)</f>
        <v>8131.5208520455062</v>
      </c>
      <c r="H19" s="131">
        <f>('BP(2020)_Coal_Trade'!O$8+'BP(2020)_Coal_Trade'!P$8*H$35/SUM(H$35,I$35,S$35,AB$35))*10^6*AG$19/SUM(AG$16:AG$20)</f>
        <v>1814.9998310557214</v>
      </c>
      <c r="I19" s="131">
        <f>'BP(2020)_Coal_Trade'!P$8*I$35/SUM(H$35,I$35,S$35,AB$35)*10^6*AG$19/SUM(AG$16:AG$20)</f>
        <v>134.67924449960796</v>
      </c>
      <c r="J19" s="131">
        <f>'BP(2020)_Coal_Trade'!E$8*J$35/SUM(J$35,L$35,V$35)*10^6*AG$19/SUM(AG$16:AG$20)</f>
        <v>275.51823564159281</v>
      </c>
      <c r="K19" s="131">
        <f>'BP(2020)_Coal_Trade'!B$8*10^6*AG$19/SUM(AG$16:AG$20)</f>
        <v>95.401173591295418</v>
      </c>
      <c r="L19" s="131">
        <f>'BP(2020)_Coal_Trade'!E$8*L$35/SUM(J$35,L$35,V$35)*10^6*AG$19/SUM(AG$16:AG$20)</f>
        <v>151.75266934706198</v>
      </c>
      <c r="M19" s="131">
        <f>'BP(2020)_Coal_Trade'!L$8*10^6*AG$19/SUM(AG$16:AG$20)</f>
        <v>8.7390764553169653</v>
      </c>
      <c r="N19" s="131">
        <f>'BP(2020)_Coal_Trade'!F$8*N$35/SUM(N$35:R$35)*10^6*AG$19/SUM(AG$16:AG$20)</f>
        <v>0</v>
      </c>
      <c r="O19" s="131">
        <f>'BP(2020)_Coal_Trade'!F$8*O$35/SUM(N$35:R$35)*10^6*AG$19/SUM(AG$16:AG$20)</f>
        <v>0</v>
      </c>
      <c r="P19" s="131">
        <f>'BP(2020)_Coal_Trade'!F$8*P$35/SUM(N$35:R$35)*10^6*AG$19/SUM(AG$16:AG$20)</f>
        <v>0</v>
      </c>
      <c r="Q19" s="71">
        <f>'BP(2020)_Coal_Trade'!F$8*Q$35/SUM(N$35:R$35)*10^6*AG$19/SUM(AG$16:AG$20)</f>
        <v>0</v>
      </c>
      <c r="R19" s="131">
        <f>'BP(2020)_Coal_Trade'!F$8*R$35/SUM(N$35:R$35)*10^6*AG$19/SUM(AG$16:AG$20)</f>
        <v>0</v>
      </c>
      <c r="S19" s="131">
        <f>'BP(2020)_Coal_Trade'!P$8*S$35/SUM(H$35,I$35,S$35,AB$35)*10^6*AG$19/SUM(AG$16:AG$20)</f>
        <v>344.98508939550629</v>
      </c>
      <c r="T19" s="131">
        <f>'BP(2020)_Coal_Trade'!M$8*10^6*AG$19/SUM(AG$16:AG$20)</f>
        <v>8264.2120268808849</v>
      </c>
      <c r="U19" s="131">
        <f>'BP(2020)_Coal_Trade'!N$8*10^6*AG$19/SUM(AG$16:AG$20)</f>
        <v>3.7198269885522128</v>
      </c>
      <c r="V19" s="131">
        <f>'BP(2020)_Coal_Trade'!E$8*V$35/SUM(J$35,L$35,V$35)*10^6*AG$19/SUM(AG$16:AG$20)</f>
        <v>83.18092163714698</v>
      </c>
      <c r="W19" s="131">
        <f>'BP(2020)_Coal_Trade'!I$8*W$35/SUM(W$35:X$35)*10^6*AG$19/SUM(AG$16:AG$20)</f>
        <v>400.9789859934985</v>
      </c>
      <c r="X19" s="131">
        <f>'BP(2020)_Coal_Trade'!I$8*X$35/SUM(W$35:X$35)*10^6*AG$19/SUM(AG$16:AG$20)</f>
        <v>34.676027983329867</v>
      </c>
      <c r="Y19" s="131">
        <f>'BP(2020)_Coal_Trade'!C$8*10^6*AG$19/SUM(AG$16:AG$20)</f>
        <v>443.69536987735313</v>
      </c>
      <c r="Z19" s="131">
        <f>'BP(2020)_Coal_Trade'!J$8*Z$35/SUM(B$35,C$35,D$35,E$35,Z$35)*10^6*AG$19/SUM(AG$16:AG$20)</f>
        <v>0</v>
      </c>
      <c r="AA19" s="131">
        <f>'BP(2020)_Coal_Trade'!G$8*10^6*AG$19/SUM(AG$16:AG$20)</f>
        <v>0</v>
      </c>
      <c r="AB19" s="131">
        <f>'BP(2020)_Coal_Trade'!P$8*AB$35/SUM(H$35,I$35,S$35,AB$35)*10^6*AG$19/SUM(AG$16:AG$20)</f>
        <v>627.44219722642742</v>
      </c>
      <c r="AC19" s="131">
        <f>'BP(2020)_Coal_Trade'!D$8*10^6*AG$19/SUM(AG$16:AG$20)</f>
        <v>330.49944153499308</v>
      </c>
      <c r="AD19" s="132">
        <f t="shared" si="0"/>
        <v>24544.061184031725</v>
      </c>
      <c r="AE19" s="133">
        <f>'BP(2020)_Coal_Trade'!Q$8*10^6*AG$19/SUM(AG$16:AG$20)</f>
        <v>24544.061184031721</v>
      </c>
      <c r="AF19" s="134">
        <f t="shared" si="1"/>
        <v>0</v>
      </c>
      <c r="AG19" s="138">
        <f>-('Key inputs_EB_Trade'!$S$26+'Key inputs_EB_Trade'!$S$27)</f>
        <v>37074</v>
      </c>
      <c r="AH19" s="134"/>
    </row>
    <row r="20" spans="1:34">
      <c r="A20" t="s">
        <v>90</v>
      </c>
      <c r="B20" s="131">
        <f>'BP(2020)_Coal_Trade'!J$8*B$35/SUM(B$35,C$35,D$35,E$35,Z$35)*10^6*AG$20/SUM(AG$16:AG$20)</f>
        <v>209.25105082305566</v>
      </c>
      <c r="C20" s="131">
        <f>'BP(2020)_Coal_Trade'!J$8*C$35/SUM(B$35,C$35,D$35,E$35,Z$35)*10^6*AG$20/SUM(AG$16:AG$20)</f>
        <v>1158.1242088265801</v>
      </c>
      <c r="D20" s="131">
        <f>'BP(2020)_Coal_Trade'!J$8*D$35/SUM(B$35,C$35,D$35,E$35,Z$35)*10^6*AG$20/SUM(AG$16:AG$20)</f>
        <v>77.761246856140218</v>
      </c>
      <c r="E20" s="131">
        <f>'BP(2020)_Coal_Trade'!J$8*E$35/SUM(B$35,C$35,D$35,E$35,Z$35)*10^6*AG$20/SUM(AG$16:AG$20)</f>
        <v>337.20904345026298</v>
      </c>
      <c r="F20" s="131">
        <f>'BP(2020)_Coal_Trade'!K$8*10^6*AG$20/SUM(AG$16:AG$20)</f>
        <v>0</v>
      </c>
      <c r="G20" s="131">
        <f>'BP(2020)_Coal_Trade'!H$8*10^6*AG$20/SUM(AG$16:AG$20)</f>
        <v>4265.1333680983143</v>
      </c>
      <c r="H20" s="131">
        <f>('BP(2020)_Coal_Trade'!O$8+'BP(2020)_Coal_Trade'!P$8*H$35/SUM(H$35,I$35,S$35,AB$35))*10^6*AG$20/SUM(AG$16:AG$20)</f>
        <v>952.0010442549916</v>
      </c>
      <c r="I20" s="131">
        <f>'BP(2020)_Coal_Trade'!P$8*I$35/SUM(H$35,I$35,S$35,AB$35)*10^6*AG$20/SUM(AG$16:AG$20)</f>
        <v>70.641759414667334</v>
      </c>
      <c r="J20" s="131">
        <f>'BP(2020)_Coal_Trade'!E$8*J$35/SUM(J$35,L$35,V$35)*10^6*AG$20/SUM(AG$16:AG$20)</f>
        <v>144.51442008648687</v>
      </c>
      <c r="K20" s="131">
        <f>'BP(2020)_Coal_Trade'!B$8*10^6*AG$20/SUM(AG$16:AG$20)</f>
        <v>50.039683380706983</v>
      </c>
      <c r="L20" s="131">
        <f>'BP(2020)_Coal_Trade'!E$8*L$35/SUM(J$35,L$35,V$35)*10^6*AG$20/SUM(AG$16:AG$20)</f>
        <v>79.59708712636801</v>
      </c>
      <c r="M20" s="131">
        <f>'BP(2020)_Coal_Trade'!L$8*10^6*AG$20/SUM(AG$16:AG$20)</f>
        <v>4.5838075403272835</v>
      </c>
      <c r="N20" s="131">
        <f>'BP(2020)_Coal_Trade'!F$8*N$35/SUM(N$35:R$35)*10^6*AG$20/SUM(AG$16:AG$20)</f>
        <v>0</v>
      </c>
      <c r="O20" s="131">
        <f>'BP(2020)_Coal_Trade'!F$8*O$35/SUM(N$35:R$35)*10^6*AG$20/SUM(AG$16:AG$20)</f>
        <v>0</v>
      </c>
      <c r="P20" s="131">
        <f>'BP(2020)_Coal_Trade'!F$8*P$35/SUM(N$35:R$35)*10^6*AG$20/SUM(AG$16:AG$20)</f>
        <v>0</v>
      </c>
      <c r="Q20" s="131">
        <f>'BP(2020)_Coal_Trade'!F$8*Q$35/SUM(N$35:R$35)*10^6*AG$20/SUM(AG$16:AG$20)</f>
        <v>0</v>
      </c>
      <c r="R20" s="71">
        <f>'BP(2020)_Coal_Trade'!F$8*R$35/SUM(N$35:R$35)*10^6*AG$20/SUM(AG$16:AG$20)</f>
        <v>0</v>
      </c>
      <c r="S20" s="131">
        <f>'BP(2020)_Coal_Trade'!P$8*S$35/SUM(H$35,I$35,S$35,AB$35)*10^6*AG$20/SUM(AG$16:AG$20)</f>
        <v>180.95107213640327</v>
      </c>
      <c r="T20" s="131">
        <f>'BP(2020)_Coal_Trade'!M$8*10^6*AG$20/SUM(AG$16:AG$20)</f>
        <v>4334.7323481341564</v>
      </c>
      <c r="U20" s="131">
        <f>'BP(2020)_Coal_Trade'!N$8*10^6*AG$20/SUM(AG$16:AG$20)</f>
        <v>1.9511181857740283</v>
      </c>
      <c r="V20" s="131">
        <f>'BP(2020)_Coal_Trade'!E$8*V$35/SUM(J$35,L$35,V$35)*10^6*AG$20/SUM(AG$16:AG$20)</f>
        <v>43.629934783297202</v>
      </c>
      <c r="W20" s="131">
        <f>'BP(2020)_Coal_Trade'!I$8*W$35/SUM(W$35:X$35)*10^6*AG$20/SUM(AG$16:AG$20)</f>
        <v>210.32090849731816</v>
      </c>
      <c r="X20" s="131">
        <f>'BP(2020)_Coal_Trade'!I$8*X$35/SUM(W$35:X$35)*10^6*AG$20/SUM(AG$16:AG$20)</f>
        <v>18.188219241620345</v>
      </c>
      <c r="Y20" s="131">
        <f>'BP(2020)_Coal_Trade'!C$8*10^6*AG$20/SUM(AG$16:AG$20)</f>
        <v>232.72644340063141</v>
      </c>
      <c r="Z20" s="131">
        <f>'BP(2020)_Coal_Trade'!J$8*Z$35/SUM(B$35,C$35,D$35,E$35,Z$35)*10^6*AG$20/SUM(AG$16:AG$20)</f>
        <v>0</v>
      </c>
      <c r="AA20" s="131">
        <f>'BP(2020)_Coal_Trade'!G$8*10^6*AG$20/SUM(AG$16:AG$20)</f>
        <v>0</v>
      </c>
      <c r="AB20" s="131">
        <f>'BP(2020)_Coal_Trade'!P$8*AB$35/SUM(H$35,I$35,S$35,AB$35)*10^6*AG$20/SUM(AG$16:AG$20)</f>
        <v>329.10505926700938</v>
      </c>
      <c r="AC20" s="131">
        <f>'BP(2020)_Coal_Trade'!D$8*10^6*AG$20/SUM(AG$16:AG$20)</f>
        <v>173.35308140717149</v>
      </c>
      <c r="AD20" s="132">
        <f t="shared" si="0"/>
        <v>12873.814904911284</v>
      </c>
      <c r="AE20" s="133">
        <f>'BP(2020)_Coal_Trade'!Q$8*10^6*AG$20/SUM(AG$16:AG$20)</f>
        <v>12873.814904911284</v>
      </c>
      <c r="AF20" s="134">
        <f t="shared" si="1"/>
        <v>0</v>
      </c>
      <c r="AG20" s="138">
        <f>-('Key inputs_EB_Trade'!$T$26+'Key inputs_EB_Trade'!$T$27)</f>
        <v>19446</v>
      </c>
      <c r="AH20" s="134"/>
    </row>
    <row r="21" spans="1:34">
      <c r="A21" t="s">
        <v>93</v>
      </c>
      <c r="B21" s="131">
        <f>('BP(2020)_Coal_Trade'!J$17+'BP(2020)_Coal_Trade'!J$15)*B$35/SUM(B$35,C$35,D$35,E$35,Z$35)*10^6*AG$21/SUM(AG$10,AG$11,AG$21,AG$22,AG$23,AG$30)</f>
        <v>554.51965846251198</v>
      </c>
      <c r="C21" s="131">
        <f>('BP(2020)_Coal_Trade'!J$17+'BP(2020)_Coal_Trade'!J$15)*C$35/SUM(B$35,C$35,D$35,E$35,Z$35)*10^6*AG$21/SUM(AG$10,AG$11,AG$21,AG$22,AG$23,AG$30)</f>
        <v>3069.0533605909277</v>
      </c>
      <c r="D21" s="131">
        <f>('BP(2020)_Coal_Trade'!J$17+'BP(2020)_Coal_Trade'!J$15)*D$35/SUM(B$35,C$35,D$35,E$35,Z$35)*10^6*AG$21/SUM(AG$10,AG$11,AG$21,AG$22,AG$23,AG$30)</f>
        <v>206.06892954028069</v>
      </c>
      <c r="E21" s="131">
        <f>('BP(2020)_Coal_Trade'!J$17+'BP(2020)_Coal_Trade'!J$15)*E$35/SUM(B$35,C$35,D$35,E$35,Z$35)*10^6*AG$21/SUM(AG$10,AG$11,AG$21,AG$22,AG$23,AG$30)</f>
        <v>893.61101351232662</v>
      </c>
      <c r="F21" s="131">
        <f>('BP(2020)_Coal_Trade'!K$17+'BP(2020)_Coal_Trade'!K$15)*10^6*AG$21/SUM(AG$10,AG$11,AG$21,AG$22,AG$23,AG$30)</f>
        <v>0</v>
      </c>
      <c r="G21" s="131">
        <f>('BP(2020)_Coal_Trade'!H$17+'BP(2020)_Coal_Trade'!H$15)*10^6*AG$21/SUM(AG$10,AG$11,AG$21,AG$22,AG$23,AG$30)</f>
        <v>9.5276789347279252</v>
      </c>
      <c r="H21" s="131">
        <f>('BP(2020)_Coal_Trade'!O$17+'BP(2020)_Coal_Trade'!O$15+('BP(2020)_Coal_Trade'!P$17+'BP(2020)_Coal_Trade'!P$15)*H$35/SUM(H$35,I$35,S$35,AB$35))*10^6*AG$21/SUM(AG$10,AG$11,AG$21,AG$22,AG$23,AG$30)</f>
        <v>1433988.6745927315</v>
      </c>
      <c r="I21" s="131">
        <f>('BP(2020)_Coal_Trade'!P$17+'BP(2020)_Coal_Trade'!P$15)*I$35/SUM(H$35,I$35,S$35,AB$35)*10^6*AG$21/SUM(AG$10,AG$11,AG$21,AG$22,AG$23,AG$30)</f>
        <v>266582.73504927231</v>
      </c>
      <c r="J21" s="131">
        <f>('BP(2020)_Coal_Trade'!E$17+'BP(2020)_Coal_Trade'!E$15)*J$35/SUM(J$35,L$35,V$35)*10^6*AG$21/SUM(AG$10,AG$11,AG$21,AG$22,AG$23,AG$30)</f>
        <v>2972.3015947718709</v>
      </c>
      <c r="K21" s="131">
        <f>('BP(2020)_Coal_Trade'!B$17+'BP(2020)_Coal_Trade'!B$15)*10^6*AG$21/SUM(AG$10,AG$11,AG$21,AG$22,AG$23,AG$30)</f>
        <v>0.98500166812031287</v>
      </c>
      <c r="L21" s="131">
        <f>('BP(2020)_Coal_Trade'!E$17+'BP(2020)_Coal_Trade'!E$15)*L$35/SUM(J$35,L$35,V$35)*10^6*AG$21/SUM(AG$10,AG$11,AG$21,AG$22,AG$23,AG$30)</f>
        <v>1637.1137832702809</v>
      </c>
      <c r="M21" s="131">
        <f>('BP(2020)_Coal_Trade'!L$17+'BP(2020)_Coal_Trade'!L$15)*10^6*AG$21/SUM(AG$10,AG$11,AG$21,AG$22,AG$23,AG$30)</f>
        <v>2308519.9592851494</v>
      </c>
      <c r="N21" s="131">
        <f>('BP(2020)_Coal_Trade'!F$17+'BP(2020)_Coal_Trade'!F$15)*N$35/SUM(N$35:R$35)*10^6*AG$21/SUM(AG$10,AG$11,AG$21,AG$22,AG$23,AG$30)</f>
        <v>14793.284153301236</v>
      </c>
      <c r="O21" s="131">
        <f>('BP(2020)_Coal_Trade'!F$17+'BP(2020)_Coal_Trade'!F$15)*O$35/SUM(N$35:R$35)*10^6*AG$21/SUM(AG$10,AG$11,AG$21,AG$22,AG$23,AG$30)</f>
        <v>4299.4073349475957</v>
      </c>
      <c r="P21" s="131">
        <f>('BP(2020)_Coal_Trade'!F$17+'BP(2020)_Coal_Trade'!F$15)*P$35/SUM(N$35:R$35)*10^6*AG$21/SUM(AG$10,AG$11,AG$21,AG$22,AG$23,AG$30)</f>
        <v>15690.383359103123</v>
      </c>
      <c r="Q21" s="131">
        <f>('BP(2020)_Coal_Trade'!F$17+'BP(2020)_Coal_Trade'!F$15)*Q$35/SUM(N$35:R$35)*10^6*AG$21/SUM(AG$10,AG$11,AG$21,AG$22,AG$23,AG$30)</f>
        <v>17341.744742427694</v>
      </c>
      <c r="R21" s="131">
        <f>('BP(2020)_Coal_Trade'!F$17+'BP(2020)_Coal_Trade'!F$15)*R$35/SUM(N$35:R$35)*10^6*AG$21/SUM(AG$10,AG$11,AG$21,AG$22,AG$23,AG$30)</f>
        <v>39205.909226574826</v>
      </c>
      <c r="S21" s="71">
        <f>('BP(2020)_Coal_Trade'!P$17+'BP(2020)_Coal_Trade'!P$15)*S$35/SUM(H$35,I$35,S$35,AB$35)*10^6*AG$21/SUM(AG$10,AG$11,AG$21,AG$22,AG$23,AG$30)</f>
        <v>682859.9983907654</v>
      </c>
      <c r="T21" s="131">
        <f>('BP(2020)_Coal_Trade'!M$17+'BP(2020)_Coal_Trade'!M$15)*10^6*AG$21/SUM(AG$10,AG$11,AG$21,AG$22,AG$23,AG$30)</f>
        <v>2726679.7082920168</v>
      </c>
      <c r="U21" s="131">
        <f>('BP(2020)_Coal_Trade'!N$17+'BP(2020)_Coal_Trade'!N$15)*10^6*AG$21/SUM(AG$10,AG$11,AG$21,AG$22,AG$23,AG$30)</f>
        <v>719275.16597516416</v>
      </c>
      <c r="V21" s="131">
        <f>('BP(2020)_Coal_Trade'!E$17+'BP(2020)_Coal_Trade'!E$15)*V$35/SUM(J$35,L$35,V$35)*10^6*AG$21/SUM(AG$10,AG$11,AG$21,AG$22,AG$23,AG$30)</f>
        <v>897.35906395069219</v>
      </c>
      <c r="W21" s="131">
        <f>('BP(2020)_Coal_Trade'!I$17+'BP(2020)_Coal_Trade'!I$15)*W$35/SUM(W$35:X$35)*10^6*AG$21/SUM(AG$10,AG$11,AG$21,AG$22,AG$23,AG$30)</f>
        <v>5159.9916567431592</v>
      </c>
      <c r="X21" s="131">
        <f>('BP(2020)_Coal_Trade'!I$17+'BP(2020)_Coal_Trade'!I$15)*X$35/SUM(W$35:X$35)*10^6*AG$21/SUM(AG$10,AG$11,AG$21,AG$22,AG$23,AG$30)</f>
        <v>446.22791052166411</v>
      </c>
      <c r="Y21" s="131">
        <f>('BP(2020)_Coal_Trade'!C$17+'BP(2020)_Coal_Trade'!C$15)*10^6*AG$21/SUM(AG$10,AG$11,AG$21,AG$22,AG$23,AG$30)</f>
        <v>1439.5974767399382</v>
      </c>
      <c r="Z21" s="131">
        <f>('BP(2020)_Coal_Trade'!J$17+'BP(2020)_Coal_Trade'!J$15)*Z$35/SUM(B$35,C$35,D$35,E$35,Z$35)*10^6*AG$21/SUM(AG$10,AG$11,AG$21,AG$22,AG$23,AG$30)</f>
        <v>0</v>
      </c>
      <c r="AA21" s="131">
        <f>('BP(2020)_Coal_Trade'!G$17+'BP(2020)_Coal_Trade'!G$15)*10^6*AG$21/SUM(AG$10,AG$11,AG$21,AG$22,AG$23,AG$30)</f>
        <v>0</v>
      </c>
      <c r="AB21" s="131">
        <f>('BP(2020)_Coal_Trade'!P$17+'BP(2020)_Coal_Trade'!P$15)*AB$35/SUM(H$35,I$35,S$35,AB$35)*10^6*AG$21/SUM(AG$10,AG$11,AG$21,AG$22,AG$23,AG$30)</f>
        <v>1241952.7421868844</v>
      </c>
      <c r="AC21" s="131">
        <f>('BP(2020)_Coal_Trade'!D$17+'BP(2020)_Coal_Trade'!D$15)*10^6*AG$21/SUM(AG$10,AG$11,AG$21,AG$22,AG$23,AG$30)</f>
        <v>15376.456528465878</v>
      </c>
      <c r="AD21" s="132">
        <f t="shared" si="0"/>
        <v>9503852.5262455102</v>
      </c>
      <c r="AE21" s="133">
        <f>('BP(2020)_Coal_Trade'!Q$17+'BP(2020)_Coal_Trade'!Q$15)*10^6*AG$21/SUM(AG$10,AG$11,AG$21,AG$22,AG$23,AG$30)</f>
        <v>9503852.5262455102</v>
      </c>
      <c r="AF21" s="134">
        <f t="shared" si="1"/>
        <v>0</v>
      </c>
      <c r="AG21" s="138">
        <f>-('Key inputs_EB_Trade'!$U$26+'Key inputs_EB_Trade'!$U$27)</f>
        <v>11491204</v>
      </c>
      <c r="AH21" s="134"/>
    </row>
    <row r="22" spans="1:34">
      <c r="A22" t="s">
        <v>96</v>
      </c>
      <c r="B22" s="131">
        <f>('BP(2020)_Coal_Trade'!J$17+'BP(2020)_Coal_Trade'!J$15)*B$35/SUM(B$35,C$35,D$35,E$35,Z$35)*10^6*AG$22/SUM(AG$10,AG$11,AG$21,AG$22,AG$23,AG$30)</f>
        <v>0.84761682073471345</v>
      </c>
      <c r="C22" s="131">
        <f>('BP(2020)_Coal_Trade'!J$17+'BP(2020)_Coal_Trade'!J$15)*C$35/SUM(B$35,C$35,D$35,E$35,Z$35)*10^6*AG$22/SUM(AG$10,AG$11,AG$21,AG$22,AG$23,AG$30)</f>
        <v>4.6912335973479928</v>
      </c>
      <c r="D22" s="131">
        <f>('BP(2020)_Coal_Trade'!J$17+'BP(2020)_Coal_Trade'!J$15)*D$35/SUM(B$35,C$35,D$35,E$35,Z$35)*10^6*AG$22/SUM(AG$10,AG$11,AG$21,AG$22,AG$23,AG$30)</f>
        <v>0.31498881643516469</v>
      </c>
      <c r="E22" s="131">
        <f>('BP(2020)_Coal_Trade'!J$17+'BP(2020)_Coal_Trade'!J$15)*E$35/SUM(B$35,C$35,D$35,E$35,Z$35)*10^6*AG$22/SUM(AG$10,AG$11,AG$21,AG$22,AG$23,AG$30)</f>
        <v>1.3659384562613297</v>
      </c>
      <c r="F22" s="131">
        <f>('BP(2020)_Coal_Trade'!K$17+'BP(2020)_Coal_Trade'!K$15)*10^6*AG$22/SUM(AG$10,AG$11,AG$21,AG$22,AG$23,AG$30)</f>
        <v>0</v>
      </c>
      <c r="G22" s="131">
        <f>('BP(2020)_Coal_Trade'!H$17+'BP(2020)_Coal_Trade'!H$15)*10^6*AG$22/SUM(AG$10,AG$11,AG$21,AG$22,AG$23,AG$30)</f>
        <v>1.4563633235342092E-2</v>
      </c>
      <c r="H22" s="131">
        <f>('BP(2020)_Coal_Trade'!O$17+'BP(2020)_Coal_Trade'!O$15+('BP(2020)_Coal_Trade'!P$17+'BP(2020)_Coal_Trade'!P$15)*H$35/SUM(H$35,I$35,S$35,AB$35))*10^6*AG$22/SUM(AG$10,AG$11,AG$21,AG$22,AG$23,AG$30)</f>
        <v>2191.9383790611782</v>
      </c>
      <c r="I22" s="131">
        <f>('BP(2020)_Coal_Trade'!P$17+'BP(2020)_Coal_Trade'!P$15)*I$35/SUM(H$35,I$35,S$35,AB$35)*10^6*AG$22/SUM(AG$10,AG$11,AG$21,AG$22,AG$23,AG$30)</f>
        <v>407.48782644015961</v>
      </c>
      <c r="J22" s="131">
        <f>('BP(2020)_Coal_Trade'!E$17+'BP(2020)_Coal_Trade'!E$15)*J$35/SUM(J$35,L$35,V$35)*10^6*AG$22/SUM(AG$10,AG$11,AG$21,AG$22,AG$23,AG$30)</f>
        <v>4.543342674289649</v>
      </c>
      <c r="K22" s="131">
        <f>('BP(2020)_Coal_Trade'!B$17+'BP(2020)_Coal_Trade'!B$15)*10^6*AG$22/SUM(AG$10,AG$11,AG$21,AG$22,AG$23,AG$30)</f>
        <v>1.5056345967344497E-3</v>
      </c>
      <c r="L22" s="131">
        <f>('BP(2020)_Coal_Trade'!E$17+'BP(2020)_Coal_Trade'!E$15)*L$35/SUM(J$35,L$35,V$35)*10^6*AG$22/SUM(AG$10,AG$11,AG$21,AG$22,AG$23,AG$30)</f>
        <v>2.5024273873427436</v>
      </c>
      <c r="M22" s="131">
        <f>('BP(2020)_Coal_Trade'!L$17+'BP(2020)_Coal_Trade'!L$15)*10^6*AG$22/SUM(AG$10,AG$11,AG$21,AG$22,AG$23,AG$30)</f>
        <v>3528.7123163807419</v>
      </c>
      <c r="N22" s="131">
        <f>('BP(2020)_Coal_Trade'!F$17+'BP(2020)_Coal_Trade'!F$15)*N$35/SUM(N$35:R$35)*10^6*AG$22/SUM(AG$10,AG$11,AG$21,AG$22,AG$23,AG$30)</f>
        <v>22.612429137341586</v>
      </c>
      <c r="O22" s="131">
        <f>('BP(2020)_Coal_Trade'!F$17+'BP(2020)_Coal_Trade'!F$15)*O$35/SUM(N$35:R$35)*10^6*AG$22/SUM(AG$10,AG$11,AG$21,AG$22,AG$23,AG$30)</f>
        <v>6.571904026623713</v>
      </c>
      <c r="P22" s="131">
        <f>('BP(2020)_Coal_Trade'!F$17+'BP(2020)_Coal_Trade'!F$15)*P$35/SUM(N$35:R$35)*10^6*AG$22/SUM(AG$10,AG$11,AG$21,AG$22,AG$23,AG$30)</f>
        <v>23.983699506391705</v>
      </c>
      <c r="Q22" s="131">
        <f>('BP(2020)_Coal_Trade'!F$17+'BP(2020)_Coal_Trade'!F$15)*Q$35/SUM(N$35:R$35)*10^6*AG$22/SUM(AG$10,AG$11,AG$21,AG$22,AG$23,AG$30)</f>
        <v>26.507905211737818</v>
      </c>
      <c r="R22" s="131">
        <f>('BP(2020)_Coal_Trade'!F$17+'BP(2020)_Coal_Trade'!F$15)*R$35/SUM(N$35:R$35)*10^6*AG$22/SUM(AG$10,AG$11,AG$21,AG$22,AG$23,AG$30)</f>
        <v>59.92860239577913</v>
      </c>
      <c r="S22" s="131">
        <f>('BP(2020)_Coal_Trade'!P$17+'BP(2020)_Coal_Trade'!P$15)*S$35/SUM(H$35,I$35,S$35,AB$35)*10^6*AG$22/SUM(AG$10,AG$11,AG$21,AG$22,AG$23,AG$30)</f>
        <v>1043.7927889656987</v>
      </c>
      <c r="T22" s="71">
        <f>('BP(2020)_Coal_Trade'!M$17+'BP(2020)_Coal_Trade'!M$15)*10^6*AG$22/SUM(AG$10,AG$11,AG$21,AG$22,AG$23,AG$30)</f>
        <v>4167.8947720490623</v>
      </c>
      <c r="U22" s="131">
        <f>('BP(2020)_Coal_Trade'!N$17+'BP(2020)_Coal_Trade'!N$15)*10^6*AG$22/SUM(AG$10,AG$11,AG$21,AG$22,AG$23,AG$30)</f>
        <v>1099.4555740507051</v>
      </c>
      <c r="V22" s="131">
        <f>('BP(2020)_Coal_Trade'!E$17+'BP(2020)_Coal_Trade'!E$15)*V$35/SUM(J$35,L$35,V$35)*10^6*AG$22/SUM(AG$10,AG$11,AG$21,AG$22,AG$23,AG$30)</f>
        <v>1.3716675779399539</v>
      </c>
      <c r="W22" s="131">
        <f>('BP(2020)_Coal_Trade'!I$17+'BP(2020)_Coal_Trade'!I$15)*W$35/SUM(W$35:X$35)*10^6*AG$22/SUM(AG$10,AG$11,AG$21,AG$22,AG$23,AG$30)</f>
        <v>7.8873591880096798</v>
      </c>
      <c r="X22" s="131">
        <f>('BP(2020)_Coal_Trade'!I$17+'BP(2020)_Coal_Trade'!I$15)*X$35/SUM(W$35:X$35)*10^6*AG$22/SUM(AG$10,AG$11,AG$21,AG$22,AG$23,AG$30)</f>
        <v>0.6820863373683933</v>
      </c>
      <c r="Y22" s="131">
        <f>('BP(2020)_Coal_Trade'!C$17+'BP(2020)_Coal_Trade'!C$15)*10^6*AG$22/SUM(AG$10,AG$11,AG$21,AG$22,AG$23,AG$30)</f>
        <v>2.200511772216124</v>
      </c>
      <c r="Z22" s="131">
        <f>('BP(2020)_Coal_Trade'!J$17+'BP(2020)_Coal_Trade'!J$15)*Z$35/SUM(B$35,C$35,D$35,E$35,Z$35)*10^6*AG$22/SUM(AG$10,AG$11,AG$21,AG$22,AG$23,AG$30)</f>
        <v>0</v>
      </c>
      <c r="AA22" s="131">
        <f>('BP(2020)_Coal_Trade'!G$17+'BP(2020)_Coal_Trade'!G$15)*10^6*AG$22/SUM(AG$10,AG$11,AG$21,AG$22,AG$23,AG$30)</f>
        <v>0</v>
      </c>
      <c r="AB22" s="131">
        <f>('BP(2020)_Coal_Trade'!P$17+'BP(2020)_Coal_Trade'!P$15)*AB$35/SUM(H$35,I$35,S$35,AB$35)*10^6*AG$22/SUM(AG$10,AG$11,AG$21,AG$22,AG$23,AG$30)</f>
        <v>1898.3998470928393</v>
      </c>
      <c r="AC22" s="131">
        <f>('BP(2020)_Coal_Trade'!D$17+'BP(2020)_Coal_Trade'!D$15)*10^6*AG$22/SUM(AG$10,AG$11,AG$21,AG$22,AG$23,AG$30)</f>
        <v>23.503843367718748</v>
      </c>
      <c r="AD22" s="132">
        <f t="shared" si="0"/>
        <v>14527.213129581758</v>
      </c>
      <c r="AE22" s="133">
        <f>('BP(2020)_Coal_Trade'!Q$17+'BP(2020)_Coal_Trade'!Q$15)*10^6*AG$22/SUM(AG$10,AG$11,AG$21,AG$22,AG$23,AG$30)</f>
        <v>14527.213129581754</v>
      </c>
      <c r="AF22" s="134">
        <f t="shared" si="1"/>
        <v>0</v>
      </c>
      <c r="AG22" s="138">
        <f>-('Key inputs_EB_Trade'!$V$26+'Key inputs_EB_Trade'!$V$27)</f>
        <v>17565</v>
      </c>
      <c r="AH22" s="134"/>
    </row>
    <row r="23" spans="1:34">
      <c r="A23" t="s">
        <v>98</v>
      </c>
      <c r="B23" s="131">
        <f>('BP(2020)_Coal_Trade'!J$17+'BP(2020)_Coal_Trade'!J$15)*B$35/SUM(B$35,C$35,D$35,E$35,Z$35)*10^6*AG$23/SUM(AG$10,AG$11,AG$21,AG$22,AG$23,AG$30)</f>
        <v>3.9569928437373468E-3</v>
      </c>
      <c r="C23" s="131">
        <f>('BP(2020)_Coal_Trade'!J$17+'BP(2020)_Coal_Trade'!J$15)*C$35/SUM(B$35,C$35,D$35,E$35,Z$35)*10^6*AG$23/SUM(AG$10,AG$11,AG$21,AG$22,AG$23,AG$30)</f>
        <v>2.1900435808854851E-2</v>
      </c>
      <c r="D23" s="131">
        <f>('BP(2020)_Coal_Trade'!J$17+'BP(2020)_Coal_Trade'!J$15)*D$35/SUM(B$35,C$35,D$35,E$35,Z$35)*10^6*AG$23/SUM(AG$10,AG$11,AG$21,AG$22,AG$23,AG$30)</f>
        <v>1.4704857926378311E-3</v>
      </c>
      <c r="E23" s="131">
        <f>('BP(2020)_Coal_Trade'!J$17+'BP(2020)_Coal_Trade'!J$15)*E$35/SUM(B$35,C$35,D$35,E$35,Z$35)*10^6*AG$23/SUM(AG$10,AG$11,AG$21,AG$22,AG$23,AG$30)</f>
        <v>6.3767124061160849E-3</v>
      </c>
      <c r="F23" s="131">
        <f>('BP(2020)_Coal_Trade'!K$17+'BP(2020)_Coal_Trade'!K$15)*10^6*AG$23/SUM(AG$10,AG$11,AG$21,AG$22,AG$23,AG$30)</f>
        <v>0</v>
      </c>
      <c r="G23" s="131">
        <f>('BP(2020)_Coal_Trade'!H$17+'BP(2020)_Coal_Trade'!H$15)*10^6*AG$23/SUM(AG$10,AG$11,AG$21,AG$22,AG$23,AG$30)</f>
        <v>6.7988495604785185E-5</v>
      </c>
      <c r="H23" s="131">
        <f>('BP(2020)_Coal_Trade'!O$17+'BP(2020)_Coal_Trade'!O$15+('BP(2020)_Coal_Trade'!P$17+'BP(2020)_Coal_Trade'!P$15)*H$35/SUM(H$35,I$35,S$35,AB$35))*10^6*AG$23/SUM(AG$10,AG$11,AG$21,AG$22,AG$23,AG$30)</f>
        <v>10.232789472417684</v>
      </c>
      <c r="I23" s="131">
        <f>('BP(2020)_Coal_Trade'!P$17+'BP(2020)_Coal_Trade'!P$15)*I$35/SUM(H$35,I$35,S$35,AB$35)*10^6*AG$23/SUM(AG$10,AG$11,AG$21,AG$22,AG$23,AG$30)</f>
        <v>1.9023058222654763</v>
      </c>
      <c r="J23" s="131">
        <f>('BP(2020)_Coal_Trade'!E$17+'BP(2020)_Coal_Trade'!E$15)*J$35/SUM(J$35,L$35,V$35)*10^6*AG$23/SUM(AG$10,AG$11,AG$21,AG$22,AG$23,AG$30)</f>
        <v>2.1210025578807357E-2</v>
      </c>
      <c r="K23" s="131">
        <f>('BP(2020)_Coal_Trade'!B$17+'BP(2020)_Coal_Trade'!B$15)*10^6*AG$23/SUM(AG$10,AG$11,AG$21,AG$22,AG$23,AG$30)</f>
        <v>7.0288663212197482E-6</v>
      </c>
      <c r="L23" s="131">
        <f>('BP(2020)_Coal_Trade'!E$17+'BP(2020)_Coal_Trade'!E$15)*L$35/SUM(J$35,L$35,V$35)*10^6*AG$23/SUM(AG$10,AG$11,AG$21,AG$22,AG$23,AG$30)</f>
        <v>1.1682268474927694E-2</v>
      </c>
      <c r="M23" s="131">
        <f>('BP(2020)_Coal_Trade'!L$17+'BP(2020)_Coal_Trade'!L$15)*10^6*AG$23/SUM(AG$10,AG$11,AG$21,AG$22,AG$23,AG$30)</f>
        <v>16.473350978834091</v>
      </c>
      <c r="N23" s="131">
        <f>('BP(2020)_Coal_Trade'!F$17+'BP(2020)_Coal_Trade'!F$15)*N$35/SUM(N$35:R$35)*10^6*AG$23/SUM(AG$10,AG$11,AG$21,AG$22,AG$23,AG$30)</f>
        <v>0.10556329002345632</v>
      </c>
      <c r="O23" s="131">
        <f>('BP(2020)_Coal_Trade'!F$17+'BP(2020)_Coal_Trade'!F$15)*O$35/SUM(N$35:R$35)*10^6*AG$23/SUM(AG$10,AG$11,AG$21,AG$22,AG$23,AG$30)</f>
        <v>3.0680109888024169E-2</v>
      </c>
      <c r="P23" s="131">
        <f>('BP(2020)_Coal_Trade'!F$17+'BP(2020)_Coal_Trade'!F$15)*P$35/SUM(N$35:R$35)*10^6*AG$23/SUM(AG$10,AG$11,AG$21,AG$22,AG$23,AG$30)</f>
        <v>0.11196489379585081</v>
      </c>
      <c r="Q23" s="131">
        <f>('BP(2020)_Coal_Trade'!F$17+'BP(2020)_Coal_Trade'!F$15)*Q$35/SUM(N$35:R$35)*10^6*AG$23/SUM(AG$10,AG$11,AG$21,AG$22,AG$23,AG$30)</f>
        <v>0.12374883161756338</v>
      </c>
      <c r="R23" s="131">
        <f>('BP(2020)_Coal_Trade'!F$17+'BP(2020)_Coal_Trade'!F$15)*R$35/SUM(N$35:R$35)*10^6*AG$23/SUM(AG$10,AG$11,AG$21,AG$22,AG$23,AG$30)</f>
        <v>0.27976916575313915</v>
      </c>
      <c r="S23" s="131">
        <f>('BP(2020)_Coal_Trade'!P$17+'BP(2020)_Coal_Trade'!P$15)*S$35/SUM(H$35,I$35,S$35,AB$35)*10^6*AG$23/SUM(AG$10,AG$11,AG$21,AG$22,AG$23,AG$30)</f>
        <v>4.8728157526437403</v>
      </c>
      <c r="T23" s="131">
        <f>('BP(2020)_Coal_Trade'!M$17+'BP(2020)_Coal_Trade'!M$15)*10^6*AG$23/SUM(AG$10,AG$11,AG$21,AG$22,AG$23,AG$30)</f>
        <v>19.457294125136524</v>
      </c>
      <c r="U23" s="71">
        <f>('BP(2020)_Coal_Trade'!N$17+'BP(2020)_Coal_Trade'!N$15)*10^6*AG$23/SUM(AG$10,AG$11,AG$21,AG$22,AG$23,AG$30)</f>
        <v>5.1326704851783553</v>
      </c>
      <c r="V23" s="131">
        <f>('BP(2020)_Coal_Trade'!E$17+'BP(2020)_Coal_Trade'!E$15)*V$35/SUM(J$35,L$35,V$35)*10^6*AG$23/SUM(AG$10,AG$11,AG$21,AG$22,AG$23,AG$30)</f>
        <v>6.4034580922901346E-3</v>
      </c>
      <c r="W23" s="131">
        <f>('BP(2020)_Coal_Trade'!I$17+'BP(2020)_Coal_Trade'!I$15)*W$35/SUM(W$35:X$35)*10^6*AG$23/SUM(AG$10,AG$11,AG$21,AG$22,AG$23,AG$30)</f>
        <v>3.6821147362185815E-2</v>
      </c>
      <c r="X23" s="131">
        <f>('BP(2020)_Coal_Trade'!I$17+'BP(2020)_Coal_Trade'!I$15)*X$35/SUM(W$35:X$35)*10^6*AG$23/SUM(AG$10,AG$11,AG$21,AG$22,AG$23,AG$30)</f>
        <v>3.1842345382412894E-3</v>
      </c>
      <c r="Y23" s="131">
        <f>('BP(2020)_Coal_Trade'!C$17+'BP(2020)_Coal_Trade'!C$15)*10^6*AG$23/SUM(AG$10,AG$11,AG$21,AG$22,AG$23,AG$30)</f>
        <v>1.0272813283331749E-2</v>
      </c>
      <c r="Z23" s="131">
        <f>('BP(2020)_Coal_Trade'!J$17+'BP(2020)_Coal_Trade'!J$15)*Z$35/SUM(B$35,C$35,D$35,E$35,Z$35)*10^6*AG$23/SUM(AG$10,AG$11,AG$21,AG$22,AG$23,AG$30)</f>
        <v>0</v>
      </c>
      <c r="AA23" s="131">
        <f>('BP(2020)_Coal_Trade'!G$17+'BP(2020)_Coal_Trade'!G$15)*10^6*AG$23/SUM(AG$10,AG$11,AG$21,AG$22,AG$23,AG$30)</f>
        <v>0</v>
      </c>
      <c r="AB23" s="131">
        <f>('BP(2020)_Coal_Trade'!P$17+'BP(2020)_Coal_Trade'!P$15)*AB$35/SUM(H$35,I$35,S$35,AB$35)*10^6*AG$23/SUM(AG$10,AG$11,AG$21,AG$22,AG$23,AG$30)</f>
        <v>8.862441643131957</v>
      </c>
      <c r="AC23" s="131">
        <f>('BP(2020)_Coal_Trade'!D$17+'BP(2020)_Coal_Trade'!D$15)*10^6*AG$23/SUM(AG$10,AG$11,AG$21,AG$22,AG$23,AG$30)</f>
        <v>0.10972474558229078</v>
      </c>
      <c r="AD23" s="132">
        <f t="shared" si="0"/>
        <v>67.818472907811199</v>
      </c>
      <c r="AE23" s="133">
        <f>('BP(2020)_Coal_Trade'!Q$17+'BP(2020)_Coal_Trade'!Q$15)*10^6*AG$23/SUM(AG$10,AG$11,AG$21,AG$22,AG$23,AG$30)</f>
        <v>67.818472907811213</v>
      </c>
      <c r="AF23" s="134">
        <f t="shared" si="1"/>
        <v>0</v>
      </c>
      <c r="AG23" s="138">
        <f>-('Key inputs_EB_Trade'!$W$26+'Key inputs_EB_Trade'!$W$27)</f>
        <v>82</v>
      </c>
      <c r="AH23" s="134"/>
    </row>
    <row r="24" spans="1:34">
      <c r="A24" t="s">
        <v>100</v>
      </c>
      <c r="B24" s="131">
        <f>'BP(2020)_Coal_Trade'!J$7*B$35/SUM(B$35,C$35,D$35,E$35,Z$35)*10^6</f>
        <v>1279.7758553654553</v>
      </c>
      <c r="C24" s="131">
        <f>'BP(2020)_Coal_Trade'!J$7*C$35/SUM(B$35,C$35,D$35,E$35,Z$35)*10^6</f>
        <v>7083.0678944775591</v>
      </c>
      <c r="D24" s="131">
        <f>'BP(2020)_Coal_Trade'!J$7*D$35/SUM(B$35,C$35,D$35,E$35,Z$35)*10^6</f>
        <v>475.58645855381388</v>
      </c>
      <c r="E24" s="131">
        <f>'BP(2020)_Coal_Trade'!J$7*E$35/SUM(B$35,C$35,D$35,E$35,Z$35)*10^6</f>
        <v>2062.3647543039151</v>
      </c>
      <c r="F24" s="131">
        <f>'BP(2020)_Coal_Trade'!K$7*10^6</f>
        <v>0</v>
      </c>
      <c r="G24" s="131">
        <f>'BP(2020)_Coal_Trade'!H$7*10^6</f>
        <v>1142.0974521720002</v>
      </c>
      <c r="H24" s="131">
        <f>('BP(2020)_Coal_Trade'!O$7+'BP(2020)_Coal_Trade'!P$7*H$35/SUM(H$35,I$35,S$35,AB$35))*10^6</f>
        <v>148948.93411596667</v>
      </c>
      <c r="I24" s="131">
        <f>'BP(2020)_Coal_Trade'!P$7*I$35/SUM(H$35,I$35,S$35,AB$35)*10^6</f>
        <v>2455.4324786683287</v>
      </c>
      <c r="J24" s="131">
        <f>'BP(2020)_Coal_Trade'!E$7*J$35/SUM(J$35,L$35,V$35)*10^6</f>
        <v>289510.84447818116</v>
      </c>
      <c r="K24" s="131">
        <f>'BP(2020)_Coal_Trade'!B$7*10^6</f>
        <v>51748.690516625393</v>
      </c>
      <c r="L24" s="131">
        <f>'BP(2020)_Coal_Trade'!E$7*L$35/SUM(J$35,L$35,V$35)*10^6</f>
        <v>159459.65736960361</v>
      </c>
      <c r="M24" s="131">
        <f>'BP(2020)_Coal_Trade'!L$7*10^6</f>
        <v>45990.160246845364</v>
      </c>
      <c r="N24" s="131">
        <f>'BP(2020)_Coal_Trade'!F$7*N$35/SUM(N$35:R$35)*10^6</f>
        <v>135660.38290926424</v>
      </c>
      <c r="O24" s="131">
        <f>'BP(2020)_Coal_Trade'!F$7*O$35/SUM(N$35:R$35)*10^6</f>
        <v>39427.299529816119</v>
      </c>
      <c r="P24" s="131">
        <f>'BP(2020)_Coal_Trade'!F$7*P$35/SUM(N$35:R$35)*10^6</f>
        <v>143887.14449279825</v>
      </c>
      <c r="Q24" s="131">
        <f>'BP(2020)_Coal_Trade'!F$7*Q$35/SUM(N$35:R$35)*10^6</f>
        <v>159030.79449382864</v>
      </c>
      <c r="R24" s="131">
        <f>'BP(2020)_Coal_Trade'!F$7*R$35/SUM(N$35:R$35)*10^6</f>
        <v>359534.00224493694</v>
      </c>
      <c r="S24" s="131">
        <f>'BP(2020)_Coal_Trade'!P$7*S$35/SUM(H$35,I$35,S$35,AB$35)*10^6</f>
        <v>6289.6669513206889</v>
      </c>
      <c r="T24" s="131">
        <f>'BP(2020)_Coal_Trade'!M$7*10^6</f>
        <v>29474.877525593209</v>
      </c>
      <c r="U24" s="131">
        <f>'BP(2020)_Coal_Trade'!N$7*10^6</f>
        <v>32831.293778640007</v>
      </c>
      <c r="V24" s="71">
        <f>'BP(2020)_Coal_Trade'!E$7*V$35/SUM(J$35,L$35,V$35)*10^6</f>
        <v>87405.390106267048</v>
      </c>
      <c r="W24" s="131">
        <f>'BP(2020)_Coal_Trade'!I$7*W$35/SUM(W$35:X$35)*10^6</f>
        <v>120364.10474358314</v>
      </c>
      <c r="X24" s="131">
        <f>'BP(2020)_Coal_Trade'!I$7*X$35/SUM(W$35:X$35)*10^6</f>
        <v>10408.89724915562</v>
      </c>
      <c r="Y24" s="131">
        <f>'BP(2020)_Coal_Trade'!C$7*10^6</f>
        <v>128233.87474834907</v>
      </c>
      <c r="Z24" s="131">
        <f>'BP(2020)_Coal_Trade'!J$7*Z$35/SUM(B$35,C$35,D$35,E$35,Z$35)*10^6</f>
        <v>0</v>
      </c>
      <c r="AA24" s="131">
        <f>'BP(2020)_Coal_Trade'!G$7*10^6</f>
        <v>0</v>
      </c>
      <c r="AB24" s="131">
        <f>'BP(2020)_Coal_Trade'!P$7*AB$35/SUM(H$35,I$35,S$35,AB$35)*10^6</f>
        <v>11439.342084824908</v>
      </c>
      <c r="AC24" s="131">
        <f>'BP(2020)_Coal_Trade'!D$7*10^6</f>
        <v>124254.80648003612</v>
      </c>
      <c r="AD24" s="132">
        <f t="shared" si="0"/>
        <v>2098398.4889591774</v>
      </c>
      <c r="AE24" s="133">
        <f>'BP(2020)_Coal_Trade'!Q$7*10^6</f>
        <v>2098398.4889591769</v>
      </c>
      <c r="AF24" s="134">
        <f t="shared" si="1"/>
        <v>0</v>
      </c>
      <c r="AG24" s="138">
        <f>-('Key inputs_EB_Trade'!$X$26+'Key inputs_EB_Trade'!$X$27)</f>
        <v>2085245</v>
      </c>
      <c r="AH24" s="134"/>
    </row>
    <row r="25" spans="1:34">
      <c r="A25" t="s">
        <v>103</v>
      </c>
      <c r="B25" s="131">
        <f>'BP(2020)_Coal_Trade'!J$18*B$35/SUM(B$35,C$35,D$35,E$35,Z$35)*10^6*AG$25/SUM(AG$12,AG$14,AG$25,AG$26,AG$27)</f>
        <v>9.3725427693249375E-2</v>
      </c>
      <c r="C25" s="131">
        <f>'BP(2020)_Coal_Trade'!J$18*C$35/SUM(B$35,C$35,D$35,E$35,Z$35)*10^6*AG$25/SUM(AG$12,AG$14,AG$25,AG$26,AG$27)</f>
        <v>0.51873424944453139</v>
      </c>
      <c r="D25" s="131">
        <f>'BP(2020)_Coal_Trade'!J$18*D$35/SUM(B$35,C$35,D$35,E$35,Z$35)*10^6*AG$25/SUM(AG$12,AG$14,AG$25,AG$26,AG$27)</f>
        <v>3.4829961861052014E-2</v>
      </c>
      <c r="E25" s="131">
        <f>'BP(2020)_Coal_Trade'!J$18*E$35/SUM(B$35,C$35,D$35,E$35,Z$35)*10^6*AG$25/SUM(AG$12,AG$14,AG$25,AG$26,AG$27)</f>
        <v>0.1510389634608473</v>
      </c>
      <c r="F25" s="131">
        <f>'BP(2020)_Coal_Trade'!K$18*10^6*AG$25/SUM(AG$12,AG$14,AG$25,AG$26,AG$27)</f>
        <v>0</v>
      </c>
      <c r="G25" s="131">
        <f>'BP(2020)_Coal_Trade'!H$18*10^6*AG$25/SUM(AG$12,AG$14,AG$25,AG$26,AG$27)</f>
        <v>0.15627071783661975</v>
      </c>
      <c r="H25" s="131">
        <f>('BP(2020)_Coal_Trade'!O$18+'BP(2020)_Coal_Trade'!P$18*H$35/SUM(H$35,I$35,S$35,AB$35))*10^6*AG$25/SUM(AG$12,AG$14,AG$25,AG$26,AG$27)</f>
        <v>585.53683657189811</v>
      </c>
      <c r="I25" s="131">
        <f>'BP(2020)_Coal_Trade'!P$18*I$35/SUM(H$35,I$35,S$35,AB$35)*10^6*AG$25/SUM(AG$12,AG$14,AG$25,AG$26,AG$27)</f>
        <v>23.74809003578822</v>
      </c>
      <c r="J25" s="131">
        <f>'BP(2020)_Coal_Trade'!E$18*J$35/SUM(J$35,L$35,V$35)*10^6*AG$25/SUM(AG$12,AG$14,AG$25,AG$26,AG$27)</f>
        <v>13.001925292113903</v>
      </c>
      <c r="K25" s="131">
        <f>'BP(2020)_Coal_Trade'!B$18*10^6*AG$25/SUM(AG$12,AG$14,AG$25,AG$26,AG$27)</f>
        <v>0.16843926337720869</v>
      </c>
      <c r="L25" s="131">
        <f>'BP(2020)_Coal_Trade'!E$18*L$35/SUM(J$35,L$35,V$35)*10^6*AG$25/SUM(AG$12,AG$14,AG$25,AG$26,AG$27)</f>
        <v>7.1613295037793252</v>
      </c>
      <c r="M25" s="131">
        <f>'BP(2020)_Coal_Trade'!L$18*10^6*AG$25/SUM(AG$12,AG$14,AG$25,AG$26,AG$27)</f>
        <v>152.82302592976276</v>
      </c>
      <c r="N25" s="131">
        <f>'BP(2020)_Coal_Trade'!F$18*N$35/SUM(N$35:R$35)*10^6*AG$25/SUM(AG$12,AG$14,AG$25,AG$26,AG$27)</f>
        <v>519.64269745353363</v>
      </c>
      <c r="O25" s="131">
        <f>'BP(2020)_Coal_Trade'!F$18*O$35/SUM(N$35:R$35)*10^6*AG$25/SUM(AG$12,AG$14,AG$25,AG$26,AG$27)</f>
        <v>151.0249922756407</v>
      </c>
      <c r="P25" s="131">
        <f>'BP(2020)_Coal_Trade'!F$18*P$35/SUM(N$35:R$35)*10^6*AG$25/SUM(AG$12,AG$14,AG$25,AG$26,AG$27)</f>
        <v>551.15504091665071</v>
      </c>
      <c r="Q25" s="131">
        <f>'BP(2020)_Coal_Trade'!F$18*Q$35/SUM(N$35:R$35)*10^6*AG$25/SUM(AG$12,AG$14,AG$25,AG$26,AG$27)</f>
        <v>609.16230115777046</v>
      </c>
      <c r="R25" s="131">
        <f>'BP(2020)_Coal_Trade'!F$18*R$35/SUM(N$35:R$35)*10^6*AG$25/SUM(AG$12,AG$14,AG$25,AG$26,AG$27)</f>
        <v>1377.1833364039935</v>
      </c>
      <c r="S25" s="131">
        <f>'BP(2020)_Coal_Trade'!P$18*S$35/SUM(H$35,I$35,S$35,AB$35)*10^6*AG$25/SUM(AG$12,AG$14,AG$25,AG$26,AG$27)</f>
        <v>60.831474028596723</v>
      </c>
      <c r="T25" s="131">
        <f>'BP(2020)_Coal_Trade'!M$18*10^6*AG$25/SUM(AG$12,AG$14,AG$25,AG$26,AG$27)</f>
        <v>8137.2380389859145</v>
      </c>
      <c r="U25" s="131">
        <f>'BP(2020)_Coal_Trade'!N$18*10^6*AG$25/SUM(AG$12,AG$14,AG$25,AG$26,AG$27)</f>
        <v>813.46647598709342</v>
      </c>
      <c r="V25" s="131">
        <f>'BP(2020)_Coal_Trade'!E$18*V$35/SUM(J$35,L$35,V$35)*10^6*AG$25/SUM(AG$12,AG$14,AG$25,AG$26,AG$27)</f>
        <v>3.9253740368105725</v>
      </c>
      <c r="W25" s="71">
        <f>'BP(2020)_Coal_Trade'!I$18*W$35/SUM(W$35:X$35)*10^6*AG$25/SUM(AG$12,AG$14,AG$25,AG$26,AG$27)</f>
        <v>12.070721277337496</v>
      </c>
      <c r="X25" s="131">
        <f>'BP(2020)_Coal_Trade'!I$18*X$35/SUM(W$35:X$35)*10^6*AG$25/SUM(AG$12,AG$14,AG$25,AG$26,AG$27)</f>
        <v>1.0438568688452838</v>
      </c>
      <c r="Y25" s="131">
        <f>'BP(2020)_Coal_Trade'!C$18*10^6*AG$25/SUM(AG$12,AG$14,AG$25,AG$26,AG$27)</f>
        <v>51.297192098458396</v>
      </c>
      <c r="Z25" s="131">
        <f>'BP(2020)_Coal_Trade'!J$18*Z$35/SUM(B$35,C$35,D$35,E$35,Z$35)*10^6*AG$25/SUM(AG$12,AG$14,AG$25,AG$26,AG$27)</f>
        <v>0</v>
      </c>
      <c r="AA25" s="131">
        <f>'BP(2020)_Coal_Trade'!G$18*10^6*AG$25/SUM(AG$12,AG$14,AG$25,AG$26,AG$27)</f>
        <v>0</v>
      </c>
      <c r="AB25" s="131">
        <f>'BP(2020)_Coal_Trade'!P$18*AB$35/SUM(H$35,I$35,S$35,AB$35)*10^6*AG$25/SUM(AG$12,AG$14,AG$25,AG$26,AG$27)</f>
        <v>110.63734317301845</v>
      </c>
      <c r="AC25" s="131">
        <f>'BP(2020)_Coal_Trade'!D$18*10^6*AG$25/SUM(AG$12,AG$14,AG$25,AG$26,AG$27)</f>
        <v>167.84046230863973</v>
      </c>
      <c r="AD25" s="132">
        <f t="shared" si="0"/>
        <v>13349.913552889322</v>
      </c>
      <c r="AE25" s="133">
        <f>'BP(2020)_Coal_Trade'!Q$18*10^6*AG$25/SUM(AG$12,AG$14,AG$25,AG$26,AG$27)</f>
        <v>13349.913552889324</v>
      </c>
      <c r="AF25" s="134">
        <f t="shared" si="1"/>
        <v>0</v>
      </c>
      <c r="AG25" s="138">
        <f>-('Key inputs_EB_Trade'!$Y$26+'Key inputs_EB_Trade'!$Y$27)</f>
        <v>1440</v>
      </c>
      <c r="AH25" s="134"/>
    </row>
    <row r="26" spans="1:34">
      <c r="A26" t="s">
        <v>106</v>
      </c>
      <c r="B26" s="131">
        <f>'BP(2020)_Coal_Trade'!J$18*B$35/SUM(B$35,C$35,D$35,E$35,Z$35)*10^6*AG$26/SUM(AG$12,AG$14,AG$25,AG$26,AG$27)</f>
        <v>0.35433418636253444</v>
      </c>
      <c r="C26" s="131">
        <f>'BP(2020)_Coal_Trade'!J$18*C$35/SUM(B$35,C$35,D$35,E$35,Z$35)*10^6*AG$26/SUM(AG$12,AG$14,AG$25,AG$26,AG$27)</f>
        <v>1.9611036485944646</v>
      </c>
      <c r="D26" s="131">
        <f>'BP(2020)_Coal_Trade'!J$18*D$35/SUM(B$35,C$35,D$35,E$35,Z$35)*10^6*AG$26/SUM(AG$12,AG$14,AG$25,AG$26,AG$27)</f>
        <v>0.13167660581358831</v>
      </c>
      <c r="E26" s="131">
        <f>'BP(2020)_Coal_Trade'!J$18*E$35/SUM(B$35,C$35,D$35,E$35,Z$35)*10^6*AG$26/SUM(AG$12,AG$14,AG$25,AG$26,AG$27)</f>
        <v>0.57101119241725884</v>
      </c>
      <c r="F26" s="131">
        <f>'BP(2020)_Coal_Trade'!K$18*10^6*AG$26/SUM(AG$12,AG$14,AG$25,AG$26,AG$27)</f>
        <v>0</v>
      </c>
      <c r="G26" s="131">
        <f>'BP(2020)_Coal_Trade'!H$18*10^6*AG$26/SUM(AG$12,AG$14,AG$25,AG$26,AG$27)</f>
        <v>0.59079013048788742</v>
      </c>
      <c r="H26" s="131">
        <f>('BP(2020)_Coal_Trade'!O$18+'BP(2020)_Coal_Trade'!P$18*H$35/SUM(H$35,I$35,S$35,AB$35))*10^6*AG$26/SUM(AG$12,AG$14,AG$25,AG$26,AG$27)</f>
        <v>2213.654540484315</v>
      </c>
      <c r="I26" s="131">
        <f>'BP(2020)_Coal_Trade'!P$18*I$35/SUM(H$35,I$35,S$35,AB$35)*10^6*AG$26/SUM(AG$12,AG$14,AG$25,AG$26,AG$27)</f>
        <v>89.78097371863268</v>
      </c>
      <c r="J26" s="131">
        <f>'BP(2020)_Coal_Trade'!E$18*J$35/SUM(J$35,L$35,V$35)*10^6*AG$26/SUM(AG$12,AG$14,AG$25,AG$26,AG$27)</f>
        <v>49.154500896019506</v>
      </c>
      <c r="K26" s="131">
        <f>'BP(2020)_Coal_Trade'!B$18*10^6*AG$26/SUM(AG$12,AG$14,AG$25,AG$26,AG$27)</f>
        <v>0.63679399293439176</v>
      </c>
      <c r="L26" s="131">
        <f>'BP(2020)_Coal_Trade'!E$18*L$35/SUM(J$35,L$35,V$35)*10^6*AG$26/SUM(AG$12,AG$14,AG$25,AG$26,AG$27)</f>
        <v>27.073804040676841</v>
      </c>
      <c r="M26" s="131">
        <f>'BP(2020)_Coal_Trade'!L$18*10^6*AG$26/SUM(AG$12,AG$14,AG$25,AG$26,AG$27)</f>
        <v>577.75593969557542</v>
      </c>
      <c r="N26" s="131">
        <f>'BP(2020)_Coal_Trade'!F$18*N$35/SUM(N$35:R$35)*10^6*AG$26/SUM(AG$12,AG$14,AG$25,AG$26,AG$27)</f>
        <v>1964.5380867618314</v>
      </c>
      <c r="O26" s="131">
        <f>'BP(2020)_Coal_Trade'!F$18*O$35/SUM(N$35:R$35)*10^6*AG$26/SUM(AG$12,AG$14,AG$25,AG$26,AG$27)</f>
        <v>570.95837357540825</v>
      </c>
      <c r="P26" s="131">
        <f>'BP(2020)_Coal_Trade'!F$18*P$35/SUM(N$35:R$35)*10^6*AG$26/SUM(AG$12,AG$14,AG$25,AG$26,AG$27)</f>
        <v>2083.6722519098935</v>
      </c>
      <c r="Q26" s="131">
        <f>'BP(2020)_Coal_Trade'!F$18*Q$35/SUM(N$35:R$35)*10^6*AG$26/SUM(AG$12,AG$14,AG$25,AG$26,AG$27)</f>
        <v>2302.9719218770156</v>
      </c>
      <c r="R26" s="131">
        <f>'BP(2020)_Coal_Trade'!F$18*R$35/SUM(N$35:R$35)*10^6*AG$26/SUM(AG$12,AG$14,AG$25,AG$26,AG$27)</f>
        <v>5206.5181134606537</v>
      </c>
      <c r="S26" s="131">
        <f>'BP(2020)_Coal_Trade'!P$18*S$35/SUM(H$35,I$35,S$35,AB$35)*10^6*AG$26/SUM(AG$12,AG$14,AG$25,AG$26,AG$27)</f>
        <v>229.97676709144486</v>
      </c>
      <c r="T26" s="131">
        <f>'BP(2020)_Coal_Trade'!M$18*10^6*AG$26/SUM(AG$12,AG$14,AG$25,AG$26,AG$27)</f>
        <v>30763.280475166193</v>
      </c>
      <c r="U26" s="131">
        <f>'BP(2020)_Coal_Trade'!N$18*10^6*AG$26/SUM(AG$12,AG$14,AG$25,AG$26,AG$27)</f>
        <v>3075.3552050512062</v>
      </c>
      <c r="V26" s="131">
        <f>'BP(2020)_Coal_Trade'!E$18*V$35/SUM(J$35,L$35,V$35)*10^6*AG$26/SUM(AG$12,AG$14,AG$25,AG$26,AG$27)</f>
        <v>14.84009462249775</v>
      </c>
      <c r="W26" s="131">
        <f>'BP(2020)_Coal_Trade'!I$18*W$35/SUM(W$35:X$35)*10^6*AG$26/SUM(AG$12,AG$14,AG$25,AG$26,AG$27)</f>
        <v>45.634032384600921</v>
      </c>
      <c r="X26" s="71">
        <f>'BP(2020)_Coal_Trade'!I$18*X$35/SUM(W$35:X$35)*10^6*AG$26/SUM(AG$12,AG$14,AG$25,AG$26,AG$27)</f>
        <v>3.9463588847178648</v>
      </c>
      <c r="Y26" s="131">
        <f>'BP(2020)_Coal_Trade'!C$18*10^6*AG$26/SUM(AG$12,AG$14,AG$25,AG$26,AG$27)</f>
        <v>193.93188457222743</v>
      </c>
      <c r="Z26" s="131">
        <f>'BP(2020)_Coal_Trade'!J$18*Z$35/SUM(B$35,C$35,D$35,E$35,Z$35)*10^6*AG$26/SUM(AG$12,AG$14,AG$25,AG$26,AG$27)</f>
        <v>0</v>
      </c>
      <c r="AA26" s="131">
        <f>'BP(2020)_Coal_Trade'!G$18*10^6*AG$26/SUM(AG$12,AG$14,AG$25,AG$26,AG$27)</f>
        <v>0</v>
      </c>
      <c r="AB26" s="131">
        <f>'BP(2020)_Coal_Trade'!P$18*AB$35/SUM(H$35,I$35,S$35,AB$35)*10^6*AG$26/SUM(AG$12,AG$14,AG$25,AG$26,AG$27)</f>
        <v>418.27062238466146</v>
      </c>
      <c r="AC26" s="131">
        <f>'BP(2020)_Coal_Trade'!D$18*10^6*AG$26/SUM(AG$12,AG$14,AG$25,AG$26,AG$27)</f>
        <v>634.53019222794092</v>
      </c>
      <c r="AD26" s="132">
        <f t="shared" si="0"/>
        <v>50470.089848562136</v>
      </c>
      <c r="AE26" s="133">
        <f>'BP(2020)_Coal_Trade'!Q$18*10^6*AG$26/SUM(AG$12,AG$14,AG$25,AG$26,AG$27)</f>
        <v>50470.089848562136</v>
      </c>
      <c r="AF26" s="134">
        <f t="shared" si="1"/>
        <v>0</v>
      </c>
      <c r="AG26" s="138">
        <f>-('Key inputs_EB_Trade'!$Z$26+'Key inputs_EB_Trade'!$Z$27)</f>
        <v>5444</v>
      </c>
      <c r="AH26" s="134"/>
    </row>
    <row r="27" spans="1:34">
      <c r="A27" t="s">
        <v>109</v>
      </c>
      <c r="B27" s="131">
        <f>'BP(2020)_Coal_Trade'!J$18*B$35/SUM(B$35,C$35,D$35,E$35,Z$35)*10^6*AG$27/SUM(AG$12,AG$14,AG$25,AG$26,AG$27)</f>
        <v>9.4376298718896936E-3</v>
      </c>
      <c r="C27" s="131">
        <f>'BP(2020)_Coal_Trade'!J$18*C$35/SUM(B$35,C$35,D$35,E$35,Z$35)*10^6*AG$27/SUM(AG$12,AG$14,AG$25,AG$26,AG$27)</f>
        <v>5.2233657062122962E-2</v>
      </c>
      <c r="D27" s="131">
        <f>'BP(2020)_Coal_Trade'!J$18*D$35/SUM(B$35,C$35,D$35,E$35,Z$35)*10^6*AG$27/SUM(AG$12,AG$14,AG$25,AG$26,AG$27)</f>
        <v>3.5071836596198207E-3</v>
      </c>
      <c r="E27" s="131">
        <f>'BP(2020)_Coal_Trade'!J$18*E$35/SUM(B$35,C$35,D$35,E$35,Z$35)*10^6*AG$27/SUM(AG$12,AG$14,AG$25,AG$26,AG$27)</f>
        <v>1.5208784515154762E-2</v>
      </c>
      <c r="F27" s="131">
        <f>'BP(2020)_Coal_Trade'!K$18*10^6*AG$27/SUM(AG$12,AG$14,AG$25,AG$26,AG$27)</f>
        <v>0</v>
      </c>
      <c r="G27" s="131">
        <f>'BP(2020)_Coal_Trade'!H$18*10^6*AG$27/SUM(AG$12,AG$14,AG$25,AG$26,AG$27)</f>
        <v>1.5735593115492962E-2</v>
      </c>
      <c r="H27" s="131">
        <f>('BP(2020)_Coal_Trade'!O$18+'BP(2020)_Coal_Trade'!P$18*H$35/SUM(H$35,I$35,S$35,AB$35))*10^6*AG$27/SUM(AG$12,AG$14,AG$25,AG$26,AG$27)</f>
        <v>58.960306460364741</v>
      </c>
      <c r="I27" s="131">
        <f>'BP(2020)_Coal_Trade'!P$18*I$35/SUM(H$35,I$35,S$35,AB$35)*10^6*AG$27/SUM(AG$12,AG$14,AG$25,AG$26,AG$27)</f>
        <v>2.3913007327703415</v>
      </c>
      <c r="J27" s="131">
        <f>'BP(2020)_Coal_Trade'!E$18*J$35/SUM(J$35,L$35,V$35)*10^6*AG$27/SUM(AG$12,AG$14,AG$25,AG$26,AG$27)</f>
        <v>1.3092216439975806</v>
      </c>
      <c r="K27" s="131">
        <f>'BP(2020)_Coal_Trade'!B$18*10^6*AG$27/SUM(AG$12,AG$14,AG$25,AG$26,AG$27)</f>
        <v>1.6960898048399488E-2</v>
      </c>
      <c r="L27" s="131">
        <f>'BP(2020)_Coal_Trade'!E$18*L$35/SUM(J$35,L$35,V$35)*10^6*AG$27/SUM(AG$12,AG$14,AG$25,AG$26,AG$27)</f>
        <v>0.72110609586666818</v>
      </c>
      <c r="M27" s="131">
        <f>'BP(2020)_Coal_Trade'!L$18*10^6*AG$27/SUM(AG$12,AG$14,AG$25,AG$26,AG$27)</f>
        <v>15.388429694316391</v>
      </c>
      <c r="N27" s="131">
        <f>'BP(2020)_Coal_Trade'!F$18*N$35/SUM(N$35:R$35)*10^6*AG$27/SUM(AG$12,AG$14,AG$25,AG$26,AG$27)</f>
        <v>52.325132729696094</v>
      </c>
      <c r="O27" s="131">
        <f>'BP(2020)_Coal_Trade'!F$18*O$35/SUM(N$35:R$35)*10^6*AG$27/SUM(AG$12,AG$14,AG$25,AG$26,AG$27)</f>
        <v>15.207377694422153</v>
      </c>
      <c r="P27" s="131">
        <f>'BP(2020)_Coal_Trade'!F$18*P$35/SUM(N$35:R$35)*10^6*AG$27/SUM(AG$12,AG$14,AG$25,AG$26,AG$27)</f>
        <v>55.498250647857198</v>
      </c>
      <c r="Q27" s="131">
        <f>'BP(2020)_Coal_Trade'!F$18*Q$35/SUM(N$35:R$35)*10^6*AG$27/SUM(AG$12,AG$14,AG$25,AG$26,AG$27)</f>
        <v>61.339259491581053</v>
      </c>
      <c r="R27" s="131">
        <f>'BP(2020)_Coal_Trade'!F$18*R$35/SUM(N$35:R$35)*10^6*AG$27/SUM(AG$12,AG$14,AG$25,AG$26,AG$27)</f>
        <v>138.67471095734658</v>
      </c>
      <c r="S27" s="131">
        <f>'BP(2020)_Coal_Trade'!P$18*S$35/SUM(H$35,I$35,S$35,AB$35)*10^6*AG$27/SUM(AG$12,AG$14,AG$25,AG$26,AG$27)</f>
        <v>6.1253914820461981</v>
      </c>
      <c r="T27" s="131">
        <f>'BP(2020)_Coal_Trade'!M$18*10^6*AG$27/SUM(AG$12,AG$14,AG$25,AG$26,AG$27)</f>
        <v>819.37466364788725</v>
      </c>
      <c r="U27" s="131">
        <f>'BP(2020)_Coal_Trade'!N$18*10^6*AG$27/SUM(AG$12,AG$14,AG$25,AG$26,AG$27)</f>
        <v>81.911554873700368</v>
      </c>
      <c r="V27" s="131">
        <f>'BP(2020)_Coal_Trade'!E$18*V$35/SUM(J$35,L$35,V$35)*10^6*AG$27/SUM(AG$12,AG$14,AG$25,AG$26,AG$27)</f>
        <v>0.39526335787328681</v>
      </c>
      <c r="W27" s="131">
        <f>'BP(2020)_Coal_Trade'!I$18*W$35/SUM(W$35:X$35)*10^6*AG$27/SUM(AG$12,AG$14,AG$25,AG$26,AG$27)</f>
        <v>1.2154545730652337</v>
      </c>
      <c r="X27" s="131">
        <f>'BP(2020)_Coal_Trade'!I$18*X$35/SUM(W$35:X$35)*10^6*AG$27/SUM(AG$12,AG$14,AG$25,AG$26,AG$27)</f>
        <v>0.10511058748789316</v>
      </c>
      <c r="Y27" s="71">
        <f>'BP(2020)_Coal_Trade'!C$18*10^6*AG$27/SUM(AG$12,AG$14,AG$25,AG$26,AG$27)</f>
        <v>5.1653422599142136</v>
      </c>
      <c r="Z27" s="131">
        <f>'BP(2020)_Coal_Trade'!J$18*Z$35/SUM(B$35,C$35,D$35,E$35,Z$35)*10^6*AG$27/SUM(AG$12,AG$14,AG$25,AG$26,AG$27)</f>
        <v>0</v>
      </c>
      <c r="AA27" s="131">
        <f>'BP(2020)_Coal_Trade'!G$18*10^6*AG$27/SUM(AG$12,AG$14,AG$25,AG$26,AG$27)</f>
        <v>0</v>
      </c>
      <c r="AB27" s="131">
        <f>'BP(2020)_Coal_Trade'!P$18*AB$35/SUM(H$35,I$35,S$35,AB$35)*10^6*AG$27/SUM(AG$12,AG$14,AG$25,AG$26,AG$27)</f>
        <v>11.140565805616442</v>
      </c>
      <c r="AC27" s="131">
        <f>'BP(2020)_Coal_Trade'!D$18*10^6*AG$27/SUM(AG$12,AG$14,AG$25,AG$26,AG$27)</f>
        <v>16.900602107467197</v>
      </c>
      <c r="AD27" s="132">
        <f t="shared" si="0"/>
        <v>1344.2621285895495</v>
      </c>
      <c r="AE27" s="133">
        <f>'BP(2020)_Coal_Trade'!Q$18*10^6*AG$27/SUM(AG$12,AG$14,AG$25,AG$26,AG$27)</f>
        <v>1344.26212858955</v>
      </c>
      <c r="AF27" s="134">
        <f t="shared" si="1"/>
        <v>0</v>
      </c>
      <c r="AG27" s="138">
        <f>-('Key inputs_EB_Trade'!$AA$26+'Key inputs_EB_Trade'!$AA$27)</f>
        <v>145</v>
      </c>
      <c r="AH27" s="134"/>
    </row>
    <row r="28" spans="1:34">
      <c r="A28" t="s">
        <v>111</v>
      </c>
      <c r="B28" s="131">
        <f>('BP(2020)_Coal_Trade'!J$11+'BP(2020)_Coal_Trade'!J$12)*B$35/SUM(B$35,C$35,D$35,E$35,Z$35)*10^6*AG$28/SUM(AG$4:AG$7,AG$28)</f>
        <v>0</v>
      </c>
      <c r="C28" s="131">
        <f>('BP(2020)_Coal_Trade'!J$11+'BP(2020)_Coal_Trade'!J$12)*C$35/SUM(B$35,C$35,D$35,E$35,Z$35)*10^6*AG$28/SUM(AG$4:AG$7,AG$28)</f>
        <v>0</v>
      </c>
      <c r="D28" s="131">
        <f>('BP(2020)_Coal_Trade'!J$11+'BP(2020)_Coal_Trade'!J$12)*D$35/SUM(B$35,C$35,D$35,E$35,Z$35)*10^6*AG$28/SUM(AG$4:AG$7,AG$28)</f>
        <v>0</v>
      </c>
      <c r="E28" s="131">
        <f>('BP(2020)_Coal_Trade'!J$11+'BP(2020)_Coal_Trade'!J$12)*E$35/SUM(B$35,C$35,D$35,E$35,Z$35)*10^6*AG$28/SUM(AG$4:AG$7,AG$28)</f>
        <v>0</v>
      </c>
      <c r="F28" s="131">
        <f>('BP(2020)_Coal_Trade'!K$11+'BP(2020)_Coal_Trade'!K$12)*10^6*AG$28/SUM(AG$4:AG$7,AG$28)</f>
        <v>0</v>
      </c>
      <c r="G28" s="131">
        <f>('BP(2020)_Coal_Trade'!H$11+'BP(2020)_Coal_Trade'!H$12)*10^6*AG$28/SUM(AG$4:AG$7,AG$28)</f>
        <v>0</v>
      </c>
      <c r="H28" s="131">
        <f>(('BP(2020)_Coal_Trade'!O$11+'BP(2020)_Coal_Trade'!O$12)+('BP(2020)_Coal_Trade'!P$11+'BP(2020)_Coal_Trade'!P$12)*H$35/SUM(H$35,I$35,S$35,AB$35))*10^6*AG$28/SUM(AG$4:AG$7,AG$28)</f>
        <v>0</v>
      </c>
      <c r="I28" s="131">
        <f>('BP(2020)_Coal_Trade'!P$11+'BP(2020)_Coal_Trade'!P$12)*I$35/SUM(H$35,I$35,S$35,AB$35)*10^6*AG$28/SUM(AG$4:AG$7,AG$28)</f>
        <v>0</v>
      </c>
      <c r="J28" s="131">
        <f>('BP(2020)_Coal_Trade'!E$11+'BP(2020)_Coal_Trade'!E$12)*J$35/SUM(J$35,L$35,V$35)*10^6*AG$28/SUM(AG$4:AG$7,AG$28)</f>
        <v>0</v>
      </c>
      <c r="K28" s="131">
        <f>('BP(2020)_Coal_Trade'!B$11+'BP(2020)_Coal_Trade'!B$12)*10^6*AG$28/SUM(AG$4:AG$7,AG$28)</f>
        <v>0</v>
      </c>
      <c r="L28" s="131">
        <f>('BP(2020)_Coal_Trade'!E$11+'BP(2020)_Coal_Trade'!E$12)*L$35/SUM(J$35,L$35,V$35)*10^6*AG$28/SUM(AG$4:AG$7,AG$28)</f>
        <v>0</v>
      </c>
      <c r="M28" s="131">
        <f>('BP(2020)_Coal_Trade'!L$11+'BP(2020)_Coal_Trade'!L$12)*10^6*AG$28/SUM(AG$4:AG$7,AG$28)</f>
        <v>0</v>
      </c>
      <c r="N28" s="131">
        <f>('BP(2020)_Coal_Trade'!F$11+'BP(2020)_Coal_Trade'!F$12)*N$35/SUM(N$35:R$35)*10^6*AG$28/SUM(AG$4:AG$7,AG$28)</f>
        <v>0</v>
      </c>
      <c r="O28" s="131">
        <f>('BP(2020)_Coal_Trade'!F$11+'BP(2020)_Coal_Trade'!F$12)*O$35/SUM(N$35:R$35)*10^6*AG$28/SUM(AG$4:AG$7,AG$28)</f>
        <v>0</v>
      </c>
      <c r="P28" s="131">
        <f>('BP(2020)_Coal_Trade'!F$11+'BP(2020)_Coal_Trade'!F$12)*P$35/SUM(N$35:R$35)*10^6*AG$28/SUM(AG$4:AG$7,AG$28)</f>
        <v>0</v>
      </c>
      <c r="Q28" s="131">
        <f>('BP(2020)_Coal_Trade'!F$11+'BP(2020)_Coal_Trade'!F$12)*Q$35/SUM(N$35:R$35)*10^6*AG$28/SUM(AG$4:AG$7,AG$28)</f>
        <v>0</v>
      </c>
      <c r="R28" s="131">
        <f>('BP(2020)_Coal_Trade'!F$11+'BP(2020)_Coal_Trade'!F$12)*R$35/SUM(N$35:R$35)*10^6*AG$28/SUM(AG$4:AG$7,AG$28)</f>
        <v>0</v>
      </c>
      <c r="S28" s="131">
        <f>('BP(2020)_Coal_Trade'!P$11+'BP(2020)_Coal_Trade'!P$12)*S$35/SUM(H$35,I$35,S$35,AB$35)*10^6*AG$28/SUM(AG$4:AG$7,AG$28)</f>
        <v>0</v>
      </c>
      <c r="T28" s="131">
        <f>('BP(2020)_Coal_Trade'!M$11+'BP(2020)_Coal_Trade'!M$12)*10^6*AG$28/SUM(AG$4:AG$7,AG$28)</f>
        <v>0</v>
      </c>
      <c r="U28" s="131">
        <f>('BP(2020)_Coal_Trade'!N$11+'BP(2020)_Coal_Trade'!N$12)*10^6*AG$28/SUM(AG$4:AG$7,AG$28)</f>
        <v>0</v>
      </c>
      <c r="V28" s="131">
        <f>('BP(2020)_Coal_Trade'!E$11+'BP(2020)_Coal_Trade'!E$12)*V$35/SUM(J$35,L$35,V$35)*10^6*AG$28/SUM(AG$4:AG$7,AG$28)</f>
        <v>0</v>
      </c>
      <c r="W28" s="131">
        <f>('BP(2020)_Coal_Trade'!I$11+'BP(2020)_Coal_Trade'!I$12)*W$35/SUM(W$35:X$35)*10^6*AG$28/SUM(AG$4:AG$7,AG$28)</f>
        <v>0</v>
      </c>
      <c r="X28" s="131">
        <f>('BP(2020)_Coal_Trade'!I$11+'BP(2020)_Coal_Trade'!I$12)*X$35/SUM(W$35:X$35)*10^6*AG$28/SUM(AG$4:AG$7,AG$28)</f>
        <v>0</v>
      </c>
      <c r="Y28" s="131">
        <f>('BP(2020)_Coal_Trade'!C$11+'BP(2020)_Coal_Trade'!C$12)*10^6*AG$28/SUM(AG$4:AG$7,AG$28)</f>
        <v>0</v>
      </c>
      <c r="Z28" s="71">
        <f>('BP(2020)_Coal_Trade'!J$11+'BP(2020)_Coal_Trade'!J$12)*Z$35/SUM(B$35,C$35,D$35,E$35,Z$35)*10^6*AG$28/SUM(AG$4:AG$7,AG$28)</f>
        <v>0</v>
      </c>
      <c r="AA28" s="131">
        <f>('BP(2020)_Coal_Trade'!G$11+'BP(2020)_Coal_Trade'!G$12)*10^6*AG$28/SUM(AG$4:AG$7,AG$28)</f>
        <v>0</v>
      </c>
      <c r="AB28" s="131">
        <f>('BP(2020)_Coal_Trade'!P$11+'BP(2020)_Coal_Trade'!P$12)*AB$35/SUM(H$35,I$35,S$35,AB$35)*10^6*AG$28/SUM(AG$4:AG$7,AG$28)</f>
        <v>0</v>
      </c>
      <c r="AC28" s="131">
        <f>('BP(2020)_Coal_Trade'!D$11+'BP(2020)_Coal_Trade'!D$12)*10^6*AG$28/SUM(AG$4:AG$7,AG$28)</f>
        <v>0</v>
      </c>
      <c r="AD28" s="132">
        <f t="shared" si="0"/>
        <v>0</v>
      </c>
      <c r="AE28" s="133">
        <f>('BP(2020)_Coal_Trade'!Q$11+'BP(2020)_Coal_Trade'!Q$12)*10^6*AG$28/SUM(AG$4:AG$7,AG$28)</f>
        <v>0</v>
      </c>
      <c r="AF28" s="134">
        <f t="shared" si="1"/>
        <v>0</v>
      </c>
      <c r="AG28" s="138">
        <f>-('Key inputs_EB_Trade'!$AB$26+'Key inputs_EB_Trade'!$AB$27)</f>
        <v>0</v>
      </c>
      <c r="AH28" s="134"/>
    </row>
    <row r="29" spans="1:34">
      <c r="A29" t="s">
        <v>113</v>
      </c>
      <c r="B29" s="131">
        <f>'BP(2020)_Coal_Trade'!J$9*B$35/SUM(B$35,C$35,D$35,E$35,Z$35)*10^6</f>
        <v>16351.359602635383</v>
      </c>
      <c r="C29" s="131">
        <f>'BP(2020)_Coal_Trade'!J$9*C$35/SUM(B$35,C$35,D$35,E$35,Z$35)*10^6</f>
        <v>90498.496081886828</v>
      </c>
      <c r="D29" s="131">
        <f>'BP(2020)_Coal_Trade'!J$9*D$35/SUM(B$35,C$35,D$35,E$35,Z$35)*10^6</f>
        <v>6076.443131314265</v>
      </c>
      <c r="E29" s="131">
        <f>'BP(2020)_Coal_Trade'!J$9*E$35/SUM(B$35,C$35,D$35,E$35,Z$35)*10^6</f>
        <v>26350.292192216915</v>
      </c>
      <c r="F29" s="131">
        <f>'BP(2020)_Coal_Trade'!K$9*10^6</f>
        <v>0</v>
      </c>
      <c r="G29" s="131">
        <f>'BP(2020)_Coal_Trade'!H$9*10^6</f>
        <v>166430.73470312171</v>
      </c>
      <c r="H29" s="131">
        <f>('BP(2020)_Coal_Trade'!O$9+'BP(2020)_Coal_Trade'!P$9*H$35/SUM(H$35,I$35,S$35,AB$35))*10^6</f>
        <v>908607.30719412433</v>
      </c>
      <c r="I29" s="131">
        <f>'BP(2020)_Coal_Trade'!P$9*I$35/SUM(H$35,I$35,S$35,AB$35)*10^6</f>
        <v>54846.510475440307</v>
      </c>
      <c r="J29" s="131">
        <f>'BP(2020)_Coal_Trade'!E$9*J$35/SUM(J$35,L$35,V$35)*10^6</f>
        <v>38852.637231807363</v>
      </c>
      <c r="K29" s="131">
        <f>'BP(2020)_Coal_Trade'!B$9*10^6</f>
        <v>4449.5100254598919</v>
      </c>
      <c r="L29" s="131">
        <f>'BP(2020)_Coal_Trade'!E$9*L$35/SUM(J$35,L$35,V$35)*10^6</f>
        <v>21399.641288243431</v>
      </c>
      <c r="M29" s="131">
        <f>'BP(2020)_Coal_Trade'!L$9*10^6</f>
        <v>817037.01795282506</v>
      </c>
      <c r="N29" s="131">
        <f>'BP(2020)_Coal_Trade'!F$9*N$35/SUM(N$35:R$35)*10^6</f>
        <v>390474.79167417402</v>
      </c>
      <c r="O29" s="131">
        <f>'BP(2020)_Coal_Trade'!F$9*O$35/SUM(N$35:R$35)*10^6</f>
        <v>113484.61680575767</v>
      </c>
      <c r="P29" s="131">
        <f>'BP(2020)_Coal_Trade'!F$9*P$35/SUM(N$35:R$35)*10^6</f>
        <v>414154.09248841461</v>
      </c>
      <c r="Q29" s="131">
        <f>'BP(2020)_Coal_Trade'!F$9*Q$35/SUM(N$35:R$35)*10^6</f>
        <v>457742.45227724098</v>
      </c>
      <c r="R29" s="131">
        <f>'BP(2020)_Coal_Trade'!F$9*R$35/SUM(N$35:R$35)*10^6</f>
        <v>1034856.0251394263</v>
      </c>
      <c r="S29" s="131">
        <f>'BP(2020)_Coal_Trade'!P$9*S$35/SUM(H$35,I$35,S$35,AB$35)*10^6</f>
        <v>140491.04885984433</v>
      </c>
      <c r="T29" s="131">
        <f>'BP(2020)_Coal_Trade'!M$9*10^6</f>
        <v>224100.01848211852</v>
      </c>
      <c r="U29" s="131">
        <f>'BP(2020)_Coal_Trade'!N$9*10^6</f>
        <v>538594.81863583683</v>
      </c>
      <c r="V29" s="131">
        <f>'BP(2020)_Coal_Trade'!E$9*V$35/SUM(J$35,L$35,V$35)*10^6</f>
        <v>11729.888460738923</v>
      </c>
      <c r="W29" s="131">
        <f>'BP(2020)_Coal_Trade'!I$9*W$35/SUM(W$35:X$35)*10^6</f>
        <v>90775.285938456203</v>
      </c>
      <c r="X29" s="131">
        <f>'BP(2020)_Coal_Trade'!I$9*X$35/SUM(W$35:X$35)*10^6</f>
        <v>7850.1030361918156</v>
      </c>
      <c r="Y29" s="131">
        <f>'BP(2020)_Coal_Trade'!C$9*10^6</f>
        <v>35529.424203317401</v>
      </c>
      <c r="Z29" s="131">
        <f>'BP(2020)_Coal_Trade'!J$9*Z$35/SUM(B$35,C$35,D$35,E$35,Z$35)*10^6</f>
        <v>0</v>
      </c>
      <c r="AA29" s="71">
        <f>'BP(2020)_Coal_Trade'!G$9*10^6</f>
        <v>0</v>
      </c>
      <c r="AB29" s="131">
        <f>'BP(2020)_Coal_Trade'!P$9*AB$35/SUM(H$35,I$35,S$35,AB$35)*10^6</f>
        <v>255518.32556510001</v>
      </c>
      <c r="AC29" s="131">
        <f>'BP(2020)_Coal_Trade'!D$9*10^6</f>
        <v>1627.8861963106431</v>
      </c>
      <c r="AD29" s="133">
        <f t="shared" si="0"/>
        <v>5867828.7276420044</v>
      </c>
      <c r="AE29" s="133">
        <f>'BP(2020)_Coal_Trade'!Q$9*10^6</f>
        <v>5867828.7276420034</v>
      </c>
      <c r="AF29" s="134">
        <f t="shared" si="1"/>
        <v>0</v>
      </c>
      <c r="AG29" s="138">
        <f>-('Key inputs_EB_Trade'!$AC$26+'Key inputs_EB_Trade'!$AC$27)</f>
        <v>5890908</v>
      </c>
      <c r="AH29" s="134"/>
    </row>
    <row r="30" spans="1:34">
      <c r="A30" t="s">
        <v>116</v>
      </c>
      <c r="B30" s="131">
        <f>('BP(2020)_Coal_Trade'!J$17+'BP(2020)_Coal_Trade'!J$15)*B$35/SUM(B$35,C$35,D$35,E$35,Z$35)*10^6*AG$30/SUM(AG$10,AG$11,AG$21,AG$22,AG$23,AG$30)</f>
        <v>0</v>
      </c>
      <c r="C30" s="131">
        <f>('BP(2020)_Coal_Trade'!J$17+'BP(2020)_Coal_Trade'!J$15)*C$35/SUM(B$35,C$35,D$35,E$35,Z$35)*10^6*AG$30/SUM(AG$10,AG$11,AG$21,AG$22,AG$23,AG$30)</f>
        <v>0</v>
      </c>
      <c r="D30" s="131">
        <f>('BP(2020)_Coal_Trade'!J$17+'BP(2020)_Coal_Trade'!J$15)*D$35/SUM(B$35,C$35,D$35,E$35,Z$35)*10^6*AG$30/SUM(AG$10,AG$11,AG$21,AG$22,AG$23,AG$30)</f>
        <v>0</v>
      </c>
      <c r="E30" s="131">
        <f>('BP(2020)_Coal_Trade'!J$17+'BP(2020)_Coal_Trade'!J$15)*E$35/SUM(B$35,C$35,D$35,E$35,Z$35)*10^6*AG$30/SUM(AG$10,AG$11,AG$21,AG$22,AG$23,AG$30)</f>
        <v>0</v>
      </c>
      <c r="F30" s="131">
        <f>('BP(2020)_Coal_Trade'!K$17+'BP(2020)_Coal_Trade'!K$15)*10^6*AG$30/SUM(AG$10,AG$11,AG$21,AG$22,AG$23,AG$30)</f>
        <v>0</v>
      </c>
      <c r="G30" s="131">
        <f>('BP(2020)_Coal_Trade'!H$17+'BP(2020)_Coal_Trade'!H$15)*10^6*AG$30/SUM(AG$10,AG$11,AG$21,AG$22,AG$23,AG$30)</f>
        <v>0</v>
      </c>
      <c r="H30" s="131">
        <f>('BP(2020)_Coal_Trade'!O$17+'BP(2020)_Coal_Trade'!O$15+('BP(2020)_Coal_Trade'!P$17+'BP(2020)_Coal_Trade'!P$15)*H$35/SUM(H$35,I$35,S$35,AB$35))*10^6*AG$30/SUM(AG$10,AG$11,AG$21,AG$22,AG$23,AG$30)</f>
        <v>0</v>
      </c>
      <c r="I30" s="131">
        <f>('BP(2020)_Coal_Trade'!P$17+'BP(2020)_Coal_Trade'!P$15)*I$35/SUM(H$35,I$35,S$35,AB$35)*10^6*AG$30/SUM(AG$10,AG$11,AG$21,AG$22,AG$23,AG$30)</f>
        <v>0</v>
      </c>
      <c r="J30" s="131">
        <f>('BP(2020)_Coal_Trade'!E$17+'BP(2020)_Coal_Trade'!E$15)*J$35/SUM(J$35,L$35,V$35)*10^6*AG$30/SUM(AG$10,AG$11,AG$21,AG$22,AG$23,AG$30)</f>
        <v>0</v>
      </c>
      <c r="K30" s="131">
        <f>('BP(2020)_Coal_Trade'!B$17+'BP(2020)_Coal_Trade'!B$15)*10^6*AG$30/SUM(AG$10,AG$11,AG$21,AG$22,AG$23,AG$30)</f>
        <v>0</v>
      </c>
      <c r="L30" s="131">
        <f>('BP(2020)_Coal_Trade'!E$17+'BP(2020)_Coal_Trade'!E$15)*L$35/SUM(J$35,L$35,V$35)*10^6*AG$30/SUM(AG$10,AG$11,AG$21,AG$22,AG$23,AG$30)</f>
        <v>0</v>
      </c>
      <c r="M30" s="131">
        <f>('BP(2020)_Coal_Trade'!L$17+'BP(2020)_Coal_Trade'!L$15)*10^6*AG$30/SUM(AG$10,AG$11,AG$21,AG$22,AG$23,AG$30)</f>
        <v>0</v>
      </c>
      <c r="N30" s="131">
        <f>('BP(2020)_Coal_Trade'!F$17+'BP(2020)_Coal_Trade'!F$15)*N$35/SUM(N$35:R$35)*10^6*AG$30/SUM(AG$10,AG$11,AG$21,AG$22,AG$23,AG$30)</f>
        <v>0</v>
      </c>
      <c r="O30" s="131">
        <f>('BP(2020)_Coal_Trade'!F$17+'BP(2020)_Coal_Trade'!F$15)*O$35/SUM(N$35:R$35)*10^6*AG$30/SUM(AG$10,AG$11,AG$21,AG$22,AG$23,AG$30)</f>
        <v>0</v>
      </c>
      <c r="P30" s="131">
        <f>('BP(2020)_Coal_Trade'!F$17+'BP(2020)_Coal_Trade'!F$15)*P$35/SUM(N$35:R$35)*10^6*AG$30/SUM(AG$10,AG$11,AG$21,AG$22,AG$23,AG$30)</f>
        <v>0</v>
      </c>
      <c r="Q30" s="131">
        <f>('BP(2020)_Coal_Trade'!F$17+'BP(2020)_Coal_Trade'!F$15)*Q$35/SUM(N$35:R$35)*10^6*AG$30/SUM(AG$10,AG$11,AG$21,AG$22,AG$23,AG$30)</f>
        <v>0</v>
      </c>
      <c r="R30" s="131">
        <f>('BP(2020)_Coal_Trade'!F$17+'BP(2020)_Coal_Trade'!F$15)*R$35/SUM(N$35:R$35)*10^6*AG$30/SUM(AG$10,AG$11,AG$21,AG$22,AG$23,AG$30)</f>
        <v>0</v>
      </c>
      <c r="S30" s="131">
        <f>('BP(2020)_Coal_Trade'!P$17+'BP(2020)_Coal_Trade'!P$15)*S$35/SUM(H$35,I$35,S$35,AB$35)*10^6*AG$30/SUM(AG$10,AG$11,AG$21,AG$22,AG$23,AG$30)</f>
        <v>0</v>
      </c>
      <c r="T30" s="131">
        <f>('BP(2020)_Coal_Trade'!M$17+'BP(2020)_Coal_Trade'!M$15)*10^6*AG$30/SUM(AG$10,AG$11,AG$21,AG$22,AG$23,AG$30)</f>
        <v>0</v>
      </c>
      <c r="U30" s="131">
        <f>('BP(2020)_Coal_Trade'!N$17+'BP(2020)_Coal_Trade'!N$15)*10^6*AG$30/SUM(AG$10,AG$11,AG$21,AG$22,AG$23,AG$30)</f>
        <v>0</v>
      </c>
      <c r="V30" s="131">
        <f>('BP(2020)_Coal_Trade'!E$17+'BP(2020)_Coal_Trade'!E$15)*V$35/SUM(J$35,L$35,V$35)*10^6*AG$30/SUM(AG$10,AG$11,AG$21,AG$22,AG$23,AG$30)</f>
        <v>0</v>
      </c>
      <c r="W30" s="131">
        <f>('BP(2020)_Coal_Trade'!I$17+'BP(2020)_Coal_Trade'!I$15)*W$35/SUM(W$35:X$35)*10^6*AG$30/SUM(AG$10,AG$11,AG$21,AG$22,AG$23,AG$30)</f>
        <v>0</v>
      </c>
      <c r="X30" s="131">
        <f>('BP(2020)_Coal_Trade'!I$17+'BP(2020)_Coal_Trade'!I$15)*X$35/SUM(W$35:X$35)*10^6*AG$30/SUM(AG$10,AG$11,AG$21,AG$22,AG$23,AG$30)</f>
        <v>0</v>
      </c>
      <c r="Y30" s="131">
        <f>('BP(2020)_Coal_Trade'!C$17+'BP(2020)_Coal_Trade'!C$15)*10^6*AG$30/SUM(AG$10,AG$11,AG$21,AG$22,AG$23,AG$30)</f>
        <v>0</v>
      </c>
      <c r="Z30" s="131">
        <f>('BP(2020)_Coal_Trade'!J$17+'BP(2020)_Coal_Trade'!J$15)*Z$35/SUM(B$35,C$35,D$35,E$35,Z$35)*10^6*AG$30/SUM(AG$10,AG$11,AG$21,AG$22,AG$23,AG$30)</f>
        <v>0</v>
      </c>
      <c r="AA30" s="131">
        <f>('BP(2020)_Coal_Trade'!G$17+'BP(2020)_Coal_Trade'!G$15)*10^6*AG$30/SUM(AG$10,AG$11,AG$21,AG$22,AG$23,AG$30)</f>
        <v>0</v>
      </c>
      <c r="AB30" s="71">
        <f>('BP(2020)_Coal_Trade'!P$17+'BP(2020)_Coal_Trade'!P$15)*AB$35/SUM(H$35,I$35,S$35,AB$35)*10^6*AG$30/SUM(AG$10,AG$11,AG$21,AG$22,AG$23,AG$30)</f>
        <v>0</v>
      </c>
      <c r="AC30" s="131">
        <f>('BP(2020)_Coal_Trade'!D$17+'BP(2020)_Coal_Trade'!D$15)*10^6*AG$30/SUM(AG$10,AG$11,AG$21,AG$22,AG$23,AG$30)</f>
        <v>0</v>
      </c>
      <c r="AD30" s="132">
        <f t="shared" si="0"/>
        <v>0</v>
      </c>
      <c r="AE30" s="133">
        <f>('BP(2020)_Coal_Trade'!Q$17+'BP(2020)_Coal_Trade'!Q$15)*10^6*AG$30/SUM(AG$10,AG$11,AG$21,AG$22,AG$23,AG$30)</f>
        <v>0</v>
      </c>
      <c r="AF30" s="134">
        <f t="shared" si="1"/>
        <v>0</v>
      </c>
      <c r="AG30" s="138">
        <f>-('Key inputs_EB_Trade'!$AD$26+'Key inputs_EB_Trade'!$AD$27)</f>
        <v>0</v>
      </c>
      <c r="AH30" s="134"/>
    </row>
    <row r="31" spans="1:34">
      <c r="A31" t="s">
        <v>119</v>
      </c>
      <c r="B31" s="131">
        <f>'BP(2020)_Coal_Trade'!J$6*B$35/SUM(B$35,C$35,D$35,E$35,Z$35)*10^6</f>
        <v>26774.219484793011</v>
      </c>
      <c r="C31" s="131">
        <f>'BP(2020)_Coal_Trade'!J$6*C$35/SUM(B$35,C$35,D$35,E$35,Z$35)*10^6</f>
        <v>148185.02289862151</v>
      </c>
      <c r="D31" s="131">
        <f>'BP(2020)_Coal_Trade'!J$6*D$35/SUM(B$35,C$35,D$35,E$35,Z$35)*10^6</f>
        <v>9949.7550074337341</v>
      </c>
      <c r="E31" s="131">
        <f>'BP(2020)_Coal_Trade'!J$6*E$35/SUM(B$35,C$35,D$35,E$35,Z$35)*10^6</f>
        <v>43146.779459803154</v>
      </c>
      <c r="F31" s="131">
        <f>'BP(2020)_Coal_Trade'!K$6*10^6</f>
        <v>0</v>
      </c>
      <c r="G31" s="131">
        <f>'BP(2020)_Coal_Trade'!H$6*10^6</f>
        <v>0.22882784569341039</v>
      </c>
      <c r="H31" s="131">
        <f>('BP(2020)_Coal_Trade'!O$6+'BP(2020)_Coal_Trade'!P$6*H$35/SUM(H$35,I$35,S$35,AB$35))*10^6</f>
        <v>100562.69224121477</v>
      </c>
      <c r="I31" s="131">
        <f>'BP(2020)_Coal_Trade'!P$6*I$35/SUM(H$35,I$35,S$35,AB$35)*10^6</f>
        <v>82.504561706465552</v>
      </c>
      <c r="J31" s="131">
        <f>'BP(2020)_Coal_Trade'!E$6*J$35/SUM(J$35,L$35,V$35)*10^6</f>
        <v>150789.45158699132</v>
      </c>
      <c r="K31" s="131">
        <f>'BP(2020)_Coal_Trade'!B$6*10^6</f>
        <v>150206.08453675272</v>
      </c>
      <c r="L31" s="131">
        <f>'BP(2020)_Coal_Trade'!E$6*L$35/SUM(J$35,L$35,V$35)*10^6</f>
        <v>83053.311278722045</v>
      </c>
      <c r="M31" s="131">
        <f>'BP(2020)_Coal_Trade'!L$6*10^6</f>
        <v>30839.288711464695</v>
      </c>
      <c r="N31" s="131">
        <f>'BP(2020)_Coal_Trade'!F$6*N$35/SUM(N$35:R$35)*10^6</f>
        <v>137004.64544402092</v>
      </c>
      <c r="O31" s="131">
        <f>'BP(2020)_Coal_Trade'!F$6*O$35/SUM(N$35:R$35)*10^6</f>
        <v>39817.985745407961</v>
      </c>
      <c r="P31" s="131">
        <f>'BP(2020)_Coal_Trade'!F$6*P$35/SUM(N$35:R$35)*10^6</f>
        <v>145312.92623855782</v>
      </c>
      <c r="Q31" s="131">
        <f>'BP(2020)_Coal_Trade'!F$6*Q$35/SUM(N$35:R$35)*10^6</f>
        <v>160606.63509169596</v>
      </c>
      <c r="R31" s="131">
        <f>'BP(2020)_Coal_Trade'!F$6*R$35/SUM(N$35:R$35)*10^6</f>
        <v>363096.63474548236</v>
      </c>
      <c r="S31" s="131">
        <f>'BP(2020)_Coal_Trade'!P$6*S$35/SUM(H$35,I$35,S$35,AB$35)*10^6</f>
        <v>211.3380105568155</v>
      </c>
      <c r="T31" s="131">
        <f>'BP(2020)_Coal_Trade'!M$6*10^6</f>
        <v>323407.11579517194</v>
      </c>
      <c r="U31" s="131">
        <f>'BP(2020)_Coal_Trade'!N$6*10^6</f>
        <v>360152.05934427341</v>
      </c>
      <c r="V31" s="131">
        <f>'BP(2020)_Coal_Trade'!E$6*V$35/SUM(J$35,L$35,V$35)*10^6</f>
        <v>45524.41157645249</v>
      </c>
      <c r="W31" s="131">
        <f>'BP(2020)_Coal_Trade'!I$6*W$35/SUM(W$35:X$35)*10^6</f>
        <v>1665.5085445051957</v>
      </c>
      <c r="X31" s="131">
        <f>'BP(2020)_Coal_Trade'!I$6*X$35/SUM(W$35:X$35)*10^6</f>
        <v>144.03054252991097</v>
      </c>
      <c r="Y31" s="131">
        <f>'BP(2020)_Coal_Trade'!C$6*10^6</f>
        <v>66612.869408509447</v>
      </c>
      <c r="Z31" s="131">
        <f>'BP(2020)_Coal_Trade'!J$6*Z$35/SUM(B$35,C$35,D$35,E$35,Z$35)*10^6</f>
        <v>0</v>
      </c>
      <c r="AA31" s="131">
        <f>'BP(2020)_Coal_Trade'!G$6*10^6</f>
        <v>0</v>
      </c>
      <c r="AB31" s="131">
        <f>'BP(2020)_Coal_Trade'!P$6*AB$35/SUM(H$35,I$35,S$35,AB$35)*10^6</f>
        <v>384.37135336364918</v>
      </c>
      <c r="AC31" s="71">
        <f>'BP(2020)_Coal_Trade'!D$6*10^6</f>
        <v>0</v>
      </c>
      <c r="AD31" s="133">
        <f t="shared" si="0"/>
        <v>2387529.8704358772</v>
      </c>
      <c r="AE31" s="133">
        <f>'BP(2020)_Coal_Trade'!Q$6*10^6</f>
        <v>2387529.8704358768</v>
      </c>
      <c r="AF31" s="134">
        <f>AD31-AE31</f>
        <v>0</v>
      </c>
      <c r="AG31" s="138">
        <f>-('Key inputs_EB_Trade'!$AE$26+'Key inputs_EB_Trade'!$AE$27)</f>
        <v>2263057</v>
      </c>
      <c r="AH31" s="134"/>
    </row>
    <row r="32" spans="1:34">
      <c r="B32" s="135">
        <f>SUM(B4:B31)</f>
        <v>75340.182630564799</v>
      </c>
      <c r="C32" s="135">
        <f t="shared" ref="C32:AC32" si="2">SUM(C4:C31)</f>
        <v>416978.97840262216</v>
      </c>
      <c r="D32" s="135">
        <f t="shared" si="2"/>
        <v>27997.692325454896</v>
      </c>
      <c r="E32" s="135">
        <f t="shared" si="2"/>
        <v>121411.05537244768</v>
      </c>
      <c r="F32" s="135">
        <f t="shared" si="2"/>
        <v>1</v>
      </c>
      <c r="G32" s="135">
        <f t="shared" si="2"/>
        <v>652854.72126175952</v>
      </c>
      <c r="H32" s="135">
        <f t="shared" si="2"/>
        <v>5056081.9200273827</v>
      </c>
      <c r="I32" s="135">
        <f t="shared" si="2"/>
        <v>563846.61185594532</v>
      </c>
      <c r="J32" s="135">
        <f t="shared" si="2"/>
        <v>602363.90824787295</v>
      </c>
      <c r="K32" s="135">
        <f t="shared" si="2"/>
        <v>207338.06100757344</v>
      </c>
      <c r="L32" s="135">
        <f t="shared" si="2"/>
        <v>331775.97403699381</v>
      </c>
      <c r="M32" s="135">
        <f t="shared" si="2"/>
        <v>6398621.8730961299</v>
      </c>
      <c r="N32" s="135">
        <f t="shared" si="2"/>
        <v>850977.48879309953</v>
      </c>
      <c r="O32" s="135">
        <f t="shared" si="2"/>
        <v>247321.61021701663</v>
      </c>
      <c r="P32" s="135">
        <f t="shared" si="2"/>
        <v>902582.7457083608</v>
      </c>
      <c r="Q32" s="135">
        <f t="shared" si="2"/>
        <v>997576.61917883321</v>
      </c>
      <c r="R32" s="135">
        <f t="shared" si="2"/>
        <v>2255303.5440771659</v>
      </c>
      <c r="S32" s="135">
        <f t="shared" si="2"/>
        <v>1444310.699240987</v>
      </c>
      <c r="T32" s="135">
        <f t="shared" si="2"/>
        <v>5693687.8043580176</v>
      </c>
      <c r="U32" s="135">
        <f t="shared" si="2"/>
        <v>4896547.2525027208</v>
      </c>
      <c r="V32" s="135">
        <f t="shared" si="2"/>
        <v>181857.9628035624</v>
      </c>
      <c r="W32" s="135">
        <f t="shared" si="2"/>
        <v>297947.97632328206</v>
      </c>
      <c r="X32" s="135">
        <f t="shared" si="2"/>
        <v>25766.069358881941</v>
      </c>
      <c r="Y32" s="135">
        <f t="shared" si="2"/>
        <v>242139.38937726885</v>
      </c>
      <c r="Z32" s="135">
        <f t="shared" si="2"/>
        <v>0</v>
      </c>
      <c r="AA32" s="135">
        <f>SUM(AA4:AA31)</f>
        <v>1</v>
      </c>
      <c r="AB32" s="135">
        <f t="shared" si="2"/>
        <v>2626842.4533863552</v>
      </c>
      <c r="AC32" s="135">
        <f t="shared" si="2"/>
        <v>166969.96135932894</v>
      </c>
      <c r="AD32" s="135">
        <f>SUM(AD4:AD31)</f>
        <v>35284444.554949626</v>
      </c>
      <c r="AE32" s="135">
        <f>'BP(2020)_Coal_Trade'!Q19*10^6</f>
        <v>35284442.554949626</v>
      </c>
      <c r="AF32" s="134">
        <f>AD32-AE32</f>
        <v>2</v>
      </c>
    </row>
    <row r="33" spans="1:32">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f>'BP(2020)_Coal_Trade'!Q19*10^6</f>
        <v>35284442.554949626</v>
      </c>
      <c r="AE33" s="135"/>
      <c r="AF33" s="134"/>
    </row>
    <row r="34" spans="1:32">
      <c r="B34" s="137">
        <f>B32-B33</f>
        <v>75340.182630564799</v>
      </c>
      <c r="C34" s="137">
        <f t="shared" ref="C34:AD34" si="3">C32-C33</f>
        <v>416978.97840262216</v>
      </c>
      <c r="D34" s="137">
        <f t="shared" si="3"/>
        <v>27997.692325454896</v>
      </c>
      <c r="E34" s="137">
        <f t="shared" si="3"/>
        <v>121411.05537244768</v>
      </c>
      <c r="F34" s="137">
        <f t="shared" si="3"/>
        <v>1</v>
      </c>
      <c r="G34" s="137">
        <f t="shared" si="3"/>
        <v>652854.72126175952</v>
      </c>
      <c r="H34" s="137">
        <f>H32-H33</f>
        <v>5056081.9200273827</v>
      </c>
      <c r="I34" s="137">
        <f t="shared" si="3"/>
        <v>563846.61185594532</v>
      </c>
      <c r="J34" s="137">
        <f t="shared" si="3"/>
        <v>602363.90824787295</v>
      </c>
      <c r="K34" s="137">
        <f t="shared" si="3"/>
        <v>207338.06100757344</v>
      </c>
      <c r="L34" s="137">
        <f t="shared" si="3"/>
        <v>331775.97403699381</v>
      </c>
      <c r="M34" s="137">
        <f t="shared" si="3"/>
        <v>6398621.8730961299</v>
      </c>
      <c r="N34" s="137">
        <f t="shared" si="3"/>
        <v>850977.48879309953</v>
      </c>
      <c r="O34" s="137">
        <f t="shared" si="3"/>
        <v>247321.61021701663</v>
      </c>
      <c r="P34" s="137">
        <f t="shared" si="3"/>
        <v>902582.7457083608</v>
      </c>
      <c r="Q34" s="137">
        <f t="shared" si="3"/>
        <v>997576.61917883321</v>
      </c>
      <c r="R34" s="137">
        <f t="shared" si="3"/>
        <v>2255303.5440771659</v>
      </c>
      <c r="S34" s="137">
        <f t="shared" si="3"/>
        <v>1444310.699240987</v>
      </c>
      <c r="T34" s="137">
        <f t="shared" si="3"/>
        <v>5693687.8043580176</v>
      </c>
      <c r="U34" s="137">
        <f t="shared" si="3"/>
        <v>4896547.2525027208</v>
      </c>
      <c r="V34" s="137">
        <f t="shared" si="3"/>
        <v>181857.9628035624</v>
      </c>
      <c r="W34" s="137">
        <f t="shared" si="3"/>
        <v>297947.97632328206</v>
      </c>
      <c r="X34" s="137">
        <f t="shared" si="3"/>
        <v>25766.069358881941</v>
      </c>
      <c r="Y34" s="137">
        <f t="shared" si="3"/>
        <v>242139.38937726885</v>
      </c>
      <c r="Z34" s="137">
        <f t="shared" si="3"/>
        <v>0</v>
      </c>
      <c r="AA34" s="137">
        <f t="shared" si="3"/>
        <v>1</v>
      </c>
      <c r="AB34" s="137">
        <f t="shared" si="3"/>
        <v>2626842.4533863552</v>
      </c>
      <c r="AC34" s="137">
        <f t="shared" si="3"/>
        <v>166969.96135932894</v>
      </c>
      <c r="AD34" s="137">
        <f t="shared" si="3"/>
        <v>2</v>
      </c>
      <c r="AE34" s="136"/>
      <c r="AF34" s="134"/>
    </row>
    <row r="35" spans="1:32">
      <c r="A35" t="s">
        <v>165</v>
      </c>
      <c r="B35" s="133">
        <f>'Key inputs_EB_Trade'!D9+'Key inputs_EB_Trade'!D10</f>
        <v>71571</v>
      </c>
      <c r="C35" s="133">
        <f>'Key inputs_EB_Trade'!E9+'Key inputs_EB_Trade'!E10</f>
        <v>396118</v>
      </c>
      <c r="D35" s="133">
        <f>'Key inputs_EB_Trade'!F9+'Key inputs_EB_Trade'!F10</f>
        <v>26597</v>
      </c>
      <c r="E35" s="133">
        <f>'Key inputs_EB_Trade'!G9+'Key inputs_EB_Trade'!G10</f>
        <v>115337</v>
      </c>
      <c r="F35" s="133">
        <f>'Key inputs_EB_Trade'!H9+'Key inputs_EB_Trade'!H10</f>
        <v>26060</v>
      </c>
      <c r="G35" s="133">
        <f>'Key inputs_EB_Trade'!I9+'Key inputs_EB_Trade'!I10</f>
        <v>48737</v>
      </c>
      <c r="H35" s="133">
        <f>'Key inputs_EB_Trade'!J9+'Key inputs_EB_Trade'!J10</f>
        <v>1664827</v>
      </c>
      <c r="I35" s="133">
        <f>'Key inputs_EB_Trade'!K9+'Key inputs_EB_Trade'!K10</f>
        <v>709526</v>
      </c>
      <c r="J35" s="133">
        <f>'Key inputs_EB_Trade'!L9+'Key inputs_EB_Trade'!L10</f>
        <v>551822</v>
      </c>
      <c r="K35" s="133">
        <f>'Key inputs_EB_Trade'!M9+'Key inputs_EB_Trade'!M10</f>
        <v>178279</v>
      </c>
      <c r="L35" s="133">
        <f>'Key inputs_EB_Trade'!N9+'Key inputs_EB_Trade'!N10</f>
        <v>303938</v>
      </c>
      <c r="M35" s="133">
        <f>'Key inputs_EB_Trade'!O9+'Key inputs_EB_Trade'!O10</f>
        <v>5759698</v>
      </c>
      <c r="N35" s="133">
        <f>'Key inputs_EB_Trade'!P9+'Key inputs_EB_Trade'!P10</f>
        <v>694317</v>
      </c>
      <c r="O35" s="133">
        <f>'Key inputs_EB_Trade'!Q9+'Key inputs_EB_Trade'!Q10</f>
        <v>201791</v>
      </c>
      <c r="P35" s="133">
        <f>'Key inputs_EB_Trade'!R9+'Key inputs_EB_Trade'!R10</f>
        <v>736422</v>
      </c>
      <c r="Q35" s="133">
        <f>'Key inputs_EB_Trade'!S9+'Key inputs_EB_Trade'!S10</f>
        <v>813928</v>
      </c>
      <c r="R35" s="133">
        <f>'Key inputs_EB_Trade'!T9+'Key inputs_EB_Trade'!T10</f>
        <v>1840114</v>
      </c>
      <c r="S35" s="133">
        <f>'Key inputs_EB_Trade'!U9+'Key inputs_EB_Trade'!U10</f>
        <v>1817473</v>
      </c>
      <c r="T35" s="133">
        <f>'Key inputs_EB_Trade'!V9+'Key inputs_EB_Trade'!V10</f>
        <v>6061453</v>
      </c>
      <c r="U35" s="133">
        <f>'Key inputs_EB_Trade'!W9+'Key inputs_EB_Trade'!W10</f>
        <v>4821899</v>
      </c>
      <c r="V35" s="133">
        <f>'Key inputs_EB_Trade'!X9+'Key inputs_EB_Trade'!X10</f>
        <v>166599</v>
      </c>
      <c r="W35" s="133">
        <f>'Key inputs_EB_Trade'!Y9+'Key inputs_EB_Trade'!Y10</f>
        <v>1295514</v>
      </c>
      <c r="X35" s="133">
        <f>'Key inputs_EB_Trade'!Z9+'Key inputs_EB_Trade'!Z10</f>
        <v>112034</v>
      </c>
      <c r="Y35" s="133">
        <f>'Key inputs_EB_Trade'!AA9+'Key inputs_EB_Trade'!AA10</f>
        <v>234568</v>
      </c>
      <c r="Z35" s="133">
        <f>'Key inputs_EB_Trade'!AB9+'Key inputs_EB_Trade'!AB10</f>
        <v>0</v>
      </c>
      <c r="AA35" s="133">
        <f>'Key inputs_EB_Trade'!AC9+'Key inputs_EB_Trade'!AC10</f>
        <v>585340</v>
      </c>
      <c r="AB35" s="133">
        <f>'Key inputs_EB_Trade'!AD9+'Key inputs_EB_Trade'!AD10</f>
        <v>3305532</v>
      </c>
      <c r="AC35" s="133">
        <f>'Key inputs_EB_Trade'!AE9+'Key inputs_EB_Trade'!AE10</f>
        <v>134803</v>
      </c>
      <c r="AD35" s="132"/>
    </row>
    <row r="36" spans="1:32">
      <c r="B36" s="138"/>
      <c r="C36" s="138"/>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row>
    <row r="37" spans="1:32">
      <c r="B37" s="267"/>
      <c r="C37" s="267"/>
      <c r="D37" s="267"/>
      <c r="E37" s="267"/>
      <c r="F37" s="267"/>
      <c r="G37" s="267"/>
      <c r="H37" s="267"/>
      <c r="I37" s="267"/>
      <c r="J37" s="267"/>
      <c r="K37" s="267"/>
      <c r="L37" s="267"/>
      <c r="M37" s="267"/>
      <c r="N37" s="267"/>
      <c r="O37" s="267"/>
      <c r="P37" s="267"/>
      <c r="Q37" s="267"/>
      <c r="R37" s="267"/>
      <c r="S37" s="267"/>
      <c r="T37" s="267"/>
      <c r="U37" s="267"/>
      <c r="V37" s="267"/>
      <c r="W37" s="267"/>
      <c r="X37" s="267"/>
      <c r="Y37" s="267"/>
      <c r="Z37" s="267"/>
      <c r="AA37" s="267"/>
      <c r="AB37" s="267"/>
      <c r="AC37" s="267"/>
      <c r="AD37" s="134"/>
      <c r="AE37" s="134"/>
    </row>
    <row r="40" spans="1:32">
      <c r="E40" s="152"/>
      <c r="F40" s="134"/>
      <c r="G40" s="134"/>
      <c r="H40" s="134"/>
    </row>
    <row r="41" spans="1:32">
      <c r="E41" s="152"/>
      <c r="F41" s="134"/>
      <c r="G41" s="134"/>
    </row>
    <row r="42" spans="1:32">
      <c r="E42" s="152"/>
      <c r="F42" s="134"/>
      <c r="G42" s="134"/>
    </row>
    <row r="43" spans="1:32">
      <c r="E43" s="152"/>
      <c r="F43" s="134"/>
      <c r="G43" s="134"/>
    </row>
    <row r="44" spans="1:32">
      <c r="E44" s="152"/>
      <c r="F44" s="134"/>
      <c r="G44" s="134"/>
    </row>
    <row r="45" spans="1:32">
      <c r="E45" s="152"/>
      <c r="F45" s="134"/>
    </row>
    <row r="46" spans="1:32">
      <c r="E46" s="152"/>
      <c r="F46" s="134"/>
    </row>
    <row r="47" spans="1:32">
      <c r="E47" s="152"/>
      <c r="F47" s="134"/>
    </row>
    <row r="48" spans="1:32">
      <c r="E48" s="152"/>
      <c r="F48" s="134"/>
    </row>
    <row r="49" spans="5:6">
      <c r="E49" s="152"/>
      <c r="F49" s="134"/>
    </row>
    <row r="50" spans="5:6">
      <c r="E50" s="152"/>
      <c r="F50" s="134"/>
    </row>
    <row r="51" spans="5:6">
      <c r="E51" s="152"/>
      <c r="F51" s="134"/>
    </row>
    <row r="52" spans="5:6">
      <c r="E52" s="152"/>
      <c r="F52" s="134"/>
    </row>
    <row r="53" spans="5:6">
      <c r="E53" s="152"/>
    </row>
    <row r="54" spans="5:6">
      <c r="E54" s="152"/>
    </row>
    <row r="55" spans="5:6">
      <c r="E55" s="268"/>
    </row>
    <row r="57" spans="5:6">
      <c r="F57" s="1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862A-C79E-4CD8-AB8B-3C200E845733}">
  <dimension ref="A2:J8"/>
  <sheetViews>
    <sheetView workbookViewId="0">
      <selection activeCell="H53" sqref="H53"/>
    </sheetView>
  </sheetViews>
  <sheetFormatPr defaultRowHeight="15"/>
  <cols>
    <col min="1" max="1" width="11.85546875" bestFit="1" customWidth="1"/>
    <col min="2" max="2" width="22.5703125" bestFit="1" customWidth="1"/>
  </cols>
  <sheetData>
    <row r="2" spans="1:10">
      <c r="A2" s="254"/>
      <c r="B2" s="247"/>
      <c r="C2" s="247"/>
      <c r="D2" s="255"/>
      <c r="E2" s="255"/>
      <c r="F2" s="255"/>
      <c r="G2" s="255"/>
      <c r="H2" s="255"/>
      <c r="I2" s="255"/>
    </row>
    <row r="3" spans="1:10">
      <c r="A3" s="247"/>
      <c r="B3" s="247"/>
      <c r="C3" s="247"/>
      <c r="D3" s="255"/>
      <c r="E3" s="255"/>
      <c r="F3" s="255"/>
      <c r="G3" s="255"/>
      <c r="H3" s="255"/>
      <c r="I3" s="255"/>
    </row>
    <row r="4" spans="1:10">
      <c r="A4" s="256"/>
      <c r="B4" s="256"/>
      <c r="C4" s="256"/>
      <c r="D4" s="256" t="s">
        <v>192</v>
      </c>
      <c r="E4" s="256" t="s">
        <v>193</v>
      </c>
      <c r="F4" s="256" t="s">
        <v>194</v>
      </c>
      <c r="G4" s="256" t="s">
        <v>195</v>
      </c>
      <c r="H4" s="256" t="s">
        <v>196</v>
      </c>
      <c r="I4" s="256" t="s">
        <v>197</v>
      </c>
      <c r="J4" s="256" t="s">
        <v>198</v>
      </c>
    </row>
    <row r="5" spans="1:10">
      <c r="A5" s="247" t="s">
        <v>184</v>
      </c>
      <c r="B5" s="247" t="s">
        <v>199</v>
      </c>
      <c r="C5" s="247"/>
      <c r="D5" s="255">
        <v>1</v>
      </c>
      <c r="E5" s="255">
        <v>1.165</v>
      </c>
      <c r="F5" s="255">
        <v>7.33</v>
      </c>
      <c r="G5" s="255">
        <v>307.86</v>
      </c>
      <c r="H5" s="255"/>
      <c r="I5" s="255" t="s">
        <v>200</v>
      </c>
    </row>
    <row r="6" spans="1:10">
      <c r="B6" t="s">
        <v>201</v>
      </c>
      <c r="I6">
        <v>6.1189999999999998</v>
      </c>
    </row>
    <row r="7" spans="1:10">
      <c r="A7" t="s">
        <v>202</v>
      </c>
      <c r="B7" t="s">
        <v>203</v>
      </c>
      <c r="J7">
        <v>35.314999999999998</v>
      </c>
    </row>
    <row r="8" spans="1:10">
      <c r="A8" t="s">
        <v>204</v>
      </c>
      <c r="B8" t="s">
        <v>205</v>
      </c>
      <c r="F8">
        <v>9.2029999999999994</v>
      </c>
      <c r="H8">
        <v>53.28</v>
      </c>
    </row>
  </sheetData>
  <hyperlinks>
    <hyperlink ref="F1" location="Contents!A1" display="Contents" xr:uid="{EBC9AA05-8F68-4A05-87D0-9E6B4A01EFE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FA58-349F-42FE-BEB6-F5B332EB357C}">
  <sheetPr>
    <tabColor theme="5" tint="0.39997558519241921"/>
  </sheetPr>
  <dimension ref="A1:R62"/>
  <sheetViews>
    <sheetView workbookViewId="0">
      <selection activeCell="B3" sqref="B3:P25"/>
    </sheetView>
  </sheetViews>
  <sheetFormatPr defaultColWidth="7.7109375" defaultRowHeight="15"/>
  <cols>
    <col min="1" max="1" width="25.28515625" style="123" customWidth="1"/>
    <col min="2" max="8" width="8.85546875" style="123" customWidth="1"/>
    <col min="9" max="9" width="10.42578125" style="123" customWidth="1"/>
    <col min="10" max="13" width="8.85546875" style="123" customWidth="1"/>
    <col min="14" max="14" width="8.85546875" style="124" customWidth="1"/>
    <col min="15" max="15" width="8.85546875" style="125" customWidth="1"/>
    <col min="16" max="16" width="8.85546875" style="123" customWidth="1"/>
    <col min="17" max="17" width="8.7109375" style="123" customWidth="1"/>
    <col min="18" max="16384" width="7.7109375" style="123"/>
  </cols>
  <sheetData>
    <row r="1" spans="1:17" s="87" customFormat="1">
      <c r="A1" s="82" t="s">
        <v>206</v>
      </c>
      <c r="B1" s="83"/>
      <c r="C1" s="83"/>
      <c r="D1" s="83"/>
      <c r="E1" s="83"/>
      <c r="F1" s="83"/>
      <c r="G1" s="83"/>
      <c r="H1" s="83"/>
      <c r="I1" s="83"/>
      <c r="J1" s="84"/>
      <c r="K1" s="83"/>
      <c r="L1" s="83"/>
      <c r="M1" s="83"/>
      <c r="N1" s="83"/>
      <c r="O1" s="83"/>
      <c r="P1" s="85"/>
      <c r="Q1" s="86"/>
    </row>
    <row r="2" spans="1:17" s="92" customFormat="1" ht="11.25">
      <c r="A2" s="88"/>
      <c r="B2" s="89"/>
      <c r="C2" s="90"/>
      <c r="D2" s="89"/>
      <c r="E2" s="90"/>
      <c r="F2" s="90"/>
      <c r="G2" s="90"/>
      <c r="H2" s="90"/>
      <c r="I2" s="90"/>
      <c r="J2" s="89" t="s">
        <v>207</v>
      </c>
      <c r="K2" s="89"/>
      <c r="L2" s="89"/>
      <c r="M2" s="89"/>
      <c r="N2" s="89"/>
      <c r="O2" s="89"/>
      <c r="P2" s="89"/>
      <c r="Q2" s="91"/>
    </row>
    <row r="3" spans="1:17" s="93" customFormat="1" ht="22.5">
      <c r="A3" s="155" t="s">
        <v>208</v>
      </c>
      <c r="B3" s="147" t="s">
        <v>72</v>
      </c>
      <c r="C3" s="162" t="s">
        <v>110</v>
      </c>
      <c r="D3" s="150" t="s">
        <v>209</v>
      </c>
      <c r="E3" s="164" t="s">
        <v>210</v>
      </c>
      <c r="F3" s="147" t="s">
        <v>211</v>
      </c>
      <c r="G3" s="147" t="s">
        <v>212</v>
      </c>
      <c r="H3" s="150" t="s">
        <v>213</v>
      </c>
      <c r="I3" s="150" t="s">
        <v>214</v>
      </c>
      <c r="J3" s="164" t="s">
        <v>215</v>
      </c>
      <c r="K3" s="147" t="s">
        <v>216</v>
      </c>
      <c r="L3" s="147" t="s">
        <v>76</v>
      </c>
      <c r="M3" s="147" t="s">
        <v>97</v>
      </c>
      <c r="N3" s="147" t="s">
        <v>99</v>
      </c>
      <c r="O3" s="147" t="s">
        <v>217</v>
      </c>
      <c r="P3" s="150" t="s">
        <v>218</v>
      </c>
      <c r="Q3" s="167" t="s">
        <v>219</v>
      </c>
    </row>
    <row r="4" spans="1:17" s="92" customFormat="1" ht="11.25">
      <c r="A4" s="170" t="s">
        <v>220</v>
      </c>
      <c r="B4" s="171"/>
      <c r="C4" s="94"/>
      <c r="D4" s="156"/>
      <c r="E4" s="165"/>
      <c r="F4" s="161"/>
      <c r="G4" s="161"/>
      <c r="H4" s="166"/>
      <c r="I4" s="156"/>
      <c r="J4" s="143"/>
      <c r="K4" s="94"/>
      <c r="L4" s="94"/>
      <c r="M4" s="94"/>
      <c r="N4" s="94"/>
      <c r="O4" s="94"/>
      <c r="P4" s="146"/>
      <c r="Q4" s="146"/>
    </row>
    <row r="5" spans="1:17" s="92" customFormat="1" ht="11.25">
      <c r="A5" s="101" t="s">
        <v>72</v>
      </c>
      <c r="B5" s="151">
        <v>0</v>
      </c>
      <c r="C5" s="159">
        <v>0</v>
      </c>
      <c r="D5" s="154">
        <v>189.70968622100955</v>
      </c>
      <c r="E5" s="148">
        <v>0.32890043660399837</v>
      </c>
      <c r="F5" s="159">
        <v>3.7401818389998644</v>
      </c>
      <c r="G5" s="159">
        <v>0</v>
      </c>
      <c r="H5" s="154">
        <v>0</v>
      </c>
      <c r="I5" s="154">
        <v>5.9255000000000001E-5</v>
      </c>
      <c r="J5" s="148">
        <v>3.3439999824622647E-6</v>
      </c>
      <c r="K5" s="159">
        <v>5.7843948464246737E-6</v>
      </c>
      <c r="L5" s="159">
        <v>2.1513650510000004</v>
      </c>
      <c r="M5" s="159">
        <v>0.882054</v>
      </c>
      <c r="N5" s="159">
        <v>4.4045477999999999E-2</v>
      </c>
      <c r="O5" s="159">
        <v>0</v>
      </c>
      <c r="P5" s="154">
        <v>0.15746460500000001</v>
      </c>
      <c r="Q5" s="144">
        <v>197.01376601400824</v>
      </c>
    </row>
    <row r="6" spans="1:17" s="92" customFormat="1" ht="11.25">
      <c r="A6" s="101" t="s">
        <v>110</v>
      </c>
      <c r="B6" s="151">
        <v>0</v>
      </c>
      <c r="C6" s="159">
        <v>0</v>
      </c>
      <c r="D6" s="154">
        <v>29.859481582537516</v>
      </c>
      <c r="E6" s="148">
        <v>9.9739382279892402E-2</v>
      </c>
      <c r="F6" s="159">
        <v>10.505864645000001</v>
      </c>
      <c r="G6" s="159">
        <v>0</v>
      </c>
      <c r="H6" s="154">
        <v>0</v>
      </c>
      <c r="I6" s="154">
        <v>8.0864059448242195E-2</v>
      </c>
      <c r="J6" s="148">
        <v>0</v>
      </c>
      <c r="K6" s="159">
        <v>0</v>
      </c>
      <c r="L6" s="159">
        <v>0.47988753500000003</v>
      </c>
      <c r="M6" s="159">
        <v>10.040765</v>
      </c>
      <c r="N6" s="159">
        <v>0.29368855500000002</v>
      </c>
      <c r="O6" s="159">
        <v>0</v>
      </c>
      <c r="P6" s="154">
        <v>6.7694695520000003</v>
      </c>
      <c r="Q6" s="144">
        <v>58.129760311265649</v>
      </c>
    </row>
    <row r="7" spans="1:17" s="92" customFormat="1" ht="11.25">
      <c r="A7" s="101" t="s">
        <v>209</v>
      </c>
      <c r="B7" s="151">
        <v>24.248778711717851</v>
      </c>
      <c r="C7" s="159">
        <v>7.2714870395634373E-2</v>
      </c>
      <c r="D7" s="154">
        <v>0</v>
      </c>
      <c r="E7" s="148">
        <v>8.0529231181234948</v>
      </c>
      <c r="F7" s="159">
        <v>45.755658724420186</v>
      </c>
      <c r="G7" s="159">
        <v>0</v>
      </c>
      <c r="H7" s="154">
        <v>4.8720000051241369E-6</v>
      </c>
      <c r="I7" s="154">
        <v>2.5027301308804777</v>
      </c>
      <c r="J7" s="148">
        <v>0.15122189499991084</v>
      </c>
      <c r="K7" s="159">
        <v>0.48832204016155384</v>
      </c>
      <c r="L7" s="159">
        <v>6.3494962230000001</v>
      </c>
      <c r="M7" s="159">
        <v>9.1244809999999994</v>
      </c>
      <c r="N7" s="159">
        <v>3.1033449389999999</v>
      </c>
      <c r="O7" s="159">
        <v>1.8517284146999999</v>
      </c>
      <c r="P7" s="154">
        <v>36.011086748387754</v>
      </c>
      <c r="Q7" s="144">
        <v>137.71249168778687</v>
      </c>
    </row>
    <row r="8" spans="1:17" s="92" customFormat="1" ht="11.25">
      <c r="A8" s="101" t="s">
        <v>210</v>
      </c>
      <c r="B8" s="151">
        <v>0.20980499209346842</v>
      </c>
      <c r="C8" s="159">
        <v>4.0000001899898046E-9</v>
      </c>
      <c r="D8" s="154">
        <v>40.040325425837651</v>
      </c>
      <c r="E8" s="148">
        <v>0</v>
      </c>
      <c r="F8" s="159">
        <v>12.592636806153786</v>
      </c>
      <c r="G8" s="159">
        <v>9.9999999999999995E-7</v>
      </c>
      <c r="H8" s="154">
        <v>0</v>
      </c>
      <c r="I8" s="154">
        <v>0.41013183689419619</v>
      </c>
      <c r="J8" s="148">
        <v>0.32161237309153312</v>
      </c>
      <c r="K8" s="159">
        <v>0</v>
      </c>
      <c r="L8" s="159">
        <v>67.192795139000012</v>
      </c>
      <c r="M8" s="159">
        <v>18.678476</v>
      </c>
      <c r="N8" s="159">
        <v>2.3101261950000005</v>
      </c>
      <c r="O8" s="159">
        <v>0.54724800597149592</v>
      </c>
      <c r="P8" s="154">
        <v>3.8723479701032439</v>
      </c>
      <c r="Q8" s="144">
        <v>146.17550574814538</v>
      </c>
    </row>
    <row r="9" spans="1:17" s="92" customFormat="1" ht="11.25">
      <c r="A9" s="101" t="s">
        <v>211</v>
      </c>
      <c r="B9" s="151">
        <v>0.92635360111105292</v>
      </c>
      <c r="C9" s="159">
        <v>0</v>
      </c>
      <c r="D9" s="154">
        <v>6.2960737072073663</v>
      </c>
      <c r="E9" s="148">
        <v>0.76472437707219054</v>
      </c>
      <c r="F9" s="159">
        <v>0</v>
      </c>
      <c r="G9" s="159">
        <v>1.2299999999999998E-4</v>
      </c>
      <c r="H9" s="154">
        <v>5.0257300642180439E-5</v>
      </c>
      <c r="I9" s="154">
        <v>0.35159873833424932</v>
      </c>
      <c r="J9" s="148">
        <v>0.34751975044631878</v>
      </c>
      <c r="K9" s="159">
        <v>3.7375943645037588E-4</v>
      </c>
      <c r="L9" s="159">
        <v>13.574951272</v>
      </c>
      <c r="M9" s="159">
        <v>2.4421720000000002</v>
      </c>
      <c r="N9" s="159">
        <v>0</v>
      </c>
      <c r="O9" s="159">
        <v>0.22029149069999998</v>
      </c>
      <c r="P9" s="154">
        <v>1.8142328378962598</v>
      </c>
      <c r="Q9" s="144">
        <v>26.73846479150453</v>
      </c>
    </row>
    <row r="10" spans="1:17" s="92" customFormat="1" ht="11.25">
      <c r="A10" s="101" t="s">
        <v>212</v>
      </c>
      <c r="B10" s="151">
        <v>0.89003224681696158</v>
      </c>
      <c r="C10" s="159">
        <v>0</v>
      </c>
      <c r="D10" s="154">
        <v>6.5837653478854028</v>
      </c>
      <c r="E10" s="148">
        <v>0.35519926562499998</v>
      </c>
      <c r="F10" s="159">
        <v>153.02109744830472</v>
      </c>
      <c r="G10" s="159">
        <v>0</v>
      </c>
      <c r="H10" s="154">
        <v>18.434035204999891</v>
      </c>
      <c r="I10" s="154">
        <v>5.5726245040000002</v>
      </c>
      <c r="J10" s="148">
        <v>1.3204139471054077E-3</v>
      </c>
      <c r="K10" s="159">
        <v>0.89542745823047654</v>
      </c>
      <c r="L10" s="159">
        <v>77.664915288999993</v>
      </c>
      <c r="M10" s="159">
        <v>2.9492240000000001</v>
      </c>
      <c r="N10" s="159">
        <v>7.8915222580000002</v>
      </c>
      <c r="O10" s="159">
        <v>1.4283436770000002</v>
      </c>
      <c r="P10" s="154">
        <v>10.434734705999999</v>
      </c>
      <c r="Q10" s="144">
        <v>286.12224181980946</v>
      </c>
    </row>
    <row r="11" spans="1:17" s="92" customFormat="1" ht="11.25">
      <c r="A11" s="101" t="s">
        <v>213</v>
      </c>
      <c r="B11" s="151">
        <v>0.30000000399999999</v>
      </c>
      <c r="C11" s="159">
        <v>0</v>
      </c>
      <c r="D11" s="154">
        <v>1.6402455661664392</v>
      </c>
      <c r="E11" s="148">
        <v>0.14055667999999999</v>
      </c>
      <c r="F11" s="159">
        <v>68.059580398445632</v>
      </c>
      <c r="G11" s="159">
        <v>8.6033500000193568E-4</v>
      </c>
      <c r="H11" s="154">
        <v>0</v>
      </c>
      <c r="I11" s="154">
        <v>4.8963208430000238</v>
      </c>
      <c r="J11" s="148">
        <v>0.34687314000000002</v>
      </c>
      <c r="K11" s="159">
        <v>7.9531481059317108E-2</v>
      </c>
      <c r="L11" s="159">
        <v>4.2318554769999999</v>
      </c>
      <c r="M11" s="159">
        <v>3.6360869994499998</v>
      </c>
      <c r="N11" s="159">
        <v>0.93049949099999996</v>
      </c>
      <c r="O11" s="159">
        <v>0.39810117099999393</v>
      </c>
      <c r="P11" s="154">
        <v>6.8779767909116449</v>
      </c>
      <c r="Q11" s="144">
        <v>91.538488377033062</v>
      </c>
    </row>
    <row r="12" spans="1:17" s="92" customFormat="1" ht="11.25">
      <c r="A12" s="101" t="s">
        <v>221</v>
      </c>
      <c r="B12" s="151">
        <v>0</v>
      </c>
      <c r="C12" s="159">
        <v>0</v>
      </c>
      <c r="D12" s="154">
        <v>16.505320600272849</v>
      </c>
      <c r="E12" s="148">
        <v>0.5541789327788208</v>
      </c>
      <c r="F12" s="159">
        <v>55.372424191</v>
      </c>
      <c r="G12" s="159">
        <v>2.8528999537229537E-5</v>
      </c>
      <c r="H12" s="154">
        <v>4.5796300000000003E-3</v>
      </c>
      <c r="I12" s="154">
        <v>3.3411336892500056</v>
      </c>
      <c r="J12" s="148">
        <v>0.28927999999999998</v>
      </c>
      <c r="K12" s="159">
        <v>0</v>
      </c>
      <c r="L12" s="159">
        <v>51.799014030000009</v>
      </c>
      <c r="M12" s="159">
        <v>49.195782000000001</v>
      </c>
      <c r="N12" s="159">
        <v>2.1124461640000001</v>
      </c>
      <c r="O12" s="159">
        <v>2.7296909550000001</v>
      </c>
      <c r="P12" s="154">
        <v>18.890734936567586</v>
      </c>
      <c r="Q12" s="144">
        <v>200.79461365786881</v>
      </c>
    </row>
    <row r="13" spans="1:17" s="92" customFormat="1" ht="11.25">
      <c r="A13" s="101" t="s">
        <v>222</v>
      </c>
      <c r="B13" s="151">
        <v>0</v>
      </c>
      <c r="C13" s="159">
        <v>0</v>
      </c>
      <c r="D13" s="154">
        <v>2.2278308321964526</v>
      </c>
      <c r="E13" s="148">
        <v>0</v>
      </c>
      <c r="F13" s="159">
        <v>4.8736950029999999</v>
      </c>
      <c r="G13" s="159">
        <v>0</v>
      </c>
      <c r="H13" s="154">
        <v>0</v>
      </c>
      <c r="I13" s="154">
        <v>7.5000001142546534E-7</v>
      </c>
      <c r="J13" s="148">
        <v>3.6703684639999996</v>
      </c>
      <c r="K13" s="159">
        <v>0</v>
      </c>
      <c r="L13" s="159">
        <v>22.688251233999999</v>
      </c>
      <c r="M13" s="159">
        <v>10.625810999999997</v>
      </c>
      <c r="N13" s="159">
        <v>12.58983673</v>
      </c>
      <c r="O13" s="159">
        <v>2.7328858930000002</v>
      </c>
      <c r="P13" s="154">
        <v>39.799836534886552</v>
      </c>
      <c r="Q13" s="144">
        <v>99.20851644108302</v>
      </c>
    </row>
    <row r="14" spans="1:17" s="92" customFormat="1" ht="11.25">
      <c r="A14" s="101" t="s">
        <v>223</v>
      </c>
      <c r="B14" s="151">
        <v>5.0829736870470645</v>
      </c>
      <c r="C14" s="159">
        <v>0</v>
      </c>
      <c r="D14" s="154">
        <v>24.889904502046384</v>
      </c>
      <c r="E14" s="148">
        <v>3.4778336535898231</v>
      </c>
      <c r="F14" s="159">
        <v>39.893330208000002</v>
      </c>
      <c r="G14" s="159">
        <v>0</v>
      </c>
      <c r="H14" s="154">
        <v>0</v>
      </c>
      <c r="I14" s="154">
        <v>13.246743982200565</v>
      </c>
      <c r="J14" s="148">
        <v>8.4363208147973641</v>
      </c>
      <c r="K14" s="159">
        <v>0.26993099999999998</v>
      </c>
      <c r="L14" s="159">
        <v>83.322249993</v>
      </c>
      <c r="M14" s="159">
        <v>42.583942</v>
      </c>
      <c r="N14" s="159">
        <v>52.604960892000001</v>
      </c>
      <c r="O14" s="159">
        <v>6.0956744339999993</v>
      </c>
      <c r="P14" s="154">
        <v>78.505037334308312</v>
      </c>
      <c r="Q14" s="144">
        <v>358.40890250098948</v>
      </c>
    </row>
    <row r="15" spans="1:17" s="92" customFormat="1" ht="11.25">
      <c r="A15" s="101" t="s">
        <v>224</v>
      </c>
      <c r="B15" s="151">
        <v>0</v>
      </c>
      <c r="C15" s="159">
        <v>0</v>
      </c>
      <c r="D15" s="154">
        <v>0.13997271487039564</v>
      </c>
      <c r="E15" s="148">
        <v>6.5000000768108296E-8</v>
      </c>
      <c r="F15" s="159">
        <v>0.16424433200000016</v>
      </c>
      <c r="G15" s="159">
        <v>6.9999999999999998E-9</v>
      </c>
      <c r="H15" s="154">
        <v>0</v>
      </c>
      <c r="I15" s="154">
        <v>2.3587021338629059E-2</v>
      </c>
      <c r="J15" s="148">
        <v>2.5757559747755017</v>
      </c>
      <c r="K15" s="159">
        <v>6.1119564929926051</v>
      </c>
      <c r="L15" s="159">
        <v>15.293981676</v>
      </c>
      <c r="M15" s="159">
        <v>19.571165000000001</v>
      </c>
      <c r="N15" s="159">
        <v>42.894929437999998</v>
      </c>
      <c r="O15" s="159">
        <v>13.222348496999999</v>
      </c>
      <c r="P15" s="154">
        <v>39.413970987640113</v>
      </c>
      <c r="Q15" s="144">
        <v>139.41191220661722</v>
      </c>
    </row>
    <row r="16" spans="1:17" s="92" customFormat="1" ht="11.25">
      <c r="A16" s="101" t="s">
        <v>225</v>
      </c>
      <c r="B16" s="151">
        <v>0</v>
      </c>
      <c r="C16" s="159">
        <v>0</v>
      </c>
      <c r="D16" s="154">
        <v>0</v>
      </c>
      <c r="E16" s="148">
        <v>2.0588199742900906E-4</v>
      </c>
      <c r="F16" s="159">
        <v>4.3076342077264851</v>
      </c>
      <c r="G16" s="159">
        <v>0</v>
      </c>
      <c r="H16" s="154">
        <v>9.9999999999999995E-8</v>
      </c>
      <c r="I16" s="154">
        <v>5.6811909504555693</v>
      </c>
      <c r="J16" s="148">
        <v>0.13706800593331464</v>
      </c>
      <c r="K16" s="159">
        <v>0.1090912533042918</v>
      </c>
      <c r="L16" s="159">
        <v>52.17264103153888</v>
      </c>
      <c r="M16" s="159">
        <v>10.75980826739427</v>
      </c>
      <c r="N16" s="159">
        <v>19.314717118000001</v>
      </c>
      <c r="O16" s="159">
        <v>9.196197419769442</v>
      </c>
      <c r="P16" s="154">
        <v>23.515113525839638</v>
      </c>
      <c r="Q16" s="144">
        <v>125.19366776195933</v>
      </c>
    </row>
    <row r="17" spans="1:18" s="92" customFormat="1" ht="11.25">
      <c r="A17" s="101" t="s">
        <v>226</v>
      </c>
      <c r="B17" s="151">
        <v>0.1423496581320628</v>
      </c>
      <c r="C17" s="159">
        <v>0</v>
      </c>
      <c r="D17" s="154">
        <v>4.6196452933151431</v>
      </c>
      <c r="E17" s="148">
        <v>2.707687244499164</v>
      </c>
      <c r="F17" s="159">
        <v>59.113147055311657</v>
      </c>
      <c r="G17" s="159">
        <v>0</v>
      </c>
      <c r="H17" s="154">
        <v>9.1372802734375008E-2</v>
      </c>
      <c r="I17" s="154">
        <v>1.2604620082695315</v>
      </c>
      <c r="J17" s="148">
        <v>4.4117077000003023E-2</v>
      </c>
      <c r="K17" s="159">
        <v>2.1245843818296248</v>
      </c>
      <c r="L17" s="159">
        <v>10.740446065</v>
      </c>
      <c r="M17" s="159">
        <v>5.6493349999999989</v>
      </c>
      <c r="N17" s="159">
        <v>0.40176083600000001</v>
      </c>
      <c r="O17" s="159">
        <v>1.3623591430000002</v>
      </c>
      <c r="P17" s="154">
        <v>5.1034018221271342</v>
      </c>
      <c r="Q17" s="144">
        <v>93.360668387218695</v>
      </c>
    </row>
    <row r="18" spans="1:18" s="92" customFormat="1" ht="11.25">
      <c r="A18" s="101" t="s">
        <v>227</v>
      </c>
      <c r="B18" s="151">
        <v>1.0844653953065289</v>
      </c>
      <c r="C18" s="159">
        <v>0</v>
      </c>
      <c r="D18" s="154">
        <v>14.063574351978172</v>
      </c>
      <c r="E18" s="148">
        <v>4.7330986717323791</v>
      </c>
      <c r="F18" s="159">
        <v>65.118088673425802</v>
      </c>
      <c r="G18" s="159">
        <v>1.1956300000000001E-2</v>
      </c>
      <c r="H18" s="154">
        <v>4.1999999999999999E-8</v>
      </c>
      <c r="I18" s="154">
        <v>1.6982510885546882</v>
      </c>
      <c r="J18" s="148">
        <v>9.9621415689999999</v>
      </c>
      <c r="K18" s="159">
        <v>1.7165266071914371</v>
      </c>
      <c r="L18" s="159">
        <v>77.843404114999998</v>
      </c>
      <c r="M18" s="159">
        <v>30.188515999510003</v>
      </c>
      <c r="N18" s="159">
        <v>0.39359512587030032</v>
      </c>
      <c r="O18" s="159">
        <v>2.2568865094038082</v>
      </c>
      <c r="P18" s="154">
        <v>9.9582095888620028</v>
      </c>
      <c r="Q18" s="144">
        <v>219.02871403783513</v>
      </c>
    </row>
    <row r="19" spans="1:18" s="92" customFormat="1" ht="11.25">
      <c r="A19" s="101" t="s">
        <v>228</v>
      </c>
      <c r="B19" s="151">
        <v>3.1999999165534972E-8</v>
      </c>
      <c r="C19" s="159">
        <v>0</v>
      </c>
      <c r="D19" s="154">
        <v>0.21659478257897988</v>
      </c>
      <c r="E19" s="148">
        <v>7.9999997979030013E-8</v>
      </c>
      <c r="F19" s="159">
        <v>1.7904963002702317E-2</v>
      </c>
      <c r="G19" s="159">
        <v>3.0100000000000001E-7</v>
      </c>
      <c r="H19" s="154">
        <v>0</v>
      </c>
      <c r="I19" s="154">
        <v>4.3146094837173826E-2</v>
      </c>
      <c r="J19" s="148">
        <v>6.0090999888228789E-5</v>
      </c>
      <c r="K19" s="159">
        <v>0</v>
      </c>
      <c r="L19" s="159">
        <v>3.867877725</v>
      </c>
      <c r="M19" s="159">
        <v>0.67393799999999993</v>
      </c>
      <c r="N19" s="159">
        <v>6.562344299999999E-2</v>
      </c>
      <c r="O19" s="159">
        <v>4.371000015172992E-6</v>
      </c>
      <c r="P19" s="154">
        <v>0.60553326448120959</v>
      </c>
      <c r="Q19" s="144">
        <v>5.4906831478999658</v>
      </c>
      <c r="R19" s="140"/>
    </row>
    <row r="20" spans="1:18" s="92" customFormat="1" ht="11.25">
      <c r="A20" s="101" t="s">
        <v>216</v>
      </c>
      <c r="B20" s="151">
        <v>1.115518958663711E-6</v>
      </c>
      <c r="C20" s="159">
        <v>0</v>
      </c>
      <c r="D20" s="154">
        <v>0</v>
      </c>
      <c r="E20" s="148">
        <v>0.04</v>
      </c>
      <c r="F20" s="159">
        <v>9.2304903371888748E-6</v>
      </c>
      <c r="G20" s="159">
        <v>0</v>
      </c>
      <c r="H20" s="154">
        <v>0</v>
      </c>
      <c r="I20" s="154">
        <v>0.58746708267527137</v>
      </c>
      <c r="J20" s="148">
        <v>2.2859313836882098E-3</v>
      </c>
      <c r="K20" s="159">
        <v>0</v>
      </c>
      <c r="L20" s="159">
        <v>2.2696092160000001</v>
      </c>
      <c r="M20" s="159">
        <v>0</v>
      </c>
      <c r="N20" s="159">
        <v>0.38115241100000002</v>
      </c>
      <c r="O20" s="159">
        <v>2.9808852986000001</v>
      </c>
      <c r="P20" s="154">
        <v>6.7639925048131202</v>
      </c>
      <c r="Q20" s="144">
        <v>13.025402790481376</v>
      </c>
    </row>
    <row r="21" spans="1:18" s="92" customFormat="1" ht="11.25">
      <c r="A21" s="101" t="s">
        <v>76</v>
      </c>
      <c r="B21" s="151">
        <v>0</v>
      </c>
      <c r="C21" s="159">
        <v>0</v>
      </c>
      <c r="D21" s="154">
        <v>0</v>
      </c>
      <c r="E21" s="148">
        <v>6.1606000400334587E-7</v>
      </c>
      <c r="F21" s="159">
        <v>0</v>
      </c>
      <c r="G21" s="159">
        <v>0</v>
      </c>
      <c r="H21" s="154">
        <v>3.0000000000000004E-8</v>
      </c>
      <c r="I21" s="154">
        <v>5.0600000021222517E-7</v>
      </c>
      <c r="J21" s="148">
        <v>4.6295999271477111E-5</v>
      </c>
      <c r="K21" s="159">
        <v>0</v>
      </c>
      <c r="L21" s="159">
        <v>0</v>
      </c>
      <c r="M21" s="159">
        <v>0</v>
      </c>
      <c r="N21" s="159">
        <v>0</v>
      </c>
      <c r="O21" s="159">
        <v>1.996E-6</v>
      </c>
      <c r="P21" s="154">
        <v>0.43835228312983404</v>
      </c>
      <c r="Q21" s="144">
        <v>0.43840172718910975</v>
      </c>
    </row>
    <row r="22" spans="1:18" s="92" customFormat="1" ht="11.25">
      <c r="A22" s="101" t="s">
        <v>97</v>
      </c>
      <c r="B22" s="151">
        <v>0</v>
      </c>
      <c r="C22" s="159">
        <v>0</v>
      </c>
      <c r="D22" s="154">
        <v>0</v>
      </c>
      <c r="E22" s="148">
        <v>4.0190540005493169E-3</v>
      </c>
      <c r="F22" s="159">
        <v>4.4499999999999997E-7</v>
      </c>
      <c r="G22" s="159">
        <v>0</v>
      </c>
      <c r="H22" s="154">
        <v>0</v>
      </c>
      <c r="I22" s="154">
        <v>1.8600000475998968E-7</v>
      </c>
      <c r="J22" s="148">
        <v>4.6114148981112484E-2</v>
      </c>
      <c r="K22" s="159">
        <v>2.3877151293462597E-3</v>
      </c>
      <c r="L22" s="159">
        <v>0</v>
      </c>
      <c r="M22" s="159">
        <v>0</v>
      </c>
      <c r="N22" s="159">
        <v>0</v>
      </c>
      <c r="O22" s="159">
        <v>2.3926240000000002E-4</v>
      </c>
      <c r="P22" s="154">
        <v>8.4643502253293991E-5</v>
      </c>
      <c r="Q22" s="144">
        <v>5.2845455013266124E-2</v>
      </c>
    </row>
    <row r="23" spans="1:18" s="92" customFormat="1" ht="11.25">
      <c r="A23" s="101" t="s">
        <v>99</v>
      </c>
      <c r="B23" s="151">
        <v>0</v>
      </c>
      <c r="C23" s="159">
        <v>0</v>
      </c>
      <c r="D23" s="154">
        <v>0</v>
      </c>
      <c r="E23" s="169">
        <v>0</v>
      </c>
      <c r="F23" s="149">
        <v>6.2999999999999995E-8</v>
      </c>
      <c r="G23" s="149">
        <v>0</v>
      </c>
      <c r="H23" s="168">
        <v>0</v>
      </c>
      <c r="I23" s="168">
        <v>0</v>
      </c>
      <c r="J23" s="169">
        <v>2.9376590251922606E-3</v>
      </c>
      <c r="K23" s="149">
        <v>1.6198193371303748E-5</v>
      </c>
      <c r="L23" s="149">
        <v>0</v>
      </c>
      <c r="M23" s="149">
        <v>0</v>
      </c>
      <c r="N23" s="149">
        <v>0</v>
      </c>
      <c r="O23" s="149">
        <v>1.2800000000000001E-5</v>
      </c>
      <c r="P23" s="168">
        <v>1.5499999645818025E-7</v>
      </c>
      <c r="Q23" s="144">
        <v>2.966875218560022E-3</v>
      </c>
    </row>
    <row r="24" spans="1:18" s="92" customFormat="1" ht="11.25">
      <c r="A24" s="101" t="s">
        <v>217</v>
      </c>
      <c r="B24" s="151">
        <v>0</v>
      </c>
      <c r="C24" s="159">
        <v>0</v>
      </c>
      <c r="D24" s="154">
        <v>0</v>
      </c>
      <c r="E24" s="148">
        <v>9.2221999168395994E-4</v>
      </c>
      <c r="F24" s="159">
        <v>0</v>
      </c>
      <c r="G24" s="159">
        <v>0</v>
      </c>
      <c r="H24" s="154">
        <v>0</v>
      </c>
      <c r="I24" s="154">
        <v>3.9999999105930328E-8</v>
      </c>
      <c r="J24" s="148">
        <v>6E-9</v>
      </c>
      <c r="K24" s="159">
        <v>0.40600298876752672</v>
      </c>
      <c r="L24" s="159">
        <v>0</v>
      </c>
      <c r="M24" s="159">
        <v>0</v>
      </c>
      <c r="N24" s="159">
        <v>0</v>
      </c>
      <c r="O24" s="159">
        <v>0</v>
      </c>
      <c r="P24" s="154">
        <v>1.50800266655382</v>
      </c>
      <c r="Q24" s="144">
        <v>1.9149279213130299</v>
      </c>
    </row>
    <row r="25" spans="1:18" s="102" customFormat="1" ht="11.25">
      <c r="A25" s="101" t="s">
        <v>218</v>
      </c>
      <c r="B25" s="151">
        <v>9.8680526018142701E-8</v>
      </c>
      <c r="C25" s="159">
        <v>0</v>
      </c>
      <c r="D25" s="154">
        <v>1.6175989085948159</v>
      </c>
      <c r="E25" s="148">
        <v>1.1081872000004164E-5</v>
      </c>
      <c r="F25" s="159">
        <v>2.6020280171434638E-5</v>
      </c>
      <c r="G25" s="159">
        <v>0</v>
      </c>
      <c r="H25" s="154">
        <v>0</v>
      </c>
      <c r="I25" s="154">
        <v>0.46910647190443233</v>
      </c>
      <c r="J25" s="148">
        <v>0.10509465871273804</v>
      </c>
      <c r="K25" s="159">
        <v>10.649521946703917</v>
      </c>
      <c r="L25" s="159">
        <v>15.582957365999999</v>
      </c>
      <c r="M25" s="159">
        <v>4.6521160048972101</v>
      </c>
      <c r="N25" s="159">
        <v>1.5418762893295677</v>
      </c>
      <c r="O25" s="159">
        <v>4.6069347614999998</v>
      </c>
      <c r="P25" s="154">
        <v>0</v>
      </c>
      <c r="Q25" s="144">
        <v>39.225243608475381</v>
      </c>
    </row>
    <row r="26" spans="1:18" s="106" customFormat="1" ht="11.25">
      <c r="A26" s="103"/>
      <c r="B26" s="104"/>
      <c r="C26" s="104"/>
      <c r="D26" s="105"/>
      <c r="E26" s="104"/>
      <c r="F26" s="104"/>
      <c r="G26" s="104"/>
      <c r="H26" s="104"/>
      <c r="I26" s="104"/>
      <c r="J26" s="104"/>
      <c r="K26" s="104"/>
      <c r="L26" s="104"/>
      <c r="M26" s="104"/>
      <c r="N26" s="104"/>
      <c r="O26" s="104"/>
      <c r="P26" s="104"/>
      <c r="Q26" s="104"/>
    </row>
    <row r="27" spans="1:18" s="106" customFormat="1" ht="11.25">
      <c r="A27" s="103" t="s">
        <v>229</v>
      </c>
      <c r="B27" s="104">
        <v>32.884759542424476</v>
      </c>
      <c r="C27" s="107">
        <v>7.2714874395634566E-2</v>
      </c>
      <c r="D27" s="105">
        <v>338.41001983649704</v>
      </c>
      <c r="E27" s="107">
        <v>21.260000761226426</v>
      </c>
      <c r="F27" s="107">
        <v>522.53552425356133</v>
      </c>
      <c r="G27" s="105">
        <v>1.2969471999539166E-2</v>
      </c>
      <c r="H27" s="105">
        <v>18.530042939034914</v>
      </c>
      <c r="I27" s="107">
        <v>40.165419239043068</v>
      </c>
      <c r="J27" s="107">
        <v>26.440141613092923</v>
      </c>
      <c r="K27" s="107">
        <v>22.853679107394765</v>
      </c>
      <c r="L27" s="107">
        <v>507.22569843753894</v>
      </c>
      <c r="M27" s="107">
        <v>221.65367227125151</v>
      </c>
      <c r="N27" s="107">
        <v>146.87412536319985</v>
      </c>
      <c r="O27" s="107">
        <v>49.629834100044746</v>
      </c>
      <c r="P27" s="107">
        <v>290.43958345801047</v>
      </c>
      <c r="Q27" s="107">
        <v>2238.9881852687158</v>
      </c>
    </row>
    <row r="28" spans="1:18" s="92" customFormat="1" ht="11.25">
      <c r="A28" s="106"/>
      <c r="B28" s="108"/>
      <c r="C28" s="108"/>
      <c r="D28" s="108"/>
      <c r="E28" s="108"/>
      <c r="F28" s="108"/>
      <c r="G28" s="108"/>
      <c r="H28" s="108"/>
      <c r="I28" s="108"/>
      <c r="J28" s="108"/>
      <c r="K28" s="108"/>
      <c r="L28" s="108"/>
      <c r="M28" s="108"/>
      <c r="N28" s="108"/>
      <c r="O28" s="108"/>
      <c r="P28" s="108"/>
      <c r="Q28" s="109"/>
    </row>
    <row r="29" spans="1:18" s="92" customFormat="1" ht="11.25">
      <c r="A29" s="110" t="s">
        <v>230</v>
      </c>
      <c r="B29" s="111"/>
      <c r="C29" s="111"/>
      <c r="D29" s="111"/>
      <c r="E29" s="111"/>
      <c r="F29" s="111"/>
      <c r="G29" s="111"/>
      <c r="H29" s="111"/>
      <c r="I29" s="111"/>
      <c r="J29" s="111"/>
      <c r="K29" s="111"/>
      <c r="L29" s="111"/>
      <c r="M29" s="111"/>
      <c r="N29" s="111"/>
      <c r="O29" s="111"/>
      <c r="P29" s="111"/>
      <c r="Q29" s="112"/>
    </row>
    <row r="30" spans="1:18" s="115" customFormat="1" ht="11.25">
      <c r="A30" s="113" t="s">
        <v>220</v>
      </c>
      <c r="B30" s="94"/>
      <c r="C30" s="94"/>
      <c r="D30" s="94"/>
      <c r="E30" s="94"/>
      <c r="F30" s="94"/>
      <c r="G30" s="94"/>
      <c r="H30" s="94"/>
      <c r="I30" s="94"/>
      <c r="J30" s="94"/>
      <c r="K30" s="94"/>
      <c r="L30" s="94"/>
      <c r="M30" s="94"/>
      <c r="N30" s="94"/>
      <c r="O30" s="94"/>
      <c r="P30" s="94"/>
      <c r="Q30" s="114"/>
    </row>
    <row r="31" spans="1:18" s="115" customFormat="1" ht="11.25">
      <c r="A31" s="95" t="s">
        <v>72</v>
      </c>
      <c r="B31" s="116">
        <v>0</v>
      </c>
      <c r="C31" s="117">
        <v>0.64100000000000001</v>
      </c>
      <c r="D31" s="118">
        <v>29.186107470511143</v>
      </c>
      <c r="E31" s="119">
        <v>0.95223500266609096</v>
      </c>
      <c r="F31" s="117">
        <v>1.6646928159784771</v>
      </c>
      <c r="G31" s="117">
        <v>8.8466580000000003E-3</v>
      </c>
      <c r="H31" s="118">
        <v>9.4673900000000015E-4</v>
      </c>
      <c r="I31" s="118">
        <v>2.2852390002352594E-3</v>
      </c>
      <c r="J31" s="119">
        <v>1.3688008007709473E-3</v>
      </c>
      <c r="K31" s="117">
        <v>1.060771962286298E-3</v>
      </c>
      <c r="L31" s="117">
        <v>0.903116264</v>
      </c>
      <c r="M31" s="117">
        <v>0.107656</v>
      </c>
      <c r="N31" s="117">
        <v>0.77243560900000008</v>
      </c>
      <c r="O31" s="117">
        <v>8.6462328437522051E-2</v>
      </c>
      <c r="P31" s="118">
        <v>0.40964006199988551</v>
      </c>
      <c r="Q31" s="120">
        <v>34.737853761356412</v>
      </c>
    </row>
    <row r="32" spans="1:18" s="115" customFormat="1" ht="11.25">
      <c r="A32" s="95" t="s">
        <v>110</v>
      </c>
      <c r="B32" s="96">
        <v>2.20774E-4</v>
      </c>
      <c r="C32" s="97">
        <v>0</v>
      </c>
      <c r="D32" s="98">
        <v>2.4287024901703802</v>
      </c>
      <c r="E32" s="99">
        <v>1.0560949563108657</v>
      </c>
      <c r="F32" s="97">
        <v>9.4018521000442501E-2</v>
      </c>
      <c r="G32" s="97">
        <v>0</v>
      </c>
      <c r="H32" s="98">
        <v>1.0099999997473788E-8</v>
      </c>
      <c r="I32" s="98">
        <v>7.0049802416093392E-4</v>
      </c>
      <c r="J32" s="99">
        <v>0.12658259747736891</v>
      </c>
      <c r="K32" s="97">
        <v>8.0085830170994993E-5</v>
      </c>
      <c r="L32" s="97">
        <v>0.205809036</v>
      </c>
      <c r="M32" s="97">
        <v>3.6999999999999998E-5</v>
      </c>
      <c r="N32" s="97">
        <v>0.19787422499999996</v>
      </c>
      <c r="O32" s="97">
        <v>0.66986968749999998</v>
      </c>
      <c r="P32" s="98">
        <v>4.6538728610645001E-2</v>
      </c>
      <c r="Q32" s="100">
        <v>4.8265286100240345</v>
      </c>
    </row>
    <row r="33" spans="1:17" s="115" customFormat="1" ht="11.25">
      <c r="A33" s="95" t="s">
        <v>209</v>
      </c>
      <c r="B33" s="96">
        <v>26.321756225425951</v>
      </c>
      <c r="C33" s="97">
        <v>55.500524246395806</v>
      </c>
      <c r="D33" s="98">
        <v>0</v>
      </c>
      <c r="E33" s="99">
        <v>83.029226736566187</v>
      </c>
      <c r="F33" s="97">
        <v>23.632146696857159</v>
      </c>
      <c r="G33" s="97">
        <v>2.00685E-2</v>
      </c>
      <c r="H33" s="98">
        <v>1.1084937916120577E-3</v>
      </c>
      <c r="I33" s="98">
        <v>2.4501202945928351</v>
      </c>
      <c r="J33" s="99">
        <v>8.5518846597596649</v>
      </c>
      <c r="K33" s="97">
        <v>1.0817985972670892</v>
      </c>
      <c r="L33" s="97">
        <v>2.6770892389999998</v>
      </c>
      <c r="M33" s="97">
        <v>10.170642201834863</v>
      </c>
      <c r="N33" s="97">
        <v>13.108452318000003</v>
      </c>
      <c r="O33" s="97">
        <v>2.4612529933739751</v>
      </c>
      <c r="P33" s="98">
        <v>22.142044515955092</v>
      </c>
      <c r="Q33" s="100">
        <v>251.14811571882024</v>
      </c>
    </row>
    <row r="34" spans="1:17" s="115" customFormat="1" ht="11.25">
      <c r="A34" s="95" t="s">
        <v>210</v>
      </c>
      <c r="B34" s="96">
        <v>0.18054503932460597</v>
      </c>
      <c r="C34" s="97">
        <v>0.85287329218063723</v>
      </c>
      <c r="D34" s="98">
        <v>9.1717182074763652</v>
      </c>
      <c r="E34" s="99">
        <v>0</v>
      </c>
      <c r="F34" s="97">
        <v>3.8085826039920501</v>
      </c>
      <c r="G34" s="97">
        <v>5.3312397298912973E-3</v>
      </c>
      <c r="H34" s="98">
        <v>1.95749091976056E-5</v>
      </c>
      <c r="I34" s="98">
        <v>0.58935159012633864</v>
      </c>
      <c r="J34" s="99">
        <v>2.5990895482147227</v>
      </c>
      <c r="K34" s="97">
        <v>7.7400190880291972E-2</v>
      </c>
      <c r="L34" s="97">
        <v>1.2867613929986719</v>
      </c>
      <c r="M34" s="97">
        <v>0.35132643088057119</v>
      </c>
      <c r="N34" s="97">
        <v>0.35045566114001081</v>
      </c>
      <c r="O34" s="97">
        <v>2.6693456932295372</v>
      </c>
      <c r="P34" s="98">
        <v>1.3294144112615316</v>
      </c>
      <c r="Q34" s="100">
        <v>23.272214876344425</v>
      </c>
    </row>
    <row r="35" spans="1:17" s="115" customFormat="1" ht="11.25">
      <c r="A35" s="95" t="s">
        <v>211</v>
      </c>
      <c r="B35" s="96">
        <v>4.7599990929999976</v>
      </c>
      <c r="C35" s="97">
        <v>1.512834728999553</v>
      </c>
      <c r="D35" s="98">
        <v>24.441831571091289</v>
      </c>
      <c r="E35" s="99">
        <v>9.6205165250140308</v>
      </c>
      <c r="F35" s="97">
        <v>0</v>
      </c>
      <c r="G35" s="97">
        <v>0.40820111700027223</v>
      </c>
      <c r="H35" s="98">
        <v>1.1258298192126299</v>
      </c>
      <c r="I35" s="98">
        <v>13.599168516702919</v>
      </c>
      <c r="J35" s="99">
        <v>43.884311365959753</v>
      </c>
      <c r="K35" s="97">
        <v>1.178381827998916</v>
      </c>
      <c r="L35" s="97">
        <v>2.3830424250000006</v>
      </c>
      <c r="M35" s="97">
        <v>0.60598981099999993</v>
      </c>
      <c r="N35" s="97">
        <v>0.61717592199999982</v>
      </c>
      <c r="O35" s="97">
        <v>16.231676301244715</v>
      </c>
      <c r="P35" s="98">
        <v>5.0564670968807173</v>
      </c>
      <c r="Q35" s="100">
        <v>125.42542612110479</v>
      </c>
    </row>
    <row r="36" spans="1:17" s="115" customFormat="1" ht="11.25">
      <c r="A36" s="101" t="s">
        <v>212</v>
      </c>
      <c r="B36" s="96">
        <v>0.34700000000000003</v>
      </c>
      <c r="C36" s="97">
        <v>8.89765E-2</v>
      </c>
      <c r="D36" s="98">
        <v>18.30943643512451</v>
      </c>
      <c r="E36" s="99">
        <v>2.7692632973522513</v>
      </c>
      <c r="F36" s="97">
        <v>106.08500154382513</v>
      </c>
      <c r="G36" s="97">
        <v>0</v>
      </c>
      <c r="H36" s="98">
        <v>4.1551280469999998</v>
      </c>
      <c r="I36" s="98">
        <v>3.2837894000000007</v>
      </c>
      <c r="J36" s="99">
        <v>4.8340475123795725</v>
      </c>
      <c r="K36" s="97">
        <v>1.3505040628454259E-2</v>
      </c>
      <c r="L36" s="97">
        <v>3.1386794249999999</v>
      </c>
      <c r="M36" s="97">
        <v>0.91324600390624999</v>
      </c>
      <c r="N36" s="97">
        <v>1.1213709989999998</v>
      </c>
      <c r="O36" s="97">
        <v>9.3700278428111261</v>
      </c>
      <c r="P36" s="98">
        <v>10.13779702427726</v>
      </c>
      <c r="Q36" s="100">
        <v>164.56726907130451</v>
      </c>
    </row>
    <row r="37" spans="1:17" s="115" customFormat="1" ht="11.25">
      <c r="A37" s="101" t="s">
        <v>213</v>
      </c>
      <c r="B37" s="96">
        <v>0.29433395299999998</v>
      </c>
      <c r="C37" s="97">
        <v>8.9742999999999995E-4</v>
      </c>
      <c r="D37" s="98">
        <v>0.58505897771952819</v>
      </c>
      <c r="E37" s="99">
        <v>7.650509727162226E-2</v>
      </c>
      <c r="F37" s="97">
        <v>8.2427113775231096</v>
      </c>
      <c r="G37" s="97">
        <v>8.7538743649999997</v>
      </c>
      <c r="H37" s="98">
        <v>0</v>
      </c>
      <c r="I37" s="98">
        <v>8.8855472423462811E-2</v>
      </c>
      <c r="J37" s="99">
        <v>0.55678234065095411</v>
      </c>
      <c r="K37" s="97">
        <v>2.1530000958591701E-6</v>
      </c>
      <c r="L37" s="97">
        <v>0.39680842399999999</v>
      </c>
      <c r="M37" s="97">
        <v>9.5456289069999992E-2</v>
      </c>
      <c r="N37" s="97">
        <v>6.0000000000000002E-6</v>
      </c>
      <c r="O37" s="97">
        <v>9.2326698560513551E-2</v>
      </c>
      <c r="P37" s="98">
        <v>1.2356334418989556</v>
      </c>
      <c r="Q37" s="100">
        <v>20.419252020118236</v>
      </c>
    </row>
    <row r="38" spans="1:17" s="115" customFormat="1" ht="11.25">
      <c r="A38" s="101" t="s">
        <v>221</v>
      </c>
      <c r="B38" s="96">
        <v>0</v>
      </c>
      <c r="C38" s="97">
        <v>0</v>
      </c>
      <c r="D38" s="98">
        <v>0.43250327653997378</v>
      </c>
      <c r="E38" s="99">
        <v>3.2182566731292115E-4</v>
      </c>
      <c r="F38" s="97">
        <v>2.3768022E-2</v>
      </c>
      <c r="G38" s="97">
        <v>0</v>
      </c>
      <c r="H38" s="98">
        <v>3.9422700000000003E-3</v>
      </c>
      <c r="I38" s="98">
        <v>0.43205298220479482</v>
      </c>
      <c r="J38" s="99">
        <v>1.4461236724713802E-2</v>
      </c>
      <c r="K38" s="97">
        <v>0</v>
      </c>
      <c r="L38" s="97">
        <v>0.14929072600000001</v>
      </c>
      <c r="M38" s="97">
        <v>1.3782759999999998</v>
      </c>
      <c r="N38" s="97">
        <v>0</v>
      </c>
      <c r="O38" s="97">
        <v>6.8765539999999996</v>
      </c>
      <c r="P38" s="98">
        <v>1.6971728282851561</v>
      </c>
      <c r="Q38" s="100">
        <v>11.00834316742195</v>
      </c>
    </row>
    <row r="39" spans="1:17" s="115" customFormat="1" ht="11.25">
      <c r="A39" s="101" t="s">
        <v>222</v>
      </c>
      <c r="B39" s="96">
        <v>1.0000000000000003E-9</v>
      </c>
      <c r="C39" s="97">
        <v>0</v>
      </c>
      <c r="D39" s="98">
        <v>3.3158584534731327E-2</v>
      </c>
      <c r="E39" s="99">
        <v>0.17192080803130108</v>
      </c>
      <c r="F39" s="97">
        <v>1.8411664299999975</v>
      </c>
      <c r="G39" s="97">
        <v>0</v>
      </c>
      <c r="H39" s="98">
        <v>1.1000000085914508E-8</v>
      </c>
      <c r="I39" s="98">
        <v>3.998777212044994</v>
      </c>
      <c r="J39" s="99">
        <v>3.5303497561642718</v>
      </c>
      <c r="K39" s="97">
        <v>1.0231000000000001E-2</v>
      </c>
      <c r="L39" s="97">
        <v>2.3629551499999999</v>
      </c>
      <c r="M39" s="97">
        <v>2.0818680000000001</v>
      </c>
      <c r="N39" s="97">
        <v>1.4210596879999999</v>
      </c>
      <c r="O39" s="97">
        <v>1.8469431308593749</v>
      </c>
      <c r="P39" s="98">
        <v>8.1262116997949878</v>
      </c>
      <c r="Q39" s="100">
        <v>25.424641471429663</v>
      </c>
    </row>
    <row r="40" spans="1:17" s="115" customFormat="1" ht="11.25">
      <c r="A40" s="101" t="s">
        <v>223</v>
      </c>
      <c r="B40" s="96">
        <v>1.1400000000000001E-7</v>
      </c>
      <c r="C40" s="97">
        <v>0</v>
      </c>
      <c r="D40" s="98">
        <v>1.4304062909567496</v>
      </c>
      <c r="E40" s="99">
        <v>0.35458249262328451</v>
      </c>
      <c r="F40" s="97">
        <v>16.497436334134274</v>
      </c>
      <c r="G40" s="97">
        <v>2.8410000000000002E-4</v>
      </c>
      <c r="H40" s="98">
        <v>1.3368500024497513E-4</v>
      </c>
      <c r="I40" s="98">
        <v>5.688195978763992</v>
      </c>
      <c r="J40" s="99">
        <v>10.251393136817162</v>
      </c>
      <c r="K40" s="97">
        <v>0.16818963326675146</v>
      </c>
      <c r="L40" s="97">
        <v>3.498595592</v>
      </c>
      <c r="M40" s="97">
        <v>8.1092739999999992</v>
      </c>
      <c r="N40" s="97">
        <v>1.3448006260000003</v>
      </c>
      <c r="O40" s="97">
        <v>3.2659268125000001</v>
      </c>
      <c r="P40" s="98">
        <v>6.7481449089052212</v>
      </c>
      <c r="Q40" s="100">
        <v>57.357363704967675</v>
      </c>
    </row>
    <row r="41" spans="1:17" s="115" customFormat="1" ht="11.25">
      <c r="A41" s="101" t="s">
        <v>224</v>
      </c>
      <c r="B41" s="96">
        <v>1.387091E-3</v>
      </c>
      <c r="C41" s="97">
        <v>1.9846880000000001E-3</v>
      </c>
      <c r="D41" s="98">
        <v>1.1428571428571428</v>
      </c>
      <c r="E41" s="99">
        <v>0.95678366493312628</v>
      </c>
      <c r="F41" s="97">
        <v>6.6876197239564981</v>
      </c>
      <c r="G41" s="97">
        <v>7.7800000000000005E-4</v>
      </c>
      <c r="H41" s="98">
        <v>9.4044847541854392E-3</v>
      </c>
      <c r="I41" s="98">
        <v>5.351725457240053</v>
      </c>
      <c r="J41" s="99">
        <v>11.205040229618751</v>
      </c>
      <c r="K41" s="97">
        <v>0.65132890237053254</v>
      </c>
      <c r="L41" s="97">
        <v>6.5596547420000002</v>
      </c>
      <c r="M41" s="97">
        <v>7.9172194999999999</v>
      </c>
      <c r="N41" s="97">
        <v>4.5378269939999987</v>
      </c>
      <c r="O41" s="97">
        <v>8.9477987187499988</v>
      </c>
      <c r="P41" s="98">
        <v>23.065804133098847</v>
      </c>
      <c r="Q41" s="100">
        <v>77.037213472579126</v>
      </c>
    </row>
    <row r="42" spans="1:17" s="115" customFormat="1" ht="11.25">
      <c r="A42" s="95" t="s">
        <v>225</v>
      </c>
      <c r="B42" s="96">
        <v>3.0080483000000002E-2</v>
      </c>
      <c r="C42" s="97">
        <v>3.2978100000000002E-4</v>
      </c>
      <c r="D42" s="98">
        <v>1.1876802096985584</v>
      </c>
      <c r="E42" s="99">
        <v>0.15226113554408657</v>
      </c>
      <c r="F42" s="97">
        <v>8.0774555552671803</v>
      </c>
      <c r="G42" s="97">
        <v>2.9124735999999998E-2</v>
      </c>
      <c r="H42" s="98">
        <v>6.9735512012759293E-2</v>
      </c>
      <c r="I42" s="98">
        <v>13.175215362925593</v>
      </c>
      <c r="J42" s="99">
        <v>5.1272588039664733</v>
      </c>
      <c r="K42" s="97">
        <v>0.15221177974627328</v>
      </c>
      <c r="L42" s="97">
        <v>6.9081449790000002</v>
      </c>
      <c r="M42" s="97">
        <v>6.6235943124999999</v>
      </c>
      <c r="N42" s="97">
        <v>4.4113869190000115</v>
      </c>
      <c r="O42" s="97">
        <v>1.8594187700022551</v>
      </c>
      <c r="P42" s="98">
        <v>14.344645577376166</v>
      </c>
      <c r="Q42" s="100">
        <v>62.148543917039369</v>
      </c>
    </row>
    <row r="43" spans="1:17" s="115" customFormat="1" ht="11.25">
      <c r="A43" s="95" t="s">
        <v>226</v>
      </c>
      <c r="B43" s="96">
        <v>1.065E-6</v>
      </c>
      <c r="C43" s="97">
        <v>0</v>
      </c>
      <c r="D43" s="98">
        <v>4.9536041939711666</v>
      </c>
      <c r="E43" s="99">
        <v>1.4143882077241525</v>
      </c>
      <c r="F43" s="97">
        <v>10.330194392904991</v>
      </c>
      <c r="G43" s="97">
        <v>3.1012300016433007E-4</v>
      </c>
      <c r="H43" s="98">
        <v>1.4471252725219727E-3</v>
      </c>
      <c r="I43" s="98">
        <v>0.72951842308951287</v>
      </c>
      <c r="J43" s="99">
        <v>0.43073755635210936</v>
      </c>
      <c r="K43" s="97">
        <v>6.9563158429816708E-5</v>
      </c>
      <c r="L43" s="97">
        <v>1.6037585079999999</v>
      </c>
      <c r="M43" s="97">
        <v>0.89337221874999995</v>
      </c>
      <c r="N43" s="97">
        <v>0.30793142200000001</v>
      </c>
      <c r="O43" s="97">
        <v>0.69174551187499977</v>
      </c>
      <c r="P43" s="98">
        <v>4.722135466906539</v>
      </c>
      <c r="Q43" s="100">
        <v>26.079213778004586</v>
      </c>
    </row>
    <row r="44" spans="1:17" s="115" customFormat="1" ht="11.25">
      <c r="A44" s="95" t="s">
        <v>227</v>
      </c>
      <c r="B44" s="96">
        <v>1.1119964998344613E-2</v>
      </c>
      <c r="C44" s="97">
        <v>1.1122999915824039E-5</v>
      </c>
      <c r="D44" s="98">
        <v>1.3143792258925626</v>
      </c>
      <c r="E44" s="99">
        <v>0.64334660166825075</v>
      </c>
      <c r="F44" s="97">
        <v>2.0727782556524894</v>
      </c>
      <c r="G44" s="97">
        <v>1.2769557003325698E-2</v>
      </c>
      <c r="H44" s="98">
        <v>2.5967000023229049E-5</v>
      </c>
      <c r="I44" s="98">
        <v>3.3896140029539184E-3</v>
      </c>
      <c r="J44" s="99">
        <v>0.45261274791117506</v>
      </c>
      <c r="K44" s="97">
        <v>3.5401792272967271E-4</v>
      </c>
      <c r="L44" s="97">
        <v>1.6848512699995117</v>
      </c>
      <c r="M44" s="97">
        <v>4.6768269990980625E-2</v>
      </c>
      <c r="N44" s="97">
        <v>1.2426660000000006E-2</v>
      </c>
      <c r="O44" s="97">
        <v>0.21868596234372217</v>
      </c>
      <c r="P44" s="98">
        <v>1.2295363518459415</v>
      </c>
      <c r="Q44" s="100">
        <v>7.7030555892319263</v>
      </c>
    </row>
    <row r="45" spans="1:17" s="115" customFormat="1" ht="11.25">
      <c r="A45" s="95" t="s">
        <v>228</v>
      </c>
      <c r="B45" s="96">
        <v>7.1440000001654676E-5</v>
      </c>
      <c r="C45" s="97">
        <v>3.7274815082449062E-6</v>
      </c>
      <c r="D45" s="98">
        <v>3.3755544560783259E-2</v>
      </c>
      <c r="E45" s="99">
        <v>0.2202076012485748</v>
      </c>
      <c r="F45" s="97">
        <v>0.33053678595715658</v>
      </c>
      <c r="G45" s="97">
        <v>4.7526001430845012E-4</v>
      </c>
      <c r="H45" s="98">
        <v>1.9629999999949505E-6</v>
      </c>
      <c r="I45" s="98">
        <v>1.3374008400119535</v>
      </c>
      <c r="J45" s="99">
        <v>0.69862904361164446</v>
      </c>
      <c r="K45" s="97">
        <v>5.84105611998228E-3</v>
      </c>
      <c r="L45" s="97">
        <v>2.8791462545137408E-2</v>
      </c>
      <c r="M45" s="97">
        <v>2.3253277004983482E-2</v>
      </c>
      <c r="N45" s="97">
        <v>1.1877983012014842E-2</v>
      </c>
      <c r="O45" s="97">
        <v>2.0149369643556417E-2</v>
      </c>
      <c r="P45" s="98">
        <v>0.25187299402854002</v>
      </c>
      <c r="Q45" s="100">
        <v>2.9628683482401459</v>
      </c>
    </row>
    <row r="46" spans="1:17" s="115" customFormat="1" ht="11.25">
      <c r="A46" s="95" t="s">
        <v>216</v>
      </c>
      <c r="B46" s="96">
        <v>2.0759051471077138E-5</v>
      </c>
      <c r="C46" s="97">
        <v>3.1425400818745086E-6</v>
      </c>
      <c r="D46" s="98">
        <v>5.2162516382699871E-2</v>
      </c>
      <c r="E46" s="99">
        <v>6.1147148473624763E-2</v>
      </c>
      <c r="F46" s="97">
        <v>1.1848576847715653</v>
      </c>
      <c r="G46" s="97">
        <v>7.0366742476413634E-6</v>
      </c>
      <c r="H46" s="98">
        <v>7.0000000000000006E-9</v>
      </c>
      <c r="I46" s="98">
        <v>3.8596711456449182E-4</v>
      </c>
      <c r="J46" s="99">
        <v>2.2318517236791353E-2</v>
      </c>
      <c r="K46" s="97">
        <v>0</v>
      </c>
      <c r="L46" s="97">
        <v>1.1609902670000001</v>
      </c>
      <c r="M46" s="97">
        <v>5.7219312499999994E-2</v>
      </c>
      <c r="N46" s="97">
        <v>1.2956149369999999</v>
      </c>
      <c r="O46" s="97">
        <v>0.64070153960933518</v>
      </c>
      <c r="P46" s="98">
        <v>1.033833334572333</v>
      </c>
      <c r="Q46" s="100">
        <v>5.5092621699267141</v>
      </c>
    </row>
    <row r="47" spans="1:17" s="115" customFormat="1" ht="11.25">
      <c r="A47" s="95" t="s">
        <v>76</v>
      </c>
      <c r="B47" s="96">
        <v>0.29527394199999996</v>
      </c>
      <c r="C47" s="97">
        <v>1.318128191</v>
      </c>
      <c r="D47" s="98">
        <v>0.48781127129750984</v>
      </c>
      <c r="E47" s="99">
        <v>3.6572963913380545</v>
      </c>
      <c r="F47" s="97">
        <v>2.4608774098300223</v>
      </c>
      <c r="G47" s="97">
        <v>4.2872800000000003E-2</v>
      </c>
      <c r="H47" s="98">
        <v>6.4805548000000004E-2</v>
      </c>
      <c r="I47" s="98">
        <v>1.608872321</v>
      </c>
      <c r="J47" s="99">
        <v>2.8410711133763962</v>
      </c>
      <c r="K47" s="97">
        <v>3.3755887856076394</v>
      </c>
      <c r="L47" s="97">
        <v>0</v>
      </c>
      <c r="M47" s="97">
        <v>0.81976588000000261</v>
      </c>
      <c r="N47" s="97">
        <v>0.7820837499999993</v>
      </c>
      <c r="O47" s="97">
        <v>14.960271904999999</v>
      </c>
      <c r="P47" s="98">
        <v>34.149035472800072</v>
      </c>
      <c r="Q47" s="100">
        <v>66.863754781249696</v>
      </c>
    </row>
    <row r="48" spans="1:17" s="115" customFormat="1" ht="11.25">
      <c r="A48" s="95" t="s">
        <v>97</v>
      </c>
      <c r="B48" s="96">
        <v>7.6894499999999994E-4</v>
      </c>
      <c r="C48" s="97">
        <v>8.6013000000000005E-5</v>
      </c>
      <c r="D48" s="98">
        <v>4.6311926605504583</v>
      </c>
      <c r="E48" s="99">
        <v>1.4580780300899183</v>
      </c>
      <c r="F48" s="97">
        <v>10.431213780000087</v>
      </c>
      <c r="G48" s="97">
        <v>6.1110999999999995E-3</v>
      </c>
      <c r="H48" s="98">
        <v>7.5272800000000003E-4</v>
      </c>
      <c r="I48" s="98">
        <v>13.464122215</v>
      </c>
      <c r="J48" s="99">
        <v>10.873020339774609</v>
      </c>
      <c r="K48" s="97">
        <v>0.60825443172269289</v>
      </c>
      <c r="L48" s="97">
        <v>1.094209327</v>
      </c>
      <c r="M48" s="97">
        <v>0</v>
      </c>
      <c r="N48" s="97">
        <v>0.97273586299999992</v>
      </c>
      <c r="O48" s="97">
        <v>5.2535668000023374</v>
      </c>
      <c r="P48" s="98">
        <v>11.861174555899392</v>
      </c>
      <c r="Q48" s="100">
        <v>60.655286789039494</v>
      </c>
    </row>
    <row r="49" spans="1:17" s="115" customFormat="1" ht="11.25">
      <c r="A49" s="95" t="s">
        <v>99</v>
      </c>
      <c r="B49" s="96">
        <v>5.0531E-2</v>
      </c>
      <c r="C49" s="97">
        <v>0.27472579200000002</v>
      </c>
      <c r="D49" s="98">
        <v>1.734076015727392</v>
      </c>
      <c r="E49" s="99">
        <v>1.4909065408853026</v>
      </c>
      <c r="F49" s="97">
        <v>0.21352810944000664</v>
      </c>
      <c r="G49" s="97">
        <v>2.7449600000000001E-2</v>
      </c>
      <c r="H49" s="98">
        <v>2.1902839999999998E-3</v>
      </c>
      <c r="I49" s="98">
        <v>6.9511786999999978E-2</v>
      </c>
      <c r="J49" s="99">
        <v>8.3828046259387709E-2</v>
      </c>
      <c r="K49" s="97">
        <v>4.5796598096613588</v>
      </c>
      <c r="L49" s="97">
        <v>2.421629829</v>
      </c>
      <c r="M49" s="97">
        <v>7.5136999999999995E-2</v>
      </c>
      <c r="N49" s="97">
        <v>0</v>
      </c>
      <c r="O49" s="97">
        <v>1.3961684005877375</v>
      </c>
      <c r="P49" s="98">
        <v>6.9248224920000006</v>
      </c>
      <c r="Q49" s="100">
        <v>19.344164706561187</v>
      </c>
    </row>
    <row r="50" spans="1:17" s="92" customFormat="1" ht="11.25">
      <c r="A50" s="95" t="s">
        <v>217</v>
      </c>
      <c r="B50" s="96">
        <v>8.1958436600000004E-2</v>
      </c>
      <c r="C50" s="97">
        <v>0.14087775930000002</v>
      </c>
      <c r="D50" s="98">
        <v>1.2239842726081258</v>
      </c>
      <c r="E50" s="99">
        <v>1.208337420342974</v>
      </c>
      <c r="F50" s="97">
        <v>1.7377136271883598</v>
      </c>
      <c r="G50" s="97">
        <v>7.9395000000000004E-3</v>
      </c>
      <c r="H50" s="98">
        <v>3.9782093035400385E-3</v>
      </c>
      <c r="I50" s="98">
        <v>1.1935882755038147</v>
      </c>
      <c r="J50" s="99">
        <v>3.7123566632345191</v>
      </c>
      <c r="K50" s="97">
        <v>9.2754083246105221</v>
      </c>
      <c r="L50" s="97">
        <v>7.1019821169999995</v>
      </c>
      <c r="M50" s="97">
        <v>1.7537619999999998</v>
      </c>
      <c r="N50" s="97">
        <v>0.46657379600000015</v>
      </c>
      <c r="O50" s="97">
        <v>0</v>
      </c>
      <c r="P50" s="98">
        <v>58.164346314296893</v>
      </c>
      <c r="Q50" s="100">
        <v>86.072806715988747</v>
      </c>
    </row>
    <row r="51" spans="1:17" s="92" customFormat="1" ht="11.25">
      <c r="A51" s="95" t="s">
        <v>218</v>
      </c>
      <c r="B51" s="96">
        <v>8.6900960999995933E-2</v>
      </c>
      <c r="C51" s="97">
        <v>0.56754245040093521</v>
      </c>
      <c r="D51" s="98">
        <v>7.1345195471411227</v>
      </c>
      <c r="E51" s="99">
        <v>0.87792033372544453</v>
      </c>
      <c r="F51" s="97">
        <v>3.7903766359473616</v>
      </c>
      <c r="G51" s="97">
        <v>0.10971840514764941</v>
      </c>
      <c r="H51" s="98">
        <v>0.16986839900691575</v>
      </c>
      <c r="I51" s="98">
        <v>2.2791679610330453</v>
      </c>
      <c r="J51" s="99">
        <v>5.3150231465516597</v>
      </c>
      <c r="K51" s="97">
        <v>10.990216845022212</v>
      </c>
      <c r="L51" s="97">
        <v>32.834151958971773</v>
      </c>
      <c r="M51" s="97">
        <v>2.3736430487661022</v>
      </c>
      <c r="N51" s="97">
        <v>7.9645967969853784</v>
      </c>
      <c r="O51" s="97">
        <v>34.842010877053738</v>
      </c>
      <c r="P51" s="98">
        <v>0</v>
      </c>
      <c r="Q51" s="100">
        <v>109.33565736675332</v>
      </c>
    </row>
    <row r="52" spans="1:17" s="92" customFormat="1" ht="11.25">
      <c r="A52" s="115"/>
      <c r="B52" s="97"/>
      <c r="C52" s="97"/>
      <c r="D52" s="97"/>
      <c r="E52" s="97"/>
      <c r="F52" s="97"/>
      <c r="G52" s="97"/>
      <c r="H52" s="97"/>
      <c r="I52" s="97"/>
      <c r="J52" s="97"/>
      <c r="K52" s="97"/>
      <c r="L52" s="97"/>
      <c r="M52" s="97"/>
      <c r="N52" s="97"/>
      <c r="O52" s="97"/>
      <c r="P52" s="97"/>
      <c r="Q52" s="121"/>
    </row>
    <row r="53" spans="1:17" s="122" customFormat="1" ht="11.25">
      <c r="A53" s="103" t="s">
        <v>229</v>
      </c>
      <c r="B53" s="107">
        <v>32.461969287400365</v>
      </c>
      <c r="C53" s="107">
        <v>60.900798865298434</v>
      </c>
      <c r="D53" s="107">
        <v>109.91494590481219</v>
      </c>
      <c r="E53" s="107">
        <v>110.17133981747646</v>
      </c>
      <c r="F53" s="107">
        <v>209.20667630622631</v>
      </c>
      <c r="G53" s="107">
        <v>9.4341620975698604</v>
      </c>
      <c r="H53" s="107">
        <v>5.6093188773636298</v>
      </c>
      <c r="I53" s="107">
        <v>69.346195407805226</v>
      </c>
      <c r="J53" s="107">
        <v>115.11216716284244</v>
      </c>
      <c r="K53" s="107">
        <v>32.16958281677644</v>
      </c>
      <c r="L53" s="107">
        <v>78.400312134515104</v>
      </c>
      <c r="M53" s="107">
        <v>44.397506556203751</v>
      </c>
      <c r="N53" s="107">
        <v>39.696686169137422</v>
      </c>
      <c r="O53" s="107">
        <v>112.40090334338441</v>
      </c>
      <c r="P53" s="107">
        <v>212.6762714106942</v>
      </c>
      <c r="Q53" s="107">
        <v>1241.8988361575061</v>
      </c>
    </row>
    <row r="54" spans="1:17" s="122" customFormat="1">
      <c r="A54" s="123"/>
      <c r="B54" s="123"/>
      <c r="C54" s="123"/>
      <c r="D54" s="123"/>
      <c r="E54" s="123"/>
      <c r="F54" s="123"/>
      <c r="G54" s="123"/>
      <c r="H54" s="123"/>
      <c r="I54" s="123"/>
      <c r="J54" s="123"/>
      <c r="K54" s="123"/>
      <c r="L54" s="123"/>
      <c r="M54" s="123"/>
      <c r="N54" s="124"/>
      <c r="O54" s="125"/>
      <c r="P54" s="123"/>
      <c r="Q54" s="123"/>
    </row>
    <row r="55" spans="1:17" s="122" customFormat="1" ht="11.25">
      <c r="A55" s="126" t="s">
        <v>231</v>
      </c>
      <c r="B55" s="127"/>
      <c r="C55" s="127"/>
      <c r="D55" s="127"/>
      <c r="E55" s="127"/>
      <c r="F55" s="127"/>
      <c r="G55" s="127"/>
      <c r="H55" s="127"/>
      <c r="I55" s="127"/>
      <c r="J55" s="127"/>
      <c r="K55" s="127"/>
      <c r="L55" s="127"/>
      <c r="M55" s="127"/>
      <c r="N55" s="128"/>
      <c r="O55" s="128"/>
      <c r="P55" s="127"/>
    </row>
    <row r="56" spans="1:17">
      <c r="A56" s="129" t="s">
        <v>232</v>
      </c>
      <c r="B56" s="122"/>
      <c r="C56" s="122"/>
      <c r="D56" s="122"/>
      <c r="E56" s="122"/>
      <c r="F56" s="122"/>
      <c r="G56" s="122"/>
      <c r="H56" s="122"/>
      <c r="I56" s="122"/>
      <c r="J56" s="122"/>
      <c r="K56" s="122"/>
      <c r="L56" s="122"/>
      <c r="M56" s="122"/>
      <c r="O56" s="124"/>
      <c r="P56" s="122"/>
      <c r="Q56" s="122"/>
    </row>
    <row r="57" spans="1:17">
      <c r="A57" s="130" t="s">
        <v>233</v>
      </c>
    </row>
    <row r="59" spans="1:17">
      <c r="N59" s="123"/>
      <c r="O59" s="123"/>
    </row>
    <row r="60" spans="1:17">
      <c r="N60" s="123"/>
      <c r="O60" s="123"/>
    </row>
    <row r="61" spans="1:17">
      <c r="N61" s="123"/>
      <c r="O61" s="123"/>
    </row>
    <row r="62" spans="1:17">
      <c r="N62" s="123"/>
      <c r="O62" s="123"/>
    </row>
  </sheetData>
  <conditionalFormatting sqref="B30:Q30">
    <cfRule type="cellIs" dxfId="2" priority="3" stopIfTrue="1" operator="between">
      <formula>0.0000000001</formula>
      <formula>0.05</formula>
    </cfRule>
  </conditionalFormatting>
  <conditionalFormatting sqref="B53:Q53">
    <cfRule type="cellIs" dxfId="1" priority="1" stopIfTrue="1" operator="between">
      <formula>0.000000000001</formula>
      <formula>0.05</formula>
    </cfRule>
  </conditionalFormatting>
  <conditionalFormatting sqref="E26:Q26 B26:C27 E27:F27 I27:Q27">
    <cfRule type="cellIs" dxfId="0" priority="2" stopIfTrue="1" operator="between">
      <formula>0.000000000001</formula>
      <formula>0.05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260F-8847-4E3B-A86E-2D27CABD34F9}">
  <sheetPr>
    <tabColor theme="5" tint="0.39997558519241921"/>
  </sheetPr>
  <dimension ref="A1:Z399"/>
  <sheetViews>
    <sheetView workbookViewId="0">
      <selection activeCell="K21" sqref="K21"/>
    </sheetView>
  </sheetViews>
  <sheetFormatPr defaultRowHeight="15"/>
  <cols>
    <col min="1" max="1" width="27.42578125" customWidth="1"/>
  </cols>
  <sheetData>
    <row r="1" spans="1:26">
      <c r="A1" s="196" t="s">
        <v>234</v>
      </c>
      <c r="B1" s="197"/>
      <c r="C1" s="197"/>
      <c r="D1" s="197"/>
      <c r="E1" s="197"/>
      <c r="F1" s="198"/>
      <c r="G1" s="176"/>
      <c r="H1" s="198"/>
      <c r="I1" s="198"/>
      <c r="J1" s="198"/>
      <c r="K1" s="198"/>
      <c r="L1" s="198"/>
      <c r="M1" s="195"/>
      <c r="N1" s="199"/>
      <c r="O1" s="200"/>
      <c r="P1" s="200"/>
      <c r="Q1" s="198"/>
      <c r="R1" s="198"/>
      <c r="S1" s="178"/>
      <c r="T1" s="178"/>
      <c r="U1" s="178"/>
      <c r="V1" s="188"/>
      <c r="W1" s="178"/>
      <c r="X1" s="178"/>
      <c r="Y1" s="178"/>
      <c r="Z1" s="195"/>
    </row>
    <row r="2" spans="1:26">
      <c r="A2" s="196"/>
      <c r="B2" s="197"/>
      <c r="C2" s="197"/>
      <c r="D2" s="197"/>
      <c r="E2" s="197"/>
      <c r="F2" s="198"/>
      <c r="G2" s="176"/>
      <c r="H2" s="198"/>
      <c r="I2" s="198"/>
      <c r="J2" s="198"/>
      <c r="K2" s="198"/>
      <c r="L2" s="198"/>
      <c r="M2" s="178" t="s">
        <v>220</v>
      </c>
      <c r="N2" s="199"/>
      <c r="O2" s="200"/>
      <c r="P2" s="200"/>
      <c r="Q2" s="198"/>
      <c r="R2" s="198"/>
      <c r="S2" s="178"/>
      <c r="T2" s="178"/>
      <c r="U2" s="178"/>
      <c r="V2" s="188"/>
      <c r="W2" s="178"/>
      <c r="X2" s="178"/>
      <c r="Y2" s="178"/>
      <c r="Z2" s="178"/>
    </row>
    <row r="3" spans="1:26">
      <c r="A3" s="187" t="s">
        <v>235</v>
      </c>
      <c r="B3" s="173"/>
      <c r="C3" s="173"/>
      <c r="D3" s="173" t="s">
        <v>236</v>
      </c>
      <c r="E3" s="201" t="s">
        <v>237</v>
      </c>
      <c r="F3" s="173"/>
      <c r="G3" s="173" t="s">
        <v>237</v>
      </c>
      <c r="H3" s="173" t="s">
        <v>238</v>
      </c>
      <c r="I3" s="173"/>
      <c r="J3" s="173"/>
      <c r="K3" s="173" t="s">
        <v>239</v>
      </c>
      <c r="L3" s="173"/>
      <c r="M3" s="173"/>
      <c r="N3" s="173"/>
      <c r="O3" s="178"/>
      <c r="P3" s="178"/>
      <c r="Q3" s="173" t="s">
        <v>240</v>
      </c>
      <c r="R3" s="173"/>
      <c r="S3" s="173"/>
      <c r="T3" s="173"/>
      <c r="U3" s="173"/>
      <c r="V3" s="173" t="s">
        <v>241</v>
      </c>
      <c r="W3" s="173" t="s">
        <v>240</v>
      </c>
      <c r="X3" s="202"/>
      <c r="Y3" s="178"/>
      <c r="Z3" s="178"/>
    </row>
    <row r="4" spans="1:26">
      <c r="A4" s="203" t="s">
        <v>242</v>
      </c>
      <c r="B4" s="204" t="s">
        <v>209</v>
      </c>
      <c r="C4" s="180" t="s">
        <v>243</v>
      </c>
      <c r="D4" s="205" t="s">
        <v>244</v>
      </c>
      <c r="E4" s="189" t="s">
        <v>245</v>
      </c>
      <c r="F4" s="204" t="s">
        <v>246</v>
      </c>
      <c r="G4" s="206" t="s">
        <v>247</v>
      </c>
      <c r="H4" s="204" t="s">
        <v>248</v>
      </c>
      <c r="I4" s="204" t="s">
        <v>249</v>
      </c>
      <c r="J4" s="204" t="s">
        <v>250</v>
      </c>
      <c r="K4" s="204" t="s">
        <v>251</v>
      </c>
      <c r="L4" s="204" t="s">
        <v>252</v>
      </c>
      <c r="M4" s="204" t="s">
        <v>253</v>
      </c>
      <c r="N4" s="179" t="s">
        <v>254</v>
      </c>
      <c r="O4" s="204" t="s">
        <v>255</v>
      </c>
      <c r="P4" s="207" t="s">
        <v>112</v>
      </c>
      <c r="Q4" s="207" t="s">
        <v>215</v>
      </c>
      <c r="R4" s="204" t="s">
        <v>256</v>
      </c>
      <c r="S4" s="204" t="s">
        <v>257</v>
      </c>
      <c r="T4" s="204" t="s">
        <v>258</v>
      </c>
      <c r="U4" s="204" t="s">
        <v>259</v>
      </c>
      <c r="V4" s="204" t="s">
        <v>260</v>
      </c>
      <c r="W4" s="204" t="s">
        <v>261</v>
      </c>
      <c r="X4" s="208" t="s">
        <v>229</v>
      </c>
      <c r="Y4" s="176"/>
      <c r="Z4" s="176"/>
    </row>
    <row r="5" spans="1:26">
      <c r="A5" s="279" t="s">
        <v>72</v>
      </c>
      <c r="B5" s="280">
        <v>7.0470586841107306E-5</v>
      </c>
      <c r="C5" s="281">
        <v>0</v>
      </c>
      <c r="D5" s="281">
        <v>0.45403067625142213</v>
      </c>
      <c r="E5" s="280">
        <v>0</v>
      </c>
      <c r="F5" s="281">
        <v>0</v>
      </c>
      <c r="G5" s="281">
        <v>0</v>
      </c>
      <c r="H5" s="280">
        <v>0</v>
      </c>
      <c r="I5" s="281">
        <v>0</v>
      </c>
      <c r="J5" s="281">
        <v>0</v>
      </c>
      <c r="K5" s="281">
        <v>0</v>
      </c>
      <c r="L5" s="280">
        <v>0</v>
      </c>
      <c r="M5" s="281">
        <v>0</v>
      </c>
      <c r="N5" s="281">
        <v>8.6397141731723276E-2</v>
      </c>
      <c r="O5" s="281">
        <v>0</v>
      </c>
      <c r="P5" s="281">
        <v>0</v>
      </c>
      <c r="Q5" s="282">
        <v>0</v>
      </c>
      <c r="R5" s="281">
        <v>0</v>
      </c>
      <c r="S5" s="281">
        <v>0</v>
      </c>
      <c r="T5" s="281">
        <v>0</v>
      </c>
      <c r="U5" s="281">
        <v>0</v>
      </c>
      <c r="V5" s="281">
        <v>0</v>
      </c>
      <c r="W5" s="280">
        <v>0</v>
      </c>
      <c r="X5" s="181">
        <v>0.5404982885699865</v>
      </c>
      <c r="Y5" s="172"/>
      <c r="Z5" s="172"/>
    </row>
    <row r="6" spans="1:26">
      <c r="A6" s="209" t="s">
        <v>110</v>
      </c>
      <c r="B6" s="283">
        <v>3.8698333654281849</v>
      </c>
      <c r="C6" s="284">
        <v>0</v>
      </c>
      <c r="D6" s="284">
        <v>0.6256697001013225</v>
      </c>
      <c r="E6" s="283">
        <v>0</v>
      </c>
      <c r="F6" s="284">
        <v>0</v>
      </c>
      <c r="G6" s="284">
        <v>0</v>
      </c>
      <c r="H6" s="283">
        <v>0</v>
      </c>
      <c r="I6" s="284">
        <v>0</v>
      </c>
      <c r="J6" s="284">
        <v>0</v>
      </c>
      <c r="K6" s="284">
        <v>0</v>
      </c>
      <c r="L6" s="283">
        <v>0</v>
      </c>
      <c r="M6" s="284">
        <v>0</v>
      </c>
      <c r="N6" s="284">
        <v>0</v>
      </c>
      <c r="O6" s="284">
        <v>0</v>
      </c>
      <c r="P6" s="284">
        <v>1.3151223799936005</v>
      </c>
      <c r="Q6" s="283">
        <v>0.47834382487023641</v>
      </c>
      <c r="R6" s="284">
        <v>0</v>
      </c>
      <c r="S6" s="281">
        <v>0</v>
      </c>
      <c r="T6" s="281">
        <v>0.28379776333333301</v>
      </c>
      <c r="U6" s="281">
        <v>0</v>
      </c>
      <c r="V6" s="281">
        <v>0</v>
      </c>
      <c r="W6" s="282">
        <v>0</v>
      </c>
      <c r="X6" s="181">
        <v>6.5727670337266773</v>
      </c>
      <c r="Y6" s="172"/>
      <c r="Z6" s="172"/>
    </row>
    <row r="7" spans="1:26">
      <c r="A7" s="210" t="s">
        <v>209</v>
      </c>
      <c r="B7" s="283">
        <v>0</v>
      </c>
      <c r="C7" s="284">
        <v>0</v>
      </c>
      <c r="D7" s="285">
        <v>1.2904334250570606</v>
      </c>
      <c r="E7" s="283">
        <v>6.3996080999999998E-3</v>
      </c>
      <c r="F7" s="284">
        <v>0</v>
      </c>
      <c r="G7" s="284">
        <v>7.3850344799999981E-2</v>
      </c>
      <c r="H7" s="283">
        <v>0</v>
      </c>
      <c r="I7" s="284">
        <v>0</v>
      </c>
      <c r="J7" s="284">
        <v>0</v>
      </c>
      <c r="K7" s="284">
        <v>0</v>
      </c>
      <c r="L7" s="283">
        <v>0</v>
      </c>
      <c r="M7" s="284">
        <v>0</v>
      </c>
      <c r="N7" s="284">
        <v>0</v>
      </c>
      <c r="O7" s="284">
        <v>0</v>
      </c>
      <c r="P7" s="284">
        <v>9.1889587649530716E-2</v>
      </c>
      <c r="Q7" s="283">
        <v>0</v>
      </c>
      <c r="R7" s="284">
        <v>0</v>
      </c>
      <c r="S7" s="281">
        <v>0</v>
      </c>
      <c r="T7" s="281">
        <v>0</v>
      </c>
      <c r="U7" s="281">
        <v>0</v>
      </c>
      <c r="V7" s="281">
        <v>0</v>
      </c>
      <c r="W7" s="282">
        <v>0</v>
      </c>
      <c r="X7" s="181">
        <v>1.4625729656065913</v>
      </c>
      <c r="Y7" s="172"/>
      <c r="Z7" s="172"/>
    </row>
    <row r="8" spans="1:26">
      <c r="A8" s="211" t="s">
        <v>262</v>
      </c>
      <c r="B8" s="286">
        <v>3.869903836015026</v>
      </c>
      <c r="C8" s="287">
        <v>0</v>
      </c>
      <c r="D8" s="287">
        <v>2.3701338014098052</v>
      </c>
      <c r="E8" s="286">
        <v>6.3996080999999998E-3</v>
      </c>
      <c r="F8" s="287">
        <v>0</v>
      </c>
      <c r="G8" s="287">
        <v>7.3850344799999981E-2</v>
      </c>
      <c r="H8" s="286">
        <v>0</v>
      </c>
      <c r="I8" s="287">
        <v>0</v>
      </c>
      <c r="J8" s="287">
        <v>0</v>
      </c>
      <c r="K8" s="287">
        <v>0</v>
      </c>
      <c r="L8" s="286">
        <v>0</v>
      </c>
      <c r="M8" s="287">
        <v>0</v>
      </c>
      <c r="N8" s="287">
        <v>8.6397141731723276E-2</v>
      </c>
      <c r="O8" s="287">
        <v>0</v>
      </c>
      <c r="P8" s="287">
        <v>1.4070119676431312</v>
      </c>
      <c r="Q8" s="286">
        <v>0.47834382487023641</v>
      </c>
      <c r="R8" s="287">
        <v>0</v>
      </c>
      <c r="S8" s="288">
        <v>0</v>
      </c>
      <c r="T8" s="288">
        <v>0.28379776333333301</v>
      </c>
      <c r="U8" s="288">
        <v>0</v>
      </c>
      <c r="V8" s="288">
        <v>0</v>
      </c>
      <c r="W8" s="289">
        <v>0</v>
      </c>
      <c r="X8" s="184">
        <v>8.575838287903256</v>
      </c>
      <c r="Y8" s="172"/>
      <c r="Z8" s="172"/>
    </row>
    <row r="9" spans="1:26">
      <c r="A9" s="212" t="s">
        <v>263</v>
      </c>
      <c r="B9" s="283">
        <v>1.0264931480889858</v>
      </c>
      <c r="C9" s="284">
        <v>0</v>
      </c>
      <c r="D9" s="284">
        <v>0.66058774452027025</v>
      </c>
      <c r="E9" s="283">
        <v>0</v>
      </c>
      <c r="F9" s="284">
        <v>0</v>
      </c>
      <c r="G9" s="284">
        <v>0</v>
      </c>
      <c r="H9" s="283">
        <v>0</v>
      </c>
      <c r="I9" s="284">
        <v>0</v>
      </c>
      <c r="J9" s="284">
        <v>0</v>
      </c>
      <c r="K9" s="284">
        <v>0</v>
      </c>
      <c r="L9" s="283">
        <v>0</v>
      </c>
      <c r="M9" s="284">
        <v>0</v>
      </c>
      <c r="N9" s="284">
        <v>0</v>
      </c>
      <c r="O9" s="284">
        <v>0</v>
      </c>
      <c r="P9" s="284">
        <v>0</v>
      </c>
      <c r="Q9" s="283">
        <v>4.0799999999999996E-2</v>
      </c>
      <c r="R9" s="284">
        <v>0</v>
      </c>
      <c r="S9" s="281">
        <v>0</v>
      </c>
      <c r="T9" s="281">
        <v>0</v>
      </c>
      <c r="U9" s="281">
        <v>0</v>
      </c>
      <c r="V9" s="281">
        <v>0</v>
      </c>
      <c r="W9" s="282">
        <v>0</v>
      </c>
      <c r="X9" s="181">
        <v>1.7278808926092561</v>
      </c>
      <c r="Y9" s="172"/>
      <c r="Z9" s="172"/>
    </row>
    <row r="10" spans="1:26">
      <c r="A10" s="212" t="s">
        <v>70</v>
      </c>
      <c r="B10" s="283">
        <v>1.510482638888889</v>
      </c>
      <c r="C10" s="284">
        <v>0</v>
      </c>
      <c r="D10" s="284">
        <v>0.6565611647206081</v>
      </c>
      <c r="E10" s="283">
        <v>9.335166344000001E-2</v>
      </c>
      <c r="F10" s="284">
        <v>0.31853613414963944</v>
      </c>
      <c r="G10" s="284">
        <v>0</v>
      </c>
      <c r="H10" s="283">
        <v>0</v>
      </c>
      <c r="I10" s="284">
        <v>0</v>
      </c>
      <c r="J10" s="284">
        <v>0</v>
      </c>
      <c r="K10" s="284">
        <v>0</v>
      </c>
      <c r="L10" s="283">
        <v>0</v>
      </c>
      <c r="M10" s="284">
        <v>0</v>
      </c>
      <c r="N10" s="284">
        <v>8.5273868058153263E-2</v>
      </c>
      <c r="O10" s="284">
        <v>0</v>
      </c>
      <c r="P10" s="284">
        <v>0.27474683544303796</v>
      </c>
      <c r="Q10" s="283">
        <v>0.28292092819438014</v>
      </c>
      <c r="R10" s="284">
        <v>0</v>
      </c>
      <c r="S10" s="281">
        <v>0</v>
      </c>
      <c r="T10" s="281">
        <v>0</v>
      </c>
      <c r="U10" s="281">
        <v>0</v>
      </c>
      <c r="V10" s="281">
        <v>0</v>
      </c>
      <c r="W10" s="282">
        <v>0</v>
      </c>
      <c r="X10" s="181">
        <v>3.221873232894708</v>
      </c>
      <c r="Y10" s="172"/>
      <c r="Z10" s="172"/>
    </row>
    <row r="11" spans="1:26">
      <c r="A11" s="212" t="s">
        <v>74</v>
      </c>
      <c r="B11" s="283">
        <v>2.2868045114195943</v>
      </c>
      <c r="C11" s="284">
        <v>0</v>
      </c>
      <c r="D11" s="284">
        <v>0.87056325991214545</v>
      </c>
      <c r="E11" s="283">
        <v>0</v>
      </c>
      <c r="F11" s="284">
        <v>0</v>
      </c>
      <c r="G11" s="284">
        <v>0</v>
      </c>
      <c r="H11" s="283">
        <v>0</v>
      </c>
      <c r="I11" s="284">
        <v>0</v>
      </c>
      <c r="J11" s="284">
        <v>0</v>
      </c>
      <c r="K11" s="284">
        <v>0</v>
      </c>
      <c r="L11" s="283">
        <v>0</v>
      </c>
      <c r="M11" s="284">
        <v>0</v>
      </c>
      <c r="N11" s="284">
        <v>0</v>
      </c>
      <c r="O11" s="284">
        <v>0</v>
      </c>
      <c r="P11" s="284">
        <v>0</v>
      </c>
      <c r="Q11" s="283">
        <v>0.18652881200601978</v>
      </c>
      <c r="R11" s="284">
        <v>0</v>
      </c>
      <c r="S11" s="281">
        <v>0</v>
      </c>
      <c r="T11" s="281">
        <v>0</v>
      </c>
      <c r="U11" s="281">
        <v>0</v>
      </c>
      <c r="V11" s="281">
        <v>0</v>
      </c>
      <c r="W11" s="282">
        <v>0</v>
      </c>
      <c r="X11" s="181">
        <v>3.3438965833377594</v>
      </c>
      <c r="Y11" s="172"/>
      <c r="Z11" s="172"/>
    </row>
    <row r="12" spans="1:26">
      <c r="A12" s="213" t="s">
        <v>264</v>
      </c>
      <c r="B12" s="283">
        <v>0.96751503749812762</v>
      </c>
      <c r="C12" s="284">
        <v>0</v>
      </c>
      <c r="D12" s="284">
        <v>3.2892352348236917</v>
      </c>
      <c r="E12" s="283">
        <v>0</v>
      </c>
      <c r="F12" s="284">
        <v>0.2581678469158572</v>
      </c>
      <c r="G12" s="284">
        <v>0</v>
      </c>
      <c r="H12" s="283">
        <v>0.16027330884778479</v>
      </c>
      <c r="I12" s="284">
        <v>0</v>
      </c>
      <c r="J12" s="284">
        <v>0</v>
      </c>
      <c r="K12" s="284">
        <v>0</v>
      </c>
      <c r="L12" s="283">
        <v>0</v>
      </c>
      <c r="M12" s="284">
        <v>0</v>
      </c>
      <c r="N12" s="284">
        <v>0</v>
      </c>
      <c r="O12" s="284">
        <v>4.1314999999999998E-2</v>
      </c>
      <c r="P12" s="284">
        <v>8.2424050632911389E-2</v>
      </c>
      <c r="Q12" s="283">
        <v>0</v>
      </c>
      <c r="R12" s="284">
        <v>0</v>
      </c>
      <c r="S12" s="281">
        <v>0</v>
      </c>
      <c r="T12" s="281">
        <v>0</v>
      </c>
      <c r="U12" s="281">
        <v>0</v>
      </c>
      <c r="V12" s="281">
        <v>0</v>
      </c>
      <c r="W12" s="282">
        <v>0</v>
      </c>
      <c r="X12" s="181">
        <v>4.7989304787183729</v>
      </c>
      <c r="Y12" s="172"/>
      <c r="Z12" s="172"/>
    </row>
    <row r="13" spans="1:26">
      <c r="A13" s="211" t="s">
        <v>210</v>
      </c>
      <c r="B13" s="286">
        <v>5.7912953358955974</v>
      </c>
      <c r="C13" s="287">
        <v>0</v>
      </c>
      <c r="D13" s="287">
        <v>5.4769474039767152</v>
      </c>
      <c r="E13" s="286">
        <v>9.335166344000001E-2</v>
      </c>
      <c r="F13" s="287">
        <v>0.57670398106549658</v>
      </c>
      <c r="G13" s="287">
        <v>0</v>
      </c>
      <c r="H13" s="286">
        <v>0.16027330884778479</v>
      </c>
      <c r="I13" s="287">
        <v>0</v>
      </c>
      <c r="J13" s="287">
        <v>0</v>
      </c>
      <c r="K13" s="287">
        <v>0</v>
      </c>
      <c r="L13" s="286">
        <v>0</v>
      </c>
      <c r="M13" s="287">
        <v>0</v>
      </c>
      <c r="N13" s="287">
        <v>8.5273868058153263E-2</v>
      </c>
      <c r="O13" s="287">
        <v>4.1314999999999998E-2</v>
      </c>
      <c r="P13" s="287">
        <v>0.35717088607594938</v>
      </c>
      <c r="Q13" s="286">
        <v>0.51024974020039993</v>
      </c>
      <c r="R13" s="287">
        <v>0</v>
      </c>
      <c r="S13" s="288">
        <v>0</v>
      </c>
      <c r="T13" s="288">
        <v>0</v>
      </c>
      <c r="U13" s="288">
        <v>0</v>
      </c>
      <c r="V13" s="288">
        <v>0</v>
      </c>
      <c r="W13" s="289">
        <v>0</v>
      </c>
      <c r="X13" s="184">
        <v>13.092581187560096</v>
      </c>
      <c r="Y13" s="172"/>
      <c r="Z13" s="172"/>
    </row>
    <row r="14" spans="1:26">
      <c r="A14" s="209" t="s">
        <v>265</v>
      </c>
      <c r="B14" s="283">
        <v>0.3464409722222222</v>
      </c>
      <c r="C14" s="284">
        <v>0</v>
      </c>
      <c r="D14" s="284">
        <v>0</v>
      </c>
      <c r="E14" s="283">
        <v>0</v>
      </c>
      <c r="F14" s="284">
        <v>0</v>
      </c>
      <c r="G14" s="284">
        <v>0</v>
      </c>
      <c r="H14" s="283">
        <v>2.1128290029367096</v>
      </c>
      <c r="I14" s="284">
        <v>0</v>
      </c>
      <c r="J14" s="284">
        <v>4.636973703301706</v>
      </c>
      <c r="K14" s="284">
        <v>0</v>
      </c>
      <c r="L14" s="283">
        <v>0</v>
      </c>
      <c r="M14" s="284">
        <v>0</v>
      </c>
      <c r="N14" s="284">
        <v>9.1550000000000006E-2</v>
      </c>
      <c r="O14" s="284">
        <v>0</v>
      </c>
      <c r="P14" s="284">
        <v>0</v>
      </c>
      <c r="Q14" s="283">
        <v>0</v>
      </c>
      <c r="R14" s="284">
        <v>0</v>
      </c>
      <c r="S14" s="281">
        <v>0</v>
      </c>
      <c r="T14" s="281">
        <v>0</v>
      </c>
      <c r="U14" s="281">
        <v>0</v>
      </c>
      <c r="V14" s="281">
        <v>0</v>
      </c>
      <c r="W14" s="282">
        <v>0</v>
      </c>
      <c r="X14" s="181">
        <v>7.187793678460638</v>
      </c>
      <c r="Y14" s="172"/>
      <c r="Z14" s="172"/>
    </row>
    <row r="15" spans="1:26">
      <c r="A15" s="209" t="s">
        <v>266</v>
      </c>
      <c r="B15" s="283">
        <v>3.0592959919618052</v>
      </c>
      <c r="C15" s="284">
        <v>0.43687793775224998</v>
      </c>
      <c r="D15" s="284">
        <v>0.26349662162162157</v>
      </c>
      <c r="E15" s="283">
        <v>0</v>
      </c>
      <c r="F15" s="284">
        <v>1.5109995887960574</v>
      </c>
      <c r="G15" s="284">
        <v>3.4906619700000002E-2</v>
      </c>
      <c r="H15" s="283">
        <v>6.9060759493670894</v>
      </c>
      <c r="I15" s="284">
        <v>0</v>
      </c>
      <c r="J15" s="284">
        <v>1.903444539233164</v>
      </c>
      <c r="K15" s="284">
        <v>0</v>
      </c>
      <c r="L15" s="283">
        <v>0</v>
      </c>
      <c r="M15" s="284">
        <v>3.6315126050420172</v>
      </c>
      <c r="N15" s="284">
        <v>0.35997454967920789</v>
      </c>
      <c r="O15" s="284">
        <v>0.40991621118718319</v>
      </c>
      <c r="P15" s="284">
        <v>4.3518204234443338</v>
      </c>
      <c r="Q15" s="283">
        <v>0</v>
      </c>
      <c r="R15" s="284">
        <v>0</v>
      </c>
      <c r="S15" s="281">
        <v>0</v>
      </c>
      <c r="T15" s="281">
        <v>0</v>
      </c>
      <c r="U15" s="281">
        <v>0</v>
      </c>
      <c r="V15" s="281">
        <v>0</v>
      </c>
      <c r="W15" s="282">
        <v>0</v>
      </c>
      <c r="X15" s="181">
        <v>22.868321037784725</v>
      </c>
      <c r="Y15" s="172"/>
      <c r="Z15" s="172"/>
    </row>
    <row r="16" spans="1:26">
      <c r="A16" s="209" t="s">
        <v>267</v>
      </c>
      <c r="B16" s="283">
        <v>1.6382749999999999</v>
      </c>
      <c r="C16" s="284">
        <v>0</v>
      </c>
      <c r="D16" s="284">
        <v>1.5160987933322669</v>
      </c>
      <c r="E16" s="283">
        <v>0</v>
      </c>
      <c r="F16" s="284">
        <v>0.20954999999999999</v>
      </c>
      <c r="G16" s="284">
        <v>9.6377613600000009E-2</v>
      </c>
      <c r="H16" s="283">
        <v>0</v>
      </c>
      <c r="I16" s="284">
        <v>0</v>
      </c>
      <c r="J16" s="284">
        <v>6.4182943037974685</v>
      </c>
      <c r="K16" s="284">
        <v>0</v>
      </c>
      <c r="L16" s="283">
        <v>0</v>
      </c>
      <c r="M16" s="284">
        <v>2.947975</v>
      </c>
      <c r="N16" s="284">
        <v>0</v>
      </c>
      <c r="O16" s="284">
        <v>0.49081550758578796</v>
      </c>
      <c r="P16" s="284">
        <v>7.7149999999999996E-2</v>
      </c>
      <c r="Q16" s="283">
        <v>8.2796052631578951E-2</v>
      </c>
      <c r="R16" s="284">
        <v>0</v>
      </c>
      <c r="S16" s="281">
        <v>0</v>
      </c>
      <c r="T16" s="281">
        <v>0</v>
      </c>
      <c r="U16" s="281">
        <v>0</v>
      </c>
      <c r="V16" s="281">
        <v>0</v>
      </c>
      <c r="W16" s="282">
        <v>0</v>
      </c>
      <c r="X16" s="181">
        <v>13.477332270947104</v>
      </c>
      <c r="Y16" s="172"/>
      <c r="Z16" s="172"/>
    </row>
    <row r="17" spans="1:24">
      <c r="A17" s="209" t="s">
        <v>268</v>
      </c>
      <c r="B17" s="283">
        <v>4.458010574689931</v>
      </c>
      <c r="C17" s="284">
        <v>0.45034058069999999</v>
      </c>
      <c r="D17" s="284">
        <v>2.8269318140999999</v>
      </c>
      <c r="E17" s="283">
        <v>0</v>
      </c>
      <c r="F17" s="284">
        <v>0.66365893259999997</v>
      </c>
      <c r="G17" s="284">
        <v>9.3448065600000005E-2</v>
      </c>
      <c r="H17" s="283">
        <v>3.2056392852000002</v>
      </c>
      <c r="I17" s="284">
        <v>0</v>
      </c>
      <c r="J17" s="284">
        <v>4.4004404808000004</v>
      </c>
      <c r="K17" s="284">
        <v>0</v>
      </c>
      <c r="L17" s="283">
        <v>0</v>
      </c>
      <c r="M17" s="284">
        <v>1.0870504119</v>
      </c>
      <c r="N17" s="284">
        <v>0.27457245720000001</v>
      </c>
      <c r="O17" s="284">
        <v>0</v>
      </c>
      <c r="P17" s="284">
        <v>4.3149040281</v>
      </c>
      <c r="Q17" s="283">
        <v>0.17469244619999999</v>
      </c>
      <c r="R17" s="284">
        <v>0</v>
      </c>
      <c r="S17" s="281">
        <v>0</v>
      </c>
      <c r="T17" s="281">
        <v>0</v>
      </c>
      <c r="U17" s="281">
        <v>0</v>
      </c>
      <c r="V17" s="281">
        <v>0</v>
      </c>
      <c r="W17" s="282">
        <v>0</v>
      </c>
      <c r="X17" s="181">
        <v>21.949689077089928</v>
      </c>
    </row>
    <row r="18" spans="1:24">
      <c r="A18" s="209" t="s">
        <v>269</v>
      </c>
      <c r="B18" s="283">
        <v>1.1529460964163822</v>
      </c>
      <c r="C18" s="284">
        <v>0</v>
      </c>
      <c r="D18" s="284">
        <v>0.18018723928706862</v>
      </c>
      <c r="E18" s="283">
        <v>0</v>
      </c>
      <c r="F18" s="284">
        <v>8.8644077076222988E-2</v>
      </c>
      <c r="G18" s="284">
        <v>9.5310000000000006E-2</v>
      </c>
      <c r="H18" s="283">
        <v>0</v>
      </c>
      <c r="I18" s="284">
        <v>0</v>
      </c>
      <c r="J18" s="284">
        <v>2.5307300839021618</v>
      </c>
      <c r="K18" s="284">
        <v>0</v>
      </c>
      <c r="L18" s="283">
        <v>0</v>
      </c>
      <c r="M18" s="284">
        <v>5.7870935248388271</v>
      </c>
      <c r="N18" s="284">
        <v>0</v>
      </c>
      <c r="O18" s="284">
        <v>0.45779236940652224</v>
      </c>
      <c r="P18" s="284">
        <v>2.4897063068828205</v>
      </c>
      <c r="Q18" s="283">
        <v>8.2285314751611729E-2</v>
      </c>
      <c r="R18" s="284">
        <v>0</v>
      </c>
      <c r="S18" s="281">
        <v>0</v>
      </c>
      <c r="T18" s="281">
        <v>0</v>
      </c>
      <c r="U18" s="281">
        <v>0</v>
      </c>
      <c r="V18" s="281">
        <v>0</v>
      </c>
      <c r="W18" s="282">
        <v>0</v>
      </c>
      <c r="X18" s="181">
        <v>12.864695012561617</v>
      </c>
    </row>
    <row r="19" spans="1:24">
      <c r="A19" s="209" t="s">
        <v>270</v>
      </c>
      <c r="B19" s="283">
        <v>2.9383859822725</v>
      </c>
      <c r="C19" s="284">
        <v>0.26432508643899999</v>
      </c>
      <c r="D19" s="284">
        <v>0.81998781928474995</v>
      </c>
      <c r="E19" s="283">
        <v>0</v>
      </c>
      <c r="F19" s="284">
        <v>0.32876588850624999</v>
      </c>
      <c r="G19" s="284">
        <v>7.0147212596749997E-2</v>
      </c>
      <c r="H19" s="283">
        <v>3.0997541084734999</v>
      </c>
      <c r="I19" s="284">
        <v>0</v>
      </c>
      <c r="J19" s="284">
        <v>8.7903026724362494</v>
      </c>
      <c r="K19" s="284">
        <v>0</v>
      </c>
      <c r="L19" s="283">
        <v>0</v>
      </c>
      <c r="M19" s="284">
        <v>0.97195658828374998</v>
      </c>
      <c r="N19" s="284">
        <v>8.8337290109000002E-2</v>
      </c>
      <c r="O19" s="284">
        <v>0</v>
      </c>
      <c r="P19" s="284">
        <v>0.33476832292749997</v>
      </c>
      <c r="Q19" s="283">
        <v>0.32631467023349997</v>
      </c>
      <c r="R19" s="284">
        <v>0</v>
      </c>
      <c r="S19" s="281">
        <v>0</v>
      </c>
      <c r="T19" s="281">
        <v>0</v>
      </c>
      <c r="U19" s="281">
        <v>0</v>
      </c>
      <c r="V19" s="281">
        <v>0</v>
      </c>
      <c r="W19" s="282">
        <v>0</v>
      </c>
      <c r="X19" s="181">
        <v>18.033045641562747</v>
      </c>
    </row>
    <row r="20" spans="1:24">
      <c r="A20" s="209" t="s">
        <v>271</v>
      </c>
      <c r="B20" s="283">
        <v>4.7469203566615938</v>
      </c>
      <c r="C20" s="284">
        <v>0.52343890514078495</v>
      </c>
      <c r="D20" s="284">
        <v>0.53206588610251793</v>
      </c>
      <c r="E20" s="283">
        <v>0</v>
      </c>
      <c r="F20" s="284">
        <v>3.0507054707875936</v>
      </c>
      <c r="G20" s="284">
        <v>0.23080576669999997</v>
      </c>
      <c r="H20" s="283">
        <v>5.1314320184977849</v>
      </c>
      <c r="I20" s="284">
        <v>0</v>
      </c>
      <c r="J20" s="284">
        <v>3.5464933403647612</v>
      </c>
      <c r="K20" s="284">
        <v>0</v>
      </c>
      <c r="L20" s="283">
        <v>0</v>
      </c>
      <c r="M20" s="284">
        <v>0.81790646345483198</v>
      </c>
      <c r="N20" s="284">
        <v>0.34887786496620898</v>
      </c>
      <c r="O20" s="284">
        <v>0.30204000000000003</v>
      </c>
      <c r="P20" s="284">
        <v>4.209136372695208</v>
      </c>
      <c r="Q20" s="283">
        <v>0</v>
      </c>
      <c r="R20" s="284">
        <v>0</v>
      </c>
      <c r="S20" s="281">
        <v>0</v>
      </c>
      <c r="T20" s="281">
        <v>0</v>
      </c>
      <c r="U20" s="281">
        <v>0</v>
      </c>
      <c r="V20" s="281">
        <v>0</v>
      </c>
      <c r="W20" s="282">
        <v>0</v>
      </c>
      <c r="X20" s="181">
        <v>23.439822445371284</v>
      </c>
    </row>
    <row r="21" spans="1:24">
      <c r="A21" s="190" t="s">
        <v>272</v>
      </c>
      <c r="B21" s="283">
        <v>0</v>
      </c>
      <c r="C21" s="284">
        <v>0</v>
      </c>
      <c r="D21" s="284">
        <v>0</v>
      </c>
      <c r="E21" s="283">
        <v>0</v>
      </c>
      <c r="F21" s="284">
        <v>0</v>
      </c>
      <c r="G21" s="284">
        <v>2.4959960999999999E-3</v>
      </c>
      <c r="H21" s="283">
        <v>0</v>
      </c>
      <c r="I21" s="284">
        <v>0</v>
      </c>
      <c r="J21" s="284">
        <v>0</v>
      </c>
      <c r="K21" s="284">
        <v>0</v>
      </c>
      <c r="L21" s="283">
        <v>0</v>
      </c>
      <c r="M21" s="284">
        <v>0</v>
      </c>
      <c r="N21" s="284">
        <v>0</v>
      </c>
      <c r="O21" s="284">
        <v>0</v>
      </c>
      <c r="P21" s="284">
        <v>0</v>
      </c>
      <c r="Q21" s="283">
        <v>0</v>
      </c>
      <c r="R21" s="284">
        <v>0</v>
      </c>
      <c r="S21" s="281">
        <v>0</v>
      </c>
      <c r="T21" s="281">
        <v>0</v>
      </c>
      <c r="U21" s="281">
        <v>0</v>
      </c>
      <c r="V21" s="281">
        <v>0</v>
      </c>
      <c r="W21" s="282">
        <v>0</v>
      </c>
      <c r="X21" s="181">
        <v>2.4959960999999999E-3</v>
      </c>
    </row>
    <row r="22" spans="1:24">
      <c r="A22" s="191" t="s">
        <v>211</v>
      </c>
      <c r="B22" s="286">
        <v>18.340274974224435</v>
      </c>
      <c r="C22" s="287">
        <v>1.6749825100320348</v>
      </c>
      <c r="D22" s="287">
        <v>6.1387681737282254</v>
      </c>
      <c r="E22" s="286">
        <v>0</v>
      </c>
      <c r="F22" s="287">
        <v>5.8523239577661244</v>
      </c>
      <c r="G22" s="287">
        <v>0.62349127429675</v>
      </c>
      <c r="H22" s="286">
        <v>20.455730364475084</v>
      </c>
      <c r="I22" s="287">
        <v>0</v>
      </c>
      <c r="J22" s="287">
        <v>32.22667912383551</v>
      </c>
      <c r="K22" s="287">
        <v>0</v>
      </c>
      <c r="L22" s="286">
        <v>0</v>
      </c>
      <c r="M22" s="287">
        <v>15.243494593519426</v>
      </c>
      <c r="N22" s="287">
        <v>1.1633121619544169</v>
      </c>
      <c r="O22" s="287">
        <v>1.6605640881794934</v>
      </c>
      <c r="P22" s="287">
        <v>15.777485454049863</v>
      </c>
      <c r="Q22" s="286">
        <v>0.66608848381669061</v>
      </c>
      <c r="R22" s="287">
        <v>0</v>
      </c>
      <c r="S22" s="288">
        <v>0</v>
      </c>
      <c r="T22" s="288">
        <v>0</v>
      </c>
      <c r="U22" s="288">
        <v>0</v>
      </c>
      <c r="V22" s="288">
        <v>0</v>
      </c>
      <c r="W22" s="289">
        <v>0</v>
      </c>
      <c r="X22" s="184">
        <v>119.82319515987805</v>
      </c>
    </row>
    <row r="23" spans="1:24">
      <c r="A23" s="214" t="s">
        <v>255</v>
      </c>
      <c r="B23" s="283">
        <v>0</v>
      </c>
      <c r="C23" s="284">
        <v>0</v>
      </c>
      <c r="D23" s="284">
        <v>0</v>
      </c>
      <c r="E23" s="283">
        <v>0</v>
      </c>
      <c r="F23" s="284">
        <v>0</v>
      </c>
      <c r="G23" s="284">
        <v>0</v>
      </c>
      <c r="H23" s="283">
        <v>0</v>
      </c>
      <c r="I23" s="284">
        <v>0</v>
      </c>
      <c r="J23" s="281">
        <v>0</v>
      </c>
      <c r="K23" s="281">
        <v>0</v>
      </c>
      <c r="L23" s="282">
        <v>0</v>
      </c>
      <c r="M23" s="281">
        <v>0</v>
      </c>
      <c r="N23" s="284">
        <v>0</v>
      </c>
      <c r="O23" s="284">
        <v>0</v>
      </c>
      <c r="P23" s="284">
        <v>0</v>
      </c>
      <c r="Q23" s="283">
        <v>0</v>
      </c>
      <c r="R23" s="281">
        <v>0</v>
      </c>
      <c r="S23" s="281">
        <v>0</v>
      </c>
      <c r="T23" s="281">
        <v>0</v>
      </c>
      <c r="U23" s="281">
        <v>0</v>
      </c>
      <c r="V23" s="281">
        <v>0</v>
      </c>
      <c r="W23" s="282">
        <v>0</v>
      </c>
      <c r="X23" s="181">
        <v>0</v>
      </c>
    </row>
    <row r="24" spans="1:24">
      <c r="A24" s="192" t="s">
        <v>222</v>
      </c>
      <c r="B24" s="283">
        <v>0.27610289827261092</v>
      </c>
      <c r="C24" s="284">
        <v>0</v>
      </c>
      <c r="D24" s="284">
        <v>0.19781190870662685</v>
      </c>
      <c r="E24" s="283">
        <v>0</v>
      </c>
      <c r="F24" s="284">
        <v>0</v>
      </c>
      <c r="G24" s="284">
        <v>0</v>
      </c>
      <c r="H24" s="283">
        <v>0</v>
      </c>
      <c r="I24" s="284">
        <v>1.0100011400174207</v>
      </c>
      <c r="J24" s="284">
        <v>2.693832705728811</v>
      </c>
      <c r="K24" s="284">
        <v>0</v>
      </c>
      <c r="L24" s="283">
        <v>0</v>
      </c>
      <c r="M24" s="284">
        <v>9.7543870378270683E-2</v>
      </c>
      <c r="N24" s="284">
        <v>0.18160151048838963</v>
      </c>
      <c r="O24" s="284">
        <v>9.1503251103882188E-2</v>
      </c>
      <c r="P24" s="284">
        <v>0.57044962783063136</v>
      </c>
      <c r="Q24" s="283">
        <v>0</v>
      </c>
      <c r="R24" s="284">
        <v>0</v>
      </c>
      <c r="S24" s="281">
        <v>0</v>
      </c>
      <c r="T24" s="281">
        <v>0</v>
      </c>
      <c r="U24" s="281">
        <v>0</v>
      </c>
      <c r="V24" s="281">
        <v>0</v>
      </c>
      <c r="W24" s="282">
        <v>0</v>
      </c>
      <c r="X24" s="181">
        <v>5.1188469125266431</v>
      </c>
    </row>
    <row r="25" spans="1:24">
      <c r="A25" s="192" t="s">
        <v>273</v>
      </c>
      <c r="B25" s="283">
        <v>0.55049153718458477</v>
      </c>
      <c r="C25" s="284">
        <v>0</v>
      </c>
      <c r="D25" s="284">
        <v>9.7077702702702703E-2</v>
      </c>
      <c r="E25" s="283">
        <v>0</v>
      </c>
      <c r="F25" s="284">
        <v>0</v>
      </c>
      <c r="G25" s="284">
        <v>8.9888894815999973E-2</v>
      </c>
      <c r="H25" s="283">
        <v>0.17813291139240506</v>
      </c>
      <c r="I25" s="284">
        <v>0.10179867550515434</v>
      </c>
      <c r="J25" s="284">
        <v>0</v>
      </c>
      <c r="K25" s="284">
        <v>0</v>
      </c>
      <c r="L25" s="283">
        <v>0</v>
      </c>
      <c r="M25" s="284">
        <v>0</v>
      </c>
      <c r="N25" s="284">
        <v>0.18091749494072848</v>
      </c>
      <c r="O25" s="284">
        <v>0.10086508820918332</v>
      </c>
      <c r="P25" s="284">
        <v>0.21054983165848096</v>
      </c>
      <c r="Q25" s="283">
        <v>0</v>
      </c>
      <c r="R25" s="284">
        <v>0.10692625157012196</v>
      </c>
      <c r="S25" s="281">
        <v>0</v>
      </c>
      <c r="T25" s="281">
        <v>0</v>
      </c>
      <c r="U25" s="281">
        <v>0</v>
      </c>
      <c r="V25" s="281">
        <v>0</v>
      </c>
      <c r="W25" s="282">
        <v>0</v>
      </c>
      <c r="X25" s="181">
        <v>1.6166483879793616</v>
      </c>
    </row>
    <row r="26" spans="1:24">
      <c r="A26" s="193" t="s">
        <v>274</v>
      </c>
      <c r="B26" s="290">
        <v>0.86602240075184878</v>
      </c>
      <c r="C26" s="291">
        <v>0</v>
      </c>
      <c r="D26" s="291">
        <v>0.94354926320540533</v>
      </c>
      <c r="E26" s="290">
        <v>0</v>
      </c>
      <c r="F26" s="291">
        <v>0</v>
      </c>
      <c r="G26" s="291">
        <v>9.5710952999999988E-2</v>
      </c>
      <c r="H26" s="290">
        <v>0.64890500976708854</v>
      </c>
      <c r="I26" s="291">
        <v>0.10008488350362631</v>
      </c>
      <c r="J26" s="291">
        <v>0.12643596160272152</v>
      </c>
      <c r="K26" s="291">
        <v>0</v>
      </c>
      <c r="L26" s="290">
        <v>0</v>
      </c>
      <c r="M26" s="291">
        <v>0</v>
      </c>
      <c r="N26" s="291">
        <v>0</v>
      </c>
      <c r="O26" s="291">
        <v>0</v>
      </c>
      <c r="P26" s="291">
        <v>0</v>
      </c>
      <c r="Q26" s="290">
        <v>0</v>
      </c>
      <c r="R26" s="291">
        <v>0</v>
      </c>
      <c r="S26" s="292">
        <v>0</v>
      </c>
      <c r="T26" s="292">
        <v>0</v>
      </c>
      <c r="U26" s="292">
        <v>0</v>
      </c>
      <c r="V26" s="292">
        <v>0</v>
      </c>
      <c r="W26" s="293">
        <v>0</v>
      </c>
      <c r="X26" s="194">
        <v>2.7807084718306903</v>
      </c>
    </row>
    <row r="27" spans="1:24">
      <c r="A27" s="211" t="s">
        <v>275</v>
      </c>
      <c r="B27" s="286">
        <v>1.6926168362090444</v>
      </c>
      <c r="C27" s="287">
        <v>0</v>
      </c>
      <c r="D27" s="287">
        <v>1.238438874614735</v>
      </c>
      <c r="E27" s="286">
        <v>0</v>
      </c>
      <c r="F27" s="287">
        <v>0</v>
      </c>
      <c r="G27" s="287">
        <v>0.18559984781599997</v>
      </c>
      <c r="H27" s="286">
        <v>0.82703792115949359</v>
      </c>
      <c r="I27" s="287">
        <v>1.2118846990262013</v>
      </c>
      <c r="J27" s="288">
        <v>2.8202686673315327</v>
      </c>
      <c r="K27" s="288">
        <v>0</v>
      </c>
      <c r="L27" s="289">
        <v>0</v>
      </c>
      <c r="M27" s="288">
        <v>9.7543870378270683E-2</v>
      </c>
      <c r="N27" s="287">
        <v>0.36251900542911808</v>
      </c>
      <c r="O27" s="287">
        <v>0.19236833931306552</v>
      </c>
      <c r="P27" s="287">
        <v>0.78099945948911231</v>
      </c>
      <c r="Q27" s="286">
        <v>0</v>
      </c>
      <c r="R27" s="288">
        <v>0.10692625157012196</v>
      </c>
      <c r="S27" s="288">
        <v>0</v>
      </c>
      <c r="T27" s="288">
        <v>0</v>
      </c>
      <c r="U27" s="288">
        <v>0</v>
      </c>
      <c r="V27" s="288">
        <v>0</v>
      </c>
      <c r="W27" s="289">
        <v>0</v>
      </c>
      <c r="X27" s="184">
        <v>9.516203772336695</v>
      </c>
    </row>
    <row r="28" spans="1:24">
      <c r="A28" s="209" t="s">
        <v>76</v>
      </c>
      <c r="B28" s="283">
        <v>0.35885046151770839</v>
      </c>
      <c r="C28" s="284">
        <v>0.86428266562974687</v>
      </c>
      <c r="D28" s="284">
        <v>1.0034994270979729</v>
      </c>
      <c r="E28" s="283">
        <v>6.0528853599999995E-3</v>
      </c>
      <c r="F28" s="284">
        <v>9.4076418211538462E-2</v>
      </c>
      <c r="G28" s="284">
        <v>0.43367318240000002</v>
      </c>
      <c r="H28" s="283">
        <v>3.4489401961496138</v>
      </c>
      <c r="I28" s="284">
        <v>1.4749445577672839</v>
      </c>
      <c r="J28" s="281">
        <v>11.434975201345887</v>
      </c>
      <c r="K28" s="281">
        <v>0.17621107388930185</v>
      </c>
      <c r="L28" s="282">
        <v>0</v>
      </c>
      <c r="M28" s="281">
        <v>8.3476647983193278E-2</v>
      </c>
      <c r="N28" s="284">
        <v>0.16638020268025006</v>
      </c>
      <c r="O28" s="284">
        <v>0.25542767799150001</v>
      </c>
      <c r="P28" s="284">
        <v>2.5993551007699365</v>
      </c>
      <c r="Q28" s="283">
        <v>1.465923659460066</v>
      </c>
      <c r="R28" s="281">
        <v>39.79906046176545</v>
      </c>
      <c r="S28" s="281">
        <v>0.8055916994085367</v>
      </c>
      <c r="T28" s="281">
        <v>6.2096978977374482</v>
      </c>
      <c r="U28" s="281">
        <v>9.9630728497705565</v>
      </c>
      <c r="V28" s="281">
        <v>3.9443214246869589</v>
      </c>
      <c r="W28" s="282">
        <v>0.18738996231999999</v>
      </c>
      <c r="X28" s="181">
        <v>84.775203653942938</v>
      </c>
    </row>
    <row r="29" spans="1:24">
      <c r="A29" s="209" t="s">
        <v>97</v>
      </c>
      <c r="B29" s="283">
        <v>2.5563503451822918</v>
      </c>
      <c r="C29" s="284">
        <v>0</v>
      </c>
      <c r="D29" s="284">
        <v>0.19109340564294763</v>
      </c>
      <c r="E29" s="283">
        <v>0</v>
      </c>
      <c r="F29" s="284">
        <v>9.4266288656850952E-2</v>
      </c>
      <c r="G29" s="284">
        <v>0.50998646850000007</v>
      </c>
      <c r="H29" s="283">
        <v>0.28775316455696198</v>
      </c>
      <c r="I29" s="284">
        <v>1.3460853627535803</v>
      </c>
      <c r="J29" s="281">
        <v>13.197330720310982</v>
      </c>
      <c r="K29" s="281">
        <v>3.6164901679846442</v>
      </c>
      <c r="L29" s="282">
        <v>0</v>
      </c>
      <c r="M29" s="281">
        <v>0.28724015526523106</v>
      </c>
      <c r="N29" s="284">
        <v>3.7213638929728958</v>
      </c>
      <c r="O29" s="284">
        <v>0.27538100100000001</v>
      </c>
      <c r="P29" s="284">
        <v>3.6371796105175611</v>
      </c>
      <c r="Q29" s="283">
        <v>1.2240505058963815</v>
      </c>
      <c r="R29" s="281">
        <v>1.3940916051162346</v>
      </c>
      <c r="S29" s="281">
        <v>0</v>
      </c>
      <c r="T29" s="281">
        <v>0</v>
      </c>
      <c r="U29" s="281">
        <v>0.52756825637553106</v>
      </c>
      <c r="V29" s="281">
        <v>0</v>
      </c>
      <c r="W29" s="282">
        <v>0</v>
      </c>
      <c r="X29" s="181">
        <v>32.866230950732096</v>
      </c>
    </row>
    <row r="30" spans="1:24">
      <c r="A30" s="209" t="s">
        <v>99</v>
      </c>
      <c r="B30" s="283">
        <v>5.0353190374999999</v>
      </c>
      <c r="C30" s="284">
        <v>0.92258689999999999</v>
      </c>
      <c r="D30" s="284">
        <v>0</v>
      </c>
      <c r="E30" s="283">
        <v>0</v>
      </c>
      <c r="F30" s="284">
        <v>0</v>
      </c>
      <c r="G30" s="284">
        <v>0</v>
      </c>
      <c r="H30" s="283">
        <v>8.7181442750000002</v>
      </c>
      <c r="I30" s="284">
        <v>3.9431226874999998</v>
      </c>
      <c r="J30" s="281">
        <v>11.901397987499999</v>
      </c>
      <c r="K30" s="281">
        <v>2.954562175</v>
      </c>
      <c r="L30" s="282">
        <v>0</v>
      </c>
      <c r="M30" s="281">
        <v>8.3709275E-2</v>
      </c>
      <c r="N30" s="284">
        <v>0</v>
      </c>
      <c r="O30" s="284">
        <v>8.4637137500000001E-2</v>
      </c>
      <c r="P30" s="284">
        <v>1.1353589875000001</v>
      </c>
      <c r="Q30" s="283">
        <v>9.3765887500000006E-2</v>
      </c>
      <c r="R30" s="281">
        <v>41.033060900000002</v>
      </c>
      <c r="S30" s="281">
        <v>5.8868583750000001</v>
      </c>
      <c r="T30" s="281">
        <v>5.6585129125</v>
      </c>
      <c r="U30" s="281">
        <v>12.759828124999999</v>
      </c>
      <c r="V30" s="281">
        <v>5.0981275625000002</v>
      </c>
      <c r="W30" s="282">
        <v>0.18503439863999999</v>
      </c>
      <c r="X30" s="181">
        <v>105.49402662364001</v>
      </c>
    </row>
    <row r="31" spans="1:24">
      <c r="A31" s="209" t="s">
        <v>259</v>
      </c>
      <c r="B31" s="283">
        <v>9.9052048681811708E-2</v>
      </c>
      <c r="C31" s="284">
        <v>0</v>
      </c>
      <c r="D31" s="284">
        <v>0</v>
      </c>
      <c r="E31" s="283">
        <v>0</v>
      </c>
      <c r="F31" s="284">
        <v>0</v>
      </c>
      <c r="G31" s="284">
        <v>0</v>
      </c>
      <c r="H31" s="283">
        <v>0</v>
      </c>
      <c r="I31" s="284">
        <v>0</v>
      </c>
      <c r="J31" s="281">
        <v>0</v>
      </c>
      <c r="K31" s="281">
        <v>0</v>
      </c>
      <c r="L31" s="282">
        <v>0</v>
      </c>
      <c r="M31" s="281">
        <v>0</v>
      </c>
      <c r="N31" s="284">
        <v>0</v>
      </c>
      <c r="O31" s="284">
        <v>0</v>
      </c>
      <c r="P31" s="284">
        <v>8.5197619936708852E-2</v>
      </c>
      <c r="Q31" s="283">
        <v>9.5579763157894765E-2</v>
      </c>
      <c r="R31" s="281">
        <v>2.080546766582104</v>
      </c>
      <c r="S31" s="281">
        <v>0.97330476097560981</v>
      </c>
      <c r="T31" s="281">
        <v>0</v>
      </c>
      <c r="U31" s="281">
        <v>0</v>
      </c>
      <c r="V31" s="281">
        <v>0</v>
      </c>
      <c r="W31" s="282">
        <v>0</v>
      </c>
      <c r="X31" s="181">
        <v>3.3336809593341297</v>
      </c>
    </row>
    <row r="32" spans="1:24">
      <c r="A32" s="209" t="s">
        <v>276</v>
      </c>
      <c r="B32" s="283">
        <v>0.7174978983341509</v>
      </c>
      <c r="C32" s="284">
        <v>0</v>
      </c>
      <c r="D32" s="284">
        <v>0</v>
      </c>
      <c r="E32" s="283">
        <v>0</v>
      </c>
      <c r="F32" s="284">
        <v>0</v>
      </c>
      <c r="G32" s="284">
        <v>0</v>
      </c>
      <c r="H32" s="283">
        <v>0</v>
      </c>
      <c r="I32" s="284">
        <v>0.28935791507841724</v>
      </c>
      <c r="J32" s="281">
        <v>7.16917433781712</v>
      </c>
      <c r="K32" s="281">
        <v>0.56804582107390333</v>
      </c>
      <c r="L32" s="282">
        <v>0</v>
      </c>
      <c r="M32" s="281">
        <v>0.36586134453781516</v>
      </c>
      <c r="N32" s="284">
        <v>0</v>
      </c>
      <c r="O32" s="284">
        <v>0.88138666666666665</v>
      </c>
      <c r="P32" s="284">
        <v>1.3444933749925632</v>
      </c>
      <c r="Q32" s="283">
        <v>0.28464132250959917</v>
      </c>
      <c r="R32" s="281">
        <v>0</v>
      </c>
      <c r="S32" s="281">
        <v>0</v>
      </c>
      <c r="T32" s="281">
        <v>0</v>
      </c>
      <c r="U32" s="281">
        <v>9.0271100342718999E-2</v>
      </c>
      <c r="V32" s="281">
        <v>0</v>
      </c>
      <c r="W32" s="282">
        <v>8.3912E-2</v>
      </c>
      <c r="X32" s="181">
        <v>11.794641781352956</v>
      </c>
    </row>
    <row r="33" spans="1:24">
      <c r="A33" s="209" t="s">
        <v>217</v>
      </c>
      <c r="B33" s="283">
        <v>0.84212991091296929</v>
      </c>
      <c r="C33" s="284">
        <v>0</v>
      </c>
      <c r="D33" s="284">
        <v>0.16919007128378377</v>
      </c>
      <c r="E33" s="283">
        <v>0</v>
      </c>
      <c r="F33" s="284">
        <v>0</v>
      </c>
      <c r="G33" s="284">
        <v>0</v>
      </c>
      <c r="H33" s="283">
        <v>0</v>
      </c>
      <c r="I33" s="284">
        <v>0</v>
      </c>
      <c r="J33" s="281">
        <v>0.12687139930379746</v>
      </c>
      <c r="K33" s="281">
        <v>0</v>
      </c>
      <c r="L33" s="282">
        <v>0</v>
      </c>
      <c r="M33" s="281">
        <v>0</v>
      </c>
      <c r="N33" s="284">
        <v>9.0305588149433708E-2</v>
      </c>
      <c r="O33" s="284">
        <v>0.58403850770999999</v>
      </c>
      <c r="P33" s="284">
        <v>8.9229529746835429E-2</v>
      </c>
      <c r="Q33" s="283">
        <v>0.33368075990131579</v>
      </c>
      <c r="R33" s="281">
        <v>2.4205842253216461</v>
      </c>
      <c r="S33" s="281">
        <v>0</v>
      </c>
      <c r="T33" s="281">
        <v>0.17886827106382983</v>
      </c>
      <c r="U33" s="281">
        <v>3.0272862812500004E-3</v>
      </c>
      <c r="V33" s="281">
        <v>0.11419843091470282</v>
      </c>
      <c r="W33" s="282">
        <v>0</v>
      </c>
      <c r="X33" s="181">
        <v>4.9521239805895636</v>
      </c>
    </row>
    <row r="34" spans="1:24">
      <c r="A34" s="209" t="s">
        <v>277</v>
      </c>
      <c r="B34" s="283">
        <v>7.2416471892013892</v>
      </c>
      <c r="C34" s="284">
        <v>1.499858939240506</v>
      </c>
      <c r="D34" s="284">
        <v>9.7994948310810792E-2</v>
      </c>
      <c r="E34" s="283">
        <v>0</v>
      </c>
      <c r="F34" s="284">
        <v>0</v>
      </c>
      <c r="G34" s="284">
        <v>0</v>
      </c>
      <c r="H34" s="283">
        <v>3.0790761544303797</v>
      </c>
      <c r="I34" s="284">
        <v>5.3569848933333324</v>
      </c>
      <c r="J34" s="281">
        <v>15.282962025316452</v>
      </c>
      <c r="K34" s="281">
        <v>0.26450870807895593</v>
      </c>
      <c r="L34" s="282">
        <v>0</v>
      </c>
      <c r="M34" s="281">
        <v>0</v>
      </c>
      <c r="N34" s="284">
        <v>0</v>
      </c>
      <c r="O34" s="284">
        <v>0.15368725535000002</v>
      </c>
      <c r="P34" s="284">
        <v>0.86306099781645551</v>
      </c>
      <c r="Q34" s="283">
        <v>9.4505898355263157E-2</v>
      </c>
      <c r="R34" s="281">
        <v>10.632842330960365</v>
      </c>
      <c r="S34" s="281">
        <v>0.79630930000000011</v>
      </c>
      <c r="T34" s="281">
        <v>3.2036407419148945</v>
      </c>
      <c r="U34" s="281">
        <v>6.5531159694687506</v>
      </c>
      <c r="V34" s="281">
        <v>0.41454578696802008</v>
      </c>
      <c r="W34" s="282">
        <v>8.2429463999999994E-2</v>
      </c>
      <c r="X34" s="181">
        <v>55.617170602745581</v>
      </c>
    </row>
    <row r="35" spans="1:24">
      <c r="A35" s="209" t="s">
        <v>278</v>
      </c>
      <c r="B35" s="283">
        <v>0.69974313861111093</v>
      </c>
      <c r="C35" s="284">
        <v>0.15362874199367088</v>
      </c>
      <c r="D35" s="284">
        <v>0.26148911020270266</v>
      </c>
      <c r="E35" s="283">
        <v>0</v>
      </c>
      <c r="F35" s="284">
        <v>0</v>
      </c>
      <c r="G35" s="284">
        <v>0</v>
      </c>
      <c r="H35" s="283">
        <v>2.0248467518354429</v>
      </c>
      <c r="I35" s="284">
        <v>0.1755315048148148</v>
      </c>
      <c r="J35" s="281">
        <v>6.4144556827753165</v>
      </c>
      <c r="K35" s="281">
        <v>8.9662280168910868E-2</v>
      </c>
      <c r="L35" s="282">
        <v>0</v>
      </c>
      <c r="M35" s="281">
        <v>0</v>
      </c>
      <c r="N35" s="284">
        <v>0</v>
      </c>
      <c r="O35" s="284">
        <v>0.15604106730166667</v>
      </c>
      <c r="P35" s="284">
        <v>0.28035706966139234</v>
      </c>
      <c r="Q35" s="283">
        <v>0.27650350901644738</v>
      </c>
      <c r="R35" s="281">
        <v>6.0091723701661595</v>
      </c>
      <c r="S35" s="281">
        <v>0.33448074609756095</v>
      </c>
      <c r="T35" s="281">
        <v>0.48096251602978735</v>
      </c>
      <c r="U35" s="281">
        <v>3.3827770716093752</v>
      </c>
      <c r="V35" s="281">
        <v>2.0444571376431981</v>
      </c>
      <c r="W35" s="282">
        <v>0</v>
      </c>
      <c r="X35" s="181">
        <v>22.784108697927557</v>
      </c>
    </row>
    <row r="36" spans="1:24">
      <c r="A36" s="209" t="s">
        <v>279</v>
      </c>
      <c r="B36" s="283">
        <v>0.17772048215354805</v>
      </c>
      <c r="C36" s="284">
        <v>8.4669123417721509E-2</v>
      </c>
      <c r="D36" s="284">
        <v>7.1528238175675662E-2</v>
      </c>
      <c r="E36" s="283">
        <v>0</v>
      </c>
      <c r="F36" s="284">
        <v>0</v>
      </c>
      <c r="G36" s="284">
        <v>0</v>
      </c>
      <c r="H36" s="283">
        <v>9.5917721518987351E-2</v>
      </c>
      <c r="I36" s="284">
        <v>0.17274085524691357</v>
      </c>
      <c r="J36" s="281">
        <v>2.6395104759493671</v>
      </c>
      <c r="K36" s="281">
        <v>0</v>
      </c>
      <c r="L36" s="282">
        <v>0</v>
      </c>
      <c r="M36" s="281">
        <v>0</v>
      </c>
      <c r="N36" s="284">
        <v>9.044981684309121E-2</v>
      </c>
      <c r="O36" s="284">
        <v>0.1790316666666667</v>
      </c>
      <c r="P36" s="284">
        <v>0</v>
      </c>
      <c r="Q36" s="283">
        <v>0</v>
      </c>
      <c r="R36" s="281">
        <v>1.1487256097560974</v>
      </c>
      <c r="S36" s="281">
        <v>0</v>
      </c>
      <c r="T36" s="281">
        <v>0.3703021276595746</v>
      </c>
      <c r="U36" s="281">
        <v>1.6827067692187503</v>
      </c>
      <c r="V36" s="281">
        <v>0</v>
      </c>
      <c r="W36" s="282">
        <v>0</v>
      </c>
      <c r="X36" s="181">
        <v>6.7133028866063933</v>
      </c>
    </row>
    <row r="37" spans="1:24">
      <c r="A37" s="209" t="s">
        <v>218</v>
      </c>
      <c r="B37" s="290">
        <v>9.1578949281534414E-2</v>
      </c>
      <c r="C37" s="291">
        <v>0</v>
      </c>
      <c r="D37" s="291">
        <v>0</v>
      </c>
      <c r="E37" s="290">
        <v>0</v>
      </c>
      <c r="F37" s="291">
        <v>0</v>
      </c>
      <c r="G37" s="291">
        <v>0.17933796617600001</v>
      </c>
      <c r="H37" s="290">
        <v>0.26931355029082277</v>
      </c>
      <c r="I37" s="291">
        <v>8.7207255231635777E-2</v>
      </c>
      <c r="J37" s="292">
        <v>3.8445955568244621</v>
      </c>
      <c r="K37" s="292">
        <v>0</v>
      </c>
      <c r="L37" s="293">
        <v>0</v>
      </c>
      <c r="M37" s="292">
        <v>0.39296218487394957</v>
      </c>
      <c r="N37" s="291">
        <v>0</v>
      </c>
      <c r="O37" s="291">
        <v>8.5039284775866669E-2</v>
      </c>
      <c r="P37" s="291">
        <v>0.43728312342151893</v>
      </c>
      <c r="Q37" s="290">
        <v>0</v>
      </c>
      <c r="R37" s="292">
        <v>8.2251215760426835E-2</v>
      </c>
      <c r="S37" s="292">
        <v>0</v>
      </c>
      <c r="T37" s="292">
        <v>8.4574271070510659E-2</v>
      </c>
      <c r="U37" s="292">
        <v>0.17805316277993752</v>
      </c>
      <c r="V37" s="292">
        <v>0</v>
      </c>
      <c r="W37" s="293">
        <v>0</v>
      </c>
      <c r="X37" s="194">
        <v>5.7321965204866654</v>
      </c>
    </row>
    <row r="38" spans="1:24">
      <c r="A38" s="211" t="s">
        <v>280</v>
      </c>
      <c r="B38" s="283">
        <v>17.819889461376512</v>
      </c>
      <c r="C38" s="284">
        <v>3.5250263702816453</v>
      </c>
      <c r="D38" s="284">
        <v>1.7947952007138932</v>
      </c>
      <c r="E38" s="290">
        <v>6.0528853599999995E-3</v>
      </c>
      <c r="F38" s="284">
        <v>0.18834270686838941</v>
      </c>
      <c r="G38" s="284">
        <v>1.1229976170760001</v>
      </c>
      <c r="H38" s="290">
        <v>17.923991813782209</v>
      </c>
      <c r="I38" s="284">
        <v>12.845975031725978</v>
      </c>
      <c r="J38" s="281">
        <v>72.011273387143376</v>
      </c>
      <c r="K38" s="281">
        <v>7.6694802261957165</v>
      </c>
      <c r="L38" s="293">
        <v>0</v>
      </c>
      <c r="M38" s="281">
        <v>1.2132496076601891</v>
      </c>
      <c r="N38" s="284">
        <v>4.0684995006456708</v>
      </c>
      <c r="O38" s="284">
        <v>2.6546702649623666</v>
      </c>
      <c r="P38" s="284">
        <v>10.471515414362973</v>
      </c>
      <c r="Q38" s="290">
        <v>3.868651305796968</v>
      </c>
      <c r="R38" s="281">
        <v>104.60033548542849</v>
      </c>
      <c r="S38" s="281">
        <v>8.796544881481708</v>
      </c>
      <c r="T38" s="281">
        <v>16.186558737976043</v>
      </c>
      <c r="U38" s="281">
        <v>35.140420590846873</v>
      </c>
      <c r="V38" s="281">
        <v>11.615650342712881</v>
      </c>
      <c r="W38" s="293">
        <v>0.53876582496000003</v>
      </c>
      <c r="X38" s="181">
        <v>334.06268665735792</v>
      </c>
    </row>
    <row r="39" spans="1:24">
      <c r="A39" s="215" t="s">
        <v>281</v>
      </c>
      <c r="B39" s="182">
        <v>47.513980443720612</v>
      </c>
      <c r="C39" s="183">
        <v>5.2000088803136801</v>
      </c>
      <c r="D39" s="183">
        <v>17.019083454443376</v>
      </c>
      <c r="E39" s="182">
        <v>0.1058041569</v>
      </c>
      <c r="F39" s="183">
        <v>6.6173706457000101</v>
      </c>
      <c r="G39" s="183">
        <v>2.0059390839887499</v>
      </c>
      <c r="H39" s="182">
        <v>39.367033408264575</v>
      </c>
      <c r="I39" s="183">
        <v>14.057859730752179</v>
      </c>
      <c r="J39" s="184">
        <v>107.05822117831042</v>
      </c>
      <c r="K39" s="184">
        <v>7.6694802261957165</v>
      </c>
      <c r="L39" s="185">
        <v>0</v>
      </c>
      <c r="M39" s="184">
        <v>16.554288071557885</v>
      </c>
      <c r="N39" s="183">
        <v>5.7660016778190819</v>
      </c>
      <c r="O39" s="183">
        <v>4.5489176924549257</v>
      </c>
      <c r="P39" s="183">
        <v>28.79418318162103</v>
      </c>
      <c r="Q39" s="182">
        <v>5.5233333546842953</v>
      </c>
      <c r="R39" s="184">
        <v>104.7072617369986</v>
      </c>
      <c r="S39" s="184">
        <v>8.796544881481708</v>
      </c>
      <c r="T39" s="184">
        <v>16.470356501309375</v>
      </c>
      <c r="U39" s="184">
        <v>35.140420590846873</v>
      </c>
      <c r="V39" s="184">
        <v>11.615650342712881</v>
      </c>
      <c r="W39" s="185">
        <v>0.53876582496000003</v>
      </c>
      <c r="X39" s="184">
        <v>485.07050506503595</v>
      </c>
    </row>
    <row r="40" spans="1:24">
      <c r="A40" s="172"/>
      <c r="B40" s="177"/>
      <c r="C40" s="177"/>
      <c r="D40" s="177"/>
      <c r="E40" s="177"/>
      <c r="F40" s="177"/>
      <c r="G40" s="177"/>
      <c r="H40" s="177"/>
      <c r="I40" s="177"/>
      <c r="J40" s="172"/>
      <c r="K40" s="172"/>
      <c r="L40" s="172"/>
      <c r="M40" s="172"/>
      <c r="N40" s="177"/>
      <c r="O40" s="177"/>
      <c r="P40" s="177"/>
      <c r="Q40" s="177"/>
      <c r="R40" s="172"/>
      <c r="S40" s="172"/>
      <c r="T40" s="172"/>
      <c r="U40" s="172"/>
      <c r="V40" s="172"/>
      <c r="W40" s="172"/>
      <c r="X40" s="174" t="s">
        <v>282</v>
      </c>
    </row>
    <row r="41" spans="1:24">
      <c r="A41" s="175" t="s">
        <v>283</v>
      </c>
      <c r="B41" s="177"/>
      <c r="C41" s="177"/>
      <c r="D41" s="177"/>
      <c r="E41" s="177"/>
      <c r="F41" s="177"/>
      <c r="G41" s="177"/>
      <c r="H41" s="177"/>
      <c r="I41" s="177"/>
      <c r="J41" s="172"/>
      <c r="K41" s="172"/>
      <c r="L41" s="172"/>
      <c r="M41" s="172"/>
      <c r="N41" s="177"/>
      <c r="O41" s="177"/>
      <c r="P41" s="177"/>
      <c r="Q41" s="177"/>
      <c r="R41" s="172"/>
      <c r="S41" s="172"/>
      <c r="T41" s="172"/>
      <c r="U41" s="172"/>
      <c r="V41" s="172"/>
      <c r="W41" s="172"/>
      <c r="X41" s="172"/>
    </row>
    <row r="42" spans="1:24">
      <c r="A42" s="175" t="s">
        <v>284</v>
      </c>
      <c r="B42" s="177"/>
      <c r="C42" s="177"/>
      <c r="D42" s="177"/>
      <c r="E42" s="177"/>
      <c r="F42" s="177"/>
      <c r="G42" s="177"/>
      <c r="H42" s="177"/>
      <c r="I42" s="177"/>
      <c r="J42" s="172"/>
      <c r="K42" s="172"/>
      <c r="L42" s="172"/>
      <c r="M42" s="172"/>
      <c r="N42" s="177"/>
      <c r="O42" s="177"/>
      <c r="P42" s="177"/>
      <c r="Q42" s="177"/>
      <c r="R42" s="172"/>
      <c r="S42" s="172"/>
      <c r="T42" s="172"/>
      <c r="U42" s="172"/>
      <c r="V42" s="172"/>
      <c r="W42" s="172"/>
      <c r="X42" s="172"/>
    </row>
    <row r="43" spans="1:24">
      <c r="A43" s="186" t="s">
        <v>285</v>
      </c>
      <c r="B43" s="177"/>
      <c r="C43" s="177"/>
      <c r="D43" s="177"/>
      <c r="E43" s="177"/>
      <c r="F43" s="177"/>
      <c r="G43" s="177"/>
      <c r="H43" s="177"/>
      <c r="I43" s="177"/>
      <c r="J43" s="172"/>
      <c r="K43" s="172"/>
      <c r="L43" s="172"/>
      <c r="M43" s="172"/>
      <c r="N43" s="177"/>
      <c r="O43" s="177"/>
      <c r="P43" s="177"/>
      <c r="Q43" s="177"/>
      <c r="R43" s="172"/>
      <c r="S43" s="172"/>
      <c r="T43" s="172"/>
      <c r="U43" s="172"/>
      <c r="V43" s="172"/>
      <c r="W43" s="172"/>
      <c r="X43" s="172"/>
    </row>
    <row r="44" spans="1:24">
      <c r="A44" s="177"/>
      <c r="B44" s="177"/>
      <c r="C44" s="177"/>
      <c r="D44" s="177"/>
      <c r="E44" s="177"/>
      <c r="F44" s="177"/>
      <c r="G44" s="177"/>
      <c r="H44" s="177"/>
      <c r="I44" s="177"/>
      <c r="J44" s="172"/>
      <c r="K44" s="172"/>
      <c r="L44" s="172"/>
      <c r="M44" s="172"/>
      <c r="N44" s="177"/>
      <c r="O44" s="177"/>
      <c r="P44" s="177"/>
      <c r="Q44" s="177"/>
      <c r="R44" s="172"/>
      <c r="S44" s="172"/>
      <c r="T44" s="172"/>
      <c r="U44" s="172"/>
      <c r="V44" s="172"/>
      <c r="W44" s="172"/>
      <c r="X44" s="172"/>
    </row>
    <row r="45" spans="1:24">
      <c r="A45" s="177"/>
      <c r="B45" s="177"/>
      <c r="C45" s="177"/>
      <c r="D45" s="177"/>
      <c r="E45" s="177"/>
      <c r="F45" s="177"/>
      <c r="G45" s="177"/>
      <c r="H45" s="177"/>
      <c r="I45" s="177"/>
      <c r="J45" s="172"/>
      <c r="K45" s="172"/>
      <c r="L45" s="172"/>
      <c r="M45" s="172"/>
      <c r="N45" s="177"/>
      <c r="O45" s="177"/>
      <c r="P45" s="177"/>
      <c r="Q45" s="177"/>
      <c r="R45" s="172"/>
      <c r="S45" s="172"/>
      <c r="T45" s="172"/>
      <c r="U45" s="172"/>
      <c r="V45" s="172"/>
      <c r="W45" s="172"/>
      <c r="X45" s="172"/>
    </row>
    <row r="46" spans="1:24">
      <c r="A46" s="177"/>
      <c r="B46" s="177"/>
      <c r="C46" s="177"/>
      <c r="D46" s="177"/>
      <c r="E46" s="177"/>
      <c r="F46" s="177"/>
      <c r="G46" s="177"/>
      <c r="H46" s="177"/>
      <c r="I46" s="177"/>
      <c r="J46" s="172"/>
      <c r="K46" s="172"/>
      <c r="L46" s="172"/>
      <c r="M46" s="172"/>
      <c r="N46" s="177"/>
      <c r="O46" s="177"/>
      <c r="P46" s="177"/>
      <c r="Q46" s="177"/>
      <c r="R46" s="172"/>
      <c r="S46" s="172"/>
      <c r="T46" s="172"/>
      <c r="U46" s="172"/>
      <c r="V46" s="172"/>
      <c r="W46" s="172"/>
      <c r="X46" s="172"/>
    </row>
    <row r="47" spans="1:24">
      <c r="A47" s="177"/>
      <c r="B47" s="177"/>
      <c r="C47" s="177"/>
      <c r="D47" s="177"/>
      <c r="E47" s="177"/>
      <c r="F47" s="177"/>
      <c r="G47" s="177"/>
      <c r="H47" s="177"/>
      <c r="I47" s="177"/>
      <c r="J47" s="172"/>
      <c r="K47" s="172"/>
      <c r="L47" s="172"/>
      <c r="M47" s="172"/>
      <c r="N47" s="177"/>
      <c r="O47" s="177"/>
      <c r="P47" s="177"/>
      <c r="Q47" s="177"/>
      <c r="R47" s="172"/>
      <c r="S47" s="172"/>
      <c r="T47" s="172"/>
      <c r="U47" s="172"/>
      <c r="V47" s="172"/>
      <c r="W47" s="172"/>
      <c r="X47" s="172"/>
    </row>
    <row r="48" spans="1:24">
      <c r="A48" s="177"/>
      <c r="B48" s="177"/>
      <c r="C48" s="177"/>
      <c r="D48" s="177"/>
      <c r="E48" s="177"/>
      <c r="F48" s="177"/>
      <c r="G48" s="177"/>
      <c r="H48" s="177"/>
      <c r="I48" s="177"/>
      <c r="J48" s="172"/>
      <c r="K48" s="172"/>
      <c r="L48" s="172"/>
      <c r="M48" s="172"/>
      <c r="N48" s="177"/>
      <c r="O48" s="177"/>
      <c r="P48" s="177"/>
      <c r="Q48" s="177"/>
      <c r="R48" s="172"/>
      <c r="S48" s="172"/>
      <c r="T48" s="172"/>
      <c r="U48" s="172"/>
      <c r="V48" s="172"/>
      <c r="W48" s="172"/>
      <c r="X48" s="172"/>
    </row>
    <row r="49" spans="1:17">
      <c r="A49" s="177"/>
      <c r="B49" s="177"/>
      <c r="C49" s="177"/>
      <c r="D49" s="177"/>
      <c r="E49" s="177"/>
      <c r="F49" s="177"/>
      <c r="G49" s="177"/>
      <c r="H49" s="177"/>
      <c r="I49" s="177"/>
      <c r="J49" s="172"/>
      <c r="K49" s="172"/>
      <c r="L49" s="172"/>
      <c r="M49" s="172"/>
      <c r="N49" s="177"/>
      <c r="O49" s="177"/>
      <c r="P49" s="177"/>
      <c r="Q49" s="177"/>
    </row>
    <row r="50" spans="1:17">
      <c r="A50" s="177"/>
      <c r="B50" s="177"/>
      <c r="C50" s="177"/>
      <c r="D50" s="177"/>
      <c r="E50" s="177"/>
      <c r="F50" s="177"/>
      <c r="G50" s="177"/>
      <c r="H50" s="177"/>
      <c r="I50" s="177"/>
      <c r="J50" s="172"/>
      <c r="K50" s="172"/>
      <c r="L50" s="172"/>
      <c r="M50" s="172"/>
      <c r="N50" s="177"/>
      <c r="O50" s="177"/>
      <c r="P50" s="177"/>
      <c r="Q50" s="177"/>
    </row>
    <row r="51" spans="1:17">
      <c r="A51" s="177"/>
      <c r="B51" s="177"/>
      <c r="C51" s="177"/>
      <c r="D51" s="177"/>
      <c r="E51" s="177"/>
      <c r="F51" s="177"/>
      <c r="G51" s="177"/>
      <c r="H51" s="177"/>
      <c r="I51" s="177"/>
      <c r="J51" s="172"/>
      <c r="K51" s="172"/>
      <c r="L51" s="172"/>
      <c r="M51" s="172"/>
      <c r="N51" s="177"/>
      <c r="O51" s="177"/>
      <c r="P51" s="177"/>
      <c r="Q51" s="177"/>
    </row>
    <row r="52" spans="1:17">
      <c r="A52" s="177"/>
      <c r="B52" s="177"/>
      <c r="C52" s="177"/>
      <c r="D52" s="177"/>
      <c r="E52" s="177"/>
      <c r="F52" s="177"/>
      <c r="G52" s="177"/>
      <c r="H52" s="177"/>
      <c r="I52" s="177"/>
      <c r="J52" s="172"/>
      <c r="K52" s="172"/>
      <c r="L52" s="172"/>
      <c r="M52" s="172"/>
      <c r="N52" s="177"/>
      <c r="O52" s="177"/>
      <c r="P52" s="177"/>
      <c r="Q52" s="177"/>
    </row>
    <row r="53" spans="1:17">
      <c r="A53" s="177"/>
      <c r="B53" s="177"/>
      <c r="C53" s="177"/>
      <c r="D53" s="177"/>
      <c r="E53" s="177"/>
      <c r="F53" s="177"/>
      <c r="G53" s="177"/>
      <c r="H53" s="177"/>
      <c r="I53" s="177"/>
      <c r="J53" s="172"/>
      <c r="K53" s="172"/>
      <c r="L53" s="172"/>
      <c r="M53" s="172"/>
      <c r="N53" s="177"/>
      <c r="O53" s="177"/>
      <c r="P53" s="177"/>
      <c r="Q53" s="177"/>
    </row>
    <row r="54" spans="1:17">
      <c r="A54" s="177"/>
      <c r="B54" s="177"/>
      <c r="C54" s="177"/>
      <c r="D54" s="177"/>
      <c r="E54" s="177"/>
      <c r="F54" s="177"/>
      <c r="G54" s="177"/>
      <c r="H54" s="177"/>
      <c r="I54" s="177"/>
      <c r="J54" s="172"/>
      <c r="K54" s="172"/>
      <c r="L54" s="172"/>
      <c r="M54" s="172"/>
      <c r="N54" s="177"/>
      <c r="O54" s="177"/>
      <c r="P54" s="177"/>
      <c r="Q54" s="177"/>
    </row>
    <row r="55" spans="1:17">
      <c r="A55" s="177"/>
      <c r="B55" s="177"/>
      <c r="C55" s="177"/>
      <c r="D55" s="177"/>
      <c r="E55" s="177"/>
      <c r="F55" s="177"/>
      <c r="G55" s="177"/>
      <c r="H55" s="177"/>
      <c r="I55" s="177"/>
      <c r="J55" s="172"/>
      <c r="K55" s="172"/>
      <c r="L55" s="172"/>
      <c r="M55" s="172"/>
      <c r="N55" s="177"/>
      <c r="O55" s="177"/>
      <c r="P55" s="177"/>
      <c r="Q55" s="177"/>
    </row>
    <row r="56" spans="1:17">
      <c r="A56" s="177"/>
      <c r="B56" s="177"/>
      <c r="C56" s="177"/>
      <c r="D56" s="177"/>
      <c r="E56" s="177"/>
      <c r="F56" s="177"/>
      <c r="G56" s="177"/>
      <c r="H56" s="177"/>
      <c r="I56" s="177"/>
      <c r="J56" s="172"/>
      <c r="K56" s="172"/>
      <c r="L56" s="172"/>
      <c r="M56" s="172"/>
      <c r="N56" s="177"/>
      <c r="O56" s="177"/>
      <c r="P56" s="177"/>
      <c r="Q56" s="177"/>
    </row>
    <row r="57" spans="1:17">
      <c r="A57" s="177"/>
      <c r="B57" s="177"/>
      <c r="C57" s="177"/>
      <c r="D57" s="177"/>
      <c r="E57" s="177"/>
      <c r="F57" s="177"/>
      <c r="G57" s="177"/>
      <c r="H57" s="177"/>
      <c r="I57" s="177"/>
      <c r="J57" s="172"/>
      <c r="K57" s="172"/>
      <c r="L57" s="172"/>
      <c r="M57" s="172"/>
      <c r="N57" s="177"/>
      <c r="O57" s="177"/>
      <c r="P57" s="177"/>
      <c r="Q57" s="177"/>
    </row>
    <row r="58" spans="1:17">
      <c r="A58" s="177"/>
      <c r="B58" s="177"/>
      <c r="C58" s="177"/>
      <c r="D58" s="177"/>
      <c r="E58" s="177"/>
      <c r="F58" s="177"/>
      <c r="G58" s="177"/>
      <c r="H58" s="177"/>
      <c r="I58" s="177"/>
      <c r="J58" s="172"/>
      <c r="K58" s="172"/>
      <c r="L58" s="172"/>
      <c r="M58" s="172"/>
      <c r="N58" s="177"/>
      <c r="O58" s="177"/>
      <c r="P58" s="177"/>
      <c r="Q58" s="177"/>
    </row>
    <row r="59" spans="1:17">
      <c r="A59" s="177"/>
      <c r="B59" s="177"/>
      <c r="C59" s="177"/>
      <c r="D59" s="177"/>
      <c r="E59" s="177"/>
      <c r="F59" s="177"/>
      <c r="G59" s="177"/>
      <c r="H59" s="177"/>
      <c r="I59" s="177"/>
      <c r="J59" s="172"/>
      <c r="K59" s="172"/>
      <c r="L59" s="172"/>
      <c r="M59" s="172"/>
      <c r="N59" s="177"/>
      <c r="O59" s="177"/>
      <c r="P59" s="177"/>
      <c r="Q59" s="177"/>
    </row>
    <row r="60" spans="1:17">
      <c r="A60" s="177"/>
      <c r="B60" s="177"/>
      <c r="C60" s="177"/>
      <c r="D60" s="177"/>
      <c r="E60" s="177"/>
      <c r="F60" s="177"/>
      <c r="G60" s="177"/>
      <c r="H60" s="177"/>
      <c r="I60" s="177"/>
      <c r="J60" s="172"/>
      <c r="K60" s="172"/>
      <c r="L60" s="172"/>
      <c r="M60" s="172"/>
      <c r="N60" s="177"/>
      <c r="O60" s="177"/>
      <c r="P60" s="177"/>
      <c r="Q60" s="177"/>
    </row>
    <row r="61" spans="1:17">
      <c r="A61" s="177"/>
      <c r="B61" s="177"/>
      <c r="C61" s="177"/>
      <c r="D61" s="177"/>
      <c r="E61" s="177"/>
      <c r="F61" s="177"/>
      <c r="G61" s="177"/>
      <c r="H61" s="177"/>
      <c r="I61" s="177"/>
      <c r="J61" s="172"/>
      <c r="K61" s="172"/>
      <c r="L61" s="172"/>
      <c r="M61" s="172"/>
      <c r="N61" s="177"/>
      <c r="O61" s="177"/>
      <c r="P61" s="177"/>
      <c r="Q61" s="177"/>
    </row>
    <row r="62" spans="1:17">
      <c r="A62" s="177"/>
      <c r="B62" s="177"/>
      <c r="C62" s="177"/>
      <c r="D62" s="177"/>
      <c r="E62" s="177"/>
      <c r="F62" s="177"/>
      <c r="G62" s="177"/>
      <c r="H62" s="177"/>
      <c r="I62" s="177"/>
      <c r="J62" s="172"/>
      <c r="K62" s="172"/>
      <c r="L62" s="172"/>
      <c r="M62" s="172"/>
      <c r="N62" s="177"/>
      <c r="O62" s="177"/>
      <c r="P62" s="177"/>
      <c r="Q62" s="177"/>
    </row>
    <row r="63" spans="1:17">
      <c r="A63" s="177"/>
      <c r="B63" s="177"/>
      <c r="C63" s="177"/>
      <c r="D63" s="177"/>
      <c r="E63" s="177"/>
      <c r="F63" s="177"/>
      <c r="G63" s="177"/>
      <c r="H63" s="177"/>
      <c r="I63" s="177"/>
      <c r="J63" s="172"/>
      <c r="K63" s="172"/>
      <c r="L63" s="172"/>
      <c r="M63" s="172"/>
      <c r="N63" s="177"/>
      <c r="O63" s="177"/>
      <c r="P63" s="177"/>
      <c r="Q63" s="177"/>
    </row>
    <row r="64" spans="1:17">
      <c r="A64" s="177"/>
      <c r="B64" s="177"/>
      <c r="C64" s="177"/>
      <c r="D64" s="177"/>
      <c r="E64" s="177"/>
      <c r="F64" s="177"/>
      <c r="G64" s="177"/>
      <c r="H64" s="177"/>
      <c r="I64" s="177"/>
      <c r="J64" s="172"/>
      <c r="K64" s="172"/>
      <c r="L64" s="172"/>
      <c r="M64" s="172"/>
      <c r="N64" s="177"/>
      <c r="O64" s="177"/>
      <c r="P64" s="177"/>
      <c r="Q64" s="177"/>
    </row>
    <row r="65" spans="1:17">
      <c r="A65" s="177"/>
      <c r="B65" s="177"/>
      <c r="C65" s="177"/>
      <c r="D65" s="177"/>
      <c r="E65" s="177"/>
      <c r="F65" s="177"/>
      <c r="G65" s="177"/>
      <c r="H65" s="177"/>
      <c r="I65" s="177"/>
      <c r="J65" s="172"/>
      <c r="K65" s="172"/>
      <c r="L65" s="172"/>
      <c r="M65" s="172"/>
      <c r="N65" s="177"/>
      <c r="O65" s="177"/>
      <c r="P65" s="177"/>
      <c r="Q65" s="177"/>
    </row>
    <row r="66" spans="1:17">
      <c r="A66" s="177"/>
      <c r="B66" s="177"/>
      <c r="C66" s="177"/>
      <c r="D66" s="177"/>
      <c r="E66" s="177"/>
      <c r="F66" s="177"/>
      <c r="G66" s="177"/>
      <c r="H66" s="177"/>
      <c r="I66" s="177"/>
      <c r="J66" s="172"/>
      <c r="K66" s="172"/>
      <c r="L66" s="172"/>
      <c r="M66" s="172"/>
      <c r="N66" s="177"/>
      <c r="O66" s="177"/>
      <c r="P66" s="177"/>
      <c r="Q66" s="177"/>
    </row>
    <row r="67" spans="1:17">
      <c r="A67" s="177"/>
      <c r="B67" s="177"/>
      <c r="C67" s="177"/>
      <c r="D67" s="177"/>
      <c r="E67" s="177"/>
      <c r="F67" s="177"/>
      <c r="G67" s="177"/>
      <c r="H67" s="177"/>
      <c r="I67" s="177"/>
      <c r="J67" s="172"/>
      <c r="K67" s="172"/>
      <c r="L67" s="172"/>
      <c r="M67" s="172"/>
      <c r="N67" s="177"/>
      <c r="O67" s="177"/>
      <c r="P67" s="177"/>
      <c r="Q67" s="177"/>
    </row>
    <row r="68" spans="1:17">
      <c r="A68" s="177"/>
      <c r="B68" s="177"/>
      <c r="C68" s="177"/>
      <c r="D68" s="177"/>
      <c r="E68" s="177"/>
      <c r="F68" s="177"/>
      <c r="G68" s="177"/>
      <c r="H68" s="177"/>
      <c r="I68" s="177"/>
      <c r="J68" s="172"/>
      <c r="K68" s="172"/>
      <c r="L68" s="172"/>
      <c r="M68" s="172"/>
      <c r="N68" s="177"/>
      <c r="O68" s="177"/>
      <c r="P68" s="177"/>
      <c r="Q68" s="177"/>
    </row>
    <row r="69" spans="1:17">
      <c r="A69" s="177"/>
      <c r="B69" s="177"/>
      <c r="C69" s="177"/>
      <c r="D69" s="177"/>
      <c r="E69" s="177"/>
      <c r="F69" s="177"/>
      <c r="G69" s="177"/>
      <c r="H69" s="177"/>
      <c r="I69" s="177"/>
      <c r="J69" s="172"/>
      <c r="K69" s="172"/>
      <c r="L69" s="172"/>
      <c r="M69" s="172"/>
      <c r="N69" s="177"/>
      <c r="O69" s="177"/>
      <c r="P69" s="177"/>
      <c r="Q69" s="177"/>
    </row>
    <row r="70" spans="1:17">
      <c r="A70" s="177"/>
      <c r="B70" s="177"/>
      <c r="C70" s="177"/>
      <c r="D70" s="177"/>
      <c r="E70" s="177"/>
      <c r="F70" s="177"/>
      <c r="G70" s="177"/>
      <c r="H70" s="177"/>
      <c r="I70" s="177"/>
      <c r="J70" s="172"/>
      <c r="K70" s="172"/>
      <c r="L70" s="172"/>
      <c r="M70" s="172"/>
      <c r="N70" s="177"/>
      <c r="O70" s="177"/>
      <c r="P70" s="177"/>
      <c r="Q70" s="177"/>
    </row>
    <row r="71" spans="1:17">
      <c r="A71" s="177"/>
      <c r="B71" s="177"/>
      <c r="C71" s="177"/>
      <c r="D71" s="177"/>
      <c r="E71" s="177"/>
      <c r="F71" s="177"/>
      <c r="G71" s="177"/>
      <c r="H71" s="177"/>
      <c r="I71" s="177"/>
      <c r="J71" s="172"/>
      <c r="K71" s="172"/>
      <c r="L71" s="172"/>
      <c r="M71" s="172"/>
      <c r="N71" s="177"/>
      <c r="O71" s="177"/>
      <c r="P71" s="177"/>
      <c r="Q71" s="177"/>
    </row>
    <row r="72" spans="1:17">
      <c r="A72" s="177"/>
      <c r="B72" s="177"/>
      <c r="C72" s="177"/>
      <c r="D72" s="177"/>
      <c r="E72" s="177"/>
      <c r="F72" s="177"/>
      <c r="G72" s="177"/>
      <c r="H72" s="177"/>
      <c r="I72" s="177"/>
      <c r="J72" s="172"/>
      <c r="K72" s="172"/>
      <c r="L72" s="172"/>
      <c r="M72" s="172"/>
      <c r="N72" s="177"/>
      <c r="O72" s="177"/>
      <c r="P72" s="177"/>
      <c r="Q72" s="177"/>
    </row>
    <row r="73" spans="1:17">
      <c r="A73" s="177"/>
      <c r="B73" s="177"/>
      <c r="C73" s="177"/>
      <c r="D73" s="177"/>
      <c r="E73" s="177"/>
      <c r="F73" s="177"/>
      <c r="G73" s="177"/>
      <c r="H73" s="177"/>
      <c r="I73" s="177"/>
      <c r="J73" s="172"/>
      <c r="K73" s="172"/>
      <c r="L73" s="172"/>
      <c r="M73" s="172"/>
      <c r="N73" s="177"/>
      <c r="O73" s="177"/>
      <c r="P73" s="177"/>
      <c r="Q73" s="177"/>
    </row>
    <row r="74" spans="1:17">
      <c r="A74" s="177"/>
      <c r="B74" s="177"/>
      <c r="C74" s="177"/>
      <c r="D74" s="177"/>
      <c r="E74" s="177"/>
      <c r="F74" s="177"/>
      <c r="G74" s="177"/>
      <c r="H74" s="177"/>
      <c r="I74" s="177"/>
      <c r="J74" s="172"/>
      <c r="K74" s="172"/>
      <c r="L74" s="172"/>
      <c r="M74" s="172"/>
      <c r="N74" s="177"/>
      <c r="O74" s="177"/>
      <c r="P74" s="177"/>
      <c r="Q74" s="177"/>
    </row>
    <row r="75" spans="1:17">
      <c r="A75" s="177"/>
      <c r="B75" s="177"/>
      <c r="C75" s="177"/>
      <c r="D75" s="177"/>
      <c r="E75" s="177"/>
      <c r="F75" s="177"/>
      <c r="G75" s="177"/>
      <c r="H75" s="177"/>
      <c r="I75" s="177"/>
      <c r="J75" s="172"/>
      <c r="K75" s="172"/>
      <c r="L75" s="172"/>
      <c r="M75" s="172"/>
      <c r="N75" s="177"/>
      <c r="O75" s="177"/>
      <c r="P75" s="177"/>
      <c r="Q75" s="177"/>
    </row>
    <row r="76" spans="1:17">
      <c r="A76" s="177"/>
      <c r="B76" s="177"/>
      <c r="C76" s="177"/>
      <c r="D76" s="177"/>
      <c r="E76" s="177"/>
      <c r="F76" s="177"/>
      <c r="G76" s="177"/>
      <c r="H76" s="177"/>
      <c r="I76" s="177"/>
      <c r="J76" s="172"/>
      <c r="K76" s="172"/>
      <c r="L76" s="172"/>
      <c r="M76" s="172"/>
      <c r="N76" s="177"/>
      <c r="O76" s="177"/>
      <c r="P76" s="177"/>
      <c r="Q76" s="177"/>
    </row>
    <row r="77" spans="1:17">
      <c r="A77" s="177"/>
      <c r="B77" s="177"/>
      <c r="C77" s="177"/>
      <c r="D77" s="177"/>
      <c r="E77" s="177"/>
      <c r="F77" s="177"/>
      <c r="G77" s="177"/>
      <c r="H77" s="177"/>
      <c r="I77" s="177"/>
      <c r="J77" s="172"/>
      <c r="K77" s="172"/>
      <c r="L77" s="172"/>
      <c r="M77" s="172"/>
      <c r="N77" s="177"/>
      <c r="O77" s="177"/>
      <c r="P77" s="177"/>
      <c r="Q77" s="177"/>
    </row>
    <row r="78" spans="1:17">
      <c r="A78" s="177"/>
      <c r="B78" s="177"/>
      <c r="C78" s="177"/>
      <c r="D78" s="177"/>
      <c r="E78" s="177"/>
      <c r="F78" s="177"/>
      <c r="G78" s="177"/>
      <c r="H78" s="177"/>
      <c r="I78" s="177"/>
      <c r="J78" s="172"/>
      <c r="K78" s="172"/>
      <c r="L78" s="172"/>
      <c r="M78" s="172"/>
      <c r="N78" s="177"/>
      <c r="O78" s="177"/>
      <c r="P78" s="177"/>
      <c r="Q78" s="177"/>
    </row>
    <row r="79" spans="1:17">
      <c r="A79" s="177"/>
      <c r="B79" s="177"/>
      <c r="C79" s="177"/>
      <c r="D79" s="177"/>
      <c r="E79" s="177"/>
      <c r="F79" s="177"/>
      <c r="G79" s="177"/>
      <c r="H79" s="177"/>
      <c r="I79" s="177"/>
      <c r="J79" s="172"/>
      <c r="K79" s="172"/>
      <c r="L79" s="172"/>
      <c r="M79" s="172"/>
      <c r="N79" s="177"/>
      <c r="O79" s="177"/>
      <c r="P79" s="177"/>
      <c r="Q79" s="177"/>
    </row>
    <row r="80" spans="1:17">
      <c r="A80" s="177"/>
      <c r="B80" s="177"/>
      <c r="C80" s="177"/>
      <c r="D80" s="177"/>
      <c r="E80" s="177"/>
      <c r="F80" s="177"/>
      <c r="G80" s="177"/>
      <c r="H80" s="177"/>
      <c r="I80" s="177"/>
      <c r="J80" s="172"/>
      <c r="K80" s="172"/>
      <c r="L80" s="172"/>
      <c r="M80" s="172"/>
      <c r="N80" s="177"/>
      <c r="O80" s="177"/>
      <c r="P80" s="177"/>
      <c r="Q80" s="177"/>
    </row>
    <row r="81" spans="1:17">
      <c r="A81" s="177"/>
      <c r="B81" s="177"/>
      <c r="C81" s="177"/>
      <c r="D81" s="177"/>
      <c r="E81" s="177"/>
      <c r="F81" s="177"/>
      <c r="G81" s="177"/>
      <c r="H81" s="177"/>
      <c r="I81" s="177"/>
      <c r="J81" s="172"/>
      <c r="K81" s="172"/>
      <c r="L81" s="172"/>
      <c r="M81" s="172"/>
      <c r="N81" s="177"/>
      <c r="O81" s="177"/>
      <c r="P81" s="177"/>
      <c r="Q81" s="177"/>
    </row>
    <row r="82" spans="1:17">
      <c r="A82" s="177"/>
      <c r="B82" s="177"/>
      <c r="C82" s="177"/>
      <c r="D82" s="177"/>
      <c r="E82" s="177"/>
      <c r="F82" s="177"/>
      <c r="G82" s="177"/>
      <c r="H82" s="177"/>
      <c r="I82" s="177"/>
      <c r="J82" s="172"/>
      <c r="K82" s="172"/>
      <c r="L82" s="172"/>
      <c r="M82" s="172"/>
      <c r="N82" s="177"/>
      <c r="O82" s="177"/>
      <c r="P82" s="177"/>
      <c r="Q82" s="177"/>
    </row>
    <row r="83" spans="1:17">
      <c r="A83" s="177"/>
      <c r="B83" s="177"/>
      <c r="C83" s="177"/>
      <c r="D83" s="177"/>
      <c r="E83" s="177"/>
      <c r="F83" s="177"/>
      <c r="G83" s="177"/>
      <c r="H83" s="177"/>
      <c r="I83" s="177"/>
      <c r="J83" s="172"/>
      <c r="K83" s="172"/>
      <c r="L83" s="172"/>
      <c r="M83" s="172"/>
      <c r="N83" s="177"/>
      <c r="O83" s="177"/>
      <c r="P83" s="177"/>
      <c r="Q83" s="177"/>
    </row>
    <row r="84" spans="1:17">
      <c r="A84" s="177"/>
      <c r="B84" s="177"/>
      <c r="C84" s="177"/>
      <c r="D84" s="177"/>
      <c r="E84" s="177"/>
      <c r="F84" s="177"/>
      <c r="G84" s="177"/>
      <c r="H84" s="177"/>
      <c r="I84" s="177"/>
      <c r="J84" s="172"/>
      <c r="K84" s="172"/>
      <c r="L84" s="172"/>
      <c r="M84" s="172"/>
      <c r="N84" s="177"/>
      <c r="O84" s="177"/>
      <c r="P84" s="177"/>
      <c r="Q84" s="177"/>
    </row>
    <row r="85" spans="1:17">
      <c r="A85" s="177"/>
      <c r="B85" s="177"/>
      <c r="C85" s="177"/>
      <c r="D85" s="177"/>
      <c r="E85" s="177"/>
      <c r="F85" s="177"/>
      <c r="G85" s="177"/>
      <c r="H85" s="177"/>
      <c r="I85" s="177"/>
      <c r="J85" s="172"/>
      <c r="K85" s="172"/>
      <c r="L85" s="172"/>
      <c r="M85" s="172"/>
      <c r="N85" s="177"/>
      <c r="O85" s="177"/>
      <c r="P85" s="177"/>
      <c r="Q85" s="177"/>
    </row>
    <row r="86" spans="1:17">
      <c r="A86" s="177"/>
      <c r="B86" s="177"/>
      <c r="C86" s="177"/>
      <c r="D86" s="177"/>
      <c r="E86" s="177"/>
      <c r="F86" s="177"/>
      <c r="G86" s="177"/>
      <c r="H86" s="177"/>
      <c r="I86" s="177"/>
      <c r="J86" s="172"/>
      <c r="K86" s="172"/>
      <c r="L86" s="172"/>
      <c r="M86" s="172"/>
      <c r="N86" s="177"/>
      <c r="O86" s="177"/>
      <c r="P86" s="177"/>
      <c r="Q86" s="177"/>
    </row>
    <row r="87" spans="1:17">
      <c r="A87" s="177"/>
      <c r="B87" s="177"/>
      <c r="C87" s="177"/>
      <c r="D87" s="177"/>
      <c r="E87" s="177"/>
      <c r="F87" s="177"/>
      <c r="G87" s="177"/>
      <c r="H87" s="177"/>
      <c r="I87" s="177"/>
      <c r="J87" s="172"/>
      <c r="K87" s="172"/>
      <c r="L87" s="172"/>
      <c r="M87" s="172"/>
      <c r="N87" s="177"/>
      <c r="O87" s="177"/>
      <c r="P87" s="177"/>
      <c r="Q87" s="177"/>
    </row>
    <row r="88" spans="1:17">
      <c r="A88" s="177"/>
      <c r="B88" s="177"/>
      <c r="C88" s="177"/>
      <c r="D88" s="177"/>
      <c r="E88" s="177"/>
      <c r="F88" s="177"/>
      <c r="G88" s="177"/>
      <c r="H88" s="177"/>
      <c r="I88" s="177"/>
      <c r="J88" s="172"/>
      <c r="K88" s="172"/>
      <c r="L88" s="172"/>
      <c r="M88" s="172"/>
      <c r="N88" s="177"/>
      <c r="O88" s="177"/>
      <c r="P88" s="177"/>
      <c r="Q88" s="177"/>
    </row>
    <row r="89" spans="1:17">
      <c r="A89" s="177"/>
      <c r="B89" s="177"/>
      <c r="C89" s="177"/>
      <c r="D89" s="177"/>
      <c r="E89" s="177"/>
      <c r="F89" s="177"/>
      <c r="G89" s="177"/>
      <c r="H89" s="177"/>
      <c r="I89" s="177"/>
      <c r="J89" s="172"/>
      <c r="K89" s="172"/>
      <c r="L89" s="172"/>
      <c r="M89" s="172"/>
      <c r="N89" s="177"/>
      <c r="O89" s="177"/>
      <c r="P89" s="177"/>
      <c r="Q89" s="177"/>
    </row>
    <row r="90" spans="1:17">
      <c r="A90" s="177"/>
      <c r="B90" s="177"/>
      <c r="C90" s="177"/>
      <c r="D90" s="177"/>
      <c r="E90" s="177"/>
      <c r="F90" s="177"/>
      <c r="G90" s="177"/>
      <c r="H90" s="177"/>
      <c r="I90" s="177"/>
      <c r="J90" s="172"/>
      <c r="K90" s="172"/>
      <c r="L90" s="172"/>
      <c r="M90" s="172"/>
      <c r="N90" s="177"/>
      <c r="O90" s="177"/>
      <c r="P90" s="177"/>
      <c r="Q90" s="177"/>
    </row>
    <row r="91" spans="1:17">
      <c r="A91" s="177"/>
      <c r="B91" s="177"/>
      <c r="C91" s="177"/>
      <c r="D91" s="177"/>
      <c r="E91" s="177"/>
      <c r="F91" s="177"/>
      <c r="G91" s="177"/>
      <c r="H91" s="177"/>
      <c r="I91" s="177"/>
      <c r="J91" s="172"/>
      <c r="K91" s="172"/>
      <c r="L91" s="172"/>
      <c r="M91" s="172"/>
      <c r="N91" s="177"/>
      <c r="O91" s="177"/>
      <c r="P91" s="177"/>
      <c r="Q91" s="177"/>
    </row>
    <row r="92" spans="1:17">
      <c r="A92" s="177"/>
      <c r="B92" s="177"/>
      <c r="C92" s="177"/>
      <c r="D92" s="177"/>
      <c r="E92" s="177"/>
      <c r="F92" s="177"/>
      <c r="G92" s="177"/>
      <c r="H92" s="177"/>
      <c r="I92" s="177"/>
      <c r="J92" s="172"/>
      <c r="K92" s="172"/>
      <c r="L92" s="172"/>
      <c r="M92" s="172"/>
      <c r="N92" s="177"/>
      <c r="O92" s="177"/>
      <c r="P92" s="177"/>
      <c r="Q92" s="177"/>
    </row>
    <row r="93" spans="1:17">
      <c r="A93" s="177"/>
      <c r="B93" s="177"/>
      <c r="C93" s="177"/>
      <c r="D93" s="177"/>
      <c r="E93" s="177"/>
      <c r="F93" s="177"/>
      <c r="G93" s="177"/>
      <c r="H93" s="177"/>
      <c r="I93" s="177"/>
      <c r="J93" s="172"/>
      <c r="K93" s="172"/>
      <c r="L93" s="172"/>
      <c r="M93" s="172"/>
      <c r="N93" s="177"/>
      <c r="O93" s="177"/>
      <c r="P93" s="177"/>
      <c r="Q93" s="177"/>
    </row>
    <row r="94" spans="1:17">
      <c r="A94" s="177"/>
      <c r="B94" s="177"/>
      <c r="C94" s="177"/>
      <c r="D94" s="177"/>
      <c r="E94" s="177"/>
      <c r="F94" s="177"/>
      <c r="G94" s="177"/>
      <c r="H94" s="177"/>
      <c r="I94" s="177"/>
      <c r="J94" s="172"/>
      <c r="K94" s="172"/>
      <c r="L94" s="172"/>
      <c r="M94" s="172"/>
      <c r="N94" s="177"/>
      <c r="O94" s="177"/>
      <c r="P94" s="177"/>
      <c r="Q94" s="177"/>
    </row>
    <row r="95" spans="1:17">
      <c r="A95" s="177"/>
      <c r="B95" s="177"/>
      <c r="C95" s="177"/>
      <c r="D95" s="177"/>
      <c r="E95" s="177"/>
      <c r="F95" s="177"/>
      <c r="G95" s="177"/>
      <c r="H95" s="177"/>
      <c r="I95" s="177"/>
      <c r="J95" s="172"/>
      <c r="K95" s="172"/>
      <c r="L95" s="172"/>
      <c r="M95" s="172"/>
      <c r="N95" s="177"/>
      <c r="O95" s="177"/>
      <c r="P95" s="177"/>
      <c r="Q95" s="177"/>
    </row>
    <row r="96" spans="1:17">
      <c r="A96" s="177"/>
      <c r="B96" s="177"/>
      <c r="C96" s="177"/>
      <c r="D96" s="177"/>
      <c r="E96" s="177"/>
      <c r="F96" s="177"/>
      <c r="G96" s="177"/>
      <c r="H96" s="177"/>
      <c r="I96" s="177"/>
      <c r="J96" s="172"/>
      <c r="K96" s="172"/>
      <c r="L96" s="172"/>
      <c r="M96" s="172"/>
      <c r="N96" s="177"/>
      <c r="O96" s="177"/>
      <c r="P96" s="177"/>
      <c r="Q96" s="177"/>
    </row>
    <row r="97" spans="1:17">
      <c r="A97" s="177"/>
      <c r="B97" s="177"/>
      <c r="C97" s="177"/>
      <c r="D97" s="177"/>
      <c r="E97" s="177"/>
      <c r="F97" s="177"/>
      <c r="G97" s="177"/>
      <c r="H97" s="177"/>
      <c r="I97" s="177"/>
      <c r="J97" s="172"/>
      <c r="K97" s="172"/>
      <c r="L97" s="172"/>
      <c r="M97" s="172"/>
      <c r="N97" s="177"/>
      <c r="O97" s="177"/>
      <c r="P97" s="177"/>
      <c r="Q97" s="177"/>
    </row>
    <row r="98" spans="1:17">
      <c r="A98" s="177"/>
      <c r="B98" s="177"/>
      <c r="C98" s="177"/>
      <c r="D98" s="177"/>
      <c r="E98" s="177"/>
      <c r="F98" s="177"/>
      <c r="G98" s="177"/>
      <c r="H98" s="177"/>
      <c r="I98" s="177"/>
      <c r="J98" s="172"/>
      <c r="K98" s="172"/>
      <c r="L98" s="172"/>
      <c r="M98" s="172"/>
      <c r="N98" s="177"/>
      <c r="O98" s="177"/>
      <c r="P98" s="177"/>
      <c r="Q98" s="177"/>
    </row>
    <row r="99" spans="1:17">
      <c r="A99" s="177"/>
      <c r="B99" s="177"/>
      <c r="C99" s="177"/>
      <c r="D99" s="177"/>
      <c r="E99" s="177"/>
      <c r="F99" s="177"/>
      <c r="G99" s="177"/>
      <c r="H99" s="177"/>
      <c r="I99" s="177"/>
      <c r="J99" s="172"/>
      <c r="K99" s="172"/>
      <c r="L99" s="172"/>
      <c r="M99" s="172"/>
      <c r="N99" s="177"/>
      <c r="O99" s="177"/>
      <c r="P99" s="177"/>
      <c r="Q99" s="177"/>
    </row>
    <row r="100" spans="1:17">
      <c r="A100" s="177"/>
      <c r="B100" s="177"/>
      <c r="C100" s="177"/>
      <c r="D100" s="177"/>
      <c r="E100" s="177"/>
      <c r="F100" s="177"/>
      <c r="G100" s="177"/>
      <c r="H100" s="177"/>
      <c r="I100" s="177"/>
      <c r="J100" s="172"/>
      <c r="K100" s="172"/>
      <c r="L100" s="172"/>
      <c r="M100" s="172"/>
      <c r="N100" s="177"/>
      <c r="O100" s="177"/>
      <c r="P100" s="177"/>
      <c r="Q100" s="177"/>
    </row>
    <row r="101" spans="1:17">
      <c r="A101" s="177"/>
      <c r="B101" s="177"/>
      <c r="C101" s="177"/>
      <c r="D101" s="177"/>
      <c r="E101" s="177"/>
      <c r="F101" s="177"/>
      <c r="G101" s="177"/>
      <c r="H101" s="177"/>
      <c r="I101" s="177"/>
      <c r="J101" s="172"/>
      <c r="K101" s="172"/>
      <c r="L101" s="172"/>
      <c r="M101" s="172"/>
      <c r="N101" s="177"/>
      <c r="O101" s="177"/>
      <c r="P101" s="177"/>
      <c r="Q101" s="177"/>
    </row>
    <row r="102" spans="1:17">
      <c r="A102" s="177"/>
      <c r="B102" s="177"/>
      <c r="C102" s="177"/>
      <c r="D102" s="177"/>
      <c r="E102" s="177"/>
      <c r="F102" s="177"/>
      <c r="G102" s="177"/>
      <c r="H102" s="177"/>
      <c r="I102" s="177"/>
      <c r="J102" s="172"/>
      <c r="K102" s="172"/>
      <c r="L102" s="172"/>
      <c r="M102" s="172"/>
      <c r="N102" s="177"/>
      <c r="O102" s="177"/>
      <c r="P102" s="177"/>
      <c r="Q102" s="177"/>
    </row>
    <row r="103" spans="1:17">
      <c r="A103" s="177"/>
      <c r="B103" s="177"/>
      <c r="C103" s="177"/>
      <c r="D103" s="177"/>
      <c r="E103" s="177"/>
      <c r="F103" s="177"/>
      <c r="G103" s="177"/>
      <c r="H103" s="177"/>
      <c r="I103" s="177"/>
      <c r="J103" s="172"/>
      <c r="K103" s="172"/>
      <c r="L103" s="172"/>
      <c r="M103" s="172"/>
      <c r="N103" s="177"/>
      <c r="O103" s="177"/>
      <c r="P103" s="177"/>
      <c r="Q103" s="177"/>
    </row>
    <row r="104" spans="1:17">
      <c r="A104" s="177"/>
      <c r="B104" s="177"/>
      <c r="C104" s="177"/>
      <c r="D104" s="177"/>
      <c r="E104" s="177"/>
      <c r="F104" s="177"/>
      <c r="G104" s="177"/>
      <c r="H104" s="177"/>
      <c r="I104" s="177"/>
      <c r="J104" s="172"/>
      <c r="K104" s="172"/>
      <c r="L104" s="172"/>
      <c r="M104" s="172"/>
      <c r="N104" s="177"/>
      <c r="O104" s="177"/>
      <c r="P104" s="177"/>
      <c r="Q104" s="177"/>
    </row>
    <row r="105" spans="1:17">
      <c r="A105" s="177"/>
      <c r="B105" s="177"/>
      <c r="C105" s="177"/>
      <c r="D105" s="177"/>
      <c r="E105" s="177"/>
      <c r="F105" s="177"/>
      <c r="G105" s="177"/>
      <c r="H105" s="177"/>
      <c r="I105" s="177"/>
      <c r="J105" s="172"/>
      <c r="K105" s="172"/>
      <c r="L105" s="172"/>
      <c r="M105" s="172"/>
      <c r="N105" s="177"/>
      <c r="O105" s="177"/>
      <c r="P105" s="177"/>
      <c r="Q105" s="177"/>
    </row>
    <row r="106" spans="1:17">
      <c r="A106" s="177"/>
      <c r="B106" s="177"/>
      <c r="C106" s="177"/>
      <c r="D106" s="177"/>
      <c r="E106" s="177"/>
      <c r="F106" s="177"/>
      <c r="G106" s="177"/>
      <c r="H106" s="177"/>
      <c r="I106" s="177"/>
      <c r="J106" s="172"/>
      <c r="K106" s="172"/>
      <c r="L106" s="172"/>
      <c r="M106" s="172"/>
      <c r="N106" s="177"/>
      <c r="O106" s="177"/>
      <c r="P106" s="177"/>
      <c r="Q106" s="177"/>
    </row>
    <row r="107" spans="1:17">
      <c r="A107" s="177"/>
      <c r="B107" s="177"/>
      <c r="C107" s="177"/>
      <c r="D107" s="177"/>
      <c r="E107" s="177"/>
      <c r="F107" s="177"/>
      <c r="G107" s="177"/>
      <c r="H107" s="177"/>
      <c r="I107" s="177"/>
      <c r="J107" s="172"/>
      <c r="K107" s="172"/>
      <c r="L107" s="172"/>
      <c r="M107" s="172"/>
      <c r="N107" s="177"/>
      <c r="O107" s="177"/>
      <c r="P107" s="177"/>
      <c r="Q107" s="177"/>
    </row>
    <row r="108" spans="1:17">
      <c r="A108" s="177"/>
      <c r="B108" s="177"/>
      <c r="C108" s="177"/>
      <c r="D108" s="177"/>
      <c r="E108" s="177"/>
      <c r="F108" s="177"/>
      <c r="G108" s="177"/>
      <c r="H108" s="177"/>
      <c r="I108" s="177"/>
      <c r="J108" s="172"/>
      <c r="K108" s="172"/>
      <c r="L108" s="172"/>
      <c r="M108" s="172"/>
      <c r="N108" s="177"/>
      <c r="O108" s="177"/>
      <c r="P108" s="177"/>
      <c r="Q108" s="177"/>
    </row>
    <row r="109" spans="1:17">
      <c r="A109" s="177"/>
      <c r="B109" s="177"/>
      <c r="C109" s="177"/>
      <c r="D109" s="177"/>
      <c r="E109" s="177"/>
      <c r="F109" s="177"/>
      <c r="G109" s="177"/>
      <c r="H109" s="177"/>
      <c r="I109" s="177"/>
      <c r="J109" s="172"/>
      <c r="K109" s="172"/>
      <c r="L109" s="172"/>
      <c r="M109" s="172"/>
      <c r="N109" s="177"/>
      <c r="O109" s="177"/>
      <c r="P109" s="177"/>
      <c r="Q109" s="177"/>
    </row>
    <row r="110" spans="1:17">
      <c r="A110" s="177"/>
      <c r="B110" s="177"/>
      <c r="C110" s="177"/>
      <c r="D110" s="177"/>
      <c r="E110" s="177"/>
      <c r="F110" s="177"/>
      <c r="G110" s="177"/>
      <c r="H110" s="177"/>
      <c r="I110" s="177"/>
      <c r="J110" s="172"/>
      <c r="K110" s="172"/>
      <c r="L110" s="172"/>
      <c r="M110" s="172"/>
      <c r="N110" s="177"/>
      <c r="O110" s="177"/>
      <c r="P110" s="177"/>
      <c r="Q110" s="177"/>
    </row>
    <row r="111" spans="1:17">
      <c r="A111" s="177"/>
      <c r="B111" s="177"/>
      <c r="C111" s="177"/>
      <c r="D111" s="177"/>
      <c r="E111" s="177"/>
      <c r="F111" s="177"/>
      <c r="G111" s="177"/>
      <c r="H111" s="177"/>
      <c r="I111" s="177"/>
      <c r="J111" s="172"/>
      <c r="K111" s="172"/>
      <c r="L111" s="172"/>
      <c r="M111" s="172"/>
      <c r="N111" s="177"/>
      <c r="O111" s="177"/>
      <c r="P111" s="177"/>
      <c r="Q111" s="177"/>
    </row>
    <row r="112" spans="1:17">
      <c r="A112" s="177"/>
      <c r="B112" s="177"/>
      <c r="C112" s="177"/>
      <c r="D112" s="177"/>
      <c r="E112" s="177"/>
      <c r="F112" s="177"/>
      <c r="G112" s="177"/>
      <c r="H112" s="177"/>
      <c r="I112" s="177"/>
      <c r="J112" s="172"/>
      <c r="K112" s="172"/>
      <c r="L112" s="172"/>
      <c r="M112" s="172"/>
      <c r="N112" s="177"/>
      <c r="O112" s="177"/>
      <c r="P112" s="177"/>
      <c r="Q112" s="177"/>
    </row>
    <row r="113" spans="1:17">
      <c r="A113" s="177"/>
      <c r="B113" s="177"/>
      <c r="C113" s="177"/>
      <c r="D113" s="177"/>
      <c r="E113" s="177"/>
      <c r="F113" s="177"/>
      <c r="G113" s="177"/>
      <c r="H113" s="177"/>
      <c r="I113" s="177"/>
      <c r="J113" s="172"/>
      <c r="K113" s="172"/>
      <c r="L113" s="172"/>
      <c r="M113" s="172"/>
      <c r="N113" s="177"/>
      <c r="O113" s="177"/>
      <c r="P113" s="177"/>
      <c r="Q113" s="177"/>
    </row>
    <row r="114" spans="1:17">
      <c r="A114" s="177"/>
      <c r="B114" s="177"/>
      <c r="C114" s="177"/>
      <c r="D114" s="177"/>
      <c r="E114" s="177"/>
      <c r="F114" s="177"/>
      <c r="G114" s="177"/>
      <c r="H114" s="177"/>
      <c r="I114" s="177"/>
      <c r="J114" s="172"/>
      <c r="K114" s="172"/>
      <c r="L114" s="172"/>
      <c r="M114" s="172"/>
      <c r="N114" s="177"/>
      <c r="O114" s="177"/>
      <c r="P114" s="177"/>
      <c r="Q114" s="177"/>
    </row>
    <row r="115" spans="1:17">
      <c r="A115" s="177"/>
      <c r="B115" s="177"/>
      <c r="C115" s="177"/>
      <c r="D115" s="177"/>
      <c r="E115" s="177"/>
      <c r="F115" s="177"/>
      <c r="G115" s="177"/>
      <c r="H115" s="177"/>
      <c r="I115" s="177"/>
      <c r="J115" s="172"/>
      <c r="K115" s="172"/>
      <c r="L115" s="172"/>
      <c r="M115" s="172"/>
      <c r="N115" s="177"/>
      <c r="O115" s="177"/>
      <c r="P115" s="177"/>
      <c r="Q115" s="177"/>
    </row>
    <row r="116" spans="1:17">
      <c r="A116" s="177"/>
      <c r="B116" s="177"/>
      <c r="C116" s="177"/>
      <c r="D116" s="177"/>
      <c r="E116" s="177"/>
      <c r="F116" s="177"/>
      <c r="G116" s="177"/>
      <c r="H116" s="177"/>
      <c r="I116" s="177"/>
      <c r="J116" s="172"/>
      <c r="K116" s="172"/>
      <c r="L116" s="172"/>
      <c r="M116" s="172"/>
      <c r="N116" s="177"/>
      <c r="O116" s="177"/>
      <c r="P116" s="177"/>
      <c r="Q116" s="177"/>
    </row>
    <row r="117" spans="1:17">
      <c r="A117" s="177"/>
      <c r="B117" s="177"/>
      <c r="C117" s="177"/>
      <c r="D117" s="177"/>
      <c r="E117" s="177"/>
      <c r="F117" s="177"/>
      <c r="G117" s="177"/>
      <c r="H117" s="177"/>
      <c r="I117" s="177"/>
      <c r="J117" s="172"/>
      <c r="K117" s="172"/>
      <c r="L117" s="172"/>
      <c r="M117" s="172"/>
      <c r="N117" s="177"/>
      <c r="O117" s="177"/>
      <c r="P117" s="177"/>
      <c r="Q117" s="177"/>
    </row>
    <row r="118" spans="1:17">
      <c r="A118" s="177"/>
      <c r="B118" s="177"/>
      <c r="C118" s="177"/>
      <c r="D118" s="177"/>
      <c r="E118" s="177"/>
      <c r="F118" s="177"/>
      <c r="G118" s="177"/>
      <c r="H118" s="177"/>
      <c r="I118" s="177"/>
      <c r="J118" s="172"/>
      <c r="K118" s="172"/>
      <c r="L118" s="172"/>
      <c r="M118" s="172"/>
      <c r="N118" s="177"/>
      <c r="O118" s="177"/>
      <c r="P118" s="177"/>
      <c r="Q118" s="177"/>
    </row>
    <row r="119" spans="1:17">
      <c r="A119" s="177"/>
      <c r="B119" s="177"/>
      <c r="C119" s="177"/>
      <c r="D119" s="177"/>
      <c r="E119" s="177"/>
      <c r="F119" s="177"/>
      <c r="G119" s="177"/>
      <c r="H119" s="177"/>
      <c r="I119" s="177"/>
      <c r="J119" s="172"/>
      <c r="K119" s="172"/>
      <c r="L119" s="172"/>
      <c r="M119" s="172"/>
      <c r="N119" s="177"/>
      <c r="O119" s="177"/>
      <c r="P119" s="177"/>
      <c r="Q119" s="177"/>
    </row>
    <row r="120" spans="1:17">
      <c r="A120" s="177"/>
      <c r="B120" s="177"/>
      <c r="C120" s="177"/>
      <c r="D120" s="177"/>
      <c r="E120" s="177"/>
      <c r="F120" s="177"/>
      <c r="G120" s="177"/>
      <c r="H120" s="177"/>
      <c r="I120" s="177"/>
      <c r="J120" s="172"/>
      <c r="K120" s="172"/>
      <c r="L120" s="172"/>
      <c r="M120" s="172"/>
      <c r="N120" s="177"/>
      <c r="O120" s="177"/>
      <c r="P120" s="177"/>
      <c r="Q120" s="177"/>
    </row>
    <row r="121" spans="1:17">
      <c r="A121" s="177"/>
      <c r="B121" s="177"/>
      <c r="C121" s="177"/>
      <c r="D121" s="177"/>
      <c r="E121" s="177"/>
      <c r="F121" s="177"/>
      <c r="G121" s="177"/>
      <c r="H121" s="177"/>
      <c r="I121" s="177"/>
      <c r="J121" s="172"/>
      <c r="K121" s="172"/>
      <c r="L121" s="172"/>
      <c r="M121" s="172"/>
      <c r="N121" s="177"/>
      <c r="O121" s="177"/>
      <c r="P121" s="177"/>
      <c r="Q121" s="177"/>
    </row>
    <row r="122" spans="1:17">
      <c r="A122" s="177"/>
      <c r="B122" s="177"/>
      <c r="C122" s="177"/>
      <c r="D122" s="177"/>
      <c r="E122" s="177"/>
      <c r="F122" s="177"/>
      <c r="G122" s="177"/>
      <c r="H122" s="177"/>
      <c r="I122" s="177"/>
      <c r="J122" s="172"/>
      <c r="K122" s="172"/>
      <c r="L122" s="172"/>
      <c r="M122" s="172"/>
      <c r="N122" s="177"/>
      <c r="O122" s="177"/>
      <c r="P122" s="177"/>
      <c r="Q122" s="177"/>
    </row>
    <row r="123" spans="1:17">
      <c r="A123" s="177"/>
      <c r="B123" s="177"/>
      <c r="C123" s="177"/>
      <c r="D123" s="177"/>
      <c r="E123" s="177"/>
      <c r="F123" s="177"/>
      <c r="G123" s="177"/>
      <c r="H123" s="177"/>
      <c r="I123" s="177"/>
      <c r="J123" s="172"/>
      <c r="K123" s="172"/>
      <c r="L123" s="172"/>
      <c r="M123" s="172"/>
      <c r="N123" s="177"/>
      <c r="O123" s="177"/>
      <c r="P123" s="177"/>
      <c r="Q123" s="177"/>
    </row>
    <row r="124" spans="1:17">
      <c r="A124" s="177"/>
      <c r="B124" s="177"/>
      <c r="C124" s="177"/>
      <c r="D124" s="177"/>
      <c r="E124" s="177"/>
      <c r="F124" s="177"/>
      <c r="G124" s="177"/>
      <c r="H124" s="177"/>
      <c r="I124" s="177"/>
      <c r="J124" s="172"/>
      <c r="K124" s="172"/>
      <c r="L124" s="172"/>
      <c r="M124" s="172"/>
      <c r="N124" s="177"/>
      <c r="O124" s="177"/>
      <c r="P124" s="177"/>
      <c r="Q124" s="177"/>
    </row>
    <row r="125" spans="1:17">
      <c r="A125" s="177"/>
      <c r="B125" s="177"/>
      <c r="C125" s="177"/>
      <c r="D125" s="177"/>
      <c r="E125" s="177"/>
      <c r="F125" s="177"/>
      <c r="G125" s="177"/>
      <c r="H125" s="177"/>
      <c r="I125" s="177"/>
      <c r="J125" s="172"/>
      <c r="K125" s="172"/>
      <c r="L125" s="172"/>
      <c r="M125" s="172"/>
      <c r="N125" s="177"/>
      <c r="O125" s="177"/>
      <c r="P125" s="177"/>
      <c r="Q125" s="177"/>
    </row>
    <row r="126" spans="1:17">
      <c r="A126" s="177"/>
      <c r="B126" s="177"/>
      <c r="C126" s="177"/>
      <c r="D126" s="177"/>
      <c r="E126" s="177"/>
      <c r="F126" s="177"/>
      <c r="G126" s="177"/>
      <c r="H126" s="177"/>
      <c r="I126" s="177"/>
      <c r="J126" s="172"/>
      <c r="K126" s="172"/>
      <c r="L126" s="172"/>
      <c r="M126" s="172"/>
      <c r="N126" s="177"/>
      <c r="O126" s="177"/>
      <c r="P126" s="177"/>
      <c r="Q126" s="177"/>
    </row>
    <row r="127" spans="1:17">
      <c r="A127" s="177"/>
      <c r="B127" s="177"/>
      <c r="C127" s="177"/>
      <c r="D127" s="177"/>
      <c r="E127" s="177"/>
      <c r="F127" s="177"/>
      <c r="G127" s="177"/>
      <c r="H127" s="177"/>
      <c r="I127" s="177"/>
      <c r="J127" s="172"/>
      <c r="K127" s="172"/>
      <c r="L127" s="172"/>
      <c r="M127" s="172"/>
      <c r="N127" s="177"/>
      <c r="O127" s="177"/>
      <c r="P127" s="177"/>
      <c r="Q127" s="177"/>
    </row>
    <row r="128" spans="1:17">
      <c r="A128" s="177"/>
      <c r="B128" s="177"/>
      <c r="C128" s="177"/>
      <c r="D128" s="177"/>
      <c r="E128" s="177"/>
      <c r="F128" s="177"/>
      <c r="G128" s="177"/>
      <c r="H128" s="177"/>
      <c r="I128" s="177"/>
      <c r="J128" s="172"/>
      <c r="K128" s="172"/>
      <c r="L128" s="172"/>
      <c r="M128" s="172"/>
      <c r="N128" s="177"/>
      <c r="O128" s="177"/>
      <c r="P128" s="177"/>
      <c r="Q128" s="177"/>
    </row>
    <row r="129" spans="1:17">
      <c r="A129" s="177"/>
      <c r="B129" s="177"/>
      <c r="C129" s="177"/>
      <c r="D129" s="177"/>
      <c r="E129" s="177"/>
      <c r="F129" s="177"/>
      <c r="G129" s="177"/>
      <c r="H129" s="177"/>
      <c r="I129" s="177"/>
      <c r="J129" s="172"/>
      <c r="K129" s="172"/>
      <c r="L129" s="172"/>
      <c r="M129" s="172"/>
      <c r="N129" s="177"/>
      <c r="O129" s="177"/>
      <c r="P129" s="177"/>
      <c r="Q129" s="177"/>
    </row>
    <row r="130" spans="1:17">
      <c r="A130" s="177"/>
      <c r="B130" s="177"/>
      <c r="C130" s="177"/>
      <c r="D130" s="177"/>
      <c r="E130" s="177"/>
      <c r="F130" s="177"/>
      <c r="G130" s="177"/>
      <c r="H130" s="177"/>
      <c r="I130" s="177"/>
      <c r="J130" s="172"/>
      <c r="K130" s="172"/>
      <c r="L130" s="172"/>
      <c r="M130" s="172"/>
      <c r="N130" s="177"/>
      <c r="O130" s="177"/>
      <c r="P130" s="177"/>
      <c r="Q130" s="177"/>
    </row>
    <row r="131" spans="1:17">
      <c r="A131" s="177"/>
      <c r="B131" s="177"/>
      <c r="C131" s="177"/>
      <c r="D131" s="177"/>
      <c r="E131" s="177"/>
      <c r="F131" s="177"/>
      <c r="G131" s="177"/>
      <c r="H131" s="177"/>
      <c r="I131" s="177"/>
      <c r="J131" s="172"/>
      <c r="K131" s="172"/>
      <c r="L131" s="172"/>
      <c r="M131" s="172"/>
      <c r="N131" s="177"/>
      <c r="O131" s="177"/>
      <c r="P131" s="177"/>
      <c r="Q131" s="177"/>
    </row>
    <row r="132" spans="1:17">
      <c r="A132" s="177"/>
      <c r="B132" s="177"/>
      <c r="C132" s="177"/>
      <c r="D132" s="177"/>
      <c r="E132" s="177"/>
      <c r="F132" s="177"/>
      <c r="G132" s="177"/>
      <c r="H132" s="177"/>
      <c r="I132" s="177"/>
      <c r="J132" s="172"/>
      <c r="K132" s="172"/>
      <c r="L132" s="172"/>
      <c r="M132" s="172"/>
      <c r="N132" s="177"/>
      <c r="O132" s="177"/>
      <c r="P132" s="177"/>
      <c r="Q132" s="177"/>
    </row>
    <row r="133" spans="1:17">
      <c r="A133" s="177"/>
      <c r="B133" s="177"/>
      <c r="C133" s="177"/>
      <c r="D133" s="177"/>
      <c r="E133" s="177"/>
      <c r="F133" s="177"/>
      <c r="G133" s="177"/>
      <c r="H133" s="177"/>
      <c r="I133" s="177"/>
      <c r="J133" s="172"/>
      <c r="K133" s="172"/>
      <c r="L133" s="172"/>
      <c r="M133" s="172"/>
      <c r="N133" s="177"/>
      <c r="O133" s="177"/>
      <c r="P133" s="177"/>
      <c r="Q133" s="177"/>
    </row>
    <row r="134" spans="1:17">
      <c r="A134" s="177"/>
      <c r="B134" s="177"/>
      <c r="C134" s="177"/>
      <c r="D134" s="177"/>
      <c r="E134" s="177"/>
      <c r="F134" s="177"/>
      <c r="G134" s="177"/>
      <c r="H134" s="177"/>
      <c r="I134" s="177"/>
      <c r="J134" s="172"/>
      <c r="K134" s="172"/>
      <c r="L134" s="172"/>
      <c r="M134" s="172"/>
      <c r="N134" s="177"/>
      <c r="O134" s="177"/>
      <c r="P134" s="177"/>
      <c r="Q134" s="177"/>
    </row>
    <row r="135" spans="1:17">
      <c r="A135" s="177"/>
      <c r="B135" s="177"/>
      <c r="C135" s="177"/>
      <c r="D135" s="177"/>
      <c r="E135" s="177"/>
      <c r="F135" s="177"/>
      <c r="G135" s="177"/>
      <c r="H135" s="177"/>
      <c r="I135" s="177"/>
      <c r="J135" s="172"/>
      <c r="K135" s="172"/>
      <c r="L135" s="172"/>
      <c r="M135" s="172"/>
      <c r="N135" s="177"/>
      <c r="O135" s="177"/>
      <c r="P135" s="177"/>
      <c r="Q135" s="177"/>
    </row>
    <row r="136" spans="1:17">
      <c r="A136" s="177"/>
      <c r="B136" s="177"/>
      <c r="C136" s="177"/>
      <c r="D136" s="177"/>
      <c r="E136" s="177"/>
      <c r="F136" s="177"/>
      <c r="G136" s="177"/>
      <c r="H136" s="177"/>
      <c r="I136" s="177"/>
      <c r="J136" s="172"/>
      <c r="K136" s="172"/>
      <c r="L136" s="172"/>
      <c r="M136" s="172"/>
      <c r="N136" s="177"/>
      <c r="O136" s="177"/>
      <c r="P136" s="177"/>
      <c r="Q136" s="177"/>
    </row>
    <row r="137" spans="1:17">
      <c r="A137" s="177"/>
      <c r="B137" s="177"/>
      <c r="C137" s="177"/>
      <c r="D137" s="177"/>
      <c r="E137" s="177"/>
      <c r="F137" s="177"/>
      <c r="G137" s="177"/>
      <c r="H137" s="177"/>
      <c r="I137" s="177"/>
      <c r="J137" s="172"/>
      <c r="K137" s="172"/>
      <c r="L137" s="172"/>
      <c r="M137" s="172"/>
      <c r="N137" s="177"/>
      <c r="O137" s="177"/>
      <c r="P137" s="177"/>
      <c r="Q137" s="177"/>
    </row>
    <row r="138" spans="1:17">
      <c r="A138" s="177"/>
      <c r="B138" s="177"/>
      <c r="C138" s="177"/>
      <c r="D138" s="177"/>
      <c r="E138" s="177"/>
      <c r="F138" s="177"/>
      <c r="G138" s="177"/>
      <c r="H138" s="177"/>
      <c r="I138" s="177"/>
      <c r="J138" s="172"/>
      <c r="K138" s="172"/>
      <c r="L138" s="172"/>
      <c r="M138" s="172"/>
      <c r="N138" s="177"/>
      <c r="O138" s="177"/>
      <c r="P138" s="177"/>
      <c r="Q138" s="177"/>
    </row>
    <row r="139" spans="1:17">
      <c r="A139" s="177"/>
      <c r="B139" s="177"/>
      <c r="C139" s="177"/>
      <c r="D139" s="177"/>
      <c r="E139" s="177"/>
      <c r="F139" s="177"/>
      <c r="G139" s="177"/>
      <c r="H139" s="177"/>
      <c r="I139" s="177"/>
      <c r="J139" s="172"/>
      <c r="K139" s="172"/>
      <c r="L139" s="172"/>
      <c r="M139" s="172"/>
      <c r="N139" s="177"/>
      <c r="O139" s="177"/>
      <c r="P139" s="177"/>
      <c r="Q139" s="177"/>
    </row>
    <row r="140" spans="1:17">
      <c r="A140" s="177"/>
      <c r="B140" s="177"/>
      <c r="C140" s="177"/>
      <c r="D140" s="177"/>
      <c r="E140" s="177"/>
      <c r="F140" s="177"/>
      <c r="G140" s="177"/>
      <c r="H140" s="177"/>
      <c r="I140" s="177"/>
      <c r="J140" s="172"/>
      <c r="K140" s="172"/>
      <c r="L140" s="172"/>
      <c r="M140" s="172"/>
      <c r="N140" s="177"/>
      <c r="O140" s="177"/>
      <c r="P140" s="177"/>
      <c r="Q140" s="177"/>
    </row>
    <row r="141" spans="1:17">
      <c r="A141" s="177"/>
      <c r="B141" s="177"/>
      <c r="C141" s="177"/>
      <c r="D141" s="177"/>
      <c r="E141" s="177"/>
      <c r="F141" s="177"/>
      <c r="G141" s="177"/>
      <c r="H141" s="177"/>
      <c r="I141" s="177"/>
      <c r="J141" s="172"/>
      <c r="K141" s="172"/>
      <c r="L141" s="172"/>
      <c r="M141" s="172"/>
      <c r="N141" s="177"/>
      <c r="O141" s="177"/>
      <c r="P141" s="177"/>
      <c r="Q141" s="177"/>
    </row>
    <row r="142" spans="1:17">
      <c r="A142" s="177"/>
      <c r="B142" s="177"/>
      <c r="C142" s="177"/>
      <c r="D142" s="177"/>
      <c r="E142" s="177"/>
      <c r="F142" s="177"/>
      <c r="G142" s="177"/>
      <c r="H142" s="177"/>
      <c r="I142" s="177"/>
      <c r="J142" s="172"/>
      <c r="K142" s="172"/>
      <c r="L142" s="172"/>
      <c r="M142" s="172"/>
      <c r="N142" s="177"/>
      <c r="O142" s="177"/>
      <c r="P142" s="177"/>
      <c r="Q142" s="177"/>
    </row>
    <row r="143" spans="1:17">
      <c r="A143" s="177"/>
      <c r="B143" s="177"/>
      <c r="C143" s="177"/>
      <c r="D143" s="177"/>
      <c r="E143" s="177"/>
      <c r="F143" s="177"/>
      <c r="G143" s="177"/>
      <c r="H143" s="177"/>
      <c r="I143" s="177"/>
      <c r="J143" s="172"/>
      <c r="K143" s="172"/>
      <c r="L143" s="172"/>
      <c r="M143" s="172"/>
      <c r="N143" s="177"/>
      <c r="O143" s="177"/>
      <c r="P143" s="177"/>
      <c r="Q143" s="177"/>
    </row>
    <row r="144" spans="1:17">
      <c r="A144" s="177"/>
      <c r="B144" s="177"/>
      <c r="C144" s="177"/>
      <c r="D144" s="177"/>
      <c r="E144" s="177"/>
      <c r="F144" s="177"/>
      <c r="G144" s="177"/>
      <c r="H144" s="177"/>
      <c r="I144" s="177"/>
      <c r="J144" s="172"/>
      <c r="K144" s="172"/>
      <c r="L144" s="172"/>
      <c r="M144" s="172"/>
      <c r="N144" s="177"/>
      <c r="O144" s="177"/>
      <c r="P144" s="177"/>
      <c r="Q144" s="177"/>
    </row>
    <row r="145" spans="1:17">
      <c r="A145" s="177"/>
      <c r="B145" s="177"/>
      <c r="C145" s="177"/>
      <c r="D145" s="177"/>
      <c r="E145" s="177"/>
      <c r="F145" s="177"/>
      <c r="G145" s="177"/>
      <c r="H145" s="177"/>
      <c r="I145" s="177"/>
      <c r="J145" s="172"/>
      <c r="K145" s="172"/>
      <c r="L145" s="172"/>
      <c r="M145" s="172"/>
      <c r="N145" s="177"/>
      <c r="O145" s="177"/>
      <c r="P145" s="177"/>
      <c r="Q145" s="177"/>
    </row>
    <row r="146" spans="1:17">
      <c r="A146" s="177"/>
      <c r="B146" s="177"/>
      <c r="C146" s="177"/>
      <c r="D146" s="177"/>
      <c r="E146" s="177"/>
      <c r="F146" s="177"/>
      <c r="G146" s="177"/>
      <c r="H146" s="177"/>
      <c r="I146" s="177"/>
      <c r="J146" s="172"/>
      <c r="K146" s="172"/>
      <c r="L146" s="172"/>
      <c r="M146" s="172"/>
      <c r="N146" s="177"/>
      <c r="O146" s="177"/>
      <c r="P146" s="177"/>
      <c r="Q146" s="177"/>
    </row>
    <row r="147" spans="1:17">
      <c r="A147" s="177"/>
      <c r="B147" s="177"/>
      <c r="C147" s="177"/>
      <c r="D147" s="177"/>
      <c r="E147" s="177"/>
      <c r="F147" s="177"/>
      <c r="G147" s="177"/>
      <c r="H147" s="177"/>
      <c r="I147" s="177"/>
      <c r="J147" s="172"/>
      <c r="K147" s="172"/>
      <c r="L147" s="172"/>
      <c r="M147" s="172"/>
      <c r="N147" s="177"/>
      <c r="O147" s="177"/>
      <c r="P147" s="177"/>
      <c r="Q147" s="177"/>
    </row>
    <row r="148" spans="1:17">
      <c r="A148" s="177"/>
      <c r="B148" s="177"/>
      <c r="C148" s="177"/>
      <c r="D148" s="177"/>
      <c r="E148" s="177"/>
      <c r="F148" s="177"/>
      <c r="G148" s="177"/>
      <c r="H148" s="177"/>
      <c r="I148" s="177"/>
      <c r="J148" s="172"/>
      <c r="K148" s="172"/>
      <c r="L148" s="172"/>
      <c r="M148" s="172"/>
      <c r="N148" s="177"/>
      <c r="O148" s="177"/>
      <c r="P148" s="177"/>
      <c r="Q148" s="177"/>
    </row>
    <row r="149" spans="1:17">
      <c r="A149" s="177"/>
      <c r="B149" s="177"/>
      <c r="C149" s="177"/>
      <c r="D149" s="177"/>
      <c r="E149" s="177"/>
      <c r="F149" s="177"/>
      <c r="G149" s="177"/>
      <c r="H149" s="177"/>
      <c r="I149" s="177"/>
      <c r="J149" s="172"/>
      <c r="K149" s="172"/>
      <c r="L149" s="172"/>
      <c r="M149" s="172"/>
      <c r="N149" s="177"/>
      <c r="O149" s="177"/>
      <c r="P149" s="177"/>
      <c r="Q149" s="177"/>
    </row>
    <row r="150" spans="1:17">
      <c r="A150" s="177"/>
      <c r="B150" s="177"/>
      <c r="C150" s="177"/>
      <c r="D150" s="177"/>
      <c r="E150" s="177"/>
      <c r="F150" s="177"/>
      <c r="G150" s="177"/>
      <c r="H150" s="177"/>
      <c r="I150" s="177"/>
      <c r="J150" s="172"/>
      <c r="K150" s="172"/>
      <c r="L150" s="172"/>
      <c r="M150" s="172"/>
      <c r="N150" s="177"/>
      <c r="O150" s="177"/>
      <c r="P150" s="177"/>
      <c r="Q150" s="177"/>
    </row>
    <row r="151" spans="1:17">
      <c r="A151" s="177"/>
      <c r="B151" s="177"/>
      <c r="C151" s="177"/>
      <c r="D151" s="177"/>
      <c r="E151" s="177"/>
      <c r="F151" s="177"/>
      <c r="G151" s="177"/>
      <c r="H151" s="177"/>
      <c r="I151" s="177"/>
      <c r="J151" s="172"/>
      <c r="K151" s="172"/>
      <c r="L151" s="172"/>
      <c r="M151" s="172"/>
      <c r="N151" s="177"/>
      <c r="O151" s="177"/>
      <c r="P151" s="177"/>
      <c r="Q151" s="177"/>
    </row>
    <row r="152" spans="1:17">
      <c r="A152" s="177"/>
      <c r="B152" s="177"/>
      <c r="C152" s="177"/>
      <c r="D152" s="177"/>
      <c r="E152" s="177"/>
      <c r="F152" s="177"/>
      <c r="G152" s="177"/>
      <c r="H152" s="177"/>
      <c r="I152" s="177"/>
      <c r="J152" s="172"/>
      <c r="K152" s="172"/>
      <c r="L152" s="172"/>
      <c r="M152" s="172"/>
      <c r="N152" s="177"/>
      <c r="O152" s="177"/>
      <c r="P152" s="177"/>
      <c r="Q152" s="177"/>
    </row>
    <row r="153" spans="1:17">
      <c r="A153" s="177"/>
      <c r="B153" s="177"/>
      <c r="C153" s="177"/>
      <c r="D153" s="177"/>
      <c r="E153" s="177"/>
      <c r="F153" s="177"/>
      <c r="G153" s="177"/>
      <c r="H153" s="177"/>
      <c r="I153" s="177"/>
      <c r="J153" s="172"/>
      <c r="K153" s="172"/>
      <c r="L153" s="172"/>
      <c r="M153" s="172"/>
      <c r="N153" s="177"/>
      <c r="O153" s="177"/>
      <c r="P153" s="177"/>
      <c r="Q153" s="177"/>
    </row>
    <row r="154" spans="1:17">
      <c r="A154" s="177"/>
      <c r="B154" s="177"/>
      <c r="C154" s="177"/>
      <c r="D154" s="177"/>
      <c r="E154" s="177"/>
      <c r="F154" s="177"/>
      <c r="G154" s="177"/>
      <c r="H154" s="177"/>
      <c r="I154" s="177"/>
      <c r="J154" s="172"/>
      <c r="K154" s="172"/>
      <c r="L154" s="172"/>
      <c r="M154" s="172"/>
      <c r="N154" s="177"/>
      <c r="O154" s="177"/>
      <c r="P154" s="177"/>
      <c r="Q154" s="177"/>
    </row>
    <row r="155" spans="1:17">
      <c r="A155" s="177"/>
      <c r="B155" s="177"/>
      <c r="C155" s="177"/>
      <c r="D155" s="177"/>
      <c r="E155" s="177"/>
      <c r="F155" s="177"/>
      <c r="G155" s="177"/>
      <c r="H155" s="177"/>
      <c r="I155" s="177"/>
      <c r="J155" s="172"/>
      <c r="K155" s="172"/>
      <c r="L155" s="172"/>
      <c r="M155" s="172"/>
      <c r="N155" s="177"/>
      <c r="O155" s="177"/>
      <c r="P155" s="177"/>
      <c r="Q155" s="177"/>
    </row>
    <row r="156" spans="1:17">
      <c r="A156" s="177"/>
      <c r="B156" s="177"/>
      <c r="C156" s="177"/>
      <c r="D156" s="177"/>
      <c r="E156" s="177"/>
      <c r="F156" s="177"/>
      <c r="G156" s="177"/>
      <c r="H156" s="177"/>
      <c r="I156" s="177"/>
      <c r="J156" s="172"/>
      <c r="K156" s="172"/>
      <c r="L156" s="172"/>
      <c r="M156" s="172"/>
      <c r="N156" s="177"/>
      <c r="O156" s="177"/>
      <c r="P156" s="177"/>
      <c r="Q156" s="177"/>
    </row>
    <row r="157" spans="1:17">
      <c r="A157" s="177"/>
      <c r="B157" s="177"/>
      <c r="C157" s="177"/>
      <c r="D157" s="177"/>
      <c r="E157" s="177"/>
      <c r="F157" s="177"/>
      <c r="G157" s="177"/>
      <c r="H157" s="177"/>
      <c r="I157" s="177"/>
      <c r="J157" s="172"/>
      <c r="K157" s="172"/>
      <c r="L157" s="172"/>
      <c r="M157" s="172"/>
      <c r="N157" s="177"/>
      <c r="O157" s="177"/>
      <c r="P157" s="177"/>
      <c r="Q157" s="177"/>
    </row>
    <row r="158" spans="1:17">
      <c r="A158" s="177"/>
      <c r="B158" s="177"/>
      <c r="C158" s="177"/>
      <c r="D158" s="177"/>
      <c r="E158" s="177"/>
      <c r="F158" s="177"/>
      <c r="G158" s="177"/>
      <c r="H158" s="177"/>
      <c r="I158" s="177"/>
      <c r="J158" s="172"/>
      <c r="K158" s="172"/>
      <c r="L158" s="172"/>
      <c r="M158" s="172"/>
      <c r="N158" s="177"/>
      <c r="O158" s="177"/>
      <c r="P158" s="177"/>
      <c r="Q158" s="177"/>
    </row>
    <row r="159" spans="1:17">
      <c r="A159" s="177"/>
      <c r="B159" s="177"/>
      <c r="C159" s="177"/>
      <c r="D159" s="177"/>
      <c r="E159" s="177"/>
      <c r="F159" s="177"/>
      <c r="G159" s="177"/>
      <c r="H159" s="177"/>
      <c r="I159" s="177"/>
      <c r="J159" s="172"/>
      <c r="K159" s="172"/>
      <c r="L159" s="172"/>
      <c r="M159" s="172"/>
      <c r="N159" s="177"/>
      <c r="O159" s="177"/>
      <c r="P159" s="177"/>
      <c r="Q159" s="177"/>
    </row>
    <row r="160" spans="1:17">
      <c r="A160" s="177"/>
      <c r="B160" s="177"/>
      <c r="C160" s="177"/>
      <c r="D160" s="177"/>
      <c r="E160" s="177"/>
      <c r="F160" s="177"/>
      <c r="G160" s="177"/>
      <c r="H160" s="177"/>
      <c r="I160" s="177"/>
      <c r="J160" s="172"/>
      <c r="K160" s="172"/>
      <c r="L160" s="172"/>
      <c r="M160" s="172"/>
      <c r="N160" s="177"/>
      <c r="O160" s="177"/>
      <c r="P160" s="177"/>
      <c r="Q160" s="177"/>
    </row>
    <row r="161" spans="1:17">
      <c r="A161" s="177"/>
      <c r="B161" s="177"/>
      <c r="C161" s="177"/>
      <c r="D161" s="177"/>
      <c r="E161" s="177"/>
      <c r="F161" s="177"/>
      <c r="G161" s="177"/>
      <c r="H161" s="177"/>
      <c r="I161" s="177"/>
      <c r="J161" s="172"/>
      <c r="K161" s="172"/>
      <c r="L161" s="172"/>
      <c r="M161" s="172"/>
      <c r="N161" s="177"/>
      <c r="O161" s="177"/>
      <c r="P161" s="177"/>
      <c r="Q161" s="177"/>
    </row>
    <row r="162" spans="1:17">
      <c r="A162" s="177"/>
      <c r="B162" s="177"/>
      <c r="C162" s="177"/>
      <c r="D162" s="177"/>
      <c r="E162" s="177"/>
      <c r="F162" s="177"/>
      <c r="G162" s="177"/>
      <c r="H162" s="177"/>
      <c r="I162" s="177"/>
      <c r="J162" s="172"/>
      <c r="K162" s="172"/>
      <c r="L162" s="172"/>
      <c r="M162" s="172"/>
      <c r="N162" s="177"/>
      <c r="O162" s="177"/>
      <c r="P162" s="177"/>
      <c r="Q162" s="177"/>
    </row>
    <row r="163" spans="1:17">
      <c r="A163" s="177"/>
      <c r="B163" s="177"/>
      <c r="C163" s="177"/>
      <c r="D163" s="177"/>
      <c r="E163" s="177"/>
      <c r="F163" s="177"/>
      <c r="G163" s="177"/>
      <c r="H163" s="177"/>
      <c r="I163" s="177"/>
      <c r="J163" s="172"/>
      <c r="K163" s="172"/>
      <c r="L163" s="172"/>
      <c r="M163" s="172"/>
      <c r="N163" s="177"/>
      <c r="O163" s="177"/>
      <c r="P163" s="177"/>
      <c r="Q163" s="177"/>
    </row>
    <row r="164" spans="1:17">
      <c r="A164" s="177"/>
      <c r="B164" s="177"/>
      <c r="C164" s="177"/>
      <c r="D164" s="177"/>
      <c r="E164" s="177"/>
      <c r="F164" s="177"/>
      <c r="G164" s="177"/>
      <c r="H164" s="177"/>
      <c r="I164" s="177"/>
      <c r="J164" s="172"/>
      <c r="K164" s="172"/>
      <c r="L164" s="172"/>
      <c r="M164" s="172"/>
      <c r="N164" s="177"/>
      <c r="O164" s="177"/>
      <c r="P164" s="177"/>
      <c r="Q164" s="177"/>
    </row>
    <row r="165" spans="1:17">
      <c r="A165" s="177"/>
      <c r="B165" s="177"/>
      <c r="C165" s="177"/>
      <c r="D165" s="177"/>
      <c r="E165" s="177"/>
      <c r="F165" s="177"/>
      <c r="G165" s="177"/>
      <c r="H165" s="177"/>
      <c r="I165" s="177"/>
      <c r="J165" s="172"/>
      <c r="K165" s="172"/>
      <c r="L165" s="172"/>
      <c r="M165" s="172"/>
      <c r="N165" s="177"/>
      <c r="O165" s="177"/>
      <c r="P165" s="177"/>
      <c r="Q165" s="177"/>
    </row>
    <row r="166" spans="1:17">
      <c r="A166" s="177"/>
      <c r="B166" s="177"/>
      <c r="C166" s="177"/>
      <c r="D166" s="177"/>
      <c r="E166" s="177"/>
      <c r="F166" s="177"/>
      <c r="G166" s="177"/>
      <c r="H166" s="177"/>
      <c r="I166" s="177"/>
      <c r="J166" s="172"/>
      <c r="K166" s="172"/>
      <c r="L166" s="172"/>
      <c r="M166" s="172"/>
      <c r="N166" s="177"/>
      <c r="O166" s="177"/>
      <c r="P166" s="177"/>
      <c r="Q166" s="177"/>
    </row>
    <row r="167" spans="1:17">
      <c r="A167" s="177"/>
      <c r="B167" s="177"/>
      <c r="C167" s="177"/>
      <c r="D167" s="177"/>
      <c r="E167" s="177"/>
      <c r="F167" s="177"/>
      <c r="G167" s="177"/>
      <c r="H167" s="177"/>
      <c r="I167" s="177"/>
      <c r="J167" s="172"/>
      <c r="K167" s="172"/>
      <c r="L167" s="172"/>
      <c r="M167" s="172"/>
      <c r="N167" s="177"/>
      <c r="O167" s="177"/>
      <c r="P167" s="177"/>
      <c r="Q167" s="177"/>
    </row>
    <row r="168" spans="1:17">
      <c r="A168" s="177"/>
      <c r="B168" s="177"/>
      <c r="C168" s="177"/>
      <c r="D168" s="177"/>
      <c r="E168" s="177"/>
      <c r="F168" s="177"/>
      <c r="G168" s="177"/>
      <c r="H168" s="177"/>
      <c r="I168" s="177"/>
      <c r="J168" s="172"/>
      <c r="K168" s="172"/>
      <c r="L168" s="172"/>
      <c r="M168" s="172"/>
      <c r="N168" s="177"/>
      <c r="O168" s="177"/>
      <c r="P168" s="177"/>
      <c r="Q168" s="177"/>
    </row>
    <row r="169" spans="1:17">
      <c r="A169" s="177"/>
      <c r="B169" s="177"/>
      <c r="C169" s="177"/>
      <c r="D169" s="177"/>
      <c r="E169" s="177"/>
      <c r="F169" s="177"/>
      <c r="G169" s="177"/>
      <c r="H169" s="177"/>
      <c r="I169" s="177"/>
      <c r="J169" s="172"/>
      <c r="K169" s="172"/>
      <c r="L169" s="172"/>
      <c r="M169" s="172"/>
      <c r="N169" s="177"/>
      <c r="O169" s="177"/>
      <c r="P169" s="177"/>
      <c r="Q169" s="177"/>
    </row>
    <row r="170" spans="1:17">
      <c r="A170" s="177"/>
      <c r="B170" s="177"/>
      <c r="C170" s="177"/>
      <c r="D170" s="177"/>
      <c r="E170" s="177"/>
      <c r="F170" s="177"/>
      <c r="G170" s="177"/>
      <c r="H170" s="177"/>
      <c r="I170" s="177"/>
      <c r="J170" s="172"/>
      <c r="K170" s="172"/>
      <c r="L170" s="172"/>
      <c r="M170" s="172"/>
      <c r="N170" s="177"/>
      <c r="O170" s="177"/>
      <c r="P170" s="177"/>
      <c r="Q170" s="177"/>
    </row>
    <row r="171" spans="1:17">
      <c r="A171" s="177"/>
      <c r="B171" s="177"/>
      <c r="C171" s="177"/>
      <c r="D171" s="177"/>
      <c r="E171" s="177"/>
      <c r="F171" s="177"/>
      <c r="G171" s="177"/>
      <c r="H171" s="177"/>
      <c r="I171" s="177"/>
      <c r="J171" s="172"/>
      <c r="K171" s="172"/>
      <c r="L171" s="172"/>
      <c r="M171" s="172"/>
      <c r="N171" s="177"/>
      <c r="O171" s="177"/>
      <c r="P171" s="177"/>
      <c r="Q171" s="177"/>
    </row>
    <row r="172" spans="1:17">
      <c r="A172" s="177"/>
      <c r="B172" s="177"/>
      <c r="C172" s="177"/>
      <c r="D172" s="177"/>
      <c r="E172" s="177"/>
      <c r="F172" s="177"/>
      <c r="G172" s="177"/>
      <c r="H172" s="177"/>
      <c r="I172" s="177"/>
      <c r="J172" s="172"/>
      <c r="K172" s="172"/>
      <c r="L172" s="172"/>
      <c r="M172" s="172"/>
      <c r="N172" s="177"/>
      <c r="O172" s="177"/>
      <c r="P172" s="177"/>
      <c r="Q172" s="177"/>
    </row>
    <row r="173" spans="1:17">
      <c r="A173" s="177"/>
      <c r="B173" s="177"/>
      <c r="C173" s="177"/>
      <c r="D173" s="177"/>
      <c r="E173" s="177"/>
      <c r="F173" s="177"/>
      <c r="G173" s="177"/>
      <c r="H173" s="177"/>
      <c r="I173" s="177"/>
      <c r="J173" s="172"/>
      <c r="K173" s="172"/>
      <c r="L173" s="172"/>
      <c r="M173" s="172"/>
      <c r="N173" s="177"/>
      <c r="O173" s="177"/>
      <c r="P173" s="177"/>
      <c r="Q173" s="177"/>
    </row>
    <row r="174" spans="1:17">
      <c r="A174" s="177"/>
      <c r="B174" s="177"/>
      <c r="C174" s="177"/>
      <c r="D174" s="177"/>
      <c r="E174" s="177"/>
      <c r="F174" s="177"/>
      <c r="G174" s="177"/>
      <c r="H174" s="177"/>
      <c r="I174" s="177"/>
      <c r="J174" s="172"/>
      <c r="K174" s="172"/>
      <c r="L174" s="172"/>
      <c r="M174" s="172"/>
      <c r="N174" s="177"/>
      <c r="O174" s="177"/>
      <c r="P174" s="177"/>
      <c r="Q174" s="177"/>
    </row>
    <row r="175" spans="1:17">
      <c r="A175" s="177"/>
      <c r="B175" s="177"/>
      <c r="C175" s="177"/>
      <c r="D175" s="177"/>
      <c r="E175" s="177"/>
      <c r="F175" s="177"/>
      <c r="G175" s="177"/>
      <c r="H175" s="177"/>
      <c r="I175" s="177"/>
      <c r="J175" s="172"/>
      <c r="K175" s="172"/>
      <c r="L175" s="172"/>
      <c r="M175" s="172"/>
      <c r="N175" s="177"/>
      <c r="O175" s="177"/>
      <c r="P175" s="177"/>
      <c r="Q175" s="177"/>
    </row>
    <row r="176" spans="1:17">
      <c r="A176" s="177"/>
      <c r="B176" s="177"/>
      <c r="C176" s="177"/>
      <c r="D176" s="177"/>
      <c r="E176" s="177"/>
      <c r="F176" s="177"/>
      <c r="G176" s="177"/>
      <c r="H176" s="177"/>
      <c r="I176" s="177"/>
      <c r="J176" s="172"/>
      <c r="K176" s="172"/>
      <c r="L176" s="172"/>
      <c r="M176" s="172"/>
      <c r="N176" s="177"/>
      <c r="O176" s="177"/>
      <c r="P176" s="177"/>
      <c r="Q176" s="177"/>
    </row>
    <row r="177" spans="1:17">
      <c r="A177" s="177"/>
      <c r="B177" s="177"/>
      <c r="C177" s="177"/>
      <c r="D177" s="177"/>
      <c r="E177" s="177"/>
      <c r="F177" s="177"/>
      <c r="G177" s="177"/>
      <c r="H177" s="177"/>
      <c r="I177" s="177"/>
      <c r="J177" s="172"/>
      <c r="K177" s="172"/>
      <c r="L177" s="172"/>
      <c r="M177" s="172"/>
      <c r="N177" s="177"/>
      <c r="O177" s="177"/>
      <c r="P177" s="177"/>
      <c r="Q177" s="177"/>
    </row>
    <row r="178" spans="1:17">
      <c r="A178" s="177"/>
      <c r="B178" s="177"/>
      <c r="C178" s="177"/>
      <c r="D178" s="177"/>
      <c r="E178" s="177"/>
      <c r="F178" s="177"/>
      <c r="G178" s="177"/>
      <c r="H178" s="177"/>
      <c r="I178" s="177"/>
      <c r="J178" s="172"/>
      <c r="K178" s="172"/>
      <c r="L178" s="172"/>
      <c r="M178" s="172"/>
      <c r="N178" s="177"/>
      <c r="O178" s="177"/>
      <c r="P178" s="177"/>
      <c r="Q178" s="177"/>
    </row>
    <row r="179" spans="1:17">
      <c r="A179" s="177"/>
      <c r="B179" s="177"/>
      <c r="C179" s="177"/>
      <c r="D179" s="177"/>
      <c r="E179" s="177"/>
      <c r="F179" s="177"/>
      <c r="G179" s="177"/>
      <c r="H179" s="177"/>
      <c r="I179" s="177"/>
      <c r="J179" s="172"/>
      <c r="K179" s="172"/>
      <c r="L179" s="172"/>
      <c r="M179" s="172"/>
      <c r="N179" s="177"/>
      <c r="O179" s="177"/>
      <c r="P179" s="177"/>
      <c r="Q179" s="177"/>
    </row>
    <row r="180" spans="1:17">
      <c r="A180" s="177"/>
      <c r="B180" s="177"/>
      <c r="C180" s="177"/>
      <c r="D180" s="177"/>
      <c r="E180" s="177"/>
      <c r="F180" s="177"/>
      <c r="G180" s="177"/>
      <c r="H180" s="177"/>
      <c r="I180" s="177"/>
      <c r="J180" s="172"/>
      <c r="K180" s="172"/>
      <c r="L180" s="172"/>
      <c r="M180" s="172"/>
      <c r="N180" s="177"/>
      <c r="O180" s="177"/>
      <c r="P180" s="177"/>
      <c r="Q180" s="177"/>
    </row>
    <row r="181" spans="1:17">
      <c r="A181" s="177"/>
      <c r="B181" s="177"/>
      <c r="C181" s="177"/>
      <c r="D181" s="177"/>
      <c r="E181" s="177"/>
      <c r="F181" s="177"/>
      <c r="G181" s="177"/>
      <c r="H181" s="177"/>
      <c r="I181" s="177"/>
      <c r="J181" s="172"/>
      <c r="K181" s="172"/>
      <c r="L181" s="172"/>
      <c r="M181" s="172"/>
      <c r="N181" s="177"/>
      <c r="O181" s="177"/>
      <c r="P181" s="177"/>
      <c r="Q181" s="177"/>
    </row>
    <row r="182" spans="1:17">
      <c r="A182" s="177"/>
      <c r="B182" s="177"/>
      <c r="C182" s="177"/>
      <c r="D182" s="177"/>
      <c r="E182" s="177"/>
      <c r="F182" s="177"/>
      <c r="G182" s="177"/>
      <c r="H182" s="177"/>
      <c r="I182" s="177"/>
      <c r="J182" s="172"/>
      <c r="K182" s="172"/>
      <c r="L182" s="172"/>
      <c r="M182" s="172"/>
      <c r="N182" s="177"/>
      <c r="O182" s="177"/>
      <c r="P182" s="177"/>
      <c r="Q182" s="177"/>
    </row>
    <row r="183" spans="1:17">
      <c r="A183" s="177"/>
      <c r="B183" s="177"/>
      <c r="C183" s="177"/>
      <c r="D183" s="177"/>
      <c r="E183" s="177"/>
      <c r="F183" s="177"/>
      <c r="G183" s="177"/>
      <c r="H183" s="177"/>
      <c r="I183" s="177"/>
      <c r="J183" s="172"/>
      <c r="K183" s="172"/>
      <c r="L183" s="172"/>
      <c r="M183" s="172"/>
      <c r="N183" s="177"/>
      <c r="O183" s="177"/>
      <c r="P183" s="177"/>
      <c r="Q183" s="177"/>
    </row>
    <row r="184" spans="1:17">
      <c r="A184" s="177"/>
      <c r="B184" s="177"/>
      <c r="C184" s="177"/>
      <c r="D184" s="177"/>
      <c r="E184" s="177"/>
      <c r="F184" s="177"/>
      <c r="G184" s="177"/>
      <c r="H184" s="177"/>
      <c r="I184" s="177"/>
      <c r="J184" s="172"/>
      <c r="K184" s="172"/>
      <c r="L184" s="172"/>
      <c r="M184" s="172"/>
      <c r="N184" s="177"/>
      <c r="O184" s="177"/>
      <c r="P184" s="177"/>
      <c r="Q184" s="177"/>
    </row>
    <row r="185" spans="1:17">
      <c r="A185" s="177"/>
      <c r="B185" s="177"/>
      <c r="C185" s="177"/>
      <c r="D185" s="177"/>
      <c r="E185" s="177"/>
      <c r="F185" s="177"/>
      <c r="G185" s="177"/>
      <c r="H185" s="177"/>
      <c r="I185" s="177"/>
      <c r="J185" s="172"/>
      <c r="K185" s="172"/>
      <c r="L185" s="172"/>
      <c r="M185" s="172"/>
      <c r="N185" s="177"/>
      <c r="O185" s="177"/>
      <c r="P185" s="177"/>
      <c r="Q185" s="177"/>
    </row>
    <row r="186" spans="1:17">
      <c r="A186" s="177"/>
      <c r="B186" s="177"/>
      <c r="C186" s="177"/>
      <c r="D186" s="177"/>
      <c r="E186" s="177"/>
      <c r="F186" s="177"/>
      <c r="G186" s="177"/>
      <c r="H186" s="177"/>
      <c r="I186" s="177"/>
      <c r="J186" s="172"/>
      <c r="K186" s="172"/>
      <c r="L186" s="172"/>
      <c r="M186" s="172"/>
      <c r="N186" s="177"/>
      <c r="O186" s="177"/>
      <c r="P186" s="177"/>
      <c r="Q186" s="177"/>
    </row>
    <row r="187" spans="1:17">
      <c r="A187" s="177"/>
      <c r="B187" s="177"/>
      <c r="C187" s="177"/>
      <c r="D187" s="177"/>
      <c r="E187" s="177"/>
      <c r="F187" s="177"/>
      <c r="G187" s="177"/>
      <c r="H187" s="177"/>
      <c r="I187" s="177"/>
      <c r="J187" s="172"/>
      <c r="K187" s="172"/>
      <c r="L187" s="172"/>
      <c r="M187" s="172"/>
      <c r="N187" s="177"/>
      <c r="O187" s="177"/>
      <c r="P187" s="177"/>
      <c r="Q187" s="177"/>
    </row>
    <row r="188" spans="1:17">
      <c r="A188" s="177"/>
      <c r="B188" s="177"/>
      <c r="C188" s="177"/>
      <c r="D188" s="177"/>
      <c r="E188" s="177"/>
      <c r="F188" s="177"/>
      <c r="G188" s="177"/>
      <c r="H188" s="177"/>
      <c r="I188" s="177"/>
      <c r="J188" s="172"/>
      <c r="K188" s="172"/>
      <c r="L188" s="172"/>
      <c r="M188" s="172"/>
      <c r="N188" s="177"/>
      <c r="O188" s="177"/>
      <c r="P188" s="177"/>
      <c r="Q188" s="177"/>
    </row>
    <row r="189" spans="1:17">
      <c r="A189" s="177"/>
      <c r="B189" s="177"/>
      <c r="C189" s="177"/>
      <c r="D189" s="177"/>
      <c r="E189" s="177"/>
      <c r="F189" s="177"/>
      <c r="G189" s="177"/>
      <c r="H189" s="177"/>
      <c r="I189" s="177"/>
      <c r="J189" s="172"/>
      <c r="K189" s="172"/>
      <c r="L189" s="172"/>
      <c r="M189" s="172"/>
      <c r="N189" s="177"/>
      <c r="O189" s="177"/>
      <c r="P189" s="177"/>
      <c r="Q189" s="177"/>
    </row>
    <row r="190" spans="1:17">
      <c r="A190" s="177"/>
      <c r="B190" s="177"/>
      <c r="C190" s="177"/>
      <c r="D190" s="177"/>
      <c r="E190" s="177"/>
      <c r="F190" s="177"/>
      <c r="G190" s="177"/>
      <c r="H190" s="177"/>
      <c r="I190" s="177"/>
      <c r="J190" s="172"/>
      <c r="K190" s="172"/>
      <c r="L190" s="172"/>
      <c r="M190" s="172"/>
      <c r="N190" s="177"/>
      <c r="O190" s="177"/>
      <c r="P190" s="177"/>
      <c r="Q190" s="177"/>
    </row>
    <row r="191" spans="1:17">
      <c r="A191" s="177"/>
      <c r="B191" s="177"/>
      <c r="C191" s="177"/>
      <c r="D191" s="177"/>
      <c r="E191" s="177"/>
      <c r="F191" s="177"/>
      <c r="G191" s="177"/>
      <c r="H191" s="177"/>
      <c r="I191" s="177"/>
      <c r="J191" s="172"/>
      <c r="K191" s="172"/>
      <c r="L191" s="172"/>
      <c r="M191" s="172"/>
      <c r="N191" s="177"/>
      <c r="O191" s="177"/>
      <c r="P191" s="177"/>
      <c r="Q191" s="177"/>
    </row>
    <row r="192" spans="1:17">
      <c r="A192" s="177"/>
      <c r="B192" s="177"/>
      <c r="C192" s="177"/>
      <c r="D192" s="177"/>
      <c r="E192" s="177"/>
      <c r="F192" s="177"/>
      <c r="G192" s="177"/>
      <c r="H192" s="177"/>
      <c r="I192" s="177"/>
      <c r="J192" s="172"/>
      <c r="K192" s="172"/>
      <c r="L192" s="172"/>
      <c r="M192" s="172"/>
      <c r="N192" s="177"/>
      <c r="O192" s="177"/>
      <c r="P192" s="177"/>
      <c r="Q192" s="177"/>
    </row>
    <row r="193" spans="1:17">
      <c r="A193" s="177"/>
      <c r="B193" s="177"/>
      <c r="C193" s="177"/>
      <c r="D193" s="177"/>
      <c r="E193" s="177"/>
      <c r="F193" s="177"/>
      <c r="G193" s="177"/>
      <c r="H193" s="177"/>
      <c r="I193" s="177"/>
      <c r="J193" s="172"/>
      <c r="K193" s="172"/>
      <c r="L193" s="172"/>
      <c r="M193" s="172"/>
      <c r="N193" s="177"/>
      <c r="O193" s="177"/>
      <c r="P193" s="177"/>
      <c r="Q193" s="177"/>
    </row>
    <row r="194" spans="1:17">
      <c r="A194" s="177"/>
      <c r="B194" s="177"/>
      <c r="C194" s="177"/>
      <c r="D194" s="177"/>
      <c r="E194" s="177"/>
      <c r="F194" s="177"/>
      <c r="G194" s="177"/>
      <c r="H194" s="177"/>
      <c r="I194" s="177"/>
      <c r="J194" s="172"/>
      <c r="K194" s="172"/>
      <c r="L194" s="172"/>
      <c r="M194" s="172"/>
      <c r="N194" s="177"/>
      <c r="O194" s="177"/>
      <c r="P194" s="177"/>
      <c r="Q194" s="177"/>
    </row>
    <row r="195" spans="1:17">
      <c r="A195" s="177"/>
      <c r="B195" s="177"/>
      <c r="C195" s="177"/>
      <c r="D195" s="177"/>
      <c r="E195" s="177"/>
      <c r="F195" s="177"/>
      <c r="G195" s="177"/>
      <c r="H195" s="177"/>
      <c r="I195" s="177"/>
      <c r="J195" s="172"/>
      <c r="K195" s="172"/>
      <c r="L195" s="172"/>
      <c r="M195" s="172"/>
      <c r="N195" s="177"/>
      <c r="O195" s="177"/>
      <c r="P195" s="177"/>
      <c r="Q195" s="177"/>
    </row>
    <row r="196" spans="1:17">
      <c r="A196" s="177"/>
      <c r="B196" s="177"/>
      <c r="C196" s="177"/>
      <c r="D196" s="177"/>
      <c r="E196" s="177"/>
      <c r="F196" s="177"/>
      <c r="G196" s="177"/>
      <c r="H196" s="177"/>
      <c r="I196" s="177"/>
      <c r="J196" s="172"/>
      <c r="K196" s="172"/>
      <c r="L196" s="172"/>
      <c r="M196" s="172"/>
      <c r="N196" s="177"/>
      <c r="O196" s="177"/>
      <c r="P196" s="177"/>
      <c r="Q196" s="177"/>
    </row>
    <row r="197" spans="1:17">
      <c r="A197" s="177"/>
      <c r="B197" s="177"/>
      <c r="C197" s="177"/>
      <c r="D197" s="177"/>
      <c r="E197" s="177"/>
      <c r="F197" s="177"/>
      <c r="G197" s="177"/>
      <c r="H197" s="177"/>
      <c r="I197" s="177"/>
      <c r="J197" s="172"/>
      <c r="K197" s="172"/>
      <c r="L197" s="172"/>
      <c r="M197" s="172"/>
      <c r="N197" s="177"/>
      <c r="O197" s="177"/>
      <c r="P197" s="177"/>
      <c r="Q197" s="177"/>
    </row>
    <row r="198" spans="1:17">
      <c r="A198" s="177"/>
      <c r="B198" s="177"/>
      <c r="C198" s="177"/>
      <c r="D198" s="177"/>
      <c r="E198" s="177"/>
      <c r="F198" s="177"/>
      <c r="G198" s="177"/>
      <c r="H198" s="177"/>
      <c r="I198" s="177"/>
      <c r="J198" s="172"/>
      <c r="K198" s="172"/>
      <c r="L198" s="172"/>
      <c r="M198" s="172"/>
      <c r="N198" s="177"/>
      <c r="O198" s="177"/>
      <c r="P198" s="177"/>
      <c r="Q198" s="177"/>
    </row>
    <row r="199" spans="1:17">
      <c r="A199" s="177"/>
      <c r="B199" s="177"/>
      <c r="C199" s="177"/>
      <c r="D199" s="177"/>
      <c r="E199" s="177"/>
      <c r="F199" s="177"/>
      <c r="G199" s="177"/>
      <c r="H199" s="177"/>
      <c r="I199" s="177"/>
      <c r="J199" s="172"/>
      <c r="K199" s="172"/>
      <c r="L199" s="172"/>
      <c r="M199" s="172"/>
      <c r="N199" s="177"/>
      <c r="O199" s="177"/>
      <c r="P199" s="177"/>
      <c r="Q199" s="177"/>
    </row>
    <row r="200" spans="1:17">
      <c r="A200" s="177"/>
      <c r="B200" s="177"/>
      <c r="C200" s="177"/>
      <c r="D200" s="177"/>
      <c r="E200" s="177"/>
      <c r="F200" s="177"/>
      <c r="G200" s="177"/>
      <c r="H200" s="177"/>
      <c r="I200" s="177"/>
      <c r="J200" s="172"/>
      <c r="K200" s="172"/>
      <c r="L200" s="172"/>
      <c r="M200" s="172"/>
      <c r="N200" s="177"/>
      <c r="O200" s="177"/>
      <c r="P200" s="177"/>
      <c r="Q200" s="177"/>
    </row>
    <row r="201" spans="1:17">
      <c r="A201" s="177"/>
      <c r="B201" s="177"/>
      <c r="C201" s="177"/>
      <c r="D201" s="177"/>
      <c r="E201" s="177"/>
      <c r="F201" s="177"/>
      <c r="G201" s="177"/>
      <c r="H201" s="177"/>
      <c r="I201" s="177"/>
      <c r="J201" s="172"/>
      <c r="K201" s="172"/>
      <c r="L201" s="172"/>
      <c r="M201" s="172"/>
      <c r="N201" s="177"/>
      <c r="O201" s="177"/>
      <c r="P201" s="177"/>
      <c r="Q201" s="177"/>
    </row>
    <row r="202" spans="1:17">
      <c r="A202" s="177"/>
      <c r="B202" s="177"/>
      <c r="C202" s="177"/>
      <c r="D202" s="177"/>
      <c r="E202" s="177"/>
      <c r="F202" s="177"/>
      <c r="G202" s="177"/>
      <c r="H202" s="177"/>
      <c r="I202" s="177"/>
      <c r="J202" s="172"/>
      <c r="K202" s="172"/>
      <c r="L202" s="172"/>
      <c r="M202" s="172"/>
      <c r="N202" s="177"/>
      <c r="O202" s="177"/>
      <c r="P202" s="177"/>
      <c r="Q202" s="177"/>
    </row>
    <row r="203" spans="1:17">
      <c r="A203" s="177"/>
      <c r="B203" s="177"/>
      <c r="C203" s="177"/>
      <c r="D203" s="177"/>
      <c r="E203" s="177"/>
      <c r="F203" s="177"/>
      <c r="G203" s="177"/>
      <c r="H203" s="177"/>
      <c r="I203" s="177"/>
      <c r="J203" s="172"/>
      <c r="K203" s="172"/>
      <c r="L203" s="172"/>
      <c r="M203" s="172"/>
      <c r="N203" s="177"/>
      <c r="O203" s="177"/>
      <c r="P203" s="177"/>
      <c r="Q203" s="177"/>
    </row>
    <row r="204" spans="1:17">
      <c r="A204" s="177"/>
      <c r="B204" s="177"/>
      <c r="C204" s="177"/>
      <c r="D204" s="177"/>
      <c r="E204" s="177"/>
      <c r="F204" s="177"/>
      <c r="G204" s="177"/>
      <c r="H204" s="177"/>
      <c r="I204" s="177"/>
      <c r="J204" s="172"/>
      <c r="K204" s="172"/>
      <c r="L204" s="172"/>
      <c r="M204" s="172"/>
      <c r="N204" s="177"/>
      <c r="O204" s="177"/>
      <c r="P204" s="177"/>
      <c r="Q204" s="177"/>
    </row>
    <row r="205" spans="1:17">
      <c r="A205" s="177"/>
      <c r="B205" s="177"/>
      <c r="C205" s="177"/>
      <c r="D205" s="177"/>
      <c r="E205" s="177"/>
      <c r="F205" s="177"/>
      <c r="G205" s="177"/>
      <c r="H205" s="177"/>
      <c r="I205" s="177"/>
      <c r="J205" s="172"/>
      <c r="K205" s="172"/>
      <c r="L205" s="172"/>
      <c r="M205" s="172"/>
      <c r="N205" s="177"/>
      <c r="O205" s="177"/>
      <c r="P205" s="177"/>
      <c r="Q205" s="177"/>
    </row>
    <row r="206" spans="1:17">
      <c r="A206" s="177"/>
      <c r="B206" s="177"/>
      <c r="C206" s="177"/>
      <c r="D206" s="177"/>
      <c r="E206" s="177"/>
      <c r="F206" s="177"/>
      <c r="G206" s="177"/>
      <c r="H206" s="177"/>
      <c r="I206" s="177"/>
      <c r="J206" s="172"/>
      <c r="K206" s="172"/>
      <c r="L206" s="172"/>
      <c r="M206" s="172"/>
      <c r="N206" s="177"/>
      <c r="O206" s="177"/>
      <c r="P206" s="177"/>
      <c r="Q206" s="177"/>
    </row>
    <row r="207" spans="1:17">
      <c r="A207" s="177"/>
      <c r="B207" s="177"/>
      <c r="C207" s="177"/>
      <c r="D207" s="177"/>
      <c r="E207" s="177"/>
      <c r="F207" s="177"/>
      <c r="G207" s="177"/>
      <c r="H207" s="177"/>
      <c r="I207" s="177"/>
      <c r="J207" s="172"/>
      <c r="K207" s="172"/>
      <c r="L207" s="172"/>
      <c r="M207" s="172"/>
      <c r="N207" s="177"/>
      <c r="O207" s="177"/>
      <c r="P207" s="177"/>
      <c r="Q207" s="177"/>
    </row>
    <row r="208" spans="1:17">
      <c r="A208" s="177"/>
      <c r="B208" s="177"/>
      <c r="C208" s="177"/>
      <c r="D208" s="177"/>
      <c r="E208" s="177"/>
      <c r="F208" s="177"/>
      <c r="G208" s="177"/>
      <c r="H208" s="177"/>
      <c r="I208" s="177"/>
      <c r="J208" s="172"/>
      <c r="K208" s="172"/>
      <c r="L208" s="172"/>
      <c r="M208" s="172"/>
      <c r="N208" s="177"/>
      <c r="O208" s="177"/>
      <c r="P208" s="177"/>
      <c r="Q208" s="177"/>
    </row>
    <row r="209" spans="1:17">
      <c r="A209" s="177"/>
      <c r="B209" s="177"/>
      <c r="C209" s="177"/>
      <c r="D209" s="177"/>
      <c r="E209" s="177"/>
      <c r="F209" s="177"/>
      <c r="G209" s="177"/>
      <c r="H209" s="177"/>
      <c r="I209" s="177"/>
      <c r="J209" s="172"/>
      <c r="K209" s="172"/>
      <c r="L209" s="172"/>
      <c r="M209" s="172"/>
      <c r="N209" s="177"/>
      <c r="O209" s="177"/>
      <c r="P209" s="177"/>
      <c r="Q209" s="177"/>
    </row>
    <row r="210" spans="1:17">
      <c r="A210" s="177"/>
      <c r="B210" s="177"/>
      <c r="C210" s="177"/>
      <c r="D210" s="177"/>
      <c r="E210" s="177"/>
      <c r="F210" s="177"/>
      <c r="G210" s="177"/>
      <c r="H210" s="177"/>
      <c r="I210" s="177"/>
      <c r="J210" s="172"/>
      <c r="K210" s="172"/>
      <c r="L210" s="172"/>
      <c r="M210" s="172"/>
      <c r="N210" s="177"/>
      <c r="O210" s="177"/>
      <c r="P210" s="177"/>
      <c r="Q210" s="177"/>
    </row>
    <row r="211" spans="1:17">
      <c r="A211" s="177"/>
      <c r="B211" s="177"/>
      <c r="C211" s="177"/>
      <c r="D211" s="177"/>
      <c r="E211" s="177"/>
      <c r="F211" s="177"/>
      <c r="G211" s="177"/>
      <c r="H211" s="177"/>
      <c r="I211" s="177"/>
      <c r="J211" s="172"/>
      <c r="K211" s="172"/>
      <c r="L211" s="172"/>
      <c r="M211" s="172"/>
      <c r="N211" s="177"/>
      <c r="O211" s="177"/>
      <c r="P211" s="177"/>
      <c r="Q211" s="177"/>
    </row>
    <row r="212" spans="1:17">
      <c r="A212" s="177"/>
      <c r="B212" s="177"/>
      <c r="C212" s="177"/>
      <c r="D212" s="177"/>
      <c r="E212" s="177"/>
      <c r="F212" s="177"/>
      <c r="G212" s="177"/>
      <c r="H212" s="177"/>
      <c r="I212" s="177"/>
      <c r="J212" s="172"/>
      <c r="K212" s="172"/>
      <c r="L212" s="172"/>
      <c r="M212" s="172"/>
      <c r="N212" s="177"/>
      <c r="O212" s="177"/>
      <c r="P212" s="177"/>
      <c r="Q212" s="177"/>
    </row>
    <row r="213" spans="1:17">
      <c r="A213" s="177"/>
      <c r="B213" s="177"/>
      <c r="C213" s="177"/>
      <c r="D213" s="177"/>
      <c r="E213" s="177"/>
      <c r="F213" s="177"/>
      <c r="G213" s="177"/>
      <c r="H213" s="177"/>
      <c r="I213" s="177"/>
      <c r="J213" s="172"/>
      <c r="K213" s="172"/>
      <c r="L213" s="172"/>
      <c r="M213" s="172"/>
      <c r="N213" s="177"/>
      <c r="O213" s="177"/>
      <c r="P213" s="177"/>
      <c r="Q213" s="177"/>
    </row>
    <row r="214" spans="1:17">
      <c r="A214" s="177"/>
      <c r="B214" s="177"/>
      <c r="C214" s="177"/>
      <c r="D214" s="177"/>
      <c r="E214" s="177"/>
      <c r="F214" s="177"/>
      <c r="G214" s="177"/>
      <c r="H214" s="177"/>
      <c r="I214" s="177"/>
      <c r="J214" s="172"/>
      <c r="K214" s="172"/>
      <c r="L214" s="172"/>
      <c r="M214" s="172"/>
      <c r="N214" s="177"/>
      <c r="O214" s="177"/>
      <c r="P214" s="177"/>
      <c r="Q214" s="177"/>
    </row>
    <row r="215" spans="1:17">
      <c r="A215" s="177"/>
      <c r="B215" s="177"/>
      <c r="C215" s="177"/>
      <c r="D215" s="177"/>
      <c r="E215" s="177"/>
      <c r="F215" s="177"/>
      <c r="G215" s="177"/>
      <c r="H215" s="177"/>
      <c r="I215" s="177"/>
      <c r="J215" s="172"/>
      <c r="K215" s="172"/>
      <c r="L215" s="172"/>
      <c r="M215" s="172"/>
      <c r="N215" s="177"/>
      <c r="O215" s="177"/>
      <c r="P215" s="177"/>
      <c r="Q215" s="177"/>
    </row>
    <row r="216" spans="1:17">
      <c r="A216" s="177"/>
      <c r="B216" s="177"/>
      <c r="C216" s="177"/>
      <c r="D216" s="177"/>
      <c r="E216" s="177"/>
      <c r="F216" s="177"/>
      <c r="G216" s="177"/>
      <c r="H216" s="177"/>
      <c r="I216" s="177"/>
      <c r="J216" s="172"/>
      <c r="K216" s="172"/>
      <c r="L216" s="172"/>
      <c r="M216" s="172"/>
      <c r="N216" s="177"/>
      <c r="O216" s="177"/>
      <c r="P216" s="177"/>
      <c r="Q216" s="177"/>
    </row>
    <row r="217" spans="1:17">
      <c r="A217" s="177"/>
      <c r="B217" s="177"/>
      <c r="C217" s="177"/>
      <c r="D217" s="177"/>
      <c r="E217" s="177"/>
      <c r="F217" s="177"/>
      <c r="G217" s="177"/>
      <c r="H217" s="177"/>
      <c r="I217" s="177"/>
      <c r="J217" s="172"/>
      <c r="K217" s="172"/>
      <c r="L217" s="172"/>
      <c r="M217" s="172"/>
      <c r="N217" s="177"/>
      <c r="O217" s="177"/>
      <c r="P217" s="177"/>
      <c r="Q217" s="177"/>
    </row>
    <row r="218" spans="1:17">
      <c r="A218" s="177"/>
      <c r="B218" s="177"/>
      <c r="C218" s="177"/>
      <c r="D218" s="177"/>
      <c r="E218" s="177"/>
      <c r="F218" s="177"/>
      <c r="G218" s="177"/>
      <c r="H218" s="177"/>
      <c r="I218" s="177"/>
      <c r="J218" s="172"/>
      <c r="K218" s="172"/>
      <c r="L218" s="172"/>
      <c r="M218" s="172"/>
      <c r="N218" s="177"/>
      <c r="O218" s="177"/>
      <c r="P218" s="177"/>
      <c r="Q218" s="177"/>
    </row>
    <row r="219" spans="1:17">
      <c r="A219" s="177"/>
      <c r="B219" s="177"/>
      <c r="C219" s="177"/>
      <c r="D219" s="177"/>
      <c r="E219" s="177"/>
      <c r="F219" s="177"/>
      <c r="G219" s="177"/>
      <c r="H219" s="177"/>
      <c r="I219" s="177"/>
      <c r="J219" s="172"/>
      <c r="K219" s="172"/>
      <c r="L219" s="172"/>
      <c r="M219" s="172"/>
      <c r="N219" s="177"/>
      <c r="O219" s="177"/>
      <c r="P219" s="177"/>
      <c r="Q219" s="177"/>
    </row>
    <row r="220" spans="1:17">
      <c r="A220" s="177"/>
      <c r="B220" s="177"/>
      <c r="C220" s="177"/>
      <c r="D220" s="177"/>
      <c r="E220" s="177"/>
      <c r="F220" s="177"/>
      <c r="G220" s="177"/>
      <c r="H220" s="177"/>
      <c r="I220" s="177"/>
      <c r="J220" s="172"/>
      <c r="K220" s="172"/>
      <c r="L220" s="172"/>
      <c r="M220" s="172"/>
      <c r="N220" s="177"/>
      <c r="O220" s="177"/>
      <c r="P220" s="177"/>
      <c r="Q220" s="177"/>
    </row>
    <row r="221" spans="1:17">
      <c r="A221" s="177"/>
      <c r="B221" s="177"/>
      <c r="C221" s="177"/>
      <c r="D221" s="177"/>
      <c r="E221" s="177"/>
      <c r="F221" s="177"/>
      <c r="G221" s="177"/>
      <c r="H221" s="177"/>
      <c r="I221" s="177"/>
      <c r="J221" s="172"/>
      <c r="K221" s="172"/>
      <c r="L221" s="172"/>
      <c r="M221" s="172"/>
      <c r="N221" s="177"/>
      <c r="O221" s="177"/>
      <c r="P221" s="177"/>
      <c r="Q221" s="177"/>
    </row>
    <row r="222" spans="1:17">
      <c r="A222" s="177"/>
      <c r="B222" s="177"/>
      <c r="C222" s="177"/>
      <c r="D222" s="177"/>
      <c r="E222" s="177"/>
      <c r="F222" s="177"/>
      <c r="G222" s="177"/>
      <c r="H222" s="177"/>
      <c r="I222" s="177"/>
      <c r="J222" s="172"/>
      <c r="K222" s="172"/>
      <c r="L222" s="172"/>
      <c r="M222" s="172"/>
      <c r="N222" s="177"/>
      <c r="O222" s="177"/>
      <c r="P222" s="177"/>
      <c r="Q222" s="177"/>
    </row>
    <row r="223" spans="1:17">
      <c r="A223" s="177"/>
      <c r="B223" s="177"/>
      <c r="C223" s="177"/>
      <c r="D223" s="177"/>
      <c r="E223" s="177"/>
      <c r="F223" s="177"/>
      <c r="G223" s="177"/>
      <c r="H223" s="177"/>
      <c r="I223" s="177"/>
      <c r="J223" s="172"/>
      <c r="K223" s="172"/>
      <c r="L223" s="172"/>
      <c r="M223" s="172"/>
      <c r="N223" s="177"/>
      <c r="O223" s="177"/>
      <c r="P223" s="177"/>
      <c r="Q223" s="177"/>
    </row>
    <row r="224" spans="1:17">
      <c r="A224" s="177"/>
      <c r="B224" s="177"/>
      <c r="C224" s="177"/>
      <c r="D224" s="177"/>
      <c r="E224" s="177"/>
      <c r="F224" s="177"/>
      <c r="G224" s="177"/>
      <c r="H224" s="177"/>
      <c r="I224" s="177"/>
      <c r="J224" s="172"/>
      <c r="K224" s="172"/>
      <c r="L224" s="172"/>
      <c r="M224" s="172"/>
      <c r="N224" s="177"/>
      <c r="O224" s="177"/>
      <c r="P224" s="177"/>
      <c r="Q224" s="177"/>
    </row>
    <row r="225" spans="1:17">
      <c r="A225" s="177"/>
      <c r="B225" s="177"/>
      <c r="C225" s="177"/>
      <c r="D225" s="177"/>
      <c r="E225" s="177"/>
      <c r="F225" s="177"/>
      <c r="G225" s="177"/>
      <c r="H225" s="177"/>
      <c r="I225" s="177"/>
      <c r="J225" s="172"/>
      <c r="K225" s="172"/>
      <c r="L225" s="172"/>
      <c r="M225" s="172"/>
      <c r="N225" s="177"/>
      <c r="O225" s="177"/>
      <c r="P225" s="177"/>
      <c r="Q225" s="177"/>
    </row>
    <row r="226" spans="1:17">
      <c r="A226" s="177"/>
      <c r="B226" s="177"/>
      <c r="C226" s="177"/>
      <c r="D226" s="177"/>
      <c r="E226" s="177"/>
      <c r="F226" s="177"/>
      <c r="G226" s="177"/>
      <c r="H226" s="177"/>
      <c r="I226" s="177"/>
      <c r="J226" s="172"/>
      <c r="K226" s="172"/>
      <c r="L226" s="172"/>
      <c r="M226" s="172"/>
      <c r="N226" s="177"/>
      <c r="O226" s="177"/>
      <c r="P226" s="177"/>
      <c r="Q226" s="177"/>
    </row>
    <row r="227" spans="1:17">
      <c r="A227" s="177"/>
      <c r="B227" s="177"/>
      <c r="C227" s="177"/>
      <c r="D227" s="177"/>
      <c r="E227" s="177"/>
      <c r="F227" s="177"/>
      <c r="G227" s="177"/>
      <c r="H227" s="177"/>
      <c r="I227" s="177"/>
      <c r="J227" s="172"/>
      <c r="K227" s="172"/>
      <c r="L227" s="172"/>
      <c r="M227" s="172"/>
      <c r="N227" s="177"/>
      <c r="O227" s="177"/>
      <c r="P227" s="177"/>
      <c r="Q227" s="177"/>
    </row>
    <row r="228" spans="1:17">
      <c r="A228" s="177"/>
      <c r="B228" s="177"/>
      <c r="C228" s="177"/>
      <c r="D228" s="177"/>
      <c r="E228" s="177"/>
      <c r="F228" s="177"/>
      <c r="G228" s="177"/>
      <c r="H228" s="177"/>
      <c r="I228" s="177"/>
      <c r="J228" s="172"/>
      <c r="K228" s="172"/>
      <c r="L228" s="172"/>
      <c r="M228" s="172"/>
      <c r="N228" s="177"/>
      <c r="O228" s="177"/>
      <c r="P228" s="177"/>
      <c r="Q228" s="177"/>
    </row>
    <row r="229" spans="1:17">
      <c r="A229" s="177"/>
      <c r="B229" s="177"/>
      <c r="C229" s="177"/>
      <c r="D229" s="177"/>
      <c r="E229" s="177"/>
      <c r="F229" s="177"/>
      <c r="G229" s="177"/>
      <c r="H229" s="177"/>
      <c r="I229" s="177"/>
      <c r="J229" s="172"/>
      <c r="K229" s="172"/>
      <c r="L229" s="172"/>
      <c r="M229" s="172"/>
      <c r="N229" s="177"/>
      <c r="O229" s="177"/>
      <c r="P229" s="177"/>
      <c r="Q229" s="177"/>
    </row>
    <row r="230" spans="1:17">
      <c r="A230" s="177"/>
      <c r="B230" s="177"/>
      <c r="C230" s="177"/>
      <c r="D230" s="177"/>
      <c r="E230" s="177"/>
      <c r="F230" s="177"/>
      <c r="G230" s="177"/>
      <c r="H230" s="177"/>
      <c r="I230" s="177"/>
      <c r="J230" s="172"/>
      <c r="K230" s="172"/>
      <c r="L230" s="172"/>
      <c r="M230" s="172"/>
      <c r="N230" s="177"/>
      <c r="O230" s="177"/>
      <c r="P230" s="177"/>
      <c r="Q230" s="177"/>
    </row>
    <row r="231" spans="1:17">
      <c r="A231" s="177"/>
      <c r="B231" s="177"/>
      <c r="C231" s="177"/>
      <c r="D231" s="177"/>
      <c r="E231" s="177"/>
      <c r="F231" s="177"/>
      <c r="G231" s="177"/>
      <c r="H231" s="177"/>
      <c r="I231" s="177"/>
      <c r="J231" s="172"/>
      <c r="K231" s="172"/>
      <c r="L231" s="172"/>
      <c r="M231" s="172"/>
      <c r="N231" s="177"/>
      <c r="O231" s="177"/>
      <c r="P231" s="177"/>
      <c r="Q231" s="177"/>
    </row>
    <row r="232" spans="1:17">
      <c r="A232" s="177"/>
      <c r="B232" s="177"/>
      <c r="C232" s="177"/>
      <c r="D232" s="177"/>
      <c r="E232" s="177"/>
      <c r="F232" s="177"/>
      <c r="G232" s="177"/>
      <c r="H232" s="177"/>
      <c r="I232" s="177"/>
      <c r="J232" s="172"/>
      <c r="K232" s="172"/>
      <c r="L232" s="172"/>
      <c r="M232" s="172"/>
      <c r="N232" s="177"/>
      <c r="O232" s="177"/>
      <c r="P232" s="177"/>
      <c r="Q232" s="177"/>
    </row>
    <row r="233" spans="1:17">
      <c r="A233" s="177"/>
      <c r="B233" s="177"/>
      <c r="C233" s="177"/>
      <c r="D233" s="177"/>
      <c r="E233" s="177"/>
      <c r="F233" s="177"/>
      <c r="G233" s="177"/>
      <c r="H233" s="177"/>
      <c r="I233" s="177"/>
      <c r="J233" s="172"/>
      <c r="K233" s="172"/>
      <c r="L233" s="172"/>
      <c r="M233" s="172"/>
      <c r="N233" s="177"/>
      <c r="O233" s="177"/>
      <c r="P233" s="177"/>
      <c r="Q233" s="177"/>
    </row>
    <row r="234" spans="1:17">
      <c r="A234" s="177"/>
      <c r="B234" s="177"/>
      <c r="C234" s="177"/>
      <c r="D234" s="177"/>
      <c r="E234" s="177"/>
      <c r="F234" s="177"/>
      <c r="G234" s="177"/>
      <c r="H234" s="177"/>
      <c r="I234" s="177"/>
      <c r="J234" s="172"/>
      <c r="K234" s="172"/>
      <c r="L234" s="172"/>
      <c r="M234" s="172"/>
      <c r="N234" s="177"/>
      <c r="O234" s="177"/>
      <c r="P234" s="177"/>
      <c r="Q234" s="177"/>
    </row>
    <row r="235" spans="1:17">
      <c r="A235" s="177"/>
      <c r="B235" s="177"/>
      <c r="C235" s="177"/>
      <c r="D235" s="177"/>
      <c r="E235" s="177"/>
      <c r="F235" s="177"/>
      <c r="G235" s="177"/>
      <c r="H235" s="177"/>
      <c r="I235" s="177"/>
      <c r="J235" s="172"/>
      <c r="K235" s="172"/>
      <c r="L235" s="172"/>
      <c r="M235" s="172"/>
      <c r="N235" s="177"/>
      <c r="O235" s="177"/>
      <c r="P235" s="177"/>
      <c r="Q235" s="177"/>
    </row>
    <row r="236" spans="1:17">
      <c r="A236" s="177"/>
      <c r="B236" s="177"/>
      <c r="C236" s="177"/>
      <c r="D236" s="177"/>
      <c r="E236" s="177"/>
      <c r="F236" s="177"/>
      <c r="G236" s="177"/>
      <c r="H236" s="177"/>
      <c r="I236" s="177"/>
      <c r="J236" s="172"/>
      <c r="K236" s="172"/>
      <c r="L236" s="172"/>
      <c r="M236" s="172"/>
      <c r="N236" s="177"/>
      <c r="O236" s="177"/>
      <c r="P236" s="177"/>
      <c r="Q236" s="177"/>
    </row>
    <row r="237" spans="1:17">
      <c r="A237" s="177"/>
      <c r="B237" s="177"/>
      <c r="C237" s="177"/>
      <c r="D237" s="177"/>
      <c r="E237" s="177"/>
      <c r="F237" s="177"/>
      <c r="G237" s="177"/>
      <c r="H237" s="177"/>
      <c r="I237" s="177"/>
      <c r="J237" s="172"/>
      <c r="K237" s="172"/>
      <c r="L237" s="172"/>
      <c r="M237" s="172"/>
      <c r="N237" s="177"/>
      <c r="O237" s="177"/>
      <c r="P237" s="177"/>
      <c r="Q237" s="177"/>
    </row>
    <row r="238" spans="1:17">
      <c r="A238" s="177"/>
      <c r="B238" s="177"/>
      <c r="C238" s="177"/>
      <c r="D238" s="177"/>
      <c r="E238" s="177"/>
      <c r="F238" s="177"/>
      <c r="G238" s="177"/>
      <c r="H238" s="177"/>
      <c r="I238" s="177"/>
      <c r="J238" s="172"/>
      <c r="K238" s="172"/>
      <c r="L238" s="172"/>
      <c r="M238" s="172"/>
      <c r="N238" s="177"/>
      <c r="O238" s="177"/>
      <c r="P238" s="177"/>
      <c r="Q238" s="177"/>
    </row>
    <row r="239" spans="1:17">
      <c r="A239" s="177"/>
      <c r="B239" s="177"/>
      <c r="C239" s="177"/>
      <c r="D239" s="177"/>
      <c r="E239" s="177"/>
      <c r="F239" s="177"/>
      <c r="G239" s="177"/>
      <c r="H239" s="177"/>
      <c r="I239" s="177"/>
      <c r="J239" s="172"/>
      <c r="K239" s="172"/>
      <c r="L239" s="172"/>
      <c r="M239" s="172"/>
      <c r="N239" s="177"/>
      <c r="O239" s="177"/>
      <c r="P239" s="177"/>
      <c r="Q239" s="177"/>
    </row>
    <row r="240" spans="1:17">
      <c r="A240" s="177"/>
      <c r="B240" s="177"/>
      <c r="C240" s="177"/>
      <c r="D240" s="177"/>
      <c r="E240" s="177"/>
      <c r="F240" s="177"/>
      <c r="G240" s="177"/>
      <c r="H240" s="177"/>
      <c r="I240" s="177"/>
      <c r="J240" s="172"/>
      <c r="K240" s="172"/>
      <c r="L240" s="172"/>
      <c r="M240" s="172"/>
      <c r="N240" s="177"/>
      <c r="O240" s="177"/>
      <c r="P240" s="177"/>
      <c r="Q240" s="177"/>
    </row>
    <row r="241" spans="1:17">
      <c r="A241" s="177"/>
      <c r="B241" s="177"/>
      <c r="C241" s="177"/>
      <c r="D241" s="177"/>
      <c r="E241" s="177"/>
      <c r="F241" s="177"/>
      <c r="G241" s="177"/>
      <c r="H241" s="177"/>
      <c r="I241" s="177"/>
      <c r="J241" s="172"/>
      <c r="K241" s="172"/>
      <c r="L241" s="172"/>
      <c r="M241" s="172"/>
      <c r="N241" s="177"/>
      <c r="O241" s="177"/>
      <c r="P241" s="177"/>
      <c r="Q241" s="177"/>
    </row>
    <row r="242" spans="1:17">
      <c r="A242" s="177"/>
      <c r="B242" s="177"/>
      <c r="C242" s="177"/>
      <c r="D242" s="177"/>
      <c r="E242" s="177"/>
      <c r="F242" s="177"/>
      <c r="G242" s="177"/>
      <c r="H242" s="177"/>
      <c r="I242" s="177"/>
      <c r="J242" s="172"/>
      <c r="K242" s="172"/>
      <c r="L242" s="172"/>
      <c r="M242" s="172"/>
      <c r="N242" s="177"/>
      <c r="O242" s="177"/>
      <c r="P242" s="177"/>
      <c r="Q242" s="177"/>
    </row>
    <row r="243" spans="1:17">
      <c r="A243" s="177"/>
      <c r="B243" s="177"/>
      <c r="C243" s="177"/>
      <c r="D243" s="177"/>
      <c r="E243" s="177"/>
      <c r="F243" s="177"/>
      <c r="G243" s="177"/>
      <c r="H243" s="177"/>
      <c r="I243" s="177"/>
      <c r="J243" s="172"/>
      <c r="K243" s="172"/>
      <c r="L243" s="172"/>
      <c r="M243" s="172"/>
      <c r="N243" s="177"/>
      <c r="O243" s="177"/>
      <c r="P243" s="177"/>
      <c r="Q243" s="177"/>
    </row>
    <row r="244" spans="1:17">
      <c r="A244" s="177"/>
      <c r="B244" s="177"/>
      <c r="C244" s="177"/>
      <c r="D244" s="177"/>
      <c r="E244" s="177"/>
      <c r="F244" s="177"/>
      <c r="G244" s="177"/>
      <c r="H244" s="177"/>
      <c r="I244" s="177"/>
      <c r="J244" s="172"/>
      <c r="K244" s="172"/>
      <c r="L244" s="172"/>
      <c r="M244" s="172"/>
      <c r="N244" s="177"/>
      <c r="O244" s="177"/>
      <c r="P244" s="177"/>
      <c r="Q244" s="177"/>
    </row>
    <row r="245" spans="1:17">
      <c r="A245" s="177"/>
      <c r="B245" s="177"/>
      <c r="C245" s="177"/>
      <c r="D245" s="177"/>
      <c r="E245" s="177"/>
      <c r="F245" s="177"/>
      <c r="G245" s="177"/>
      <c r="H245" s="177"/>
      <c r="I245" s="177"/>
      <c r="J245" s="172"/>
      <c r="K245" s="172"/>
      <c r="L245" s="172"/>
      <c r="M245" s="172"/>
      <c r="N245" s="177"/>
      <c r="O245" s="177"/>
      <c r="P245" s="177"/>
      <c r="Q245" s="177"/>
    </row>
    <row r="246" spans="1:17">
      <c r="A246" s="177"/>
      <c r="B246" s="177"/>
      <c r="C246" s="177"/>
      <c r="D246" s="177"/>
      <c r="E246" s="177"/>
      <c r="F246" s="177"/>
      <c r="G246" s="177"/>
      <c r="H246" s="177"/>
      <c r="I246" s="177"/>
      <c r="J246" s="172"/>
      <c r="K246" s="172"/>
      <c r="L246" s="172"/>
      <c r="M246" s="172"/>
      <c r="N246" s="177"/>
      <c r="O246" s="177"/>
      <c r="P246" s="177"/>
      <c r="Q246" s="177"/>
    </row>
    <row r="247" spans="1:17">
      <c r="A247" s="177"/>
      <c r="B247" s="177"/>
      <c r="C247" s="177"/>
      <c r="D247" s="177"/>
      <c r="E247" s="177"/>
      <c r="F247" s="177"/>
      <c r="G247" s="177"/>
      <c r="H247" s="177"/>
      <c r="I247" s="177"/>
      <c r="J247" s="172"/>
      <c r="K247" s="172"/>
      <c r="L247" s="172"/>
      <c r="M247" s="172"/>
      <c r="N247" s="177"/>
      <c r="O247" s="177"/>
      <c r="P247" s="177"/>
      <c r="Q247" s="177"/>
    </row>
    <row r="248" spans="1:17">
      <c r="A248" s="177"/>
      <c r="B248" s="177"/>
      <c r="C248" s="177"/>
      <c r="D248" s="177"/>
      <c r="E248" s="177"/>
      <c r="F248" s="177"/>
      <c r="G248" s="177"/>
      <c r="H248" s="177"/>
      <c r="I248" s="177"/>
      <c r="J248" s="172"/>
      <c r="K248" s="172"/>
      <c r="L248" s="172"/>
      <c r="M248" s="172"/>
      <c r="N248" s="177"/>
      <c r="O248" s="177"/>
      <c r="P248" s="177"/>
      <c r="Q248" s="177"/>
    </row>
    <row r="249" spans="1:17">
      <c r="A249" s="177"/>
      <c r="B249" s="177"/>
      <c r="C249" s="177"/>
      <c r="D249" s="177"/>
      <c r="E249" s="177"/>
      <c r="F249" s="177"/>
      <c r="G249" s="177"/>
      <c r="H249" s="177"/>
      <c r="I249" s="177"/>
      <c r="J249" s="172"/>
      <c r="K249" s="172"/>
      <c r="L249" s="172"/>
      <c r="M249" s="172"/>
      <c r="N249" s="177"/>
      <c r="O249" s="177"/>
      <c r="P249" s="177"/>
      <c r="Q249" s="177"/>
    </row>
    <row r="250" spans="1:17">
      <c r="A250" s="177"/>
      <c r="B250" s="177"/>
      <c r="C250" s="177"/>
      <c r="D250" s="177"/>
      <c r="E250" s="177"/>
      <c r="F250" s="177"/>
      <c r="G250" s="177"/>
      <c r="H250" s="177"/>
      <c r="I250" s="177"/>
      <c r="J250" s="172"/>
      <c r="K250" s="172"/>
      <c r="L250" s="172"/>
      <c r="M250" s="172"/>
      <c r="N250" s="177"/>
      <c r="O250" s="177"/>
      <c r="P250" s="177"/>
      <c r="Q250" s="177"/>
    </row>
    <row r="251" spans="1:17">
      <c r="A251" s="177"/>
      <c r="B251" s="177"/>
      <c r="C251" s="177"/>
      <c r="D251" s="177"/>
      <c r="E251" s="177"/>
      <c r="F251" s="177"/>
      <c r="G251" s="177"/>
      <c r="H251" s="177"/>
      <c r="I251" s="177"/>
      <c r="J251" s="172"/>
      <c r="K251" s="172"/>
      <c r="L251" s="172"/>
      <c r="M251" s="172"/>
      <c r="N251" s="177"/>
      <c r="O251" s="177"/>
      <c r="P251" s="177"/>
      <c r="Q251" s="177"/>
    </row>
    <row r="252" spans="1:17">
      <c r="A252" s="177"/>
      <c r="B252" s="177"/>
      <c r="C252" s="177"/>
      <c r="D252" s="177"/>
      <c r="E252" s="177"/>
      <c r="F252" s="177"/>
      <c r="G252" s="177"/>
      <c r="H252" s="177"/>
      <c r="I252" s="177"/>
      <c r="J252" s="172"/>
      <c r="K252" s="172"/>
      <c r="L252" s="172"/>
      <c r="M252" s="172"/>
      <c r="N252" s="177"/>
      <c r="O252" s="177"/>
      <c r="P252" s="177"/>
      <c r="Q252" s="177"/>
    </row>
    <row r="253" spans="1:17">
      <c r="A253" s="177"/>
      <c r="B253" s="177"/>
      <c r="C253" s="177"/>
      <c r="D253" s="177"/>
      <c r="E253" s="177"/>
      <c r="F253" s="177"/>
      <c r="G253" s="177"/>
      <c r="H253" s="177"/>
      <c r="I253" s="177"/>
      <c r="J253" s="172"/>
      <c r="K253" s="172"/>
      <c r="L253" s="172"/>
      <c r="M253" s="172"/>
      <c r="N253" s="177"/>
      <c r="O253" s="177"/>
      <c r="P253" s="177"/>
      <c r="Q253" s="177"/>
    </row>
    <row r="254" spans="1:17">
      <c r="A254" s="177"/>
      <c r="B254" s="177"/>
      <c r="C254" s="177"/>
      <c r="D254" s="177"/>
      <c r="E254" s="177"/>
      <c r="F254" s="177"/>
      <c r="G254" s="177"/>
      <c r="H254" s="177"/>
      <c r="I254" s="177"/>
      <c r="J254" s="172"/>
      <c r="K254" s="172"/>
      <c r="L254" s="172"/>
      <c r="M254" s="172"/>
      <c r="N254" s="177"/>
      <c r="O254" s="177"/>
      <c r="P254" s="177"/>
      <c r="Q254" s="177"/>
    </row>
    <row r="255" spans="1:17">
      <c r="A255" s="177"/>
      <c r="B255" s="177"/>
      <c r="C255" s="177"/>
      <c r="D255" s="177"/>
      <c r="E255" s="177"/>
      <c r="F255" s="177"/>
      <c r="G255" s="177"/>
      <c r="H255" s="177"/>
      <c r="I255" s="177"/>
      <c r="J255" s="172"/>
      <c r="K255" s="172"/>
      <c r="L255" s="172"/>
      <c r="M255" s="172"/>
      <c r="N255" s="177"/>
      <c r="O255" s="177"/>
      <c r="P255" s="177"/>
      <c r="Q255" s="177"/>
    </row>
    <row r="256" spans="1:17">
      <c r="A256" s="177"/>
      <c r="B256" s="177"/>
      <c r="C256" s="177"/>
      <c r="D256" s="177"/>
      <c r="E256" s="177"/>
      <c r="F256" s="177"/>
      <c r="G256" s="177"/>
      <c r="H256" s="177"/>
      <c r="I256" s="177"/>
      <c r="J256" s="172"/>
      <c r="K256" s="172"/>
      <c r="L256" s="172"/>
      <c r="M256" s="172"/>
      <c r="N256" s="177"/>
      <c r="O256" s="177"/>
      <c r="P256" s="177"/>
      <c r="Q256" s="177"/>
    </row>
    <row r="257" spans="1:17">
      <c r="A257" s="177"/>
      <c r="B257" s="177"/>
      <c r="C257" s="177"/>
      <c r="D257" s="177"/>
      <c r="E257" s="177"/>
      <c r="F257" s="177"/>
      <c r="G257" s="177"/>
      <c r="H257" s="177"/>
      <c r="I257" s="177"/>
      <c r="J257" s="172"/>
      <c r="K257" s="172"/>
      <c r="L257" s="172"/>
      <c r="M257" s="172"/>
      <c r="N257" s="177"/>
      <c r="O257" s="177"/>
      <c r="P257" s="177"/>
      <c r="Q257" s="177"/>
    </row>
    <row r="258" spans="1:17">
      <c r="A258" s="177"/>
      <c r="B258" s="177"/>
      <c r="C258" s="177"/>
      <c r="D258" s="177"/>
      <c r="E258" s="177"/>
      <c r="F258" s="177"/>
      <c r="G258" s="177"/>
      <c r="H258" s="177"/>
      <c r="I258" s="177"/>
      <c r="J258" s="172"/>
      <c r="K258" s="172"/>
      <c r="L258" s="172"/>
      <c r="M258" s="172"/>
      <c r="N258" s="177"/>
      <c r="O258" s="177"/>
      <c r="P258" s="177"/>
      <c r="Q258" s="177"/>
    </row>
    <row r="259" spans="1:17">
      <c r="A259" s="177"/>
      <c r="B259" s="177"/>
      <c r="C259" s="177"/>
      <c r="D259" s="177"/>
      <c r="E259" s="177"/>
      <c r="F259" s="177"/>
      <c r="G259" s="177"/>
      <c r="H259" s="177"/>
      <c r="I259" s="177"/>
      <c r="J259" s="172"/>
      <c r="K259" s="172"/>
      <c r="L259" s="172"/>
      <c r="M259" s="172"/>
      <c r="N259" s="177"/>
      <c r="O259" s="177"/>
      <c r="P259" s="177"/>
      <c r="Q259" s="177"/>
    </row>
    <row r="260" spans="1:17">
      <c r="A260" s="177"/>
      <c r="B260" s="177"/>
      <c r="C260" s="177"/>
      <c r="D260" s="177"/>
      <c r="E260" s="177"/>
      <c r="F260" s="177"/>
      <c r="G260" s="177"/>
      <c r="H260" s="177"/>
      <c r="I260" s="177"/>
      <c r="J260" s="172"/>
      <c r="K260" s="172"/>
      <c r="L260" s="172"/>
      <c r="M260" s="172"/>
      <c r="N260" s="177"/>
      <c r="O260" s="177"/>
      <c r="P260" s="177"/>
      <c r="Q260" s="177"/>
    </row>
    <row r="261" spans="1:17">
      <c r="A261" s="177"/>
      <c r="B261" s="177"/>
      <c r="C261" s="177"/>
      <c r="D261" s="177"/>
      <c r="E261" s="177"/>
      <c r="F261" s="177"/>
      <c r="G261" s="177"/>
      <c r="H261" s="177"/>
      <c r="I261" s="177"/>
      <c r="J261" s="172"/>
      <c r="K261" s="172"/>
      <c r="L261" s="172"/>
      <c r="M261" s="172"/>
      <c r="N261" s="177"/>
      <c r="O261" s="177"/>
      <c r="P261" s="177"/>
      <c r="Q261" s="177"/>
    </row>
    <row r="262" spans="1:17">
      <c r="A262" s="177"/>
      <c r="B262" s="177"/>
      <c r="C262" s="177"/>
      <c r="D262" s="177"/>
      <c r="E262" s="177"/>
      <c r="F262" s="177"/>
      <c r="G262" s="177"/>
      <c r="H262" s="177"/>
      <c r="I262" s="177"/>
      <c r="J262" s="172"/>
      <c r="K262" s="172"/>
      <c r="L262" s="172"/>
      <c r="M262" s="172"/>
      <c r="N262" s="177"/>
      <c r="O262" s="177"/>
      <c r="P262" s="177"/>
      <c r="Q262" s="177"/>
    </row>
    <row r="263" spans="1:17">
      <c r="A263" s="177"/>
      <c r="B263" s="177"/>
      <c r="C263" s="177"/>
      <c r="D263" s="177"/>
      <c r="E263" s="177"/>
      <c r="F263" s="177"/>
      <c r="G263" s="177"/>
      <c r="H263" s="177"/>
      <c r="I263" s="177"/>
      <c r="J263" s="172"/>
      <c r="K263" s="172"/>
      <c r="L263" s="172"/>
      <c r="M263" s="172"/>
      <c r="N263" s="177"/>
      <c r="O263" s="177"/>
      <c r="P263" s="177"/>
      <c r="Q263" s="177"/>
    </row>
    <row r="264" spans="1:17">
      <c r="A264" s="177"/>
      <c r="B264" s="177"/>
      <c r="C264" s="177"/>
      <c r="D264" s="177"/>
      <c r="E264" s="177"/>
      <c r="F264" s="177"/>
      <c r="G264" s="177"/>
      <c r="H264" s="177"/>
      <c r="I264" s="177"/>
      <c r="J264" s="172"/>
      <c r="K264" s="172"/>
      <c r="L264" s="172"/>
      <c r="M264" s="172"/>
      <c r="N264" s="177"/>
      <c r="O264" s="177"/>
      <c r="P264" s="177"/>
      <c r="Q264" s="177"/>
    </row>
    <row r="265" spans="1:17">
      <c r="A265" s="177"/>
      <c r="B265" s="177"/>
      <c r="C265" s="177"/>
      <c r="D265" s="177"/>
      <c r="E265" s="177"/>
      <c r="F265" s="177"/>
      <c r="G265" s="177"/>
      <c r="H265" s="177"/>
      <c r="I265" s="177"/>
      <c r="J265" s="172"/>
      <c r="K265" s="172"/>
      <c r="L265" s="172"/>
      <c r="M265" s="172"/>
      <c r="N265" s="177"/>
      <c r="O265" s="177"/>
      <c r="P265" s="177"/>
      <c r="Q265" s="177"/>
    </row>
    <row r="266" spans="1:17">
      <c r="A266" s="177"/>
      <c r="B266" s="177"/>
      <c r="C266" s="177"/>
      <c r="D266" s="177"/>
      <c r="E266" s="177"/>
      <c r="F266" s="177"/>
      <c r="G266" s="177"/>
      <c r="H266" s="177"/>
      <c r="I266" s="177"/>
      <c r="J266" s="172"/>
      <c r="K266" s="172"/>
      <c r="L266" s="172"/>
      <c r="M266" s="172"/>
      <c r="N266" s="177"/>
      <c r="O266" s="177"/>
      <c r="P266" s="177"/>
      <c r="Q266" s="177"/>
    </row>
    <row r="267" spans="1:17">
      <c r="A267" s="177"/>
      <c r="B267" s="177"/>
      <c r="C267" s="177"/>
      <c r="D267" s="177"/>
      <c r="E267" s="177"/>
      <c r="F267" s="177"/>
      <c r="G267" s="177"/>
      <c r="H267" s="177"/>
      <c r="I267" s="177"/>
      <c r="J267" s="172"/>
      <c r="K267" s="172"/>
      <c r="L267" s="172"/>
      <c r="M267" s="172"/>
      <c r="N267" s="177"/>
      <c r="O267" s="177"/>
      <c r="P267" s="177"/>
      <c r="Q267" s="177"/>
    </row>
    <row r="268" spans="1:17">
      <c r="A268" s="177"/>
      <c r="B268" s="177"/>
      <c r="C268" s="177"/>
      <c r="D268" s="177"/>
      <c r="E268" s="177"/>
      <c r="F268" s="177"/>
      <c r="G268" s="177"/>
      <c r="H268" s="177"/>
      <c r="I268" s="177"/>
      <c r="J268" s="172"/>
      <c r="K268" s="172"/>
      <c r="L268" s="172"/>
      <c r="M268" s="172"/>
      <c r="N268" s="177"/>
      <c r="O268" s="177"/>
      <c r="P268" s="177"/>
      <c r="Q268" s="177"/>
    </row>
    <row r="269" spans="1:17">
      <c r="A269" s="177"/>
      <c r="B269" s="177"/>
      <c r="C269" s="177"/>
      <c r="D269" s="177"/>
      <c r="E269" s="177"/>
      <c r="F269" s="177"/>
      <c r="G269" s="177"/>
      <c r="H269" s="177"/>
      <c r="I269" s="177"/>
      <c r="J269" s="172"/>
      <c r="K269" s="172"/>
      <c r="L269" s="172"/>
      <c r="M269" s="172"/>
      <c r="N269" s="177"/>
      <c r="O269" s="177"/>
      <c r="P269" s="177"/>
      <c r="Q269" s="177"/>
    </row>
    <row r="270" spans="1:17">
      <c r="A270" s="177"/>
      <c r="B270" s="177"/>
      <c r="C270" s="177"/>
      <c r="D270" s="177"/>
      <c r="E270" s="177"/>
      <c r="F270" s="177"/>
      <c r="G270" s="177"/>
      <c r="H270" s="177"/>
      <c r="I270" s="177"/>
      <c r="J270" s="172"/>
      <c r="K270" s="172"/>
      <c r="L270" s="172"/>
      <c r="M270" s="172"/>
      <c r="N270" s="177"/>
      <c r="O270" s="177"/>
      <c r="P270" s="177"/>
      <c r="Q270" s="177"/>
    </row>
    <row r="271" spans="1:17">
      <c r="A271" s="177"/>
      <c r="B271" s="177"/>
      <c r="C271" s="177"/>
      <c r="D271" s="177"/>
      <c r="E271" s="177"/>
      <c r="F271" s="177"/>
      <c r="G271" s="177"/>
      <c r="H271" s="177"/>
      <c r="I271" s="177"/>
      <c r="J271" s="172"/>
      <c r="K271" s="172"/>
      <c r="L271" s="172"/>
      <c r="M271" s="172"/>
      <c r="N271" s="177"/>
      <c r="O271" s="177"/>
      <c r="P271" s="177"/>
      <c r="Q271" s="177"/>
    </row>
    <row r="272" spans="1:17">
      <c r="A272" s="177"/>
      <c r="B272" s="177"/>
      <c r="C272" s="177"/>
      <c r="D272" s="177"/>
      <c r="E272" s="177"/>
      <c r="F272" s="177"/>
      <c r="G272" s="177"/>
      <c r="H272" s="177"/>
      <c r="I272" s="177"/>
      <c r="J272" s="172"/>
      <c r="K272" s="172"/>
      <c r="L272" s="172"/>
      <c r="M272" s="172"/>
      <c r="N272" s="177"/>
      <c r="O272" s="177"/>
      <c r="P272" s="177"/>
      <c r="Q272" s="177"/>
    </row>
    <row r="273" spans="1:17">
      <c r="A273" s="177"/>
      <c r="B273" s="177"/>
      <c r="C273" s="177"/>
      <c r="D273" s="177"/>
      <c r="E273" s="177"/>
      <c r="F273" s="177"/>
      <c r="G273" s="177"/>
      <c r="H273" s="177"/>
      <c r="I273" s="177"/>
      <c r="J273" s="172"/>
      <c r="K273" s="172"/>
      <c r="L273" s="172"/>
      <c r="M273" s="172"/>
      <c r="N273" s="177"/>
      <c r="O273" s="177"/>
      <c r="P273" s="177"/>
      <c r="Q273" s="177"/>
    </row>
    <row r="274" spans="1:17">
      <c r="A274" s="177"/>
      <c r="B274" s="177"/>
      <c r="C274" s="177"/>
      <c r="D274" s="177"/>
      <c r="E274" s="177"/>
      <c r="F274" s="177"/>
      <c r="G274" s="177"/>
      <c r="H274" s="177"/>
      <c r="I274" s="177"/>
      <c r="J274" s="172"/>
      <c r="K274" s="172"/>
      <c r="L274" s="172"/>
      <c r="M274" s="172"/>
      <c r="N274" s="177"/>
      <c r="O274" s="177"/>
      <c r="P274" s="177"/>
      <c r="Q274" s="177"/>
    </row>
    <row r="275" spans="1:17">
      <c r="A275" s="177"/>
      <c r="B275" s="177"/>
      <c r="C275" s="177"/>
      <c r="D275" s="177"/>
      <c r="E275" s="177"/>
      <c r="F275" s="177"/>
      <c r="G275" s="177"/>
      <c r="H275" s="177"/>
      <c r="I275" s="177"/>
      <c r="J275" s="172"/>
      <c r="K275" s="172"/>
      <c r="L275" s="172"/>
      <c r="M275" s="172"/>
      <c r="N275" s="177"/>
      <c r="O275" s="177"/>
      <c r="P275" s="177"/>
      <c r="Q275" s="177"/>
    </row>
    <row r="276" spans="1:17">
      <c r="A276" s="177"/>
      <c r="B276" s="177"/>
      <c r="C276" s="177"/>
      <c r="D276" s="177"/>
      <c r="E276" s="177"/>
      <c r="F276" s="177"/>
      <c r="G276" s="177"/>
      <c r="H276" s="177"/>
      <c r="I276" s="177"/>
      <c r="J276" s="172"/>
      <c r="K276" s="172"/>
      <c r="L276" s="172"/>
      <c r="M276" s="172"/>
      <c r="N276" s="177"/>
      <c r="O276" s="177"/>
      <c r="P276" s="177"/>
      <c r="Q276" s="177"/>
    </row>
    <row r="277" spans="1:17">
      <c r="A277" s="177"/>
      <c r="B277" s="177"/>
      <c r="C277" s="177"/>
      <c r="D277" s="177"/>
      <c r="E277" s="177"/>
      <c r="F277" s="177"/>
      <c r="G277" s="177"/>
      <c r="H277" s="177"/>
      <c r="I277" s="177"/>
      <c r="J277" s="172"/>
      <c r="K277" s="172"/>
      <c r="L277" s="172"/>
      <c r="M277" s="172"/>
      <c r="N277" s="177"/>
      <c r="O277" s="177"/>
      <c r="P277" s="177"/>
      <c r="Q277" s="177"/>
    </row>
    <row r="278" spans="1:17">
      <c r="A278" s="177"/>
      <c r="B278" s="177"/>
      <c r="C278" s="177"/>
      <c r="D278" s="177"/>
      <c r="E278" s="177"/>
      <c r="F278" s="177"/>
      <c r="G278" s="177"/>
      <c r="H278" s="177"/>
      <c r="I278" s="177"/>
      <c r="J278" s="172"/>
      <c r="K278" s="172"/>
      <c r="L278" s="172"/>
      <c r="M278" s="172"/>
      <c r="N278" s="177"/>
      <c r="O278" s="177"/>
      <c r="P278" s="177"/>
      <c r="Q278" s="177"/>
    </row>
    <row r="279" spans="1:17">
      <c r="A279" s="177"/>
      <c r="B279" s="177"/>
      <c r="C279" s="177"/>
      <c r="D279" s="177"/>
      <c r="E279" s="177"/>
      <c r="F279" s="177"/>
      <c r="G279" s="177"/>
      <c r="H279" s="177"/>
      <c r="I279" s="177"/>
      <c r="J279" s="172"/>
      <c r="K279" s="172"/>
      <c r="L279" s="172"/>
      <c r="M279" s="172"/>
      <c r="N279" s="177"/>
      <c r="O279" s="177"/>
      <c r="P279" s="177"/>
      <c r="Q279" s="177"/>
    </row>
    <row r="280" spans="1:17">
      <c r="A280" s="177"/>
      <c r="B280" s="177"/>
      <c r="C280" s="177"/>
      <c r="D280" s="177"/>
      <c r="E280" s="177"/>
      <c r="F280" s="177"/>
      <c r="G280" s="177"/>
      <c r="H280" s="177"/>
      <c r="I280" s="177"/>
      <c r="J280" s="172"/>
      <c r="K280" s="172"/>
      <c r="L280" s="172"/>
      <c r="M280" s="172"/>
      <c r="N280" s="177"/>
      <c r="O280" s="177"/>
      <c r="P280" s="177"/>
      <c r="Q280" s="177"/>
    </row>
    <row r="281" spans="1:17">
      <c r="A281" s="177"/>
      <c r="B281" s="177"/>
      <c r="C281" s="177"/>
      <c r="D281" s="177"/>
      <c r="E281" s="177"/>
      <c r="F281" s="177"/>
      <c r="G281" s="177"/>
      <c r="H281" s="177"/>
      <c r="I281" s="177"/>
      <c r="J281" s="172"/>
      <c r="K281" s="172"/>
      <c r="L281" s="172"/>
      <c r="M281" s="172"/>
      <c r="N281" s="177"/>
      <c r="O281" s="177"/>
      <c r="P281" s="177"/>
      <c r="Q281" s="177"/>
    </row>
    <row r="282" spans="1:17">
      <c r="A282" s="177"/>
      <c r="B282" s="177"/>
      <c r="C282" s="177"/>
      <c r="D282" s="177"/>
      <c r="E282" s="177"/>
      <c r="F282" s="177"/>
      <c r="G282" s="177"/>
      <c r="H282" s="177"/>
      <c r="I282" s="177"/>
      <c r="J282" s="172"/>
      <c r="K282" s="172"/>
      <c r="L282" s="172"/>
      <c r="M282" s="172"/>
      <c r="N282" s="177"/>
      <c r="O282" s="177"/>
      <c r="P282" s="177"/>
      <c r="Q282" s="177"/>
    </row>
    <row r="283" spans="1:17">
      <c r="A283" s="177"/>
      <c r="B283" s="177"/>
      <c r="C283" s="177"/>
      <c r="D283" s="177"/>
      <c r="E283" s="177"/>
      <c r="F283" s="177"/>
      <c r="G283" s="177"/>
      <c r="H283" s="177"/>
      <c r="I283" s="177"/>
      <c r="J283" s="172"/>
      <c r="K283" s="172"/>
      <c r="L283" s="172"/>
      <c r="M283" s="172"/>
      <c r="N283" s="177"/>
      <c r="O283" s="177"/>
      <c r="P283" s="177"/>
      <c r="Q283" s="177"/>
    </row>
    <row r="284" spans="1:17">
      <c r="A284" s="177"/>
      <c r="B284" s="177"/>
      <c r="C284" s="177"/>
      <c r="D284" s="177"/>
      <c r="E284" s="177"/>
      <c r="F284" s="177"/>
      <c r="G284" s="177"/>
      <c r="H284" s="177"/>
      <c r="I284" s="177"/>
      <c r="J284" s="172"/>
      <c r="K284" s="172"/>
      <c r="L284" s="172"/>
      <c r="M284" s="172"/>
      <c r="N284" s="177"/>
      <c r="O284" s="177"/>
      <c r="P284" s="177"/>
      <c r="Q284" s="177"/>
    </row>
    <row r="285" spans="1:17">
      <c r="A285" s="177"/>
      <c r="B285" s="177"/>
      <c r="C285" s="177"/>
      <c r="D285" s="177"/>
      <c r="E285" s="177"/>
      <c r="F285" s="177"/>
      <c r="G285" s="177"/>
      <c r="H285" s="177"/>
      <c r="I285" s="177"/>
      <c r="J285" s="172"/>
      <c r="K285" s="172"/>
      <c r="L285" s="172"/>
      <c r="M285" s="172"/>
      <c r="N285" s="177"/>
      <c r="O285" s="177"/>
      <c r="P285" s="177"/>
      <c r="Q285" s="177"/>
    </row>
    <row r="286" spans="1:17">
      <c r="A286" s="177"/>
      <c r="B286" s="177"/>
      <c r="C286" s="177"/>
      <c r="D286" s="177"/>
      <c r="E286" s="177"/>
      <c r="F286" s="177"/>
      <c r="G286" s="177"/>
      <c r="H286" s="177"/>
      <c r="I286" s="177"/>
      <c r="J286" s="172"/>
      <c r="K286" s="172"/>
      <c r="L286" s="172"/>
      <c r="M286" s="172"/>
      <c r="N286" s="177"/>
      <c r="O286" s="177"/>
      <c r="P286" s="177"/>
      <c r="Q286" s="177"/>
    </row>
    <row r="287" spans="1:17">
      <c r="A287" s="177"/>
      <c r="B287" s="177"/>
      <c r="C287" s="177"/>
      <c r="D287" s="177"/>
      <c r="E287" s="177"/>
      <c r="F287" s="177"/>
      <c r="G287" s="177"/>
      <c r="H287" s="177"/>
      <c r="I287" s="177"/>
      <c r="J287" s="172"/>
      <c r="K287" s="172"/>
      <c r="L287" s="172"/>
      <c r="M287" s="172"/>
      <c r="N287" s="177"/>
      <c r="O287" s="177"/>
      <c r="P287" s="177"/>
      <c r="Q287" s="177"/>
    </row>
    <row r="288" spans="1:17">
      <c r="A288" s="177"/>
      <c r="B288" s="177"/>
      <c r="C288" s="177"/>
      <c r="D288" s="177"/>
      <c r="E288" s="177"/>
      <c r="F288" s="177"/>
      <c r="G288" s="177"/>
      <c r="H288" s="177"/>
      <c r="I288" s="177"/>
      <c r="J288" s="172"/>
      <c r="K288" s="172"/>
      <c r="L288" s="172"/>
      <c r="M288" s="172"/>
      <c r="N288" s="177"/>
      <c r="O288" s="177"/>
      <c r="P288" s="177"/>
      <c r="Q288" s="177"/>
    </row>
    <row r="289" spans="1:17">
      <c r="A289" s="177"/>
      <c r="B289" s="177"/>
      <c r="C289" s="177"/>
      <c r="D289" s="177"/>
      <c r="E289" s="177"/>
      <c r="F289" s="177"/>
      <c r="G289" s="177"/>
      <c r="H289" s="177"/>
      <c r="I289" s="177"/>
      <c r="J289" s="172"/>
      <c r="K289" s="172"/>
      <c r="L289" s="172"/>
      <c r="M289" s="172"/>
      <c r="N289" s="177"/>
      <c r="O289" s="177"/>
      <c r="P289" s="177"/>
      <c r="Q289" s="177"/>
    </row>
    <row r="290" spans="1:17">
      <c r="A290" s="177"/>
      <c r="B290" s="177"/>
      <c r="C290" s="177"/>
      <c r="D290" s="177"/>
      <c r="E290" s="177"/>
      <c r="F290" s="177"/>
      <c r="G290" s="177"/>
      <c r="H290" s="177"/>
      <c r="I290" s="177"/>
      <c r="J290" s="172"/>
      <c r="K290" s="172"/>
      <c r="L290" s="172"/>
      <c r="M290" s="172"/>
      <c r="N290" s="177"/>
      <c r="O290" s="177"/>
      <c r="P290" s="177"/>
      <c r="Q290" s="177"/>
    </row>
    <row r="291" spans="1:17">
      <c r="A291" s="177"/>
      <c r="B291" s="177"/>
      <c r="C291" s="177"/>
      <c r="D291" s="177"/>
      <c r="E291" s="177"/>
      <c r="F291" s="177"/>
      <c r="G291" s="177"/>
      <c r="H291" s="177"/>
      <c r="I291" s="177"/>
      <c r="J291" s="172"/>
      <c r="K291" s="172"/>
      <c r="L291" s="172"/>
      <c r="M291" s="172"/>
      <c r="N291" s="177"/>
      <c r="O291" s="177"/>
      <c r="P291" s="177"/>
      <c r="Q291" s="177"/>
    </row>
    <row r="292" spans="1:17">
      <c r="A292" s="177"/>
      <c r="B292" s="177"/>
      <c r="C292" s="177"/>
      <c r="D292" s="177"/>
      <c r="E292" s="177"/>
      <c r="F292" s="177"/>
      <c r="G292" s="177"/>
      <c r="H292" s="177"/>
      <c r="I292" s="177"/>
      <c r="J292" s="172"/>
      <c r="K292" s="172"/>
      <c r="L292" s="172"/>
      <c r="M292" s="172"/>
      <c r="N292" s="177"/>
      <c r="O292" s="177"/>
      <c r="P292" s="177"/>
      <c r="Q292" s="177"/>
    </row>
    <row r="293" spans="1:17">
      <c r="A293" s="177"/>
      <c r="B293" s="177"/>
      <c r="C293" s="177"/>
      <c r="D293" s="177"/>
      <c r="E293" s="177"/>
      <c r="F293" s="177"/>
      <c r="G293" s="177"/>
      <c r="H293" s="177"/>
      <c r="I293" s="177"/>
      <c r="J293" s="172"/>
      <c r="K293" s="172"/>
      <c r="L293" s="172"/>
      <c r="M293" s="172"/>
      <c r="N293" s="177"/>
      <c r="O293" s="177"/>
      <c r="P293" s="177"/>
      <c r="Q293" s="177"/>
    </row>
    <row r="294" spans="1:17">
      <c r="A294" s="177"/>
      <c r="B294" s="177"/>
      <c r="C294" s="177"/>
      <c r="D294" s="177"/>
      <c r="E294" s="177"/>
      <c r="F294" s="177"/>
      <c r="G294" s="177"/>
      <c r="H294" s="177"/>
      <c r="I294" s="177"/>
      <c r="J294" s="172"/>
      <c r="K294" s="172"/>
      <c r="L294" s="172"/>
      <c r="M294" s="172"/>
      <c r="N294" s="177"/>
      <c r="O294" s="177"/>
      <c r="P294" s="177"/>
      <c r="Q294" s="177"/>
    </row>
    <row r="295" spans="1:17">
      <c r="A295" s="177"/>
      <c r="B295" s="177"/>
      <c r="C295" s="177"/>
      <c r="D295" s="177"/>
      <c r="E295" s="177"/>
      <c r="F295" s="177"/>
      <c r="G295" s="177"/>
      <c r="H295" s="177"/>
      <c r="I295" s="177"/>
      <c r="J295" s="172"/>
      <c r="K295" s="172"/>
      <c r="L295" s="172"/>
      <c r="M295" s="172"/>
      <c r="N295" s="177"/>
      <c r="O295" s="177"/>
      <c r="P295" s="177"/>
      <c r="Q295" s="177"/>
    </row>
    <row r="296" spans="1:17">
      <c r="A296" s="177"/>
      <c r="B296" s="177"/>
      <c r="C296" s="177"/>
      <c r="D296" s="177"/>
      <c r="E296" s="177"/>
      <c r="F296" s="177"/>
      <c r="G296" s="177"/>
      <c r="H296" s="177"/>
      <c r="I296" s="177"/>
      <c r="J296" s="172"/>
      <c r="K296" s="172"/>
      <c r="L296" s="172"/>
      <c r="M296" s="172"/>
      <c r="N296" s="177"/>
      <c r="O296" s="177"/>
      <c r="P296" s="177"/>
      <c r="Q296" s="177"/>
    </row>
    <row r="297" spans="1:17">
      <c r="A297" s="177"/>
      <c r="B297" s="177"/>
      <c r="C297" s="177"/>
      <c r="D297" s="177"/>
      <c r="E297" s="177"/>
      <c r="F297" s="177"/>
      <c r="G297" s="177"/>
      <c r="H297" s="177"/>
      <c r="I297" s="177"/>
      <c r="J297" s="172"/>
      <c r="K297" s="172"/>
      <c r="L297" s="172"/>
      <c r="M297" s="172"/>
      <c r="N297" s="177"/>
      <c r="O297" s="177"/>
      <c r="P297" s="177"/>
      <c r="Q297" s="177"/>
    </row>
    <row r="298" spans="1:17">
      <c r="A298" s="177"/>
      <c r="B298" s="177"/>
      <c r="C298" s="177"/>
      <c r="D298" s="177"/>
      <c r="E298" s="177"/>
      <c r="F298" s="177"/>
      <c r="G298" s="177"/>
      <c r="H298" s="177"/>
      <c r="I298" s="177"/>
      <c r="J298" s="172"/>
      <c r="K298" s="172"/>
      <c r="L298" s="172"/>
      <c r="M298" s="172"/>
      <c r="N298" s="177"/>
      <c r="O298" s="177"/>
      <c r="P298" s="177"/>
      <c r="Q298" s="177"/>
    </row>
    <row r="299" spans="1:17">
      <c r="A299" s="177"/>
      <c r="B299" s="177"/>
      <c r="C299" s="177"/>
      <c r="D299" s="177"/>
      <c r="E299" s="177"/>
      <c r="F299" s="177"/>
      <c r="G299" s="177"/>
      <c r="H299" s="177"/>
      <c r="I299" s="177"/>
      <c r="J299" s="172"/>
      <c r="K299" s="172"/>
      <c r="L299" s="172"/>
      <c r="M299" s="172"/>
      <c r="N299" s="177"/>
      <c r="O299" s="177"/>
      <c r="P299" s="177"/>
      <c r="Q299" s="177"/>
    </row>
    <row r="300" spans="1:17">
      <c r="A300" s="177"/>
      <c r="B300" s="177"/>
      <c r="C300" s="177"/>
      <c r="D300" s="177"/>
      <c r="E300" s="177"/>
      <c r="F300" s="177"/>
      <c r="G300" s="177"/>
      <c r="H300" s="177"/>
      <c r="I300" s="177"/>
      <c r="J300" s="172"/>
      <c r="K300" s="172"/>
      <c r="L300" s="172"/>
      <c r="M300" s="172"/>
      <c r="N300" s="177"/>
      <c r="O300" s="177"/>
      <c r="P300" s="177"/>
      <c r="Q300" s="177"/>
    </row>
    <row r="301" spans="1:17">
      <c r="A301" s="177"/>
      <c r="B301" s="177"/>
      <c r="C301" s="177"/>
      <c r="D301" s="177"/>
      <c r="E301" s="177"/>
      <c r="F301" s="177"/>
      <c r="G301" s="177"/>
      <c r="H301" s="177"/>
      <c r="I301" s="177"/>
      <c r="J301" s="172"/>
      <c r="K301" s="172"/>
      <c r="L301" s="172"/>
      <c r="M301" s="172"/>
      <c r="N301" s="177"/>
      <c r="O301" s="177"/>
      <c r="P301" s="177"/>
      <c r="Q301" s="177"/>
    </row>
    <row r="302" spans="1:17">
      <c r="A302" s="177"/>
      <c r="B302" s="177"/>
      <c r="C302" s="177"/>
      <c r="D302" s="177"/>
      <c r="E302" s="177"/>
      <c r="F302" s="177"/>
      <c r="G302" s="177"/>
      <c r="H302" s="177"/>
      <c r="I302" s="177"/>
      <c r="J302" s="172"/>
      <c r="K302" s="172"/>
      <c r="L302" s="172"/>
      <c r="M302" s="172"/>
      <c r="N302" s="177"/>
      <c r="O302" s="177"/>
      <c r="P302" s="177"/>
      <c r="Q302" s="177"/>
    </row>
    <row r="303" spans="1:17">
      <c r="A303" s="177"/>
      <c r="B303" s="177"/>
      <c r="C303" s="177"/>
      <c r="D303" s="177"/>
      <c r="E303" s="177"/>
      <c r="F303" s="177"/>
      <c r="G303" s="177"/>
      <c r="H303" s="177"/>
      <c r="I303" s="177"/>
      <c r="J303" s="172"/>
      <c r="K303" s="172"/>
      <c r="L303" s="172"/>
      <c r="M303" s="172"/>
      <c r="N303" s="177"/>
      <c r="O303" s="177"/>
      <c r="P303" s="177"/>
      <c r="Q303" s="177"/>
    </row>
    <row r="304" spans="1:17">
      <c r="A304" s="177"/>
      <c r="B304" s="177"/>
      <c r="C304" s="177"/>
      <c r="D304" s="177"/>
      <c r="E304" s="177"/>
      <c r="F304" s="177"/>
      <c r="G304" s="177"/>
      <c r="H304" s="177"/>
      <c r="I304" s="177"/>
      <c r="J304" s="172"/>
      <c r="K304" s="172"/>
      <c r="L304" s="172"/>
      <c r="M304" s="172"/>
      <c r="N304" s="177"/>
      <c r="O304" s="177"/>
      <c r="P304" s="177"/>
      <c r="Q304" s="177"/>
    </row>
    <row r="305" spans="1:17">
      <c r="A305" s="177"/>
      <c r="B305" s="177"/>
      <c r="C305" s="177"/>
      <c r="D305" s="177"/>
      <c r="E305" s="177"/>
      <c r="F305" s="177"/>
      <c r="G305" s="177"/>
      <c r="H305" s="177"/>
      <c r="I305" s="177"/>
      <c r="J305" s="172"/>
      <c r="K305" s="172"/>
      <c r="L305" s="172"/>
      <c r="M305" s="172"/>
      <c r="N305" s="177"/>
      <c r="O305" s="177"/>
      <c r="P305" s="177"/>
      <c r="Q305" s="177"/>
    </row>
    <row r="306" spans="1:17">
      <c r="A306" s="177"/>
      <c r="B306" s="177"/>
      <c r="C306" s="177"/>
      <c r="D306" s="177"/>
      <c r="E306" s="177"/>
      <c r="F306" s="177"/>
      <c r="G306" s="177"/>
      <c r="H306" s="177"/>
      <c r="I306" s="177"/>
      <c r="J306" s="172"/>
      <c r="K306" s="172"/>
      <c r="L306" s="172"/>
      <c r="M306" s="172"/>
      <c r="N306" s="177"/>
      <c r="O306" s="177"/>
      <c r="P306" s="177"/>
      <c r="Q306" s="177"/>
    </row>
    <row r="307" spans="1:17">
      <c r="A307" s="177"/>
      <c r="B307" s="177"/>
      <c r="C307" s="177"/>
      <c r="D307" s="177"/>
      <c r="E307" s="177"/>
      <c r="F307" s="177"/>
      <c r="G307" s="177"/>
      <c r="H307" s="177"/>
      <c r="I307" s="177"/>
      <c r="J307" s="172"/>
      <c r="K307" s="172"/>
      <c r="L307" s="172"/>
      <c r="M307" s="172"/>
      <c r="N307" s="177"/>
      <c r="O307" s="177"/>
      <c r="P307" s="177"/>
      <c r="Q307" s="177"/>
    </row>
    <row r="308" spans="1:17">
      <c r="A308" s="177"/>
      <c r="B308" s="177"/>
      <c r="C308" s="177"/>
      <c r="D308" s="177"/>
      <c r="E308" s="177"/>
      <c r="F308" s="177"/>
      <c r="G308" s="177"/>
      <c r="H308" s="177"/>
      <c r="I308" s="177"/>
      <c r="J308" s="172"/>
      <c r="K308" s="172"/>
      <c r="L308" s="172"/>
      <c r="M308" s="172"/>
      <c r="N308" s="177"/>
      <c r="O308" s="177"/>
      <c r="P308" s="177"/>
      <c r="Q308" s="177"/>
    </row>
    <row r="309" spans="1:17">
      <c r="A309" s="177"/>
      <c r="B309" s="177"/>
      <c r="C309" s="177"/>
      <c r="D309" s="177"/>
      <c r="E309" s="177"/>
      <c r="F309" s="177"/>
      <c r="G309" s="177"/>
      <c r="H309" s="177"/>
      <c r="I309" s="177"/>
      <c r="J309" s="172"/>
      <c r="K309" s="172"/>
      <c r="L309" s="172"/>
      <c r="M309" s="172"/>
      <c r="N309" s="177"/>
      <c r="O309" s="177"/>
      <c r="P309" s="177"/>
      <c r="Q309" s="177"/>
    </row>
    <row r="310" spans="1:17">
      <c r="A310" s="177"/>
      <c r="B310" s="177"/>
      <c r="C310" s="177"/>
      <c r="D310" s="177"/>
      <c r="E310" s="177"/>
      <c r="F310" s="177"/>
      <c r="G310" s="177"/>
      <c r="H310" s="177"/>
      <c r="I310" s="177"/>
      <c r="J310" s="172"/>
      <c r="K310" s="172"/>
      <c r="L310" s="172"/>
      <c r="M310" s="172"/>
      <c r="N310" s="177"/>
      <c r="O310" s="177"/>
      <c r="P310" s="177"/>
      <c r="Q310" s="177"/>
    </row>
    <row r="311" spans="1:17">
      <c r="A311" s="177"/>
      <c r="B311" s="177"/>
      <c r="C311" s="177"/>
      <c r="D311" s="177"/>
      <c r="E311" s="177"/>
      <c r="F311" s="177"/>
      <c r="G311" s="177"/>
      <c r="H311" s="177"/>
      <c r="I311" s="177"/>
      <c r="J311" s="172"/>
      <c r="K311" s="172"/>
      <c r="L311" s="172"/>
      <c r="M311" s="172"/>
      <c r="N311" s="177"/>
      <c r="O311" s="177"/>
      <c r="P311" s="177"/>
      <c r="Q311" s="177"/>
    </row>
    <row r="312" spans="1:17">
      <c r="A312" s="177"/>
      <c r="B312" s="177"/>
      <c r="C312" s="177"/>
      <c r="D312" s="177"/>
      <c r="E312" s="177"/>
      <c r="F312" s="177"/>
      <c r="G312" s="177"/>
      <c r="H312" s="177"/>
      <c r="I312" s="177"/>
      <c r="J312" s="172"/>
      <c r="K312" s="172"/>
      <c r="L312" s="172"/>
      <c r="M312" s="172"/>
      <c r="N312" s="177"/>
      <c r="O312" s="177"/>
      <c r="P312" s="177"/>
      <c r="Q312" s="177"/>
    </row>
    <row r="313" spans="1:17">
      <c r="A313" s="177"/>
      <c r="B313" s="177"/>
      <c r="C313" s="177"/>
      <c r="D313" s="177"/>
      <c r="E313" s="177"/>
      <c r="F313" s="177"/>
      <c r="G313" s="177"/>
      <c r="H313" s="177"/>
      <c r="I313" s="177"/>
      <c r="J313" s="172"/>
      <c r="K313" s="172"/>
      <c r="L313" s="172"/>
      <c r="M313" s="172"/>
      <c r="N313" s="177"/>
      <c r="O313" s="177"/>
      <c r="P313" s="177"/>
      <c r="Q313" s="177"/>
    </row>
    <row r="314" spans="1:17">
      <c r="A314" s="177"/>
      <c r="B314" s="177"/>
      <c r="C314" s="177"/>
      <c r="D314" s="177"/>
      <c r="E314" s="177"/>
      <c r="F314" s="177"/>
      <c r="G314" s="177"/>
      <c r="H314" s="177"/>
      <c r="I314" s="177"/>
      <c r="J314" s="172"/>
      <c r="K314" s="172"/>
      <c r="L314" s="172"/>
      <c r="M314" s="172"/>
      <c r="N314" s="177"/>
      <c r="O314" s="177"/>
      <c r="P314" s="177"/>
      <c r="Q314" s="177"/>
    </row>
    <row r="315" spans="1:17">
      <c r="A315" s="177"/>
      <c r="B315" s="177"/>
      <c r="C315" s="177"/>
      <c r="D315" s="177"/>
      <c r="E315" s="177"/>
      <c r="F315" s="177"/>
      <c r="G315" s="177"/>
      <c r="H315" s="177"/>
      <c r="I315" s="177"/>
      <c r="J315" s="172"/>
      <c r="K315" s="172"/>
      <c r="L315" s="172"/>
      <c r="M315" s="172"/>
      <c r="N315" s="177"/>
      <c r="O315" s="177"/>
      <c r="P315" s="177"/>
      <c r="Q315" s="177"/>
    </row>
    <row r="316" spans="1:17">
      <c r="A316" s="177"/>
      <c r="B316" s="177"/>
      <c r="C316" s="177"/>
      <c r="D316" s="177"/>
      <c r="E316" s="177"/>
      <c r="F316" s="177"/>
      <c r="G316" s="177"/>
      <c r="H316" s="177"/>
      <c r="I316" s="177"/>
      <c r="J316" s="172"/>
      <c r="K316" s="172"/>
      <c r="L316" s="172"/>
      <c r="M316" s="172"/>
      <c r="N316" s="177"/>
      <c r="O316" s="177"/>
      <c r="P316" s="177"/>
      <c r="Q316" s="177"/>
    </row>
    <row r="317" spans="1:17">
      <c r="A317" s="177"/>
      <c r="B317" s="177"/>
      <c r="C317" s="177"/>
      <c r="D317" s="177"/>
      <c r="E317" s="177"/>
      <c r="F317" s="177"/>
      <c r="G317" s="177"/>
      <c r="H317" s="177"/>
      <c r="I317" s="177"/>
      <c r="J317" s="172"/>
      <c r="K317" s="172"/>
      <c r="L317" s="172"/>
      <c r="M317" s="172"/>
      <c r="N317" s="177"/>
      <c r="O317" s="177"/>
      <c r="P317" s="177"/>
      <c r="Q317" s="177"/>
    </row>
    <row r="318" spans="1:17">
      <c r="A318" s="177"/>
      <c r="B318" s="177"/>
      <c r="C318" s="177"/>
      <c r="D318" s="177"/>
      <c r="E318" s="177"/>
      <c r="F318" s="177"/>
      <c r="G318" s="177"/>
      <c r="H318" s="177"/>
      <c r="I318" s="177"/>
      <c r="J318" s="172"/>
      <c r="K318" s="172"/>
      <c r="L318" s="172"/>
      <c r="M318" s="172"/>
      <c r="N318" s="177"/>
      <c r="O318" s="177"/>
      <c r="P318" s="177"/>
      <c r="Q318" s="177"/>
    </row>
    <row r="319" spans="1:17">
      <c r="A319" s="177"/>
      <c r="B319" s="177"/>
      <c r="C319" s="177"/>
      <c r="D319" s="177"/>
      <c r="E319" s="177"/>
      <c r="F319" s="177"/>
      <c r="G319" s="177"/>
      <c r="H319" s="177"/>
      <c r="I319" s="177"/>
      <c r="J319" s="172"/>
      <c r="K319" s="172"/>
      <c r="L319" s="172"/>
      <c r="M319" s="172"/>
      <c r="N319" s="177"/>
      <c r="O319" s="177"/>
      <c r="P319" s="177"/>
      <c r="Q319" s="177"/>
    </row>
    <row r="320" spans="1:17">
      <c r="A320" s="177"/>
      <c r="B320" s="177"/>
      <c r="C320" s="177"/>
      <c r="D320" s="177"/>
      <c r="E320" s="177"/>
      <c r="F320" s="177"/>
      <c r="G320" s="177"/>
      <c r="H320" s="177"/>
      <c r="I320" s="177"/>
      <c r="J320" s="172"/>
      <c r="K320" s="172"/>
      <c r="L320" s="172"/>
      <c r="M320" s="172"/>
      <c r="N320" s="177"/>
      <c r="O320" s="177"/>
      <c r="P320" s="177"/>
      <c r="Q320" s="177"/>
    </row>
    <row r="321" spans="1:17">
      <c r="A321" s="177"/>
      <c r="B321" s="177"/>
      <c r="C321" s="177"/>
      <c r="D321" s="177"/>
      <c r="E321" s="177"/>
      <c r="F321" s="177"/>
      <c r="G321" s="177"/>
      <c r="H321" s="177"/>
      <c r="I321" s="177"/>
      <c r="J321" s="172"/>
      <c r="K321" s="172"/>
      <c r="L321" s="172"/>
      <c r="M321" s="172"/>
      <c r="N321" s="177"/>
      <c r="O321" s="177"/>
      <c r="P321" s="177"/>
      <c r="Q321" s="177"/>
    </row>
    <row r="322" spans="1:17">
      <c r="A322" s="177"/>
      <c r="B322" s="177"/>
      <c r="C322" s="177"/>
      <c r="D322" s="177"/>
      <c r="E322" s="177"/>
      <c r="F322" s="177"/>
      <c r="G322" s="177"/>
      <c r="H322" s="177"/>
      <c r="I322" s="177"/>
      <c r="J322" s="172"/>
      <c r="K322" s="172"/>
      <c r="L322" s="172"/>
      <c r="M322" s="172"/>
      <c r="N322" s="177"/>
      <c r="O322" s="177"/>
      <c r="P322" s="177"/>
      <c r="Q322" s="177"/>
    </row>
    <row r="323" spans="1:17">
      <c r="A323" s="177"/>
      <c r="B323" s="177"/>
      <c r="C323" s="177"/>
      <c r="D323" s="177"/>
      <c r="E323" s="177"/>
      <c r="F323" s="177"/>
      <c r="G323" s="177"/>
      <c r="H323" s="177"/>
      <c r="I323" s="177"/>
      <c r="J323" s="172"/>
      <c r="K323" s="172"/>
      <c r="L323" s="172"/>
      <c r="M323" s="172"/>
      <c r="N323" s="177"/>
      <c r="O323" s="177"/>
      <c r="P323" s="177"/>
      <c r="Q323" s="177"/>
    </row>
    <row r="324" spans="1:17">
      <c r="A324" s="177"/>
      <c r="B324" s="177"/>
      <c r="C324" s="177"/>
      <c r="D324" s="177"/>
      <c r="E324" s="177"/>
      <c r="F324" s="177"/>
      <c r="G324" s="177"/>
      <c r="H324" s="177"/>
      <c r="I324" s="177"/>
      <c r="J324" s="172"/>
      <c r="K324" s="172"/>
      <c r="L324" s="172"/>
      <c r="M324" s="172"/>
      <c r="N324" s="177"/>
      <c r="O324" s="177"/>
      <c r="P324" s="177"/>
      <c r="Q324" s="177"/>
    </row>
    <row r="325" spans="1:17">
      <c r="A325" s="177"/>
      <c r="B325" s="177"/>
      <c r="C325" s="177"/>
      <c r="D325" s="177"/>
      <c r="E325" s="177"/>
      <c r="F325" s="177"/>
      <c r="G325" s="177"/>
      <c r="H325" s="177"/>
      <c r="I325" s="177"/>
      <c r="J325" s="172"/>
      <c r="K325" s="172"/>
      <c r="L325" s="172"/>
      <c r="M325" s="172"/>
      <c r="N325" s="177"/>
      <c r="O325" s="177"/>
      <c r="P325" s="177"/>
      <c r="Q325" s="177"/>
    </row>
    <row r="326" spans="1:17">
      <c r="A326" s="177"/>
      <c r="B326" s="177"/>
      <c r="C326" s="177"/>
      <c r="D326" s="177"/>
      <c r="E326" s="177"/>
      <c r="F326" s="177"/>
      <c r="G326" s="177"/>
      <c r="H326" s="177"/>
      <c r="I326" s="177"/>
      <c r="J326" s="172"/>
      <c r="K326" s="172"/>
      <c r="L326" s="172"/>
      <c r="M326" s="172"/>
      <c r="N326" s="177"/>
      <c r="O326" s="177"/>
      <c r="P326" s="177"/>
      <c r="Q326" s="177"/>
    </row>
    <row r="327" spans="1:17">
      <c r="A327" s="177"/>
      <c r="B327" s="177"/>
      <c r="C327" s="177"/>
      <c r="D327" s="177"/>
      <c r="E327" s="177"/>
      <c r="F327" s="177"/>
      <c r="G327" s="177"/>
      <c r="H327" s="177"/>
      <c r="I327" s="177"/>
      <c r="J327" s="172"/>
      <c r="K327" s="172"/>
      <c r="L327" s="172"/>
      <c r="M327" s="172"/>
      <c r="N327" s="177"/>
      <c r="O327" s="177"/>
      <c r="P327" s="177"/>
      <c r="Q327" s="177"/>
    </row>
    <row r="328" spans="1:17">
      <c r="A328" s="177"/>
      <c r="B328" s="177"/>
      <c r="C328" s="177"/>
      <c r="D328" s="177"/>
      <c r="E328" s="177"/>
      <c r="F328" s="177"/>
      <c r="G328" s="177"/>
      <c r="H328" s="177"/>
      <c r="I328" s="177"/>
      <c r="J328" s="172"/>
      <c r="K328" s="172"/>
      <c r="L328" s="172"/>
      <c r="M328" s="172"/>
      <c r="N328" s="177"/>
      <c r="O328" s="177"/>
      <c r="P328" s="177"/>
      <c r="Q328" s="177"/>
    </row>
    <row r="329" spans="1:17">
      <c r="A329" s="177"/>
      <c r="B329" s="177"/>
      <c r="C329" s="177"/>
      <c r="D329" s="177"/>
      <c r="E329" s="177"/>
      <c r="F329" s="177"/>
      <c r="G329" s="177"/>
      <c r="H329" s="177"/>
      <c r="I329" s="177"/>
      <c r="J329" s="172"/>
      <c r="K329" s="172"/>
      <c r="L329" s="172"/>
      <c r="M329" s="172"/>
      <c r="N329" s="177"/>
      <c r="O329" s="177"/>
      <c r="P329" s="177"/>
      <c r="Q329" s="177"/>
    </row>
    <row r="330" spans="1:17">
      <c r="A330" s="177"/>
      <c r="B330" s="177"/>
      <c r="C330" s="177"/>
      <c r="D330" s="177"/>
      <c r="E330" s="177"/>
      <c r="F330" s="177"/>
      <c r="G330" s="177"/>
      <c r="H330" s="177"/>
      <c r="I330" s="177"/>
      <c r="J330" s="172"/>
      <c r="K330" s="172"/>
      <c r="L330" s="172"/>
      <c r="M330" s="172"/>
      <c r="N330" s="177"/>
      <c r="O330" s="177"/>
      <c r="P330" s="177"/>
      <c r="Q330" s="177"/>
    </row>
    <row r="331" spans="1:17">
      <c r="A331" s="177"/>
      <c r="B331" s="177"/>
      <c r="C331" s="177"/>
      <c r="D331" s="177"/>
      <c r="E331" s="177"/>
      <c r="F331" s="177"/>
      <c r="G331" s="177"/>
      <c r="H331" s="177"/>
      <c r="I331" s="177"/>
      <c r="J331" s="172"/>
      <c r="K331" s="172"/>
      <c r="L331" s="172"/>
      <c r="M331" s="172"/>
      <c r="N331" s="177"/>
      <c r="O331" s="177"/>
      <c r="P331" s="177"/>
      <c r="Q331" s="177"/>
    </row>
    <row r="332" spans="1:17">
      <c r="A332" s="177"/>
      <c r="B332" s="177"/>
      <c r="C332" s="177"/>
      <c r="D332" s="177"/>
      <c r="E332" s="177"/>
      <c r="F332" s="177"/>
      <c r="G332" s="177"/>
      <c r="H332" s="177"/>
      <c r="I332" s="177"/>
      <c r="J332" s="172"/>
      <c r="K332" s="172"/>
      <c r="L332" s="172"/>
      <c r="M332" s="172"/>
      <c r="N332" s="177"/>
      <c r="O332" s="177"/>
      <c r="P332" s="177"/>
      <c r="Q332" s="177"/>
    </row>
    <row r="333" spans="1:17">
      <c r="A333" s="177"/>
      <c r="B333" s="177"/>
      <c r="C333" s="177"/>
      <c r="D333" s="177"/>
      <c r="E333" s="177"/>
      <c r="F333" s="177"/>
      <c r="G333" s="177"/>
      <c r="H333" s="177"/>
      <c r="I333" s="177"/>
      <c r="J333" s="172"/>
      <c r="K333" s="172"/>
      <c r="L333" s="172"/>
      <c r="M333" s="172"/>
      <c r="N333" s="177"/>
      <c r="O333" s="177"/>
      <c r="P333" s="177"/>
      <c r="Q333" s="177"/>
    </row>
    <row r="334" spans="1:17">
      <c r="A334" s="177"/>
      <c r="B334" s="177"/>
      <c r="C334" s="177"/>
      <c r="D334" s="177"/>
      <c r="E334" s="177"/>
      <c r="F334" s="177"/>
      <c r="G334" s="177"/>
      <c r="H334" s="177"/>
      <c r="I334" s="177"/>
      <c r="J334" s="172"/>
      <c r="K334" s="172"/>
      <c r="L334" s="172"/>
      <c r="M334" s="172"/>
      <c r="N334" s="177"/>
      <c r="O334" s="177"/>
      <c r="P334" s="177"/>
      <c r="Q334" s="177"/>
    </row>
    <row r="335" spans="1:17">
      <c r="A335" s="177"/>
      <c r="B335" s="177"/>
      <c r="C335" s="177"/>
      <c r="D335" s="177"/>
      <c r="E335" s="177"/>
      <c r="F335" s="177"/>
      <c r="G335" s="177"/>
      <c r="H335" s="177"/>
      <c r="I335" s="177"/>
      <c r="J335" s="172"/>
      <c r="K335" s="172"/>
      <c r="L335" s="172"/>
      <c r="M335" s="172"/>
      <c r="N335" s="177"/>
      <c r="O335" s="177"/>
      <c r="P335" s="177"/>
      <c r="Q335" s="177"/>
    </row>
    <row r="336" spans="1:17">
      <c r="A336" s="177"/>
      <c r="B336" s="177"/>
      <c r="C336" s="177"/>
      <c r="D336" s="177"/>
      <c r="E336" s="177"/>
      <c r="F336" s="177"/>
      <c r="G336" s="177"/>
      <c r="H336" s="177"/>
      <c r="I336" s="177"/>
      <c r="J336" s="172"/>
      <c r="K336" s="172"/>
      <c r="L336" s="172"/>
      <c r="M336" s="172"/>
      <c r="N336" s="177"/>
      <c r="O336" s="177"/>
      <c r="P336" s="177"/>
      <c r="Q336" s="177"/>
    </row>
    <row r="337" spans="1:17">
      <c r="A337" s="177"/>
      <c r="B337" s="177"/>
      <c r="C337" s="177"/>
      <c r="D337" s="177"/>
      <c r="E337" s="177"/>
      <c r="F337" s="177"/>
      <c r="G337" s="177"/>
      <c r="H337" s="177"/>
      <c r="I337" s="177"/>
      <c r="J337" s="172"/>
      <c r="K337" s="172"/>
      <c r="L337" s="172"/>
      <c r="M337" s="172"/>
      <c r="N337" s="177"/>
      <c r="O337" s="177"/>
      <c r="P337" s="177"/>
      <c r="Q337" s="177"/>
    </row>
    <row r="338" spans="1:17">
      <c r="A338" s="177"/>
      <c r="B338" s="177"/>
      <c r="C338" s="177"/>
      <c r="D338" s="177"/>
      <c r="E338" s="177"/>
      <c r="F338" s="177"/>
      <c r="G338" s="177"/>
      <c r="H338" s="177"/>
      <c r="I338" s="177"/>
      <c r="J338" s="172"/>
      <c r="K338" s="172"/>
      <c r="L338" s="172"/>
      <c r="M338" s="172"/>
      <c r="N338" s="177"/>
      <c r="O338" s="177"/>
      <c r="P338" s="177"/>
      <c r="Q338" s="177"/>
    </row>
    <row r="339" spans="1:17">
      <c r="A339" s="177"/>
      <c r="B339" s="177"/>
      <c r="C339" s="177"/>
      <c r="D339" s="177"/>
      <c r="E339" s="177"/>
      <c r="F339" s="177"/>
      <c r="G339" s="177"/>
      <c r="H339" s="177"/>
      <c r="I339" s="177"/>
      <c r="J339" s="172"/>
      <c r="K339" s="172"/>
      <c r="L339" s="172"/>
      <c r="M339" s="172"/>
      <c r="N339" s="177"/>
      <c r="O339" s="177"/>
      <c r="P339" s="177"/>
      <c r="Q339" s="177"/>
    </row>
    <row r="340" spans="1:17">
      <c r="A340" s="177"/>
      <c r="B340" s="177"/>
      <c r="C340" s="177"/>
      <c r="D340" s="177"/>
      <c r="E340" s="177"/>
      <c r="F340" s="177"/>
      <c r="G340" s="177"/>
      <c r="H340" s="177"/>
      <c r="I340" s="177"/>
      <c r="J340" s="172"/>
      <c r="K340" s="172"/>
      <c r="L340" s="172"/>
      <c r="M340" s="172"/>
      <c r="N340" s="177"/>
      <c r="O340" s="177"/>
      <c r="P340" s="177"/>
      <c r="Q340" s="177"/>
    </row>
    <row r="341" spans="1:17">
      <c r="A341" s="177"/>
      <c r="B341" s="177"/>
      <c r="C341" s="177"/>
      <c r="D341" s="177"/>
      <c r="E341" s="177"/>
      <c r="F341" s="177"/>
      <c r="G341" s="177"/>
      <c r="H341" s="177"/>
      <c r="I341" s="177"/>
      <c r="J341" s="172"/>
      <c r="K341" s="172"/>
      <c r="L341" s="172"/>
      <c r="M341" s="172"/>
      <c r="N341" s="177"/>
      <c r="O341" s="177"/>
      <c r="P341" s="177"/>
      <c r="Q341" s="177"/>
    </row>
    <row r="342" spans="1:17">
      <c r="A342" s="177"/>
      <c r="B342" s="177"/>
      <c r="C342" s="177"/>
      <c r="D342" s="177"/>
      <c r="E342" s="177"/>
      <c r="F342" s="177"/>
      <c r="G342" s="177"/>
      <c r="H342" s="177"/>
      <c r="I342" s="177"/>
      <c r="J342" s="172"/>
      <c r="K342" s="172"/>
      <c r="L342" s="172"/>
      <c r="M342" s="172"/>
      <c r="N342" s="177"/>
      <c r="O342" s="177"/>
      <c r="P342" s="177"/>
      <c r="Q342" s="177"/>
    </row>
    <row r="343" spans="1:17">
      <c r="A343" s="177"/>
      <c r="B343" s="177"/>
      <c r="C343" s="177"/>
      <c r="D343" s="177"/>
      <c r="E343" s="177"/>
      <c r="F343" s="177"/>
      <c r="G343" s="177"/>
      <c r="H343" s="177"/>
      <c r="I343" s="177"/>
      <c r="J343" s="172"/>
      <c r="K343" s="172"/>
      <c r="L343" s="172"/>
      <c r="M343" s="172"/>
      <c r="N343" s="177"/>
      <c r="O343" s="177"/>
      <c r="P343" s="177"/>
      <c r="Q343" s="177"/>
    </row>
    <row r="344" spans="1:17">
      <c r="A344" s="177"/>
      <c r="B344" s="177"/>
      <c r="C344" s="177"/>
      <c r="D344" s="177"/>
      <c r="E344" s="177"/>
      <c r="F344" s="177"/>
      <c r="G344" s="177"/>
      <c r="H344" s="177"/>
      <c r="I344" s="177"/>
      <c r="J344" s="172"/>
      <c r="K344" s="172"/>
      <c r="L344" s="172"/>
      <c r="M344" s="172"/>
      <c r="N344" s="177"/>
      <c r="O344" s="177"/>
      <c r="P344" s="177"/>
      <c r="Q344" s="177"/>
    </row>
    <row r="345" spans="1:17">
      <c r="A345" s="177"/>
      <c r="B345" s="177"/>
      <c r="C345" s="177"/>
      <c r="D345" s="177"/>
      <c r="E345" s="177"/>
      <c r="F345" s="177"/>
      <c r="G345" s="177"/>
      <c r="H345" s="177"/>
      <c r="I345" s="177"/>
      <c r="J345" s="172"/>
      <c r="K345" s="172"/>
      <c r="L345" s="172"/>
      <c r="M345" s="172"/>
      <c r="N345" s="177"/>
      <c r="O345" s="177"/>
      <c r="P345" s="177"/>
      <c r="Q345" s="177"/>
    </row>
    <row r="346" spans="1:17">
      <c r="A346" s="177"/>
      <c r="B346" s="177"/>
      <c r="C346" s="177"/>
      <c r="D346" s="177"/>
      <c r="E346" s="177"/>
      <c r="F346" s="177"/>
      <c r="G346" s="177"/>
      <c r="H346" s="177"/>
      <c r="I346" s="177"/>
      <c r="J346" s="172"/>
      <c r="K346" s="172"/>
      <c r="L346" s="172"/>
      <c r="M346" s="172"/>
      <c r="N346" s="177"/>
      <c r="O346" s="177"/>
      <c r="P346" s="177"/>
      <c r="Q346" s="177"/>
    </row>
    <row r="347" spans="1:17">
      <c r="A347" s="177"/>
      <c r="B347" s="177"/>
      <c r="C347" s="177"/>
      <c r="D347" s="177"/>
      <c r="E347" s="177"/>
      <c r="F347" s="177"/>
      <c r="G347" s="177"/>
      <c r="H347" s="177"/>
      <c r="I347" s="177"/>
      <c r="J347" s="172"/>
      <c r="K347" s="172"/>
      <c r="L347" s="172"/>
      <c r="M347" s="172"/>
      <c r="N347" s="177"/>
      <c r="O347" s="177"/>
      <c r="P347" s="177"/>
      <c r="Q347" s="177"/>
    </row>
    <row r="348" spans="1:17">
      <c r="A348" s="177"/>
      <c r="B348" s="177"/>
      <c r="C348" s="177"/>
      <c r="D348" s="177"/>
      <c r="E348" s="177"/>
      <c r="F348" s="177"/>
      <c r="G348" s="177"/>
      <c r="H348" s="177"/>
      <c r="I348" s="177"/>
      <c r="J348" s="172"/>
      <c r="K348" s="172"/>
      <c r="L348" s="172"/>
      <c r="M348" s="172"/>
      <c r="N348" s="177"/>
      <c r="O348" s="177"/>
      <c r="P348" s="177"/>
      <c r="Q348" s="177"/>
    </row>
    <row r="349" spans="1:17">
      <c r="A349" s="177"/>
      <c r="B349" s="177"/>
      <c r="C349" s="177"/>
      <c r="D349" s="177"/>
      <c r="E349" s="177"/>
      <c r="F349" s="177"/>
      <c r="G349" s="177"/>
      <c r="H349" s="177"/>
      <c r="I349" s="177"/>
      <c r="J349" s="172"/>
      <c r="K349" s="172"/>
      <c r="L349" s="172"/>
      <c r="M349" s="172"/>
      <c r="N349" s="177"/>
      <c r="O349" s="177"/>
      <c r="P349" s="177"/>
      <c r="Q349" s="177"/>
    </row>
    <row r="350" spans="1:17">
      <c r="A350" s="177"/>
      <c r="B350" s="177"/>
      <c r="C350" s="177"/>
      <c r="D350" s="177"/>
      <c r="E350" s="177"/>
      <c r="F350" s="177"/>
      <c r="G350" s="177"/>
      <c r="H350" s="177"/>
      <c r="I350" s="177"/>
      <c r="J350" s="172"/>
      <c r="K350" s="172"/>
      <c r="L350" s="172"/>
      <c r="M350" s="172"/>
      <c r="N350" s="177"/>
      <c r="O350" s="177"/>
      <c r="P350" s="177"/>
      <c r="Q350" s="177"/>
    </row>
    <row r="351" spans="1:17">
      <c r="A351" s="177"/>
      <c r="B351" s="177"/>
      <c r="C351" s="177"/>
      <c r="D351" s="177"/>
      <c r="E351" s="177"/>
      <c r="F351" s="177"/>
      <c r="G351" s="177"/>
      <c r="H351" s="177"/>
      <c r="I351" s="177"/>
      <c r="J351" s="172"/>
      <c r="K351" s="172"/>
      <c r="L351" s="172"/>
      <c r="M351" s="172"/>
      <c r="N351" s="177"/>
      <c r="O351" s="177"/>
      <c r="P351" s="177"/>
      <c r="Q351" s="177"/>
    </row>
    <row r="352" spans="1:17">
      <c r="A352" s="177"/>
      <c r="B352" s="177"/>
      <c r="C352" s="177"/>
      <c r="D352" s="177"/>
      <c r="E352" s="177"/>
      <c r="F352" s="177"/>
      <c r="G352" s="177"/>
      <c r="H352" s="177"/>
      <c r="I352" s="177"/>
      <c r="J352" s="172"/>
      <c r="K352" s="172"/>
      <c r="L352" s="172"/>
      <c r="M352" s="172"/>
      <c r="N352" s="177"/>
      <c r="O352" s="177"/>
      <c r="P352" s="177"/>
      <c r="Q352" s="177"/>
    </row>
    <row r="353" spans="1:17">
      <c r="A353" s="177"/>
      <c r="B353" s="177"/>
      <c r="C353" s="177"/>
      <c r="D353" s="177"/>
      <c r="E353" s="177"/>
      <c r="F353" s="177"/>
      <c r="G353" s="177"/>
      <c r="H353" s="177"/>
      <c r="I353" s="177"/>
      <c r="J353" s="172"/>
      <c r="K353" s="172"/>
      <c r="L353" s="172"/>
      <c r="M353" s="172"/>
      <c r="N353" s="177"/>
      <c r="O353" s="177"/>
      <c r="P353" s="177"/>
      <c r="Q353" s="177"/>
    </row>
    <row r="354" spans="1:17">
      <c r="A354" s="177"/>
      <c r="B354" s="177"/>
      <c r="C354" s="177"/>
      <c r="D354" s="177"/>
      <c r="E354" s="177"/>
      <c r="F354" s="177"/>
      <c r="G354" s="177"/>
      <c r="H354" s="177"/>
      <c r="I354" s="177"/>
      <c r="J354" s="172"/>
      <c r="K354" s="172"/>
      <c r="L354" s="172"/>
      <c r="M354" s="172"/>
      <c r="N354" s="177"/>
      <c r="O354" s="177"/>
      <c r="P354" s="177"/>
      <c r="Q354" s="177"/>
    </row>
    <row r="355" spans="1:17">
      <c r="A355" s="177"/>
      <c r="B355" s="177"/>
      <c r="C355" s="177"/>
      <c r="D355" s="177"/>
      <c r="E355" s="177"/>
      <c r="F355" s="177"/>
      <c r="G355" s="177"/>
      <c r="H355" s="177"/>
      <c r="I355" s="177"/>
      <c r="J355" s="172"/>
      <c r="K355" s="172"/>
      <c r="L355" s="172"/>
      <c r="M355" s="172"/>
      <c r="N355" s="177"/>
      <c r="O355" s="177"/>
      <c r="P355" s="177"/>
      <c r="Q355" s="177"/>
    </row>
    <row r="356" spans="1:17">
      <c r="A356" s="177"/>
      <c r="B356" s="177"/>
      <c r="C356" s="177"/>
      <c r="D356" s="177"/>
      <c r="E356" s="177"/>
      <c r="F356" s="177"/>
      <c r="G356" s="177"/>
      <c r="H356" s="177"/>
      <c r="I356" s="177"/>
      <c r="J356" s="172"/>
      <c r="K356" s="172"/>
      <c r="L356" s="172"/>
      <c r="M356" s="172"/>
      <c r="N356" s="177"/>
      <c r="O356" s="177"/>
      <c r="P356" s="177"/>
      <c r="Q356" s="177"/>
    </row>
    <row r="357" spans="1:17">
      <c r="A357" s="177"/>
      <c r="B357" s="177"/>
      <c r="C357" s="177"/>
      <c r="D357" s="177"/>
      <c r="E357" s="177"/>
      <c r="F357" s="177"/>
      <c r="G357" s="177"/>
      <c r="H357" s="177"/>
      <c r="I357" s="177"/>
      <c r="J357" s="172"/>
      <c r="K357" s="172"/>
      <c r="L357" s="172"/>
      <c r="M357" s="172"/>
      <c r="N357" s="177"/>
      <c r="O357" s="177"/>
      <c r="P357" s="177"/>
      <c r="Q357" s="177"/>
    </row>
    <row r="358" spans="1:17">
      <c r="A358" s="177"/>
      <c r="B358" s="177"/>
      <c r="C358" s="177"/>
      <c r="D358" s="177"/>
      <c r="E358" s="177"/>
      <c r="F358" s="177"/>
      <c r="G358" s="177"/>
      <c r="H358" s="177"/>
      <c r="I358" s="177"/>
      <c r="J358" s="172"/>
      <c r="K358" s="172"/>
      <c r="L358" s="172"/>
      <c r="M358" s="172"/>
      <c r="N358" s="177"/>
      <c r="O358" s="177"/>
      <c r="P358" s="177"/>
      <c r="Q358" s="177"/>
    </row>
    <row r="359" spans="1:17">
      <c r="A359" s="177"/>
      <c r="B359" s="177"/>
      <c r="C359" s="177"/>
      <c r="D359" s="177"/>
      <c r="E359" s="177"/>
      <c r="F359" s="177"/>
      <c r="G359" s="177"/>
      <c r="H359" s="177"/>
      <c r="I359" s="177"/>
      <c r="J359" s="172"/>
      <c r="K359" s="172"/>
      <c r="L359" s="172"/>
      <c r="M359" s="172"/>
      <c r="N359" s="177"/>
      <c r="O359" s="177"/>
      <c r="P359" s="177"/>
      <c r="Q359" s="177"/>
    </row>
    <row r="360" spans="1:17">
      <c r="A360" s="177"/>
      <c r="B360" s="177"/>
      <c r="C360" s="177"/>
      <c r="D360" s="177"/>
      <c r="E360" s="177"/>
      <c r="F360" s="177"/>
      <c r="G360" s="177"/>
      <c r="H360" s="177"/>
      <c r="I360" s="177"/>
      <c r="J360" s="172"/>
      <c r="K360" s="172"/>
      <c r="L360" s="172"/>
      <c r="M360" s="172"/>
      <c r="N360" s="177"/>
      <c r="O360" s="177"/>
      <c r="P360" s="177"/>
      <c r="Q360" s="177"/>
    </row>
    <row r="361" spans="1:17">
      <c r="A361" s="177"/>
      <c r="B361" s="177"/>
      <c r="C361" s="177"/>
      <c r="D361" s="177"/>
      <c r="E361" s="177"/>
      <c r="F361" s="177"/>
      <c r="G361" s="177"/>
      <c r="H361" s="177"/>
      <c r="I361" s="177"/>
      <c r="J361" s="172"/>
      <c r="K361" s="172"/>
      <c r="L361" s="172"/>
      <c r="M361" s="172"/>
      <c r="N361" s="177"/>
      <c r="O361" s="177"/>
      <c r="P361" s="177"/>
      <c r="Q361" s="177"/>
    </row>
    <row r="362" spans="1:17">
      <c r="A362" s="177"/>
      <c r="B362" s="177"/>
      <c r="C362" s="177"/>
      <c r="D362" s="177"/>
      <c r="E362" s="177"/>
      <c r="F362" s="177"/>
      <c r="G362" s="177"/>
      <c r="H362" s="177"/>
      <c r="I362" s="177"/>
      <c r="J362" s="172"/>
      <c r="K362" s="172"/>
      <c r="L362" s="172"/>
      <c r="M362" s="172"/>
      <c r="N362" s="177"/>
      <c r="O362" s="177"/>
      <c r="P362" s="177"/>
      <c r="Q362" s="177"/>
    </row>
    <row r="363" spans="1:17">
      <c r="A363" s="177"/>
      <c r="B363" s="177"/>
      <c r="C363" s="177"/>
      <c r="D363" s="177"/>
      <c r="E363" s="177"/>
      <c r="F363" s="177"/>
      <c r="G363" s="177"/>
      <c r="H363" s="177"/>
      <c r="I363" s="177"/>
      <c r="J363" s="172"/>
      <c r="K363" s="172"/>
      <c r="L363" s="172"/>
      <c r="M363" s="172"/>
      <c r="N363" s="177"/>
      <c r="O363" s="177"/>
      <c r="P363" s="177"/>
      <c r="Q363" s="177"/>
    </row>
    <row r="364" spans="1:17">
      <c r="A364" s="177"/>
      <c r="B364" s="177"/>
      <c r="C364" s="177"/>
      <c r="D364" s="177"/>
      <c r="E364" s="177"/>
      <c r="F364" s="177"/>
      <c r="G364" s="177"/>
      <c r="H364" s="177"/>
      <c r="I364" s="177"/>
      <c r="J364" s="172"/>
      <c r="K364" s="172"/>
      <c r="L364" s="172"/>
      <c r="M364" s="172"/>
      <c r="N364" s="177"/>
      <c r="O364" s="177"/>
      <c r="P364" s="177"/>
      <c r="Q364" s="177"/>
    </row>
    <row r="365" spans="1:17">
      <c r="A365" s="177"/>
      <c r="B365" s="177"/>
      <c r="C365" s="177"/>
      <c r="D365" s="177"/>
      <c r="E365" s="177"/>
      <c r="F365" s="177"/>
      <c r="G365" s="177"/>
      <c r="H365" s="177"/>
      <c r="I365" s="177"/>
      <c r="J365" s="172"/>
      <c r="K365" s="172"/>
      <c r="L365" s="172"/>
      <c r="M365" s="172"/>
      <c r="N365" s="177"/>
      <c r="O365" s="177"/>
      <c r="P365" s="177"/>
      <c r="Q365" s="177"/>
    </row>
    <row r="366" spans="1:17">
      <c r="A366" s="177"/>
      <c r="B366" s="177"/>
      <c r="C366" s="177"/>
      <c r="D366" s="177"/>
      <c r="E366" s="177"/>
      <c r="F366" s="177"/>
      <c r="G366" s="177"/>
      <c r="H366" s="177"/>
      <c r="I366" s="177"/>
      <c r="J366" s="172"/>
      <c r="K366" s="172"/>
      <c r="L366" s="172"/>
      <c r="M366" s="172"/>
      <c r="N366" s="177"/>
      <c r="O366" s="177"/>
      <c r="P366" s="177"/>
      <c r="Q366" s="177"/>
    </row>
    <row r="367" spans="1:17">
      <c r="A367" s="177"/>
      <c r="B367" s="177"/>
      <c r="C367" s="177"/>
      <c r="D367" s="177"/>
      <c r="E367" s="177"/>
      <c r="F367" s="177"/>
      <c r="G367" s="177"/>
      <c r="H367" s="177"/>
      <c r="I367" s="177"/>
      <c r="J367" s="172"/>
      <c r="K367" s="172"/>
      <c r="L367" s="172"/>
      <c r="M367" s="172"/>
      <c r="N367" s="177"/>
      <c r="O367" s="177"/>
      <c r="P367" s="177"/>
      <c r="Q367" s="177"/>
    </row>
    <row r="368" spans="1:17">
      <c r="A368" s="177"/>
      <c r="B368" s="177"/>
      <c r="C368" s="177"/>
      <c r="D368" s="177"/>
      <c r="E368" s="177"/>
      <c r="F368" s="177"/>
      <c r="G368" s="177"/>
      <c r="H368" s="177"/>
      <c r="I368" s="177"/>
      <c r="J368" s="172"/>
      <c r="K368" s="172"/>
      <c r="L368" s="172"/>
      <c r="M368" s="172"/>
      <c r="N368" s="177"/>
      <c r="O368" s="177"/>
      <c r="P368" s="177"/>
      <c r="Q368" s="177"/>
    </row>
    <row r="369" spans="1:17">
      <c r="A369" s="177"/>
      <c r="B369" s="177"/>
      <c r="C369" s="177"/>
      <c r="D369" s="177"/>
      <c r="E369" s="177"/>
      <c r="F369" s="177"/>
      <c r="G369" s="177"/>
      <c r="H369" s="177"/>
      <c r="I369" s="177"/>
      <c r="J369" s="172"/>
      <c r="K369" s="172"/>
      <c r="L369" s="172"/>
      <c r="M369" s="172"/>
      <c r="N369" s="177"/>
      <c r="O369" s="177"/>
      <c r="P369" s="177"/>
      <c r="Q369" s="177"/>
    </row>
    <row r="370" spans="1:17">
      <c r="A370" s="177"/>
      <c r="B370" s="177"/>
      <c r="C370" s="177"/>
      <c r="D370" s="177"/>
      <c r="E370" s="177"/>
      <c r="F370" s="177"/>
      <c r="G370" s="177"/>
      <c r="H370" s="177"/>
      <c r="I370" s="177"/>
      <c r="J370" s="172"/>
      <c r="K370" s="172"/>
      <c r="L370" s="172"/>
      <c r="M370" s="172"/>
      <c r="N370" s="177"/>
      <c r="O370" s="177"/>
      <c r="P370" s="177"/>
      <c r="Q370" s="177"/>
    </row>
    <row r="371" spans="1:17">
      <c r="A371" s="177"/>
      <c r="B371" s="177"/>
      <c r="C371" s="177"/>
      <c r="D371" s="177"/>
      <c r="E371" s="177"/>
      <c r="F371" s="177"/>
      <c r="G371" s="177"/>
      <c r="H371" s="177"/>
      <c r="I371" s="177"/>
      <c r="J371" s="172"/>
      <c r="K371" s="172"/>
      <c r="L371" s="172"/>
      <c r="M371" s="172"/>
      <c r="N371" s="177"/>
      <c r="O371" s="177"/>
      <c r="P371" s="177"/>
      <c r="Q371" s="177"/>
    </row>
    <row r="372" spans="1:17">
      <c r="A372" s="177"/>
      <c r="B372" s="172"/>
      <c r="C372" s="172"/>
      <c r="D372" s="172"/>
      <c r="E372" s="172"/>
      <c r="F372" s="172"/>
      <c r="G372" s="172"/>
      <c r="H372" s="172"/>
      <c r="I372" s="172"/>
      <c r="J372" s="172"/>
      <c r="K372" s="172"/>
      <c r="L372" s="172"/>
      <c r="M372" s="172"/>
      <c r="N372" s="172"/>
      <c r="O372" s="172"/>
      <c r="P372" s="172"/>
      <c r="Q372" s="172"/>
    </row>
    <row r="373" spans="1:17">
      <c r="A373" s="177"/>
      <c r="B373" s="172"/>
      <c r="C373" s="172"/>
      <c r="D373" s="172"/>
      <c r="E373" s="172"/>
      <c r="F373" s="172"/>
      <c r="G373" s="172"/>
      <c r="H373" s="172"/>
      <c r="I373" s="172"/>
      <c r="J373" s="172"/>
      <c r="K373" s="172"/>
      <c r="L373" s="172"/>
      <c r="M373" s="172"/>
      <c r="N373" s="172"/>
      <c r="O373" s="172"/>
      <c r="P373" s="172"/>
      <c r="Q373" s="172"/>
    </row>
    <row r="374" spans="1:17">
      <c r="A374" s="177"/>
      <c r="B374" s="172"/>
      <c r="C374" s="172"/>
      <c r="D374" s="172"/>
      <c r="E374" s="172"/>
      <c r="F374" s="172"/>
      <c r="G374" s="172"/>
      <c r="H374" s="172"/>
      <c r="I374" s="172"/>
      <c r="J374" s="172"/>
      <c r="K374" s="172"/>
      <c r="L374" s="172"/>
      <c r="M374" s="172"/>
      <c r="N374" s="172"/>
      <c r="O374" s="172"/>
      <c r="P374" s="172"/>
      <c r="Q374" s="172"/>
    </row>
    <row r="375" spans="1:17">
      <c r="A375" s="177"/>
      <c r="B375" s="172"/>
      <c r="C375" s="172"/>
      <c r="D375" s="172"/>
      <c r="E375" s="172"/>
      <c r="F375" s="172"/>
      <c r="G375" s="172"/>
      <c r="H375" s="172"/>
      <c r="I375" s="172"/>
      <c r="J375" s="172"/>
      <c r="K375" s="172"/>
      <c r="L375" s="172"/>
      <c r="M375" s="172"/>
      <c r="N375" s="172"/>
      <c r="O375" s="172"/>
      <c r="P375" s="172"/>
      <c r="Q375" s="172"/>
    </row>
    <row r="376" spans="1:17">
      <c r="A376" s="177"/>
      <c r="B376" s="172"/>
      <c r="C376" s="172"/>
      <c r="D376" s="172"/>
      <c r="E376" s="172"/>
      <c r="F376" s="172"/>
      <c r="G376" s="172"/>
      <c r="H376" s="172"/>
      <c r="I376" s="172"/>
      <c r="J376" s="172"/>
      <c r="K376" s="172"/>
      <c r="L376" s="172"/>
      <c r="M376" s="172"/>
      <c r="N376" s="172"/>
      <c r="O376" s="172"/>
      <c r="P376" s="172"/>
      <c r="Q376" s="172"/>
    </row>
    <row r="377" spans="1:17">
      <c r="A377" s="177"/>
      <c r="B377" s="172"/>
      <c r="C377" s="172"/>
      <c r="D377" s="172"/>
      <c r="E377" s="172"/>
      <c r="F377" s="172"/>
      <c r="G377" s="172"/>
      <c r="H377" s="172"/>
      <c r="I377" s="172"/>
      <c r="J377" s="172"/>
      <c r="K377" s="172"/>
      <c r="L377" s="172"/>
      <c r="M377" s="172"/>
      <c r="N377" s="172"/>
      <c r="O377" s="172"/>
      <c r="P377" s="172"/>
      <c r="Q377" s="172"/>
    </row>
    <row r="378" spans="1:17">
      <c r="A378" s="177"/>
      <c r="B378" s="172"/>
      <c r="C378" s="172"/>
      <c r="D378" s="172"/>
      <c r="E378" s="172"/>
      <c r="F378" s="172"/>
      <c r="G378" s="172"/>
      <c r="H378" s="172"/>
      <c r="I378" s="172"/>
      <c r="J378" s="172"/>
      <c r="K378" s="172"/>
      <c r="L378" s="172"/>
      <c r="M378" s="172"/>
      <c r="N378" s="172"/>
      <c r="O378" s="172"/>
      <c r="P378" s="172"/>
      <c r="Q378" s="172"/>
    </row>
    <row r="379" spans="1:17">
      <c r="A379" s="177"/>
      <c r="B379" s="172"/>
      <c r="C379" s="172"/>
      <c r="D379" s="172"/>
      <c r="E379" s="172"/>
      <c r="F379" s="172"/>
      <c r="G379" s="172"/>
      <c r="H379" s="172"/>
      <c r="I379" s="172"/>
      <c r="J379" s="172"/>
      <c r="K379" s="172"/>
      <c r="L379" s="172"/>
      <c r="M379" s="172"/>
      <c r="N379" s="172"/>
      <c r="O379" s="172"/>
      <c r="P379" s="172"/>
      <c r="Q379" s="172"/>
    </row>
    <row r="380" spans="1:17">
      <c r="A380" s="177"/>
      <c r="B380" s="172"/>
      <c r="C380" s="172"/>
      <c r="D380" s="172"/>
      <c r="E380" s="172"/>
      <c r="F380" s="172"/>
      <c r="G380" s="172"/>
      <c r="H380" s="172"/>
      <c r="I380" s="172"/>
      <c r="J380" s="172"/>
      <c r="K380" s="172"/>
      <c r="L380" s="172"/>
      <c r="M380" s="172"/>
      <c r="N380" s="172"/>
      <c r="O380" s="172"/>
      <c r="P380" s="172"/>
      <c r="Q380" s="172"/>
    </row>
    <row r="381" spans="1:17">
      <c r="A381" s="177"/>
      <c r="B381" s="172"/>
      <c r="C381" s="172"/>
      <c r="D381" s="172"/>
      <c r="E381" s="172"/>
      <c r="F381" s="172"/>
      <c r="G381" s="172"/>
      <c r="H381" s="172"/>
      <c r="I381" s="172"/>
      <c r="J381" s="172"/>
      <c r="K381" s="172"/>
      <c r="L381" s="172"/>
      <c r="M381" s="172"/>
      <c r="N381" s="172"/>
      <c r="O381" s="172"/>
      <c r="P381" s="172"/>
      <c r="Q381" s="172"/>
    </row>
    <row r="382" spans="1:17">
      <c r="A382" s="177"/>
      <c r="B382" s="172"/>
      <c r="C382" s="172"/>
      <c r="D382" s="172"/>
      <c r="E382" s="172"/>
      <c r="F382" s="172"/>
      <c r="G382" s="172"/>
      <c r="H382" s="172"/>
      <c r="I382" s="172"/>
      <c r="J382" s="172"/>
      <c r="K382" s="172"/>
      <c r="L382" s="172"/>
      <c r="M382" s="172"/>
      <c r="N382" s="172"/>
      <c r="O382" s="172"/>
      <c r="P382" s="172"/>
      <c r="Q382" s="172"/>
    </row>
    <row r="383" spans="1:17">
      <c r="A383" s="177"/>
      <c r="B383" s="172"/>
      <c r="C383" s="172"/>
      <c r="D383" s="172"/>
      <c r="E383" s="172"/>
      <c r="F383" s="172"/>
      <c r="G383" s="172"/>
      <c r="H383" s="172"/>
      <c r="I383" s="172"/>
      <c r="J383" s="172"/>
      <c r="K383" s="172"/>
      <c r="L383" s="172"/>
      <c r="M383" s="172"/>
      <c r="N383" s="172"/>
      <c r="O383" s="172"/>
      <c r="P383" s="172"/>
      <c r="Q383" s="172"/>
    </row>
    <row r="384" spans="1:17">
      <c r="A384" s="177"/>
      <c r="B384" s="172"/>
      <c r="C384" s="172"/>
      <c r="D384" s="172"/>
      <c r="E384" s="172"/>
      <c r="F384" s="172"/>
      <c r="G384" s="172"/>
      <c r="H384" s="172"/>
      <c r="I384" s="172"/>
      <c r="J384" s="172"/>
      <c r="K384" s="172"/>
      <c r="L384" s="172"/>
      <c r="M384" s="172"/>
      <c r="N384" s="172"/>
      <c r="O384" s="172"/>
      <c r="P384" s="172"/>
      <c r="Q384" s="172"/>
    </row>
    <row r="385" spans="1:1">
      <c r="A385" s="177"/>
    </row>
    <row r="386" spans="1:1">
      <c r="A386" s="177"/>
    </row>
    <row r="387" spans="1:1">
      <c r="A387" s="177"/>
    </row>
    <row r="388" spans="1:1">
      <c r="A388" s="177"/>
    </row>
    <row r="389" spans="1:1">
      <c r="A389" s="177"/>
    </row>
    <row r="390" spans="1:1">
      <c r="A390" s="177"/>
    </row>
    <row r="391" spans="1:1">
      <c r="A391" s="177"/>
    </row>
    <row r="392" spans="1:1">
      <c r="A392" s="177"/>
    </row>
    <row r="393" spans="1:1">
      <c r="A393" s="177"/>
    </row>
    <row r="394" spans="1:1">
      <c r="A394" s="177"/>
    </row>
    <row r="395" spans="1:1">
      <c r="A395" s="177"/>
    </row>
    <row r="396" spans="1:1">
      <c r="A396" s="177"/>
    </row>
    <row r="397" spans="1:1">
      <c r="A397" s="177"/>
    </row>
    <row r="398" spans="1:1">
      <c r="A398" s="177"/>
    </row>
    <row r="399" spans="1:1">
      <c r="A399" s="17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259C3-24D6-4B45-97F7-89E63A81C305}">
  <sheetPr>
    <tabColor theme="5" tint="0.39997558519241921"/>
  </sheetPr>
  <dimension ref="A1:Z385"/>
  <sheetViews>
    <sheetView zoomScaleNormal="100" workbookViewId="0">
      <selection activeCell="U1" sqref="U1:W1048576"/>
    </sheetView>
  </sheetViews>
  <sheetFormatPr defaultRowHeight="15"/>
  <cols>
    <col min="1" max="1" width="134.7109375" bestFit="1" customWidth="1"/>
    <col min="13" max="13" width="10.140625" bestFit="1" customWidth="1"/>
    <col min="15" max="15" width="4" bestFit="1" customWidth="1"/>
  </cols>
  <sheetData>
    <row r="1" spans="1:26">
      <c r="A1" s="232" t="s">
        <v>286</v>
      </c>
      <c r="B1" s="172"/>
      <c r="C1" s="172"/>
      <c r="D1" s="172"/>
      <c r="E1" s="172"/>
      <c r="F1" s="172"/>
      <c r="G1" s="217"/>
      <c r="H1" s="217"/>
      <c r="I1" s="217"/>
      <c r="J1" s="217"/>
      <c r="K1" s="195"/>
      <c r="L1" s="217"/>
      <c r="M1" s="217"/>
      <c r="N1" s="217"/>
      <c r="O1" s="217"/>
      <c r="P1" s="217"/>
      <c r="Q1" s="217"/>
      <c r="R1" s="217"/>
      <c r="S1" s="217"/>
      <c r="T1" s="217"/>
      <c r="U1" s="217"/>
      <c r="V1" s="217"/>
      <c r="W1" s="217"/>
      <c r="X1" s="217"/>
      <c r="Y1" s="172"/>
      <c r="Z1" s="226"/>
    </row>
    <row r="2" spans="1:26">
      <c r="A2" s="229" t="s">
        <v>235</v>
      </c>
      <c r="B2" s="216"/>
      <c r="C2" s="216"/>
      <c r="D2" s="216"/>
      <c r="E2" s="216"/>
      <c r="F2" s="216"/>
      <c r="G2" s="176"/>
      <c r="H2" s="176"/>
      <c r="I2" s="176"/>
      <c r="J2" s="176"/>
      <c r="K2" s="176"/>
      <c r="L2" s="222"/>
      <c r="M2" s="222" t="s">
        <v>220</v>
      </c>
      <c r="N2" s="176"/>
      <c r="O2" s="176"/>
      <c r="P2" s="176"/>
      <c r="Q2" s="176"/>
      <c r="R2" s="176"/>
      <c r="S2" s="176"/>
      <c r="T2" s="176"/>
      <c r="U2" s="176"/>
      <c r="V2" s="222"/>
      <c r="W2" s="176"/>
      <c r="X2" s="176"/>
      <c r="Y2" s="221"/>
      <c r="Z2" s="221"/>
    </row>
    <row r="3" spans="1:26" ht="34.5">
      <c r="A3" s="233" t="s">
        <v>207</v>
      </c>
      <c r="B3" s="234" t="s">
        <v>72</v>
      </c>
      <c r="C3" s="234" t="s">
        <v>110</v>
      </c>
      <c r="D3" s="234" t="s">
        <v>209</v>
      </c>
      <c r="E3" s="234" t="s">
        <v>287</v>
      </c>
      <c r="F3" s="235" t="s">
        <v>264</v>
      </c>
      <c r="G3" s="220" t="s">
        <v>288</v>
      </c>
      <c r="H3" s="220" t="s">
        <v>246</v>
      </c>
      <c r="I3" s="219" t="s">
        <v>289</v>
      </c>
      <c r="J3" s="219" t="s">
        <v>290</v>
      </c>
      <c r="K3" s="219" t="s">
        <v>291</v>
      </c>
      <c r="L3" s="219" t="s">
        <v>115</v>
      </c>
      <c r="M3" s="219" t="s">
        <v>292</v>
      </c>
      <c r="N3" s="219" t="s">
        <v>293</v>
      </c>
      <c r="O3" s="219" t="s">
        <v>294</v>
      </c>
      <c r="P3" s="219" t="s">
        <v>250</v>
      </c>
      <c r="Q3" s="227" t="s">
        <v>225</v>
      </c>
      <c r="R3" s="219" t="s">
        <v>253</v>
      </c>
      <c r="S3" s="219" t="s">
        <v>295</v>
      </c>
      <c r="T3" s="219" t="s">
        <v>296</v>
      </c>
      <c r="U3" s="219" t="s">
        <v>258</v>
      </c>
      <c r="V3" s="219" t="s">
        <v>297</v>
      </c>
      <c r="W3" s="219" t="s">
        <v>218</v>
      </c>
      <c r="X3" s="218" t="s">
        <v>229</v>
      </c>
      <c r="Y3" s="221"/>
      <c r="Z3" s="221"/>
    </row>
    <row r="4" spans="1:26">
      <c r="A4" s="236" t="s">
        <v>72</v>
      </c>
      <c r="B4" s="270">
        <v>0</v>
      </c>
      <c r="C4" s="270">
        <v>0</v>
      </c>
      <c r="D4" s="271">
        <v>24.56647861874745</v>
      </c>
      <c r="E4" s="270">
        <v>0</v>
      </c>
      <c r="F4" s="278">
        <v>0</v>
      </c>
      <c r="G4" s="270">
        <v>0</v>
      </c>
      <c r="H4" s="270">
        <v>0</v>
      </c>
      <c r="I4" s="271">
        <v>0</v>
      </c>
      <c r="J4" s="270">
        <v>0</v>
      </c>
      <c r="K4" s="270">
        <v>0</v>
      </c>
      <c r="L4" s="270">
        <v>0</v>
      </c>
      <c r="M4" s="270">
        <v>0</v>
      </c>
      <c r="N4" s="271">
        <v>0</v>
      </c>
      <c r="O4" s="270">
        <v>0</v>
      </c>
      <c r="P4" s="270">
        <v>0</v>
      </c>
      <c r="Q4" s="271">
        <v>0</v>
      </c>
      <c r="R4" s="270">
        <v>0</v>
      </c>
      <c r="S4" s="270">
        <v>0</v>
      </c>
      <c r="T4" s="271">
        <v>0</v>
      </c>
      <c r="U4" s="270">
        <v>0</v>
      </c>
      <c r="V4" s="270">
        <v>0</v>
      </c>
      <c r="W4" s="271">
        <v>0</v>
      </c>
      <c r="X4" s="181">
        <v>24.56647861874745</v>
      </c>
      <c r="Y4" s="221"/>
      <c r="Z4" s="221"/>
    </row>
    <row r="5" spans="1:26">
      <c r="A5" s="236" t="s">
        <v>110</v>
      </c>
      <c r="B5" s="272">
        <v>0</v>
      </c>
      <c r="C5" s="272">
        <v>0</v>
      </c>
      <c r="D5" s="273">
        <v>50.830352023316259</v>
      </c>
      <c r="E5" s="272">
        <v>0</v>
      </c>
      <c r="F5" s="273">
        <v>0</v>
      </c>
      <c r="G5" s="272">
        <v>0</v>
      </c>
      <c r="H5" s="272">
        <v>0</v>
      </c>
      <c r="I5" s="273">
        <v>0</v>
      </c>
      <c r="J5" s="272">
        <v>0</v>
      </c>
      <c r="K5" s="272">
        <v>0</v>
      </c>
      <c r="L5" s="272">
        <v>0</v>
      </c>
      <c r="M5" s="272">
        <v>0</v>
      </c>
      <c r="N5" s="273">
        <v>0</v>
      </c>
      <c r="O5" s="272">
        <v>0</v>
      </c>
      <c r="P5" s="272">
        <v>0</v>
      </c>
      <c r="Q5" s="273">
        <v>0</v>
      </c>
      <c r="R5" s="272">
        <v>0</v>
      </c>
      <c r="S5" s="272">
        <v>0</v>
      </c>
      <c r="T5" s="273">
        <v>0</v>
      </c>
      <c r="U5" s="272">
        <v>0</v>
      </c>
      <c r="V5" s="272">
        <v>0</v>
      </c>
      <c r="W5" s="273">
        <v>0</v>
      </c>
      <c r="X5" s="224">
        <v>50.830352023316259</v>
      </c>
      <c r="Y5" s="221"/>
      <c r="Z5" s="221"/>
    </row>
    <row r="6" spans="1:26">
      <c r="A6" s="236" t="s">
        <v>209</v>
      </c>
      <c r="B6" s="272">
        <v>73.232491308755627</v>
      </c>
      <c r="C6" s="272">
        <v>5.1048555298124992E-2</v>
      </c>
      <c r="D6" s="273">
        <v>0</v>
      </c>
      <c r="E6" s="272">
        <v>0</v>
      </c>
      <c r="F6" s="273">
        <v>0</v>
      </c>
      <c r="G6" s="272">
        <v>0</v>
      </c>
      <c r="H6" s="272">
        <v>0</v>
      </c>
      <c r="I6" s="273">
        <v>0</v>
      </c>
      <c r="J6" s="272">
        <v>0</v>
      </c>
      <c r="K6" s="272">
        <v>0</v>
      </c>
      <c r="L6" s="272">
        <v>0</v>
      </c>
      <c r="M6" s="272">
        <v>0</v>
      </c>
      <c r="N6" s="273">
        <v>0</v>
      </c>
      <c r="O6" s="272">
        <v>0</v>
      </c>
      <c r="P6" s="272">
        <v>0</v>
      </c>
      <c r="Q6" s="273">
        <v>0</v>
      </c>
      <c r="R6" s="272">
        <v>0</v>
      </c>
      <c r="S6" s="272">
        <v>0</v>
      </c>
      <c r="T6" s="273">
        <v>0</v>
      </c>
      <c r="U6" s="272">
        <v>0</v>
      </c>
      <c r="V6" s="272">
        <v>0</v>
      </c>
      <c r="W6" s="273">
        <v>0</v>
      </c>
      <c r="X6" s="224">
        <v>73.283539864053751</v>
      </c>
      <c r="Y6" s="221"/>
      <c r="Z6" s="221"/>
    </row>
    <row r="7" spans="1:26">
      <c r="A7" s="237" t="s">
        <v>262</v>
      </c>
      <c r="B7" s="274">
        <v>73.232491308755627</v>
      </c>
      <c r="C7" s="274">
        <v>5.1048555298124992E-2</v>
      </c>
      <c r="D7" s="275">
        <v>75.396830642063705</v>
      </c>
      <c r="E7" s="274">
        <v>0</v>
      </c>
      <c r="F7" s="275">
        <v>0</v>
      </c>
      <c r="G7" s="274">
        <v>0</v>
      </c>
      <c r="H7" s="274">
        <v>0</v>
      </c>
      <c r="I7" s="275">
        <v>0</v>
      </c>
      <c r="J7" s="274">
        <v>0</v>
      </c>
      <c r="K7" s="274">
        <v>0</v>
      </c>
      <c r="L7" s="274">
        <v>0</v>
      </c>
      <c r="M7" s="274">
        <v>0</v>
      </c>
      <c r="N7" s="275">
        <v>0</v>
      </c>
      <c r="O7" s="274">
        <v>0</v>
      </c>
      <c r="P7" s="274">
        <v>0</v>
      </c>
      <c r="Q7" s="275">
        <v>0</v>
      </c>
      <c r="R7" s="274">
        <v>0</v>
      </c>
      <c r="S7" s="274">
        <v>0</v>
      </c>
      <c r="T7" s="275">
        <v>0</v>
      </c>
      <c r="U7" s="274">
        <v>0</v>
      </c>
      <c r="V7" s="274">
        <v>0</v>
      </c>
      <c r="W7" s="275">
        <v>0</v>
      </c>
      <c r="X7" s="225">
        <v>148.68037050611747</v>
      </c>
      <c r="Y7" s="221"/>
      <c r="Z7" s="221"/>
    </row>
    <row r="8" spans="1:26">
      <c r="A8" s="236" t="s">
        <v>263</v>
      </c>
      <c r="B8" s="272">
        <v>0</v>
      </c>
      <c r="C8" s="272">
        <v>0</v>
      </c>
      <c r="D8" s="273">
        <v>0</v>
      </c>
      <c r="E8" s="272">
        <v>4.9053124158500001</v>
      </c>
      <c r="F8" s="273">
        <v>0</v>
      </c>
      <c r="G8" s="272">
        <v>0</v>
      </c>
      <c r="H8" s="272">
        <v>0</v>
      </c>
      <c r="I8" s="273">
        <v>0</v>
      </c>
      <c r="J8" s="272">
        <v>0</v>
      </c>
      <c r="K8" s="272">
        <v>0</v>
      </c>
      <c r="L8" s="272">
        <v>0</v>
      </c>
      <c r="M8" s="272">
        <v>0</v>
      </c>
      <c r="N8" s="273">
        <v>0</v>
      </c>
      <c r="O8" s="272">
        <v>0</v>
      </c>
      <c r="P8" s="272">
        <v>0</v>
      </c>
      <c r="Q8" s="273">
        <v>0</v>
      </c>
      <c r="R8" s="272">
        <v>0</v>
      </c>
      <c r="S8" s="272">
        <v>0</v>
      </c>
      <c r="T8" s="273">
        <v>0</v>
      </c>
      <c r="U8" s="272">
        <v>0</v>
      </c>
      <c r="V8" s="272">
        <v>0</v>
      </c>
      <c r="W8" s="273">
        <v>0</v>
      </c>
      <c r="X8" s="224">
        <v>4.9053124158500001</v>
      </c>
      <c r="Y8" s="221"/>
      <c r="Z8" s="221"/>
    </row>
    <row r="9" spans="1:26">
      <c r="A9" s="236" t="s">
        <v>70</v>
      </c>
      <c r="B9" s="272">
        <v>0</v>
      </c>
      <c r="C9" s="272">
        <v>0</v>
      </c>
      <c r="D9" s="273">
        <v>0</v>
      </c>
      <c r="E9" s="272">
        <v>6.4306575355867102</v>
      </c>
      <c r="F9" s="273">
        <v>0</v>
      </c>
      <c r="G9" s="272">
        <v>0</v>
      </c>
      <c r="H9" s="272">
        <v>0</v>
      </c>
      <c r="I9" s="273">
        <v>0</v>
      </c>
      <c r="J9" s="272">
        <v>0</v>
      </c>
      <c r="K9" s="272">
        <v>0</v>
      </c>
      <c r="L9" s="272">
        <v>0</v>
      </c>
      <c r="M9" s="272">
        <v>0</v>
      </c>
      <c r="N9" s="273">
        <v>0</v>
      </c>
      <c r="O9" s="272">
        <v>0</v>
      </c>
      <c r="P9" s="272">
        <v>0</v>
      </c>
      <c r="Q9" s="273">
        <v>0</v>
      </c>
      <c r="R9" s="272">
        <v>0</v>
      </c>
      <c r="S9" s="272">
        <v>0</v>
      </c>
      <c r="T9" s="273">
        <v>0</v>
      </c>
      <c r="U9" s="272">
        <v>0</v>
      </c>
      <c r="V9" s="272">
        <v>0</v>
      </c>
      <c r="W9" s="273">
        <v>0</v>
      </c>
      <c r="X9" s="224">
        <v>6.4306575355867102</v>
      </c>
      <c r="Y9" s="221"/>
      <c r="Z9" s="221"/>
    </row>
    <row r="10" spans="1:26">
      <c r="A10" s="236" t="s">
        <v>264</v>
      </c>
      <c r="B10" s="272">
        <v>0</v>
      </c>
      <c r="C10" s="272">
        <v>0</v>
      </c>
      <c r="D10" s="273">
        <v>0</v>
      </c>
      <c r="E10" s="272">
        <v>0</v>
      </c>
      <c r="F10" s="273">
        <v>0.66506315644999991</v>
      </c>
      <c r="G10" s="272">
        <v>0</v>
      </c>
      <c r="H10" s="272">
        <v>0</v>
      </c>
      <c r="I10" s="273">
        <v>0</v>
      </c>
      <c r="J10" s="272">
        <v>0</v>
      </c>
      <c r="K10" s="272">
        <v>0</v>
      </c>
      <c r="L10" s="272">
        <v>0</v>
      </c>
      <c r="M10" s="272">
        <v>0</v>
      </c>
      <c r="N10" s="273">
        <v>0</v>
      </c>
      <c r="O10" s="272">
        <v>0</v>
      </c>
      <c r="P10" s="272">
        <v>0</v>
      </c>
      <c r="Q10" s="273">
        <v>0</v>
      </c>
      <c r="R10" s="272">
        <v>0</v>
      </c>
      <c r="S10" s="272">
        <v>0</v>
      </c>
      <c r="T10" s="273">
        <v>0</v>
      </c>
      <c r="U10" s="272">
        <v>0</v>
      </c>
      <c r="V10" s="272">
        <v>0</v>
      </c>
      <c r="W10" s="273">
        <v>0</v>
      </c>
      <c r="X10" s="224">
        <v>0.66506315644999991</v>
      </c>
      <c r="Y10" s="221"/>
      <c r="Z10" s="221"/>
    </row>
    <row r="11" spans="1:26">
      <c r="A11" s="228" t="s">
        <v>210</v>
      </c>
      <c r="B11" s="274">
        <v>0</v>
      </c>
      <c r="C11" s="274">
        <v>0</v>
      </c>
      <c r="D11" s="275">
        <v>0</v>
      </c>
      <c r="E11" s="274">
        <v>11.335969951436709</v>
      </c>
      <c r="F11" s="275">
        <v>0.66506315644999991</v>
      </c>
      <c r="G11" s="274">
        <v>0</v>
      </c>
      <c r="H11" s="274">
        <v>0</v>
      </c>
      <c r="I11" s="275">
        <v>0</v>
      </c>
      <c r="J11" s="274">
        <v>0</v>
      </c>
      <c r="K11" s="274">
        <v>0</v>
      </c>
      <c r="L11" s="274">
        <v>0</v>
      </c>
      <c r="M11" s="274">
        <v>0</v>
      </c>
      <c r="N11" s="275">
        <v>0</v>
      </c>
      <c r="O11" s="274">
        <v>0</v>
      </c>
      <c r="P11" s="274">
        <v>0</v>
      </c>
      <c r="Q11" s="275">
        <v>0</v>
      </c>
      <c r="R11" s="274">
        <v>0</v>
      </c>
      <c r="S11" s="274">
        <v>0</v>
      </c>
      <c r="T11" s="275">
        <v>0</v>
      </c>
      <c r="U11" s="274">
        <v>0</v>
      </c>
      <c r="V11" s="274">
        <v>0</v>
      </c>
      <c r="W11" s="275">
        <v>0</v>
      </c>
      <c r="X11" s="225">
        <v>12.001033107886709</v>
      </c>
      <c r="Y11" s="221"/>
      <c r="Z11" s="221"/>
    </row>
    <row r="12" spans="1:26">
      <c r="A12" s="236" t="s">
        <v>265</v>
      </c>
      <c r="B12" s="272">
        <v>0</v>
      </c>
      <c r="C12" s="272">
        <v>0</v>
      </c>
      <c r="D12" s="273">
        <v>0</v>
      </c>
      <c r="E12" s="272">
        <v>0</v>
      </c>
      <c r="F12" s="273">
        <v>0</v>
      </c>
      <c r="G12" s="272">
        <v>6.6267548297662504</v>
      </c>
      <c r="H12" s="272">
        <v>5.1364599494835002</v>
      </c>
      <c r="I12" s="273">
        <v>0.8771629924795501</v>
      </c>
      <c r="J12" s="272">
        <v>0</v>
      </c>
      <c r="K12" s="272">
        <v>0</v>
      </c>
      <c r="L12" s="272">
        <v>0</v>
      </c>
      <c r="M12" s="272">
        <v>0</v>
      </c>
      <c r="N12" s="273">
        <v>0</v>
      </c>
      <c r="O12" s="272">
        <v>0</v>
      </c>
      <c r="P12" s="272">
        <v>0</v>
      </c>
      <c r="Q12" s="273">
        <v>0</v>
      </c>
      <c r="R12" s="272">
        <v>0</v>
      </c>
      <c r="S12" s="272">
        <v>0</v>
      </c>
      <c r="T12" s="273">
        <v>0</v>
      </c>
      <c r="U12" s="272">
        <v>0</v>
      </c>
      <c r="V12" s="272">
        <v>0</v>
      </c>
      <c r="W12" s="273">
        <v>0</v>
      </c>
      <c r="X12" s="224">
        <v>12.6403777717293</v>
      </c>
      <c r="Y12" s="221"/>
      <c r="Z12" s="221"/>
    </row>
    <row r="13" spans="1:26">
      <c r="A13" s="236" t="s">
        <v>266</v>
      </c>
      <c r="B13" s="272">
        <v>0</v>
      </c>
      <c r="C13" s="272">
        <v>0</v>
      </c>
      <c r="D13" s="273">
        <v>0</v>
      </c>
      <c r="E13" s="272">
        <v>0</v>
      </c>
      <c r="F13" s="273">
        <v>0</v>
      </c>
      <c r="G13" s="272">
        <v>4.3666028879869998</v>
      </c>
      <c r="H13" s="272">
        <v>19.25686527323575</v>
      </c>
      <c r="I13" s="273">
        <v>5.7923261681083007</v>
      </c>
      <c r="J13" s="272">
        <v>0</v>
      </c>
      <c r="K13" s="272">
        <v>0</v>
      </c>
      <c r="L13" s="272">
        <v>7.7879575938847498</v>
      </c>
      <c r="M13" s="272">
        <v>0</v>
      </c>
      <c r="N13" s="273">
        <v>0</v>
      </c>
      <c r="O13" s="272">
        <v>0</v>
      </c>
      <c r="P13" s="272">
        <v>0</v>
      </c>
      <c r="Q13" s="273">
        <v>0</v>
      </c>
      <c r="R13" s="272">
        <v>0</v>
      </c>
      <c r="S13" s="272">
        <v>0</v>
      </c>
      <c r="T13" s="273">
        <v>0</v>
      </c>
      <c r="U13" s="272">
        <v>0</v>
      </c>
      <c r="V13" s="272">
        <v>0</v>
      </c>
      <c r="W13" s="273">
        <v>0</v>
      </c>
      <c r="X13" s="224">
        <v>37.203751923215798</v>
      </c>
      <c r="Y13" s="221"/>
      <c r="Z13" s="221"/>
    </row>
    <row r="14" spans="1:26">
      <c r="A14" s="236" t="s">
        <v>298</v>
      </c>
      <c r="B14" s="272">
        <v>0</v>
      </c>
      <c r="C14" s="272">
        <v>0</v>
      </c>
      <c r="D14" s="273">
        <v>0</v>
      </c>
      <c r="E14" s="272">
        <v>0</v>
      </c>
      <c r="F14" s="273">
        <v>0</v>
      </c>
      <c r="G14" s="272">
        <v>23.358584878710751</v>
      </c>
      <c r="H14" s="272">
        <v>27.821650000000002</v>
      </c>
      <c r="I14" s="273">
        <v>2.87750805683305</v>
      </c>
      <c r="J14" s="272">
        <v>0</v>
      </c>
      <c r="K14" s="272">
        <v>0</v>
      </c>
      <c r="L14" s="272">
        <v>55.572749999999999</v>
      </c>
      <c r="M14" s="272">
        <v>0</v>
      </c>
      <c r="N14" s="273">
        <v>0</v>
      </c>
      <c r="O14" s="272">
        <v>0</v>
      </c>
      <c r="P14" s="272">
        <v>0</v>
      </c>
      <c r="Q14" s="273">
        <v>0</v>
      </c>
      <c r="R14" s="272">
        <v>0</v>
      </c>
      <c r="S14" s="272">
        <v>0</v>
      </c>
      <c r="T14" s="273">
        <v>0</v>
      </c>
      <c r="U14" s="272">
        <v>0</v>
      </c>
      <c r="V14" s="272">
        <v>0</v>
      </c>
      <c r="W14" s="273">
        <v>0</v>
      </c>
      <c r="X14" s="224">
        <v>109.6304929355438</v>
      </c>
      <c r="Y14" s="221"/>
      <c r="Z14" s="221"/>
    </row>
    <row r="15" spans="1:26">
      <c r="A15" s="236" t="s">
        <v>267</v>
      </c>
      <c r="B15" s="272">
        <v>0</v>
      </c>
      <c r="C15" s="272">
        <v>0</v>
      </c>
      <c r="D15" s="273">
        <v>0</v>
      </c>
      <c r="E15" s="272">
        <v>0</v>
      </c>
      <c r="F15" s="273">
        <v>0</v>
      </c>
      <c r="G15" s="272">
        <v>1.2249680758722501</v>
      </c>
      <c r="H15" s="272">
        <v>2.7428565608070001</v>
      </c>
      <c r="I15" s="273">
        <v>14.207526722388225</v>
      </c>
      <c r="J15" s="272">
        <v>0</v>
      </c>
      <c r="K15" s="272">
        <v>0</v>
      </c>
      <c r="L15" s="272">
        <v>20.730973451327497</v>
      </c>
      <c r="M15" s="272">
        <v>0</v>
      </c>
      <c r="N15" s="273">
        <v>0</v>
      </c>
      <c r="O15" s="272">
        <v>0</v>
      </c>
      <c r="P15" s="272">
        <v>0</v>
      </c>
      <c r="Q15" s="273">
        <v>0</v>
      </c>
      <c r="R15" s="272">
        <v>9.7210138204504517</v>
      </c>
      <c r="S15" s="272">
        <v>5.4299789242342342</v>
      </c>
      <c r="T15" s="273">
        <v>0</v>
      </c>
      <c r="U15" s="272">
        <v>0</v>
      </c>
      <c r="V15" s="272">
        <v>0</v>
      </c>
      <c r="W15" s="273">
        <v>0</v>
      </c>
      <c r="X15" s="224">
        <v>54.057317555079663</v>
      </c>
      <c r="Y15" s="221"/>
      <c r="Z15" s="221"/>
    </row>
    <row r="16" spans="1:26">
      <c r="A16" s="236" t="s">
        <v>288</v>
      </c>
      <c r="B16" s="272">
        <v>0</v>
      </c>
      <c r="C16" s="272">
        <v>0</v>
      </c>
      <c r="D16" s="273">
        <v>0</v>
      </c>
      <c r="E16" s="272">
        <v>0</v>
      </c>
      <c r="F16" s="273">
        <v>0</v>
      </c>
      <c r="G16" s="272">
        <v>0</v>
      </c>
      <c r="H16" s="272">
        <v>25.33928467878</v>
      </c>
      <c r="I16" s="273">
        <v>6.6723707419317506</v>
      </c>
      <c r="J16" s="272">
        <v>0</v>
      </c>
      <c r="K16" s="272">
        <v>0</v>
      </c>
      <c r="L16" s="272">
        <v>7.9790796460177242</v>
      </c>
      <c r="M16" s="272">
        <v>0</v>
      </c>
      <c r="N16" s="273">
        <v>0</v>
      </c>
      <c r="O16" s="272">
        <v>0</v>
      </c>
      <c r="P16" s="272">
        <v>0</v>
      </c>
      <c r="Q16" s="273">
        <v>0</v>
      </c>
      <c r="R16" s="272">
        <v>0</v>
      </c>
      <c r="S16" s="272">
        <v>0</v>
      </c>
      <c r="T16" s="273">
        <v>0</v>
      </c>
      <c r="U16" s="272">
        <v>0</v>
      </c>
      <c r="V16" s="272">
        <v>0</v>
      </c>
      <c r="W16" s="273">
        <v>0</v>
      </c>
      <c r="X16" s="224">
        <v>39.990735066729471</v>
      </c>
      <c r="Y16" s="221"/>
      <c r="Z16" s="221"/>
    </row>
    <row r="17" spans="1:24">
      <c r="A17" s="236" t="s">
        <v>268</v>
      </c>
      <c r="B17" s="272">
        <v>0</v>
      </c>
      <c r="C17" s="272">
        <v>0</v>
      </c>
      <c r="D17" s="273">
        <v>0</v>
      </c>
      <c r="E17" s="272">
        <v>0</v>
      </c>
      <c r="F17" s="273">
        <v>0</v>
      </c>
      <c r="G17" s="272">
        <v>0</v>
      </c>
      <c r="H17" s="272">
        <v>1.7889512778000001</v>
      </c>
      <c r="I17" s="273">
        <v>2.8142598582000002</v>
      </c>
      <c r="J17" s="272">
        <v>0</v>
      </c>
      <c r="K17" s="272">
        <v>0</v>
      </c>
      <c r="L17" s="272">
        <v>0</v>
      </c>
      <c r="M17" s="272">
        <v>0</v>
      </c>
      <c r="N17" s="273">
        <v>0</v>
      </c>
      <c r="O17" s="272">
        <v>0</v>
      </c>
      <c r="P17" s="272">
        <v>0</v>
      </c>
      <c r="Q17" s="273">
        <v>0</v>
      </c>
      <c r="R17" s="272">
        <v>11.368475117099999</v>
      </c>
      <c r="S17" s="272">
        <v>0</v>
      </c>
      <c r="T17" s="273">
        <v>0</v>
      </c>
      <c r="U17" s="272">
        <v>0</v>
      </c>
      <c r="V17" s="272">
        <v>0</v>
      </c>
      <c r="W17" s="273">
        <v>0</v>
      </c>
      <c r="X17" s="224">
        <v>15.9716862531</v>
      </c>
    </row>
    <row r="18" spans="1:24">
      <c r="A18" s="236" t="s">
        <v>269</v>
      </c>
      <c r="B18" s="272">
        <v>0</v>
      </c>
      <c r="C18" s="272">
        <v>0</v>
      </c>
      <c r="D18" s="273">
        <v>0</v>
      </c>
      <c r="E18" s="272">
        <v>0</v>
      </c>
      <c r="F18" s="273">
        <v>0</v>
      </c>
      <c r="G18" s="272">
        <v>0</v>
      </c>
      <c r="H18" s="272">
        <v>0</v>
      </c>
      <c r="I18" s="273">
        <v>0</v>
      </c>
      <c r="J18" s="272">
        <v>9.2253218750000023</v>
      </c>
      <c r="K18" s="272">
        <v>0</v>
      </c>
      <c r="L18" s="272">
        <v>14.622781250000005</v>
      </c>
      <c r="M18" s="272">
        <v>0</v>
      </c>
      <c r="N18" s="273">
        <v>0</v>
      </c>
      <c r="O18" s="272">
        <v>7.4461983749999998</v>
      </c>
      <c r="P18" s="272">
        <v>0</v>
      </c>
      <c r="Q18" s="273">
        <v>0</v>
      </c>
      <c r="R18" s="272">
        <v>0</v>
      </c>
      <c r="S18" s="272">
        <v>0</v>
      </c>
      <c r="T18" s="273">
        <v>0</v>
      </c>
      <c r="U18" s="272">
        <v>0</v>
      </c>
      <c r="V18" s="272">
        <v>0</v>
      </c>
      <c r="W18" s="273">
        <v>0</v>
      </c>
      <c r="X18" s="224">
        <v>31.294301500000003</v>
      </c>
    </row>
    <row r="19" spans="1:24">
      <c r="A19" s="236" t="s">
        <v>299</v>
      </c>
      <c r="B19" s="272">
        <v>0</v>
      </c>
      <c r="C19" s="272">
        <v>0</v>
      </c>
      <c r="D19" s="273">
        <v>0</v>
      </c>
      <c r="E19" s="272">
        <v>0</v>
      </c>
      <c r="F19" s="273">
        <v>0</v>
      </c>
      <c r="G19" s="272">
        <v>0</v>
      </c>
      <c r="H19" s="272">
        <v>0</v>
      </c>
      <c r="I19" s="273">
        <v>11.039397346361884</v>
      </c>
      <c r="J19" s="272">
        <v>0</v>
      </c>
      <c r="K19" s="272">
        <v>0</v>
      </c>
      <c r="L19" s="272">
        <v>0</v>
      </c>
      <c r="M19" s="272">
        <v>0</v>
      </c>
      <c r="N19" s="273">
        <v>0</v>
      </c>
      <c r="O19" s="272">
        <v>0</v>
      </c>
      <c r="P19" s="272">
        <v>0</v>
      </c>
      <c r="Q19" s="273">
        <v>0</v>
      </c>
      <c r="R19" s="272">
        <v>0</v>
      </c>
      <c r="S19" s="272">
        <v>0</v>
      </c>
      <c r="T19" s="273">
        <v>0</v>
      </c>
      <c r="U19" s="272">
        <v>0</v>
      </c>
      <c r="V19" s="272">
        <v>0</v>
      </c>
      <c r="W19" s="273">
        <v>0</v>
      </c>
      <c r="X19" s="224">
        <v>11.039397346361884</v>
      </c>
    </row>
    <row r="20" spans="1:24">
      <c r="A20" s="236" t="s">
        <v>270</v>
      </c>
      <c r="B20" s="272">
        <v>0</v>
      </c>
      <c r="C20" s="272">
        <v>0</v>
      </c>
      <c r="D20" s="273">
        <v>0</v>
      </c>
      <c r="E20" s="272">
        <v>0</v>
      </c>
      <c r="F20" s="273">
        <v>0</v>
      </c>
      <c r="G20" s="272">
        <v>1.58056129602</v>
      </c>
      <c r="H20" s="272">
        <v>26.633497737340001</v>
      </c>
      <c r="I20" s="273">
        <v>0.36566974183500001</v>
      </c>
      <c r="J20" s="272">
        <v>0</v>
      </c>
      <c r="K20" s="272">
        <v>0</v>
      </c>
      <c r="L20" s="272">
        <v>4.6536922320550778</v>
      </c>
      <c r="M20" s="272">
        <v>0</v>
      </c>
      <c r="N20" s="273">
        <v>0</v>
      </c>
      <c r="O20" s="272">
        <v>0</v>
      </c>
      <c r="P20" s="272">
        <v>0</v>
      </c>
      <c r="Q20" s="273">
        <v>0</v>
      </c>
      <c r="R20" s="272">
        <v>0</v>
      </c>
      <c r="S20" s="272">
        <v>0</v>
      </c>
      <c r="T20" s="273">
        <v>0</v>
      </c>
      <c r="U20" s="272">
        <v>0</v>
      </c>
      <c r="V20" s="272">
        <v>0</v>
      </c>
      <c r="W20" s="273">
        <v>0</v>
      </c>
      <c r="X20" s="224">
        <v>33.23342100725008</v>
      </c>
    </row>
    <row r="21" spans="1:24">
      <c r="A21" s="236" t="s">
        <v>271</v>
      </c>
      <c r="B21" s="272">
        <v>0</v>
      </c>
      <c r="C21" s="272">
        <v>0</v>
      </c>
      <c r="D21" s="273">
        <v>0</v>
      </c>
      <c r="E21" s="272">
        <v>0</v>
      </c>
      <c r="F21" s="273">
        <v>0</v>
      </c>
      <c r="G21" s="272">
        <v>0.96424570837329804</v>
      </c>
      <c r="H21" s="272">
        <v>0.41053592563325003</v>
      </c>
      <c r="I21" s="273">
        <v>37.548968798051327</v>
      </c>
      <c r="J21" s="272">
        <v>0</v>
      </c>
      <c r="K21" s="272">
        <v>0</v>
      </c>
      <c r="L21" s="272">
        <v>73.923392578219278</v>
      </c>
      <c r="M21" s="272">
        <v>0</v>
      </c>
      <c r="N21" s="273">
        <v>0</v>
      </c>
      <c r="O21" s="272">
        <v>0</v>
      </c>
      <c r="P21" s="272">
        <v>0</v>
      </c>
      <c r="Q21" s="273">
        <v>0</v>
      </c>
      <c r="R21" s="272">
        <v>0.36011911332499996</v>
      </c>
      <c r="S21" s="272">
        <v>0</v>
      </c>
      <c r="T21" s="273">
        <v>0</v>
      </c>
      <c r="U21" s="272">
        <v>0</v>
      </c>
      <c r="V21" s="272">
        <v>0</v>
      </c>
      <c r="W21" s="273">
        <v>0</v>
      </c>
      <c r="X21" s="224">
        <v>113.20726212360216</v>
      </c>
    </row>
    <row r="22" spans="1:24">
      <c r="A22" s="236" t="s">
        <v>272</v>
      </c>
      <c r="B22" s="272">
        <v>0</v>
      </c>
      <c r="C22" s="272">
        <v>0</v>
      </c>
      <c r="D22" s="273">
        <v>0</v>
      </c>
      <c r="E22" s="272">
        <v>0</v>
      </c>
      <c r="F22" s="273">
        <v>0</v>
      </c>
      <c r="G22" s="272">
        <v>6.5292390000000006E-2</v>
      </c>
      <c r="H22" s="272">
        <v>0</v>
      </c>
      <c r="I22" s="273">
        <v>8.2590222759983707</v>
      </c>
      <c r="J22" s="272">
        <v>1.9535849999999999</v>
      </c>
      <c r="K22" s="272">
        <v>0</v>
      </c>
      <c r="L22" s="272">
        <v>2.7207980728083312</v>
      </c>
      <c r="M22" s="272">
        <v>0</v>
      </c>
      <c r="N22" s="273">
        <v>0</v>
      </c>
      <c r="O22" s="272">
        <v>0</v>
      </c>
      <c r="P22" s="272">
        <v>0</v>
      </c>
      <c r="Q22" s="273">
        <v>0</v>
      </c>
      <c r="R22" s="272">
        <v>0</v>
      </c>
      <c r="S22" s="272">
        <v>0</v>
      </c>
      <c r="T22" s="273">
        <v>0</v>
      </c>
      <c r="U22" s="272">
        <v>0</v>
      </c>
      <c r="V22" s="272">
        <v>0</v>
      </c>
      <c r="W22" s="273">
        <v>0</v>
      </c>
      <c r="X22" s="224">
        <v>12.998697738806701</v>
      </c>
    </row>
    <row r="23" spans="1:24">
      <c r="A23" s="237" t="s">
        <v>211</v>
      </c>
      <c r="B23" s="274">
        <v>0</v>
      </c>
      <c r="C23" s="274">
        <v>0</v>
      </c>
      <c r="D23" s="275">
        <v>0</v>
      </c>
      <c r="E23" s="274">
        <v>0</v>
      </c>
      <c r="F23" s="275">
        <v>0</v>
      </c>
      <c r="G23" s="274">
        <v>38.187010066729549</v>
      </c>
      <c r="H23" s="274">
        <v>109.13010140307949</v>
      </c>
      <c r="I23" s="275">
        <v>90.454212702187476</v>
      </c>
      <c r="J23" s="274">
        <v>11.178906875000003</v>
      </c>
      <c r="K23" s="274">
        <v>0</v>
      </c>
      <c r="L23" s="274">
        <v>187.99142482431267</v>
      </c>
      <c r="M23" s="274">
        <v>0</v>
      </c>
      <c r="N23" s="275">
        <v>0</v>
      </c>
      <c r="O23" s="274">
        <v>7.4461983749999998</v>
      </c>
      <c r="P23" s="274">
        <v>0</v>
      </c>
      <c r="Q23" s="275">
        <v>0</v>
      </c>
      <c r="R23" s="274">
        <v>21.449608050875451</v>
      </c>
      <c r="S23" s="274">
        <v>5.4299789242342342</v>
      </c>
      <c r="T23" s="275">
        <v>0</v>
      </c>
      <c r="U23" s="274">
        <v>0</v>
      </c>
      <c r="V23" s="274">
        <v>0</v>
      </c>
      <c r="W23" s="275">
        <v>0</v>
      </c>
      <c r="X23" s="225">
        <v>471.26744122141889</v>
      </c>
    </row>
    <row r="24" spans="1:24">
      <c r="A24" s="236" t="s">
        <v>300</v>
      </c>
      <c r="B24" s="272">
        <v>0</v>
      </c>
      <c r="C24" s="272">
        <v>0</v>
      </c>
      <c r="D24" s="273">
        <v>0</v>
      </c>
      <c r="E24" s="272">
        <v>0</v>
      </c>
      <c r="F24" s="273">
        <v>0</v>
      </c>
      <c r="G24" s="272">
        <v>0</v>
      </c>
      <c r="H24" s="272">
        <v>0</v>
      </c>
      <c r="I24" s="273">
        <v>0</v>
      </c>
      <c r="J24" s="272">
        <v>0</v>
      </c>
      <c r="K24" s="272">
        <v>0</v>
      </c>
      <c r="L24" s="272">
        <v>18.970753440160333</v>
      </c>
      <c r="M24" s="272">
        <v>0</v>
      </c>
      <c r="N24" s="273">
        <v>0</v>
      </c>
      <c r="O24" s="272">
        <v>0</v>
      </c>
      <c r="P24" s="272">
        <v>0</v>
      </c>
      <c r="Q24" s="273">
        <v>0</v>
      </c>
      <c r="R24" s="272">
        <v>0</v>
      </c>
      <c r="S24" s="272">
        <v>0</v>
      </c>
      <c r="T24" s="273">
        <v>0</v>
      </c>
      <c r="U24" s="272">
        <v>0</v>
      </c>
      <c r="V24" s="272">
        <v>0</v>
      </c>
      <c r="W24" s="273">
        <v>0</v>
      </c>
      <c r="X24" s="224">
        <v>18.970753440160333</v>
      </c>
    </row>
    <row r="25" spans="1:24">
      <c r="A25" s="236" t="s">
        <v>291</v>
      </c>
      <c r="B25" s="272">
        <v>0</v>
      </c>
      <c r="C25" s="272">
        <v>0</v>
      </c>
      <c r="D25" s="273">
        <v>0</v>
      </c>
      <c r="E25" s="272">
        <v>0</v>
      </c>
      <c r="F25" s="273">
        <v>0</v>
      </c>
      <c r="G25" s="272">
        <v>0</v>
      </c>
      <c r="H25" s="272">
        <v>0</v>
      </c>
      <c r="I25" s="273">
        <v>0</v>
      </c>
      <c r="J25" s="272">
        <v>0</v>
      </c>
      <c r="K25" s="272">
        <v>0</v>
      </c>
      <c r="L25" s="272">
        <v>5.1346848281661917</v>
      </c>
      <c r="M25" s="272">
        <v>0</v>
      </c>
      <c r="N25" s="273">
        <v>1.7623209569985301</v>
      </c>
      <c r="O25" s="272">
        <v>0</v>
      </c>
      <c r="P25" s="272">
        <v>0</v>
      </c>
      <c r="Q25" s="273">
        <v>0</v>
      </c>
      <c r="R25" s="272">
        <v>0</v>
      </c>
      <c r="S25" s="272">
        <v>0</v>
      </c>
      <c r="T25" s="273">
        <v>0</v>
      </c>
      <c r="U25" s="272">
        <v>0</v>
      </c>
      <c r="V25" s="272">
        <v>0</v>
      </c>
      <c r="W25" s="273">
        <v>0</v>
      </c>
      <c r="X25" s="224">
        <v>6.8970057851647217</v>
      </c>
    </row>
    <row r="26" spans="1:24">
      <c r="A26" s="236" t="s">
        <v>115</v>
      </c>
      <c r="B26" s="272">
        <v>0</v>
      </c>
      <c r="C26" s="272">
        <v>0</v>
      </c>
      <c r="D26" s="273">
        <v>0</v>
      </c>
      <c r="E26" s="272">
        <v>0</v>
      </c>
      <c r="F26" s="273">
        <v>0</v>
      </c>
      <c r="G26" s="272">
        <v>0</v>
      </c>
      <c r="H26" s="272">
        <v>0</v>
      </c>
      <c r="I26" s="273">
        <v>0</v>
      </c>
      <c r="J26" s="272">
        <v>0</v>
      </c>
      <c r="K26" s="272">
        <v>20.586579159234748</v>
      </c>
      <c r="L26" s="272">
        <v>0</v>
      </c>
      <c r="M26" s="272">
        <v>0</v>
      </c>
      <c r="N26" s="273">
        <v>6.2151682991842501</v>
      </c>
      <c r="O26" s="272">
        <v>0</v>
      </c>
      <c r="P26" s="272">
        <v>0</v>
      </c>
      <c r="Q26" s="273">
        <v>0</v>
      </c>
      <c r="R26" s="272">
        <v>0</v>
      </c>
      <c r="S26" s="272">
        <v>0</v>
      </c>
      <c r="T26" s="273">
        <v>0</v>
      </c>
      <c r="U26" s="272">
        <v>0</v>
      </c>
      <c r="V26" s="272">
        <v>0</v>
      </c>
      <c r="W26" s="273">
        <v>0</v>
      </c>
      <c r="X26" s="224">
        <v>26.801747458418998</v>
      </c>
    </row>
    <row r="27" spans="1:24">
      <c r="A27" s="236" t="s">
        <v>213</v>
      </c>
      <c r="B27" s="272">
        <v>0</v>
      </c>
      <c r="C27" s="272">
        <v>0</v>
      </c>
      <c r="D27" s="273">
        <v>0</v>
      </c>
      <c r="E27" s="272">
        <v>0</v>
      </c>
      <c r="F27" s="273">
        <v>0</v>
      </c>
      <c r="G27" s="272">
        <v>0</v>
      </c>
      <c r="H27" s="272">
        <v>0</v>
      </c>
      <c r="I27" s="273">
        <v>0</v>
      </c>
      <c r="J27" s="272">
        <v>0</v>
      </c>
      <c r="K27" s="272">
        <v>0.35765173038500109</v>
      </c>
      <c r="L27" s="272">
        <v>4.7914379547689423</v>
      </c>
      <c r="M27" s="272">
        <v>0</v>
      </c>
      <c r="N27" s="273">
        <v>0.37856440511307882</v>
      </c>
      <c r="O27" s="272">
        <v>0.3527976639995094</v>
      </c>
      <c r="P27" s="272">
        <v>0</v>
      </c>
      <c r="Q27" s="273">
        <v>0</v>
      </c>
      <c r="R27" s="272">
        <v>0</v>
      </c>
      <c r="S27" s="272">
        <v>0</v>
      </c>
      <c r="T27" s="273">
        <v>0</v>
      </c>
      <c r="U27" s="272">
        <v>0</v>
      </c>
      <c r="V27" s="272">
        <v>0</v>
      </c>
      <c r="W27" s="273">
        <v>0</v>
      </c>
      <c r="X27" s="224">
        <v>5.8804517542665318</v>
      </c>
    </row>
    <row r="28" spans="1:24">
      <c r="A28" s="237" t="s">
        <v>185</v>
      </c>
      <c r="B28" s="274">
        <v>0</v>
      </c>
      <c r="C28" s="274">
        <v>0</v>
      </c>
      <c r="D28" s="275">
        <v>0</v>
      </c>
      <c r="E28" s="274">
        <v>0</v>
      </c>
      <c r="F28" s="275">
        <v>0</v>
      </c>
      <c r="G28" s="274">
        <v>0</v>
      </c>
      <c r="H28" s="274">
        <v>0</v>
      </c>
      <c r="I28" s="275">
        <v>0</v>
      </c>
      <c r="J28" s="274">
        <v>0</v>
      </c>
      <c r="K28" s="274">
        <v>20.94423088961975</v>
      </c>
      <c r="L28" s="274">
        <v>28.896876223095468</v>
      </c>
      <c r="M28" s="274">
        <v>0</v>
      </c>
      <c r="N28" s="275">
        <v>8.35605366129586</v>
      </c>
      <c r="O28" s="274">
        <v>0.3527976639995094</v>
      </c>
      <c r="P28" s="274">
        <v>0</v>
      </c>
      <c r="Q28" s="275">
        <v>0</v>
      </c>
      <c r="R28" s="274">
        <v>0</v>
      </c>
      <c r="S28" s="274">
        <v>0</v>
      </c>
      <c r="T28" s="275">
        <v>0</v>
      </c>
      <c r="U28" s="274">
        <v>0</v>
      </c>
      <c r="V28" s="274">
        <v>0</v>
      </c>
      <c r="W28" s="275">
        <v>0</v>
      </c>
      <c r="X28" s="225">
        <v>58.549958438010592</v>
      </c>
    </row>
    <row r="29" spans="1:24">
      <c r="A29" s="236" t="s">
        <v>273</v>
      </c>
      <c r="B29" s="272">
        <v>0</v>
      </c>
      <c r="C29" s="272">
        <v>0</v>
      </c>
      <c r="D29" s="273">
        <v>0</v>
      </c>
      <c r="E29" s="272">
        <v>0</v>
      </c>
      <c r="F29" s="273">
        <v>0</v>
      </c>
      <c r="G29" s="272">
        <v>0</v>
      </c>
      <c r="H29" s="272">
        <v>0</v>
      </c>
      <c r="I29" s="273">
        <v>0</v>
      </c>
      <c r="J29" s="272">
        <v>0</v>
      </c>
      <c r="K29" s="272">
        <v>0</v>
      </c>
      <c r="L29" s="272">
        <v>0</v>
      </c>
      <c r="M29" s="272">
        <v>0</v>
      </c>
      <c r="N29" s="273">
        <v>0</v>
      </c>
      <c r="O29" s="272">
        <v>0</v>
      </c>
      <c r="P29" s="272">
        <v>19.512594819794998</v>
      </c>
      <c r="Q29" s="273">
        <v>0</v>
      </c>
      <c r="R29" s="272">
        <v>0</v>
      </c>
      <c r="S29" s="272">
        <v>0</v>
      </c>
      <c r="T29" s="273">
        <v>0</v>
      </c>
      <c r="U29" s="272">
        <v>0</v>
      </c>
      <c r="V29" s="272">
        <v>0</v>
      </c>
      <c r="W29" s="273">
        <v>0</v>
      </c>
      <c r="X29" s="224">
        <v>19.512594819794998</v>
      </c>
    </row>
    <row r="30" spans="1:24">
      <c r="A30" s="236" t="s">
        <v>225</v>
      </c>
      <c r="B30" s="272">
        <v>0</v>
      </c>
      <c r="C30" s="272">
        <v>0</v>
      </c>
      <c r="D30" s="273">
        <v>0</v>
      </c>
      <c r="E30" s="272">
        <v>0</v>
      </c>
      <c r="F30" s="273">
        <v>0</v>
      </c>
      <c r="G30" s="272">
        <v>0</v>
      </c>
      <c r="H30" s="272">
        <v>0</v>
      </c>
      <c r="I30" s="273">
        <v>0</v>
      </c>
      <c r="J30" s="272">
        <v>0.32072390489718905</v>
      </c>
      <c r="K30" s="272">
        <v>0</v>
      </c>
      <c r="L30" s="272">
        <v>0</v>
      </c>
      <c r="M30" s="272">
        <v>0</v>
      </c>
      <c r="N30" s="273">
        <v>0</v>
      </c>
      <c r="O30" s="272">
        <v>9.1442996379359602</v>
      </c>
      <c r="P30" s="272">
        <v>1.9896126731249999</v>
      </c>
      <c r="Q30" s="273">
        <v>0.12512499999999999</v>
      </c>
      <c r="R30" s="272">
        <v>0</v>
      </c>
      <c r="S30" s="272">
        <v>0</v>
      </c>
      <c r="T30" s="273">
        <v>1.4445133106250001</v>
      </c>
      <c r="U30" s="272">
        <v>0</v>
      </c>
      <c r="V30" s="272">
        <v>0</v>
      </c>
      <c r="W30" s="273">
        <v>0</v>
      </c>
      <c r="X30" s="224">
        <v>13.024274526583151</v>
      </c>
    </row>
    <row r="31" spans="1:24">
      <c r="A31" s="237" t="s">
        <v>214</v>
      </c>
      <c r="B31" s="274">
        <v>0</v>
      </c>
      <c r="C31" s="274">
        <v>0</v>
      </c>
      <c r="D31" s="275">
        <v>0</v>
      </c>
      <c r="E31" s="274">
        <v>0</v>
      </c>
      <c r="F31" s="275">
        <v>0</v>
      </c>
      <c r="G31" s="274">
        <v>0</v>
      </c>
      <c r="H31" s="274">
        <v>0</v>
      </c>
      <c r="I31" s="275">
        <v>0</v>
      </c>
      <c r="J31" s="274">
        <v>0.32072390489718905</v>
      </c>
      <c r="K31" s="274">
        <v>0</v>
      </c>
      <c r="L31" s="274">
        <v>0</v>
      </c>
      <c r="M31" s="274">
        <v>0</v>
      </c>
      <c r="N31" s="275">
        <v>0</v>
      </c>
      <c r="O31" s="274">
        <v>9.1442996379359602</v>
      </c>
      <c r="P31" s="274">
        <v>21.502207492919997</v>
      </c>
      <c r="Q31" s="275">
        <v>0.12512499999999999</v>
      </c>
      <c r="R31" s="274">
        <v>0</v>
      </c>
      <c r="S31" s="274">
        <v>0</v>
      </c>
      <c r="T31" s="275">
        <v>1.4445133106250001</v>
      </c>
      <c r="U31" s="274">
        <v>0</v>
      </c>
      <c r="V31" s="274">
        <v>0</v>
      </c>
      <c r="W31" s="275">
        <v>0</v>
      </c>
      <c r="X31" s="225">
        <v>32.536869346378147</v>
      </c>
    </row>
    <row r="32" spans="1:24">
      <c r="A32" s="236" t="s">
        <v>301</v>
      </c>
      <c r="B32" s="272">
        <v>0</v>
      </c>
      <c r="C32" s="272">
        <v>0</v>
      </c>
      <c r="D32" s="273">
        <v>0</v>
      </c>
      <c r="E32" s="272">
        <v>0</v>
      </c>
      <c r="F32" s="273">
        <v>0</v>
      </c>
      <c r="G32" s="272">
        <v>0</v>
      </c>
      <c r="H32" s="272">
        <v>0</v>
      </c>
      <c r="I32" s="273">
        <v>0</v>
      </c>
      <c r="J32" s="272">
        <v>0</v>
      </c>
      <c r="K32" s="272">
        <v>0</v>
      </c>
      <c r="L32" s="272">
        <v>0</v>
      </c>
      <c r="M32" s="272">
        <v>0</v>
      </c>
      <c r="N32" s="273">
        <v>0</v>
      </c>
      <c r="O32" s="272">
        <v>0</v>
      </c>
      <c r="P32" s="272">
        <v>0</v>
      </c>
      <c r="Q32" s="273">
        <v>0</v>
      </c>
      <c r="R32" s="272">
        <v>0</v>
      </c>
      <c r="S32" s="272">
        <v>0</v>
      </c>
      <c r="T32" s="273">
        <v>3.7985850808875012</v>
      </c>
      <c r="U32" s="272">
        <v>0</v>
      </c>
      <c r="V32" s="272">
        <v>0</v>
      </c>
      <c r="W32" s="273">
        <v>0</v>
      </c>
      <c r="X32" s="224">
        <v>3.7985850808875012</v>
      </c>
    </row>
    <row r="33" spans="1:24">
      <c r="A33" s="236" t="s">
        <v>296</v>
      </c>
      <c r="B33" s="272">
        <v>0</v>
      </c>
      <c r="C33" s="272">
        <v>0</v>
      </c>
      <c r="D33" s="273">
        <v>0</v>
      </c>
      <c r="E33" s="272">
        <v>0</v>
      </c>
      <c r="F33" s="273">
        <v>0</v>
      </c>
      <c r="G33" s="272">
        <v>0</v>
      </c>
      <c r="H33" s="272">
        <v>0</v>
      </c>
      <c r="I33" s="273">
        <v>0</v>
      </c>
      <c r="J33" s="272">
        <v>0</v>
      </c>
      <c r="K33" s="272">
        <v>0</v>
      </c>
      <c r="L33" s="272">
        <v>0</v>
      </c>
      <c r="M33" s="272">
        <v>0</v>
      </c>
      <c r="N33" s="273">
        <v>0</v>
      </c>
      <c r="O33" s="272">
        <v>0</v>
      </c>
      <c r="P33" s="272">
        <v>0</v>
      </c>
      <c r="Q33" s="273">
        <v>0</v>
      </c>
      <c r="R33" s="272">
        <v>5.2007947344165908</v>
      </c>
      <c r="S33" s="272">
        <v>0</v>
      </c>
      <c r="T33" s="273">
        <v>0.76293732247900004</v>
      </c>
      <c r="U33" s="272">
        <v>0</v>
      </c>
      <c r="V33" s="272">
        <v>0</v>
      </c>
      <c r="W33" s="273">
        <v>0</v>
      </c>
      <c r="X33" s="224">
        <v>5.9637320568955907</v>
      </c>
    </row>
    <row r="34" spans="1:24">
      <c r="A34" s="237" t="s">
        <v>215</v>
      </c>
      <c r="B34" s="274">
        <v>0</v>
      </c>
      <c r="C34" s="274">
        <v>0</v>
      </c>
      <c r="D34" s="275">
        <v>0</v>
      </c>
      <c r="E34" s="274">
        <v>0</v>
      </c>
      <c r="F34" s="275">
        <v>0</v>
      </c>
      <c r="G34" s="274">
        <v>0</v>
      </c>
      <c r="H34" s="274">
        <v>0</v>
      </c>
      <c r="I34" s="275">
        <v>0</v>
      </c>
      <c r="J34" s="274">
        <v>0</v>
      </c>
      <c r="K34" s="274">
        <v>0</v>
      </c>
      <c r="L34" s="274">
        <v>0</v>
      </c>
      <c r="M34" s="274">
        <v>0</v>
      </c>
      <c r="N34" s="275">
        <v>0</v>
      </c>
      <c r="O34" s="274">
        <v>0</v>
      </c>
      <c r="P34" s="274">
        <v>0</v>
      </c>
      <c r="Q34" s="275">
        <v>0</v>
      </c>
      <c r="R34" s="274">
        <v>5.2007947344165908</v>
      </c>
      <c r="S34" s="274">
        <v>0</v>
      </c>
      <c r="T34" s="275">
        <v>4.5615224033665012</v>
      </c>
      <c r="U34" s="274">
        <v>0</v>
      </c>
      <c r="V34" s="274">
        <v>0</v>
      </c>
      <c r="W34" s="275">
        <v>0</v>
      </c>
      <c r="X34" s="225">
        <v>9.7623171377830928</v>
      </c>
    </row>
    <row r="35" spans="1:24">
      <c r="A35" s="236" t="s">
        <v>256</v>
      </c>
      <c r="B35" s="272">
        <v>0</v>
      </c>
      <c r="C35" s="272">
        <v>0</v>
      </c>
      <c r="D35" s="273">
        <v>0</v>
      </c>
      <c r="E35" s="272">
        <v>0</v>
      </c>
      <c r="F35" s="273">
        <v>0</v>
      </c>
      <c r="G35" s="272">
        <v>0</v>
      </c>
      <c r="H35" s="272">
        <v>0</v>
      </c>
      <c r="I35" s="273">
        <v>0</v>
      </c>
      <c r="J35" s="272">
        <v>0</v>
      </c>
      <c r="K35" s="272">
        <v>0</v>
      </c>
      <c r="L35" s="272">
        <v>0</v>
      </c>
      <c r="M35" s="272">
        <v>0</v>
      </c>
      <c r="N35" s="273">
        <v>0</v>
      </c>
      <c r="O35" s="272">
        <v>0</v>
      </c>
      <c r="P35" s="272">
        <v>0</v>
      </c>
      <c r="Q35" s="273">
        <v>0</v>
      </c>
      <c r="R35" s="272">
        <v>0</v>
      </c>
      <c r="S35" s="272">
        <v>0</v>
      </c>
      <c r="T35" s="273">
        <v>0</v>
      </c>
      <c r="U35" s="272">
        <v>0</v>
      </c>
      <c r="V35" s="272">
        <v>0</v>
      </c>
      <c r="W35" s="273">
        <v>5.1745630531040003</v>
      </c>
      <c r="X35" s="224">
        <v>5.1745630531040003</v>
      </c>
    </row>
    <row r="36" spans="1:24">
      <c r="A36" s="236" t="s">
        <v>76</v>
      </c>
      <c r="B36" s="272">
        <v>0</v>
      </c>
      <c r="C36" s="272">
        <v>0</v>
      </c>
      <c r="D36" s="273">
        <v>0</v>
      </c>
      <c r="E36" s="272">
        <v>0</v>
      </c>
      <c r="F36" s="273">
        <v>0</v>
      </c>
      <c r="G36" s="272">
        <v>0</v>
      </c>
      <c r="H36" s="272">
        <v>0</v>
      </c>
      <c r="I36" s="273">
        <v>0</v>
      </c>
      <c r="J36" s="272">
        <v>0</v>
      </c>
      <c r="K36" s="272">
        <v>6.5397215888250004</v>
      </c>
      <c r="L36" s="272">
        <v>0.31042281219272455</v>
      </c>
      <c r="M36" s="272">
        <v>31.630548936965855</v>
      </c>
      <c r="N36" s="273">
        <v>4.8618113680075501</v>
      </c>
      <c r="O36" s="272">
        <v>0</v>
      </c>
      <c r="P36" s="272">
        <v>0</v>
      </c>
      <c r="Q36" s="273">
        <v>0</v>
      </c>
      <c r="R36" s="272">
        <v>0</v>
      </c>
      <c r="S36" s="272">
        <v>0</v>
      </c>
      <c r="T36" s="273">
        <v>0</v>
      </c>
      <c r="U36" s="272">
        <v>0</v>
      </c>
      <c r="V36" s="272">
        <v>4.3944177902768082</v>
      </c>
      <c r="W36" s="273">
        <v>0</v>
      </c>
      <c r="X36" s="224">
        <v>47.736922496267937</v>
      </c>
    </row>
    <row r="37" spans="1:24">
      <c r="A37" s="236" t="s">
        <v>259</v>
      </c>
      <c r="B37" s="272">
        <v>0</v>
      </c>
      <c r="C37" s="272">
        <v>0</v>
      </c>
      <c r="D37" s="273">
        <v>0</v>
      </c>
      <c r="E37" s="272">
        <v>0</v>
      </c>
      <c r="F37" s="273">
        <v>0</v>
      </c>
      <c r="G37" s="272">
        <v>0</v>
      </c>
      <c r="H37" s="272">
        <v>0</v>
      </c>
      <c r="I37" s="273">
        <v>0</v>
      </c>
      <c r="J37" s="272">
        <v>0</v>
      </c>
      <c r="K37" s="272">
        <v>0</v>
      </c>
      <c r="L37" s="272">
        <v>0</v>
      </c>
      <c r="M37" s="272">
        <v>0</v>
      </c>
      <c r="N37" s="273">
        <v>0</v>
      </c>
      <c r="O37" s="272">
        <v>0</v>
      </c>
      <c r="P37" s="272">
        <v>0</v>
      </c>
      <c r="Q37" s="273">
        <v>0</v>
      </c>
      <c r="R37" s="272">
        <v>0</v>
      </c>
      <c r="S37" s="272">
        <v>0</v>
      </c>
      <c r="T37" s="273">
        <v>0</v>
      </c>
      <c r="U37" s="272">
        <v>0.58212802499999994</v>
      </c>
      <c r="V37" s="272">
        <v>0</v>
      </c>
      <c r="W37" s="273">
        <v>0</v>
      </c>
      <c r="X37" s="224">
        <v>0.58212802499999994</v>
      </c>
    </row>
    <row r="38" spans="1:24">
      <c r="A38" s="236" t="s">
        <v>217</v>
      </c>
      <c r="B38" s="272">
        <v>0</v>
      </c>
      <c r="C38" s="272">
        <v>0</v>
      </c>
      <c r="D38" s="273">
        <v>0</v>
      </c>
      <c r="E38" s="272">
        <v>0</v>
      </c>
      <c r="F38" s="273">
        <v>0</v>
      </c>
      <c r="G38" s="272">
        <v>0</v>
      </c>
      <c r="H38" s="272">
        <v>0</v>
      </c>
      <c r="I38" s="273">
        <v>0</v>
      </c>
      <c r="J38" s="272">
        <v>0</v>
      </c>
      <c r="K38" s="272">
        <v>0</v>
      </c>
      <c r="L38" s="272">
        <v>0</v>
      </c>
      <c r="M38" s="272">
        <v>0</v>
      </c>
      <c r="N38" s="273">
        <v>0</v>
      </c>
      <c r="O38" s="272">
        <v>0</v>
      </c>
      <c r="P38" s="272">
        <v>0</v>
      </c>
      <c r="Q38" s="273">
        <v>0</v>
      </c>
      <c r="R38" s="272">
        <v>0</v>
      </c>
      <c r="S38" s="272">
        <v>0</v>
      </c>
      <c r="T38" s="273">
        <v>0</v>
      </c>
      <c r="U38" s="272">
        <v>6.8174250000000001</v>
      </c>
      <c r="V38" s="272">
        <v>0</v>
      </c>
      <c r="W38" s="273">
        <v>1.3221749999999997</v>
      </c>
      <c r="X38" s="224">
        <v>8.1395999999999997</v>
      </c>
    </row>
    <row r="39" spans="1:24">
      <c r="A39" s="238" t="s">
        <v>279</v>
      </c>
      <c r="B39" s="272">
        <v>0</v>
      </c>
      <c r="C39" s="272">
        <v>0</v>
      </c>
      <c r="D39" s="273">
        <v>0</v>
      </c>
      <c r="E39" s="272">
        <v>0</v>
      </c>
      <c r="F39" s="273">
        <v>0</v>
      </c>
      <c r="G39" s="272">
        <v>0</v>
      </c>
      <c r="H39" s="272">
        <v>0</v>
      </c>
      <c r="I39" s="273">
        <v>0</v>
      </c>
      <c r="J39" s="272">
        <v>0</v>
      </c>
      <c r="K39" s="272">
        <v>0</v>
      </c>
      <c r="L39" s="272">
        <v>0</v>
      </c>
      <c r="M39" s="272">
        <v>0</v>
      </c>
      <c r="N39" s="273">
        <v>0</v>
      </c>
      <c r="O39" s="272">
        <v>0</v>
      </c>
      <c r="P39" s="272">
        <v>0</v>
      </c>
      <c r="Q39" s="273">
        <v>0</v>
      </c>
      <c r="R39" s="272">
        <v>0</v>
      </c>
      <c r="S39" s="272">
        <v>0</v>
      </c>
      <c r="T39" s="273">
        <v>0</v>
      </c>
      <c r="U39" s="272">
        <v>0</v>
      </c>
      <c r="V39" s="272">
        <v>7.0857559589834436</v>
      </c>
      <c r="W39" s="273">
        <v>0</v>
      </c>
      <c r="X39" s="224">
        <v>7.0857559589834436</v>
      </c>
    </row>
    <row r="40" spans="1:24">
      <c r="A40" s="239" t="s">
        <v>280</v>
      </c>
      <c r="B40" s="274">
        <v>0</v>
      </c>
      <c r="C40" s="274">
        <v>0</v>
      </c>
      <c r="D40" s="275">
        <v>0</v>
      </c>
      <c r="E40" s="274">
        <v>0</v>
      </c>
      <c r="F40" s="275">
        <v>0</v>
      </c>
      <c r="G40" s="274">
        <v>0</v>
      </c>
      <c r="H40" s="274">
        <v>0</v>
      </c>
      <c r="I40" s="275">
        <v>0</v>
      </c>
      <c r="J40" s="274">
        <v>0</v>
      </c>
      <c r="K40" s="274">
        <v>6.5397215888250004</v>
      </c>
      <c r="L40" s="274">
        <v>0.31042281219272455</v>
      </c>
      <c r="M40" s="274">
        <v>31.630548936965855</v>
      </c>
      <c r="N40" s="275">
        <v>4.8618113680075501</v>
      </c>
      <c r="O40" s="274">
        <v>0</v>
      </c>
      <c r="P40" s="274">
        <v>0</v>
      </c>
      <c r="Q40" s="275">
        <v>0</v>
      </c>
      <c r="R40" s="274">
        <v>0</v>
      </c>
      <c r="S40" s="274">
        <v>0</v>
      </c>
      <c r="T40" s="275">
        <v>0</v>
      </c>
      <c r="U40" s="274">
        <v>7.3995530250000003</v>
      </c>
      <c r="V40" s="274">
        <v>11.480173749260253</v>
      </c>
      <c r="W40" s="275">
        <v>6.496738053104</v>
      </c>
      <c r="X40" s="225">
        <v>68.718969533355377</v>
      </c>
    </row>
    <row r="41" spans="1:24">
      <c r="A41" s="240" t="s">
        <v>281</v>
      </c>
      <c r="B41" s="276">
        <v>73.232491308755627</v>
      </c>
      <c r="C41" s="276">
        <v>5.1048555298124992E-2</v>
      </c>
      <c r="D41" s="277">
        <v>75.396830642063705</v>
      </c>
      <c r="E41" s="276">
        <v>11.335969951436709</v>
      </c>
      <c r="F41" s="277">
        <v>0.66506315644999991</v>
      </c>
      <c r="G41" s="276">
        <v>38.187010066729549</v>
      </c>
      <c r="H41" s="276">
        <v>109.13010140307951</v>
      </c>
      <c r="I41" s="277">
        <v>90.454212702187476</v>
      </c>
      <c r="J41" s="276">
        <v>11.499630779897192</v>
      </c>
      <c r="K41" s="276">
        <v>27.483952478444749</v>
      </c>
      <c r="L41" s="276">
        <v>217.19872385960085</v>
      </c>
      <c r="M41" s="276">
        <v>31.630548936965855</v>
      </c>
      <c r="N41" s="277">
        <v>13.217865029303409</v>
      </c>
      <c r="O41" s="276">
        <v>16.94329567693547</v>
      </c>
      <c r="P41" s="276">
        <v>21.502207492919997</v>
      </c>
      <c r="Q41" s="277">
        <v>0.12512499999999999</v>
      </c>
      <c r="R41" s="276">
        <v>26.650402785292041</v>
      </c>
      <c r="S41" s="276">
        <v>5.4299789242342342</v>
      </c>
      <c r="T41" s="277">
        <v>6.0060357139915013</v>
      </c>
      <c r="U41" s="276">
        <v>7.3995530250000003</v>
      </c>
      <c r="V41" s="276">
        <v>11.480173749260253</v>
      </c>
      <c r="W41" s="277">
        <v>6.496738053104</v>
      </c>
      <c r="X41" s="225">
        <v>801.51695929095035</v>
      </c>
    </row>
    <row r="42" spans="1:24">
      <c r="A42" s="229"/>
      <c r="B42" s="221"/>
      <c r="C42" s="221"/>
      <c r="D42" s="221"/>
      <c r="E42" s="221"/>
      <c r="F42" s="221"/>
      <c r="G42" s="221"/>
      <c r="H42" s="221"/>
      <c r="I42" s="221"/>
      <c r="J42" s="221"/>
      <c r="K42" s="221"/>
      <c r="L42" s="221"/>
      <c r="M42" s="221"/>
      <c r="N42" s="221"/>
      <c r="O42" s="221"/>
      <c r="P42" s="221"/>
      <c r="Q42" s="221"/>
      <c r="R42" s="221"/>
      <c r="S42" s="221"/>
      <c r="T42" s="221"/>
      <c r="U42" s="221"/>
      <c r="V42" s="221"/>
      <c r="W42" s="221"/>
      <c r="X42" s="223" t="s">
        <v>302</v>
      </c>
    </row>
    <row r="43" spans="1:24">
      <c r="A43" s="230" t="s">
        <v>303</v>
      </c>
      <c r="B43" s="177"/>
      <c r="C43" s="177"/>
      <c r="D43" s="177"/>
      <c r="E43" s="177"/>
      <c r="F43" s="177"/>
      <c r="G43" s="177"/>
      <c r="H43" s="177"/>
      <c r="I43" s="172"/>
      <c r="J43" s="172"/>
      <c r="K43" s="172"/>
      <c r="L43" s="177"/>
      <c r="M43" s="177"/>
      <c r="N43" s="177"/>
      <c r="O43" s="177"/>
      <c r="P43" s="177"/>
      <c r="Q43" s="172"/>
      <c r="R43" s="172"/>
      <c r="S43" s="172"/>
      <c r="T43" s="172"/>
      <c r="U43" s="172"/>
      <c r="V43" s="172"/>
      <c r="W43" s="172"/>
      <c r="X43" s="172"/>
    </row>
    <row r="44" spans="1:24">
      <c r="A44" s="231"/>
      <c r="B44" s="177"/>
      <c r="C44" s="177"/>
      <c r="D44" s="177"/>
      <c r="E44" s="177"/>
      <c r="F44" s="177"/>
      <c r="G44" s="177"/>
      <c r="H44" s="177"/>
      <c r="I44" s="172"/>
      <c r="J44" s="172"/>
      <c r="K44" s="172"/>
      <c r="L44" s="177"/>
      <c r="M44" s="177"/>
      <c r="N44" s="177"/>
      <c r="O44" s="177"/>
      <c r="P44" s="177"/>
      <c r="Q44" s="172"/>
      <c r="R44" s="172"/>
      <c r="S44" s="172"/>
      <c r="T44" s="172"/>
      <c r="U44" s="172"/>
      <c r="V44" s="172"/>
      <c r="W44" s="172"/>
      <c r="X44" s="172"/>
    </row>
    <row r="45" spans="1:24">
      <c r="A45" s="231"/>
      <c r="B45" s="177"/>
      <c r="C45" s="177"/>
      <c r="D45" s="177"/>
      <c r="E45" s="177"/>
      <c r="F45" s="177"/>
      <c r="G45" s="177"/>
      <c r="H45" s="177"/>
      <c r="I45" s="172"/>
      <c r="J45" s="172"/>
      <c r="K45" s="172"/>
      <c r="L45" s="177"/>
      <c r="M45" s="177"/>
      <c r="N45" s="177"/>
      <c r="O45" s="177"/>
      <c r="P45" s="177"/>
      <c r="Q45" s="172"/>
      <c r="R45" s="172"/>
      <c r="S45" s="172"/>
      <c r="T45" s="172"/>
      <c r="U45" s="172"/>
      <c r="V45" s="172"/>
      <c r="W45" s="172"/>
      <c r="X45" s="172"/>
    </row>
    <row r="46" spans="1:24">
      <c r="A46" s="231"/>
      <c r="B46" s="177"/>
      <c r="C46" s="177"/>
      <c r="D46" s="177"/>
      <c r="E46" s="177"/>
      <c r="F46" s="177"/>
      <c r="G46" s="177"/>
      <c r="H46" s="177"/>
      <c r="I46" s="172"/>
      <c r="J46" s="172"/>
      <c r="K46" s="172"/>
      <c r="L46" s="177"/>
      <c r="M46" s="177"/>
      <c r="N46" s="177"/>
      <c r="O46" s="177"/>
      <c r="P46" s="177"/>
      <c r="Q46" s="172"/>
      <c r="R46" s="172"/>
      <c r="S46" s="172"/>
      <c r="T46" s="172"/>
      <c r="U46" s="172"/>
      <c r="V46" s="172"/>
      <c r="W46" s="172"/>
      <c r="X46" s="172"/>
    </row>
    <row r="47" spans="1:24">
      <c r="A47" s="231"/>
      <c r="B47" s="177"/>
      <c r="C47" s="177"/>
      <c r="D47" s="177"/>
      <c r="E47" s="177"/>
      <c r="F47" s="177"/>
      <c r="G47" s="177"/>
      <c r="H47" s="177"/>
      <c r="I47" s="172"/>
      <c r="J47" s="172"/>
      <c r="K47" s="172"/>
      <c r="L47" s="177"/>
      <c r="M47" s="177"/>
      <c r="N47" s="177"/>
      <c r="O47" s="177"/>
      <c r="P47" s="177"/>
      <c r="Q47" s="172"/>
      <c r="R47" s="172"/>
      <c r="S47" s="172"/>
      <c r="T47" s="172"/>
      <c r="U47" s="172"/>
      <c r="V47" s="172"/>
      <c r="W47" s="172"/>
      <c r="X47" s="172"/>
    </row>
    <row r="48" spans="1:24">
      <c r="A48" s="231"/>
      <c r="B48" s="177"/>
      <c r="C48" s="177"/>
      <c r="D48" s="177"/>
      <c r="E48" s="177"/>
      <c r="F48" s="177"/>
      <c r="G48" s="177"/>
      <c r="H48" s="177"/>
      <c r="I48" s="172"/>
      <c r="J48" s="172"/>
      <c r="K48" s="172"/>
      <c r="L48" s="177"/>
      <c r="M48" s="177"/>
      <c r="N48" s="177"/>
      <c r="O48" s="177"/>
      <c r="P48" s="177"/>
      <c r="Q48" s="172"/>
      <c r="R48" s="172"/>
      <c r="S48" s="172"/>
      <c r="T48" s="172"/>
      <c r="U48" s="172"/>
      <c r="V48" s="172"/>
      <c r="W48" s="172"/>
      <c r="X48" s="172"/>
    </row>
    <row r="49" spans="1:16">
      <c r="A49" s="231"/>
      <c r="B49" s="177"/>
      <c r="C49" s="177"/>
      <c r="D49" s="177"/>
      <c r="E49" s="177"/>
      <c r="F49" s="177"/>
      <c r="G49" s="177"/>
      <c r="H49" s="177"/>
      <c r="I49" s="172"/>
      <c r="J49" s="172"/>
      <c r="K49" s="172"/>
      <c r="L49" s="177"/>
      <c r="M49" s="177"/>
      <c r="N49" s="177"/>
      <c r="O49" s="177"/>
      <c r="P49" s="177"/>
    </row>
    <row r="50" spans="1:16">
      <c r="A50" s="231"/>
      <c r="B50" s="177"/>
      <c r="C50" s="177"/>
      <c r="D50" s="177"/>
      <c r="E50" s="177"/>
      <c r="F50" s="177"/>
      <c r="G50" s="177"/>
      <c r="H50" s="177"/>
      <c r="I50" s="172"/>
      <c r="J50" s="172"/>
      <c r="K50" s="172"/>
      <c r="L50" s="177"/>
      <c r="M50" s="177"/>
      <c r="N50" s="177"/>
      <c r="O50" s="177"/>
      <c r="P50" s="177"/>
    </row>
    <row r="51" spans="1:16">
      <c r="A51" s="231"/>
      <c r="B51" s="177"/>
      <c r="C51" s="177"/>
      <c r="D51" s="177"/>
      <c r="E51" s="177"/>
      <c r="F51" s="177"/>
      <c r="G51" s="177"/>
      <c r="H51" s="177"/>
      <c r="I51" s="172"/>
      <c r="J51" s="172"/>
      <c r="K51" s="172"/>
      <c r="L51" s="177"/>
      <c r="M51" s="177"/>
      <c r="N51" s="177"/>
      <c r="O51" s="177"/>
      <c r="P51" s="177"/>
    </row>
    <row r="52" spans="1:16">
      <c r="A52" s="231"/>
      <c r="B52" s="177"/>
      <c r="C52" s="177"/>
      <c r="D52" s="177"/>
      <c r="E52" s="177"/>
      <c r="F52" s="177"/>
      <c r="G52" s="177"/>
      <c r="H52" s="177"/>
      <c r="I52" s="172"/>
      <c r="J52" s="172"/>
      <c r="K52" s="172"/>
      <c r="L52" s="177"/>
      <c r="M52" s="177"/>
      <c r="N52" s="177"/>
      <c r="O52" s="177"/>
      <c r="P52" s="177"/>
    </row>
    <row r="53" spans="1:16">
      <c r="A53" s="231"/>
      <c r="B53" s="177"/>
      <c r="C53" s="177"/>
      <c r="D53" s="177"/>
      <c r="E53" s="177"/>
      <c r="F53" s="177"/>
      <c r="G53" s="177"/>
      <c r="H53" s="177"/>
      <c r="I53" s="172"/>
      <c r="J53" s="172"/>
      <c r="K53" s="172"/>
      <c r="L53" s="177"/>
      <c r="M53" s="177"/>
      <c r="N53" s="177"/>
      <c r="O53" s="177"/>
      <c r="P53" s="177"/>
    </row>
    <row r="54" spans="1:16">
      <c r="A54" s="231"/>
      <c r="B54" s="177"/>
      <c r="C54" s="177"/>
      <c r="D54" s="177"/>
      <c r="E54" s="177"/>
      <c r="F54" s="177"/>
      <c r="G54" s="177"/>
      <c r="H54" s="177"/>
      <c r="I54" s="172"/>
      <c r="J54" s="172"/>
      <c r="K54" s="172"/>
      <c r="L54" s="177"/>
      <c r="M54" s="177"/>
      <c r="N54" s="177"/>
      <c r="O54" s="177"/>
      <c r="P54" s="177"/>
    </row>
    <row r="55" spans="1:16">
      <c r="A55" s="231"/>
      <c r="B55" s="177"/>
      <c r="C55" s="177"/>
      <c r="D55" s="177"/>
      <c r="E55" s="177"/>
      <c r="F55" s="177"/>
      <c r="G55" s="177"/>
      <c r="H55" s="177"/>
      <c r="I55" s="172"/>
      <c r="J55" s="172"/>
      <c r="K55" s="172"/>
      <c r="L55" s="177"/>
      <c r="M55" s="177"/>
      <c r="N55" s="177"/>
      <c r="O55" s="177"/>
      <c r="P55" s="177"/>
    </row>
    <row r="56" spans="1:16">
      <c r="A56" s="231"/>
      <c r="B56" s="177"/>
      <c r="C56" s="177"/>
      <c r="D56" s="177"/>
      <c r="E56" s="177"/>
      <c r="F56" s="177"/>
      <c r="G56" s="177"/>
      <c r="H56" s="177"/>
      <c r="I56" s="172"/>
      <c r="J56" s="172"/>
      <c r="K56" s="172"/>
      <c r="L56" s="177"/>
      <c r="M56" s="177"/>
      <c r="N56" s="177"/>
      <c r="O56" s="177"/>
      <c r="P56" s="177"/>
    </row>
    <row r="57" spans="1:16">
      <c r="A57" s="231"/>
      <c r="B57" s="177"/>
      <c r="C57" s="177"/>
      <c r="D57" s="177"/>
      <c r="E57" s="177"/>
      <c r="F57" s="177"/>
      <c r="G57" s="177"/>
      <c r="H57" s="177"/>
      <c r="I57" s="172"/>
      <c r="J57" s="172"/>
      <c r="K57" s="172"/>
      <c r="L57" s="177"/>
      <c r="M57" s="177"/>
      <c r="N57" s="177"/>
      <c r="O57" s="177"/>
      <c r="P57" s="177"/>
    </row>
    <row r="58" spans="1:16">
      <c r="A58" s="231"/>
      <c r="B58" s="177"/>
      <c r="C58" s="177"/>
      <c r="D58" s="177"/>
      <c r="E58" s="177"/>
      <c r="F58" s="177"/>
      <c r="G58" s="177"/>
      <c r="H58" s="177"/>
      <c r="I58" s="172"/>
      <c r="J58" s="172"/>
      <c r="K58" s="172"/>
      <c r="L58" s="177"/>
      <c r="M58" s="177"/>
      <c r="N58" s="177"/>
      <c r="O58" s="177"/>
      <c r="P58" s="177"/>
    </row>
    <row r="59" spans="1:16">
      <c r="A59" s="231"/>
      <c r="B59" s="177"/>
      <c r="C59" s="177"/>
      <c r="D59" s="177"/>
      <c r="E59" s="177"/>
      <c r="F59" s="177"/>
      <c r="G59" s="177"/>
      <c r="H59" s="177"/>
      <c r="I59" s="172"/>
      <c r="J59" s="172"/>
      <c r="K59" s="172"/>
      <c r="L59" s="177"/>
      <c r="M59" s="177"/>
      <c r="N59" s="177"/>
      <c r="O59" s="177"/>
      <c r="P59" s="177"/>
    </row>
    <row r="60" spans="1:16">
      <c r="A60" s="231"/>
      <c r="B60" s="177"/>
      <c r="C60" s="177"/>
      <c r="D60" s="177"/>
      <c r="E60" s="177"/>
      <c r="F60" s="177"/>
      <c r="G60" s="177"/>
      <c r="H60" s="177"/>
      <c r="I60" s="172"/>
      <c r="J60" s="172"/>
      <c r="K60" s="172"/>
      <c r="L60" s="177"/>
      <c r="M60" s="177"/>
      <c r="N60" s="177"/>
      <c r="O60" s="177"/>
      <c r="P60" s="177"/>
    </row>
    <row r="61" spans="1:16">
      <c r="A61" s="231"/>
      <c r="B61" s="177"/>
      <c r="C61" s="177"/>
      <c r="D61" s="177"/>
      <c r="E61" s="177"/>
      <c r="F61" s="177"/>
      <c r="G61" s="177"/>
      <c r="H61" s="177"/>
      <c r="I61" s="172"/>
      <c r="J61" s="172"/>
      <c r="K61" s="172"/>
      <c r="L61" s="177"/>
      <c r="M61" s="177"/>
      <c r="N61" s="177"/>
      <c r="O61" s="177"/>
      <c r="P61" s="177"/>
    </row>
    <row r="62" spans="1:16">
      <c r="A62" s="231"/>
      <c r="B62" s="177"/>
      <c r="C62" s="177"/>
      <c r="D62" s="177"/>
      <c r="E62" s="177"/>
      <c r="F62" s="177"/>
      <c r="G62" s="177"/>
      <c r="H62" s="177"/>
      <c r="I62" s="172"/>
      <c r="J62" s="172"/>
      <c r="K62" s="172"/>
      <c r="L62" s="177"/>
      <c r="M62" s="177"/>
      <c r="N62" s="177"/>
      <c r="O62" s="177"/>
      <c r="P62" s="177"/>
    </row>
    <row r="63" spans="1:16">
      <c r="A63" s="231"/>
      <c r="B63" s="177"/>
      <c r="C63" s="177"/>
      <c r="D63" s="177"/>
      <c r="E63" s="177"/>
      <c r="F63" s="177"/>
      <c r="G63" s="177"/>
      <c r="H63" s="177"/>
      <c r="I63" s="172"/>
      <c r="J63" s="172"/>
      <c r="K63" s="172"/>
      <c r="L63" s="177"/>
      <c r="M63" s="177"/>
      <c r="N63" s="177"/>
      <c r="O63" s="177"/>
      <c r="P63" s="177"/>
    </row>
    <row r="64" spans="1:16">
      <c r="A64" s="231"/>
      <c r="B64" s="177"/>
      <c r="C64" s="177"/>
      <c r="D64" s="177"/>
      <c r="E64" s="177"/>
      <c r="F64" s="177"/>
      <c r="G64" s="177"/>
      <c r="H64" s="177"/>
      <c r="I64" s="172"/>
      <c r="J64" s="172"/>
      <c r="K64" s="172"/>
      <c r="L64" s="177"/>
      <c r="M64" s="177"/>
      <c r="N64" s="177"/>
      <c r="O64" s="177"/>
      <c r="P64" s="177"/>
    </row>
    <row r="65" spans="1:16">
      <c r="A65" s="231"/>
      <c r="B65" s="177"/>
      <c r="C65" s="177"/>
      <c r="D65" s="177"/>
      <c r="E65" s="177"/>
      <c r="F65" s="177"/>
      <c r="G65" s="177"/>
      <c r="H65" s="177"/>
      <c r="I65" s="172"/>
      <c r="J65" s="172"/>
      <c r="K65" s="172"/>
      <c r="L65" s="177"/>
      <c r="M65" s="177"/>
      <c r="N65" s="177"/>
      <c r="O65" s="177"/>
      <c r="P65" s="177"/>
    </row>
    <row r="66" spans="1:16">
      <c r="A66" s="231"/>
      <c r="B66" s="177"/>
      <c r="C66" s="177"/>
      <c r="D66" s="177"/>
      <c r="E66" s="177"/>
      <c r="F66" s="177"/>
      <c r="G66" s="177"/>
      <c r="H66" s="177"/>
      <c r="I66" s="172"/>
      <c r="J66" s="172"/>
      <c r="K66" s="172"/>
      <c r="L66" s="177"/>
      <c r="M66" s="177"/>
      <c r="N66" s="177"/>
      <c r="O66" s="177"/>
      <c r="P66" s="177"/>
    </row>
    <row r="67" spans="1:16">
      <c r="A67" s="231"/>
      <c r="B67" s="177"/>
      <c r="C67" s="177"/>
      <c r="D67" s="177"/>
      <c r="E67" s="177"/>
      <c r="F67" s="177"/>
      <c r="G67" s="177"/>
      <c r="H67" s="177"/>
      <c r="I67" s="172"/>
      <c r="J67" s="172"/>
      <c r="K67" s="172"/>
      <c r="L67" s="177"/>
      <c r="M67" s="177"/>
      <c r="N67" s="177"/>
      <c r="O67" s="177"/>
      <c r="P67" s="177"/>
    </row>
    <row r="68" spans="1:16">
      <c r="A68" s="231"/>
      <c r="B68" s="177"/>
      <c r="C68" s="177"/>
      <c r="D68" s="177"/>
      <c r="E68" s="177"/>
      <c r="F68" s="177"/>
      <c r="G68" s="177"/>
      <c r="H68" s="177"/>
      <c r="I68" s="172"/>
      <c r="J68" s="172"/>
      <c r="K68" s="172"/>
      <c r="L68" s="177"/>
      <c r="M68" s="177"/>
      <c r="N68" s="177"/>
      <c r="O68" s="177"/>
      <c r="P68" s="177"/>
    </row>
    <row r="69" spans="1:16">
      <c r="A69" s="231"/>
      <c r="B69" s="177"/>
      <c r="C69" s="177"/>
      <c r="D69" s="177"/>
      <c r="E69" s="177"/>
      <c r="F69" s="177"/>
      <c r="G69" s="177"/>
      <c r="H69" s="177"/>
      <c r="I69" s="172"/>
      <c r="J69" s="172"/>
      <c r="K69" s="172"/>
      <c r="L69" s="177"/>
      <c r="M69" s="177"/>
      <c r="N69" s="177"/>
      <c r="O69" s="177"/>
      <c r="P69" s="177"/>
    </row>
    <row r="70" spans="1:16">
      <c r="A70" s="231"/>
      <c r="B70" s="177"/>
      <c r="C70" s="177"/>
      <c r="D70" s="177"/>
      <c r="E70" s="177"/>
      <c r="F70" s="177"/>
      <c r="G70" s="177"/>
      <c r="H70" s="177"/>
      <c r="I70" s="172"/>
      <c r="J70" s="172"/>
      <c r="K70" s="172"/>
      <c r="L70" s="177"/>
      <c r="M70" s="177"/>
      <c r="N70" s="177"/>
      <c r="O70" s="177"/>
      <c r="P70" s="177"/>
    </row>
    <row r="71" spans="1:16">
      <c r="A71" s="231"/>
      <c r="B71" s="177"/>
      <c r="C71" s="177"/>
      <c r="D71" s="177"/>
      <c r="E71" s="177"/>
      <c r="F71" s="177"/>
      <c r="G71" s="177"/>
      <c r="H71" s="177"/>
      <c r="I71" s="172"/>
      <c r="J71" s="172"/>
      <c r="K71" s="172"/>
      <c r="L71" s="177"/>
      <c r="M71" s="177"/>
      <c r="N71" s="177"/>
      <c r="O71" s="177"/>
      <c r="P71" s="177"/>
    </row>
    <row r="72" spans="1:16">
      <c r="A72" s="231"/>
      <c r="B72" s="177"/>
      <c r="C72" s="177"/>
      <c r="D72" s="177"/>
      <c r="E72" s="177"/>
      <c r="F72" s="177"/>
      <c r="G72" s="177"/>
      <c r="H72" s="177"/>
      <c r="I72" s="172"/>
      <c r="J72" s="172"/>
      <c r="K72" s="172"/>
      <c r="L72" s="177"/>
      <c r="M72" s="177"/>
      <c r="N72" s="177"/>
      <c r="O72" s="177"/>
      <c r="P72" s="177"/>
    </row>
    <row r="73" spans="1:16">
      <c r="A73" s="231"/>
      <c r="B73" s="177"/>
      <c r="C73" s="177"/>
      <c r="D73" s="177"/>
      <c r="E73" s="177"/>
      <c r="F73" s="177"/>
      <c r="G73" s="177"/>
      <c r="H73" s="177"/>
      <c r="I73" s="172"/>
      <c r="J73" s="172"/>
      <c r="K73" s="172"/>
      <c r="L73" s="177"/>
      <c r="M73" s="177"/>
      <c r="N73" s="177"/>
      <c r="O73" s="177"/>
      <c r="P73" s="177"/>
    </row>
    <row r="74" spans="1:16">
      <c r="A74" s="231"/>
      <c r="B74" s="177"/>
      <c r="C74" s="177"/>
      <c r="D74" s="177"/>
      <c r="E74" s="177"/>
      <c r="F74" s="177"/>
      <c r="G74" s="177"/>
      <c r="H74" s="177"/>
      <c r="I74" s="172"/>
      <c r="J74" s="172"/>
      <c r="K74" s="172"/>
      <c r="L74" s="177"/>
      <c r="M74" s="177"/>
      <c r="N74" s="177"/>
      <c r="O74" s="177"/>
      <c r="P74" s="177"/>
    </row>
    <row r="75" spans="1:16">
      <c r="A75" s="231"/>
      <c r="B75" s="177"/>
      <c r="C75" s="177"/>
      <c r="D75" s="177"/>
      <c r="E75" s="177"/>
      <c r="F75" s="177"/>
      <c r="G75" s="177"/>
      <c r="H75" s="177"/>
      <c r="I75" s="172"/>
      <c r="J75" s="172"/>
      <c r="K75" s="172"/>
      <c r="L75" s="177"/>
      <c r="M75" s="177"/>
      <c r="N75" s="177"/>
      <c r="O75" s="177"/>
      <c r="P75" s="177"/>
    </row>
    <row r="76" spans="1:16">
      <c r="A76" s="231"/>
      <c r="B76" s="177"/>
      <c r="C76" s="177"/>
      <c r="D76" s="177"/>
      <c r="E76" s="177"/>
      <c r="F76" s="177"/>
      <c r="G76" s="177"/>
      <c r="H76" s="177"/>
      <c r="I76" s="172"/>
      <c r="J76" s="172"/>
      <c r="K76" s="172"/>
      <c r="L76" s="177"/>
      <c r="M76" s="177"/>
      <c r="N76" s="177"/>
      <c r="O76" s="177"/>
      <c r="P76" s="177"/>
    </row>
    <row r="77" spans="1:16">
      <c r="A77" s="231"/>
      <c r="B77" s="177"/>
      <c r="C77" s="177"/>
      <c r="D77" s="177"/>
      <c r="E77" s="177"/>
      <c r="F77" s="177"/>
      <c r="G77" s="177"/>
      <c r="H77" s="177"/>
      <c r="I77" s="172"/>
      <c r="J77" s="172"/>
      <c r="K77" s="172"/>
      <c r="L77" s="177"/>
      <c r="M77" s="177"/>
      <c r="N77" s="177"/>
      <c r="O77" s="177"/>
      <c r="P77" s="177"/>
    </row>
    <row r="78" spans="1:16">
      <c r="A78" s="231"/>
      <c r="B78" s="177"/>
      <c r="C78" s="177"/>
      <c r="D78" s="177"/>
      <c r="E78" s="177"/>
      <c r="F78" s="177"/>
      <c r="G78" s="177"/>
      <c r="H78" s="177"/>
      <c r="I78" s="172"/>
      <c r="J78" s="172"/>
      <c r="K78" s="172"/>
      <c r="L78" s="177"/>
      <c r="M78" s="177"/>
      <c r="N78" s="177"/>
      <c r="O78" s="177"/>
      <c r="P78" s="177"/>
    </row>
    <row r="79" spans="1:16">
      <c r="A79" s="231"/>
      <c r="B79" s="177"/>
      <c r="C79" s="177"/>
      <c r="D79" s="177"/>
      <c r="E79" s="177"/>
      <c r="F79" s="177"/>
      <c r="G79" s="177"/>
      <c r="H79" s="177"/>
      <c r="I79" s="172"/>
      <c r="J79" s="172"/>
      <c r="K79" s="172"/>
      <c r="L79" s="177"/>
      <c r="M79" s="177"/>
      <c r="N79" s="177"/>
      <c r="O79" s="177"/>
      <c r="P79" s="177"/>
    </row>
    <row r="80" spans="1:16">
      <c r="A80" s="231"/>
      <c r="B80" s="177"/>
      <c r="C80" s="177"/>
      <c r="D80" s="177"/>
      <c r="E80" s="177"/>
      <c r="F80" s="177"/>
      <c r="G80" s="177"/>
      <c r="H80" s="177"/>
      <c r="I80" s="172"/>
      <c r="J80" s="172"/>
      <c r="K80" s="172"/>
      <c r="L80" s="177"/>
      <c r="M80" s="177"/>
      <c r="N80" s="177"/>
      <c r="O80" s="177"/>
      <c r="P80" s="177"/>
    </row>
    <row r="81" spans="1:16">
      <c r="A81" s="231"/>
      <c r="B81" s="177"/>
      <c r="C81" s="177"/>
      <c r="D81" s="177"/>
      <c r="E81" s="177"/>
      <c r="F81" s="177"/>
      <c r="G81" s="177"/>
      <c r="H81" s="177"/>
      <c r="I81" s="172"/>
      <c r="J81" s="172"/>
      <c r="K81" s="172"/>
      <c r="L81" s="177"/>
      <c r="M81" s="177"/>
      <c r="N81" s="177"/>
      <c r="O81" s="177"/>
      <c r="P81" s="177"/>
    </row>
    <row r="82" spans="1:16">
      <c r="A82" s="231"/>
      <c r="B82" s="177"/>
      <c r="C82" s="177"/>
      <c r="D82" s="177"/>
      <c r="E82" s="177"/>
      <c r="F82" s="177"/>
      <c r="G82" s="177"/>
      <c r="H82" s="177"/>
      <c r="I82" s="172"/>
      <c r="J82" s="172"/>
      <c r="K82" s="172"/>
      <c r="L82" s="177"/>
      <c r="M82" s="177"/>
      <c r="N82" s="177"/>
      <c r="O82" s="177"/>
      <c r="P82" s="177"/>
    </row>
    <row r="83" spans="1:16">
      <c r="A83" s="231"/>
      <c r="B83" s="177"/>
      <c r="C83" s="177"/>
      <c r="D83" s="177"/>
      <c r="E83" s="177"/>
      <c r="F83" s="177"/>
      <c r="G83" s="177"/>
      <c r="H83" s="177"/>
      <c r="I83" s="172"/>
      <c r="J83" s="172"/>
      <c r="K83" s="172"/>
      <c r="L83" s="177"/>
      <c r="M83" s="177"/>
      <c r="N83" s="177"/>
      <c r="O83" s="177"/>
      <c r="P83" s="177"/>
    </row>
    <row r="84" spans="1:16">
      <c r="A84" s="231"/>
      <c r="B84" s="177"/>
      <c r="C84" s="177"/>
      <c r="D84" s="177"/>
      <c r="E84" s="177"/>
      <c r="F84" s="177"/>
      <c r="G84" s="177"/>
      <c r="H84" s="177"/>
      <c r="I84" s="172"/>
      <c r="J84" s="172"/>
      <c r="K84" s="172"/>
      <c r="L84" s="177"/>
      <c r="M84" s="177"/>
      <c r="N84" s="177"/>
      <c r="O84" s="177"/>
      <c r="P84" s="177"/>
    </row>
    <row r="85" spans="1:16">
      <c r="A85" s="231"/>
      <c r="B85" s="177"/>
      <c r="C85" s="177"/>
      <c r="D85" s="177"/>
      <c r="E85" s="177"/>
      <c r="F85" s="177"/>
      <c r="G85" s="177"/>
      <c r="H85" s="177"/>
      <c r="I85" s="172"/>
      <c r="J85" s="172"/>
      <c r="K85" s="172"/>
      <c r="L85" s="177"/>
      <c r="M85" s="177"/>
      <c r="N85" s="177"/>
      <c r="O85" s="177"/>
      <c r="P85" s="177"/>
    </row>
    <row r="86" spans="1:16">
      <c r="A86" s="231"/>
      <c r="B86" s="177"/>
      <c r="C86" s="177"/>
      <c r="D86" s="177"/>
      <c r="E86" s="177"/>
      <c r="F86" s="177"/>
      <c r="G86" s="177"/>
      <c r="H86" s="177"/>
      <c r="I86" s="172"/>
      <c r="J86" s="172"/>
      <c r="K86" s="172"/>
      <c r="L86" s="177"/>
      <c r="M86" s="177"/>
      <c r="N86" s="177"/>
      <c r="O86" s="177"/>
      <c r="P86" s="177"/>
    </row>
    <row r="87" spans="1:16">
      <c r="A87" s="231"/>
      <c r="B87" s="177"/>
      <c r="C87" s="177"/>
      <c r="D87" s="177"/>
      <c r="E87" s="177"/>
      <c r="F87" s="177"/>
      <c r="G87" s="177"/>
      <c r="H87" s="177"/>
      <c r="I87" s="172"/>
      <c r="J87" s="172"/>
      <c r="K87" s="172"/>
      <c r="L87" s="177"/>
      <c r="M87" s="177"/>
      <c r="N87" s="177"/>
      <c r="O87" s="177"/>
      <c r="P87" s="177"/>
    </row>
    <row r="88" spans="1:16">
      <c r="A88" s="231"/>
      <c r="B88" s="177"/>
      <c r="C88" s="177"/>
      <c r="D88" s="177"/>
      <c r="E88" s="177"/>
      <c r="F88" s="177"/>
      <c r="G88" s="177"/>
      <c r="H88" s="177"/>
      <c r="I88" s="172"/>
      <c r="J88" s="172"/>
      <c r="K88" s="172"/>
      <c r="L88" s="177"/>
      <c r="M88" s="177"/>
      <c r="N88" s="177"/>
      <c r="O88" s="177"/>
      <c r="P88" s="177"/>
    </row>
    <row r="89" spans="1:16">
      <c r="A89" s="231"/>
      <c r="B89" s="177"/>
      <c r="C89" s="177"/>
      <c r="D89" s="177"/>
      <c r="E89" s="177"/>
      <c r="F89" s="177"/>
      <c r="G89" s="177"/>
      <c r="H89" s="177"/>
      <c r="I89" s="172"/>
      <c r="J89" s="172"/>
      <c r="K89" s="172"/>
      <c r="L89" s="177"/>
      <c r="M89" s="177"/>
      <c r="N89" s="177"/>
      <c r="O89" s="177"/>
      <c r="P89" s="177"/>
    </row>
    <row r="90" spans="1:16">
      <c r="A90" s="231"/>
      <c r="B90" s="177"/>
      <c r="C90" s="177"/>
      <c r="D90" s="177"/>
      <c r="E90" s="177"/>
      <c r="F90" s="177"/>
      <c r="G90" s="177"/>
      <c r="H90" s="177"/>
      <c r="I90" s="172"/>
      <c r="J90" s="172"/>
      <c r="K90" s="172"/>
      <c r="L90" s="177"/>
      <c r="M90" s="177"/>
      <c r="N90" s="177"/>
      <c r="O90" s="177"/>
      <c r="P90" s="177"/>
    </row>
    <row r="91" spans="1:16">
      <c r="A91" s="231"/>
      <c r="B91" s="177"/>
      <c r="C91" s="177"/>
      <c r="D91" s="177"/>
      <c r="E91" s="177"/>
      <c r="F91" s="177"/>
      <c r="G91" s="177"/>
      <c r="H91" s="177"/>
      <c r="I91" s="172"/>
      <c r="J91" s="172"/>
      <c r="K91" s="172"/>
      <c r="L91" s="177"/>
      <c r="M91" s="177"/>
      <c r="N91" s="177"/>
      <c r="O91" s="177"/>
      <c r="P91" s="177"/>
    </row>
    <row r="92" spans="1:16">
      <c r="A92" s="231"/>
      <c r="B92" s="177"/>
      <c r="C92" s="177"/>
      <c r="D92" s="177"/>
      <c r="E92" s="177"/>
      <c r="F92" s="177"/>
      <c r="G92" s="177"/>
      <c r="H92" s="177"/>
      <c r="I92" s="172"/>
      <c r="J92" s="172"/>
      <c r="K92" s="172"/>
      <c r="L92" s="177"/>
      <c r="M92" s="177"/>
      <c r="N92" s="177"/>
      <c r="O92" s="177"/>
      <c r="P92" s="177"/>
    </row>
    <row r="93" spans="1:16">
      <c r="A93" s="231"/>
      <c r="B93" s="177"/>
      <c r="C93" s="177"/>
      <c r="D93" s="177"/>
      <c r="E93" s="177"/>
      <c r="F93" s="177"/>
      <c r="G93" s="177"/>
      <c r="H93" s="177"/>
      <c r="I93" s="172"/>
      <c r="J93" s="172"/>
      <c r="K93" s="172"/>
      <c r="L93" s="177"/>
      <c r="M93" s="177"/>
      <c r="N93" s="177"/>
      <c r="O93" s="177"/>
      <c r="P93" s="177"/>
    </row>
    <row r="94" spans="1:16">
      <c r="A94" s="231"/>
      <c r="B94" s="177"/>
      <c r="C94" s="177"/>
      <c r="D94" s="177"/>
      <c r="E94" s="177"/>
      <c r="F94" s="177"/>
      <c r="G94" s="177"/>
      <c r="H94" s="177"/>
      <c r="I94" s="172"/>
      <c r="J94" s="172"/>
      <c r="K94" s="172"/>
      <c r="L94" s="177"/>
      <c r="M94" s="177"/>
      <c r="N94" s="177"/>
      <c r="O94" s="177"/>
      <c r="P94" s="177"/>
    </row>
    <row r="95" spans="1:16">
      <c r="A95" s="231"/>
      <c r="B95" s="177"/>
      <c r="C95" s="177"/>
      <c r="D95" s="177"/>
      <c r="E95" s="177"/>
      <c r="F95" s="177"/>
      <c r="G95" s="177"/>
      <c r="H95" s="177"/>
      <c r="I95" s="172"/>
      <c r="J95" s="172"/>
      <c r="K95" s="172"/>
      <c r="L95" s="177"/>
      <c r="M95" s="177"/>
      <c r="N95" s="177"/>
      <c r="O95" s="177"/>
      <c r="P95" s="177"/>
    </row>
    <row r="96" spans="1:16">
      <c r="A96" s="231"/>
      <c r="B96" s="177"/>
      <c r="C96" s="177"/>
      <c r="D96" s="177"/>
      <c r="E96" s="177"/>
      <c r="F96" s="177"/>
      <c r="G96" s="177"/>
      <c r="H96" s="177"/>
      <c r="I96" s="172"/>
      <c r="J96" s="172"/>
      <c r="K96" s="172"/>
      <c r="L96" s="177"/>
      <c r="M96" s="177"/>
      <c r="N96" s="177"/>
      <c r="O96" s="177"/>
      <c r="P96" s="177"/>
    </row>
    <row r="97" spans="1:16">
      <c r="A97" s="231"/>
      <c r="B97" s="177"/>
      <c r="C97" s="177"/>
      <c r="D97" s="177"/>
      <c r="E97" s="177"/>
      <c r="F97" s="177"/>
      <c r="G97" s="177"/>
      <c r="H97" s="177"/>
      <c r="I97" s="172"/>
      <c r="J97" s="172"/>
      <c r="K97" s="172"/>
      <c r="L97" s="177"/>
      <c r="M97" s="177"/>
      <c r="N97" s="177"/>
      <c r="O97" s="177"/>
      <c r="P97" s="177"/>
    </row>
    <row r="98" spans="1:16">
      <c r="A98" s="231"/>
      <c r="B98" s="177"/>
      <c r="C98" s="177"/>
      <c r="D98" s="177"/>
      <c r="E98" s="177"/>
      <c r="F98" s="177"/>
      <c r="G98" s="177"/>
      <c r="H98" s="177"/>
      <c r="I98" s="172"/>
      <c r="J98" s="172"/>
      <c r="K98" s="172"/>
      <c r="L98" s="177"/>
      <c r="M98" s="177"/>
      <c r="N98" s="177"/>
      <c r="O98" s="177"/>
      <c r="P98" s="177"/>
    </row>
    <row r="99" spans="1:16">
      <c r="A99" s="231"/>
      <c r="B99" s="177"/>
      <c r="C99" s="177"/>
      <c r="D99" s="177"/>
      <c r="E99" s="177"/>
      <c r="F99" s="177"/>
      <c r="G99" s="177"/>
      <c r="H99" s="177"/>
      <c r="I99" s="172"/>
      <c r="J99" s="172"/>
      <c r="K99" s="172"/>
      <c r="L99" s="177"/>
      <c r="M99" s="177"/>
      <c r="N99" s="177"/>
      <c r="O99" s="177"/>
      <c r="P99" s="177"/>
    </row>
    <row r="100" spans="1:16">
      <c r="A100" s="231"/>
      <c r="B100" s="177"/>
      <c r="C100" s="177"/>
      <c r="D100" s="177"/>
      <c r="E100" s="177"/>
      <c r="F100" s="177"/>
      <c r="G100" s="177"/>
      <c r="H100" s="177"/>
      <c r="I100" s="172"/>
      <c r="J100" s="172"/>
      <c r="K100" s="172"/>
      <c r="L100" s="177"/>
      <c r="M100" s="177"/>
      <c r="N100" s="177"/>
      <c r="O100" s="177"/>
      <c r="P100" s="177"/>
    </row>
    <row r="101" spans="1:16">
      <c r="A101" s="231"/>
      <c r="B101" s="177"/>
      <c r="C101" s="177"/>
      <c r="D101" s="177"/>
      <c r="E101" s="177"/>
      <c r="F101" s="177"/>
      <c r="G101" s="177"/>
      <c r="H101" s="177"/>
      <c r="I101" s="172"/>
      <c r="J101" s="172"/>
      <c r="K101" s="172"/>
      <c r="L101" s="177"/>
      <c r="M101" s="177"/>
      <c r="N101" s="177"/>
      <c r="O101" s="177"/>
      <c r="P101" s="177"/>
    </row>
    <row r="102" spans="1:16">
      <c r="A102" s="231"/>
      <c r="B102" s="177"/>
      <c r="C102" s="177"/>
      <c r="D102" s="177"/>
      <c r="E102" s="177"/>
      <c r="F102" s="177"/>
      <c r="G102" s="177"/>
      <c r="H102" s="177"/>
      <c r="I102" s="172"/>
      <c r="J102" s="172"/>
      <c r="K102" s="172"/>
      <c r="L102" s="177"/>
      <c r="M102" s="177"/>
      <c r="N102" s="177"/>
      <c r="O102" s="177"/>
      <c r="P102" s="177"/>
    </row>
    <row r="103" spans="1:16">
      <c r="A103" s="231"/>
      <c r="B103" s="177"/>
      <c r="C103" s="177"/>
      <c r="D103" s="177"/>
      <c r="E103" s="177"/>
      <c r="F103" s="177"/>
      <c r="G103" s="177"/>
      <c r="H103" s="177"/>
      <c r="I103" s="172"/>
      <c r="J103" s="172"/>
      <c r="K103" s="172"/>
      <c r="L103" s="177"/>
      <c r="M103" s="177"/>
      <c r="N103" s="177"/>
      <c r="O103" s="177"/>
      <c r="P103" s="177"/>
    </row>
    <row r="104" spans="1:16">
      <c r="A104" s="231"/>
      <c r="B104" s="177"/>
      <c r="C104" s="177"/>
      <c r="D104" s="177"/>
      <c r="E104" s="177"/>
      <c r="F104" s="177"/>
      <c r="G104" s="177"/>
      <c r="H104" s="177"/>
      <c r="I104" s="172"/>
      <c r="J104" s="172"/>
      <c r="K104" s="172"/>
      <c r="L104" s="177"/>
      <c r="M104" s="177"/>
      <c r="N104" s="177"/>
      <c r="O104" s="177"/>
      <c r="P104" s="177"/>
    </row>
    <row r="105" spans="1:16">
      <c r="A105" s="231"/>
      <c r="B105" s="177"/>
      <c r="C105" s="177"/>
      <c r="D105" s="177"/>
      <c r="E105" s="177"/>
      <c r="F105" s="177"/>
      <c r="G105" s="177"/>
      <c r="H105" s="177"/>
      <c r="I105" s="172"/>
      <c r="J105" s="172"/>
      <c r="K105" s="172"/>
      <c r="L105" s="177"/>
      <c r="M105" s="177"/>
      <c r="N105" s="177"/>
      <c r="O105" s="177"/>
      <c r="P105" s="177"/>
    </row>
    <row r="106" spans="1:16">
      <c r="A106" s="231"/>
      <c r="B106" s="177"/>
      <c r="C106" s="177"/>
      <c r="D106" s="177"/>
      <c r="E106" s="177"/>
      <c r="F106" s="177"/>
      <c r="G106" s="177"/>
      <c r="H106" s="177"/>
      <c r="I106" s="172"/>
      <c r="J106" s="172"/>
      <c r="K106" s="172"/>
      <c r="L106" s="177"/>
      <c r="M106" s="177"/>
      <c r="N106" s="177"/>
      <c r="O106" s="177"/>
      <c r="P106" s="177"/>
    </row>
    <row r="107" spans="1:16">
      <c r="A107" s="231"/>
      <c r="B107" s="177"/>
      <c r="C107" s="177"/>
      <c r="D107" s="177"/>
      <c r="E107" s="177"/>
      <c r="F107" s="177"/>
      <c r="G107" s="177"/>
      <c r="H107" s="177"/>
      <c r="I107" s="172"/>
      <c r="J107" s="172"/>
      <c r="K107" s="172"/>
      <c r="L107" s="177"/>
      <c r="M107" s="177"/>
      <c r="N107" s="177"/>
      <c r="O107" s="177"/>
      <c r="P107" s="177"/>
    </row>
    <row r="108" spans="1:16">
      <c r="A108" s="231"/>
      <c r="B108" s="177"/>
      <c r="C108" s="177"/>
      <c r="D108" s="177"/>
      <c r="E108" s="177"/>
      <c r="F108" s="177"/>
      <c r="G108" s="177"/>
      <c r="H108" s="177"/>
      <c r="I108" s="172"/>
      <c r="J108" s="172"/>
      <c r="K108" s="172"/>
      <c r="L108" s="177"/>
      <c r="M108" s="177"/>
      <c r="N108" s="177"/>
      <c r="O108" s="177"/>
      <c r="P108" s="177"/>
    </row>
    <row r="109" spans="1:16">
      <c r="A109" s="231"/>
      <c r="B109" s="177"/>
      <c r="C109" s="177"/>
      <c r="D109" s="177"/>
      <c r="E109" s="177"/>
      <c r="F109" s="177"/>
      <c r="G109" s="177"/>
      <c r="H109" s="177"/>
      <c r="I109" s="172"/>
      <c r="J109" s="172"/>
      <c r="K109" s="172"/>
      <c r="L109" s="177"/>
      <c r="M109" s="177"/>
      <c r="N109" s="177"/>
      <c r="O109" s="177"/>
      <c r="P109" s="177"/>
    </row>
    <row r="110" spans="1:16">
      <c r="A110" s="231"/>
      <c r="B110" s="177"/>
      <c r="C110" s="177"/>
      <c r="D110" s="177"/>
      <c r="E110" s="177"/>
      <c r="F110" s="177"/>
      <c r="G110" s="177"/>
      <c r="H110" s="177"/>
      <c r="I110" s="172"/>
      <c r="J110" s="172"/>
      <c r="K110" s="172"/>
      <c r="L110" s="177"/>
      <c r="M110" s="177"/>
      <c r="N110" s="177"/>
      <c r="O110" s="177"/>
      <c r="P110" s="177"/>
    </row>
    <row r="111" spans="1:16">
      <c r="A111" s="231"/>
      <c r="B111" s="177"/>
      <c r="C111" s="177"/>
      <c r="D111" s="177"/>
      <c r="E111" s="177"/>
      <c r="F111" s="177"/>
      <c r="G111" s="177"/>
      <c r="H111" s="177"/>
      <c r="I111" s="172"/>
      <c r="J111" s="172"/>
      <c r="K111" s="172"/>
      <c r="L111" s="177"/>
      <c r="M111" s="177"/>
      <c r="N111" s="177"/>
      <c r="O111" s="177"/>
      <c r="P111" s="177"/>
    </row>
    <row r="112" spans="1:16">
      <c r="A112" s="231"/>
      <c r="B112" s="177"/>
      <c r="C112" s="177"/>
      <c r="D112" s="177"/>
      <c r="E112" s="177"/>
      <c r="F112" s="177"/>
      <c r="G112" s="177"/>
      <c r="H112" s="177"/>
      <c r="I112" s="172"/>
      <c r="J112" s="172"/>
      <c r="K112" s="172"/>
      <c r="L112" s="177"/>
      <c r="M112" s="177"/>
      <c r="N112" s="177"/>
      <c r="O112" s="177"/>
      <c r="P112" s="177"/>
    </row>
    <row r="113" spans="1:16">
      <c r="A113" s="231"/>
      <c r="B113" s="177"/>
      <c r="C113" s="177"/>
      <c r="D113" s="177"/>
      <c r="E113" s="177"/>
      <c r="F113" s="177"/>
      <c r="G113" s="177"/>
      <c r="H113" s="177"/>
      <c r="I113" s="172"/>
      <c r="J113" s="172"/>
      <c r="K113" s="172"/>
      <c r="L113" s="177"/>
      <c r="M113" s="177"/>
      <c r="N113" s="177"/>
      <c r="O113" s="177"/>
      <c r="P113" s="177"/>
    </row>
    <row r="114" spans="1:16">
      <c r="A114" s="231"/>
      <c r="B114" s="177"/>
      <c r="C114" s="177"/>
      <c r="D114" s="177"/>
      <c r="E114" s="177"/>
      <c r="F114" s="177"/>
      <c r="G114" s="177"/>
      <c r="H114" s="177"/>
      <c r="I114" s="172"/>
      <c r="J114" s="172"/>
      <c r="K114" s="172"/>
      <c r="L114" s="177"/>
      <c r="M114" s="177"/>
      <c r="N114" s="177"/>
      <c r="O114" s="177"/>
      <c r="P114" s="177"/>
    </row>
    <row r="115" spans="1:16">
      <c r="A115" s="231"/>
      <c r="B115" s="177"/>
      <c r="C115" s="177"/>
      <c r="D115" s="177"/>
      <c r="E115" s="177"/>
      <c r="F115" s="177"/>
      <c r="G115" s="177"/>
      <c r="H115" s="177"/>
      <c r="I115" s="172"/>
      <c r="J115" s="172"/>
      <c r="K115" s="172"/>
      <c r="L115" s="177"/>
      <c r="M115" s="177"/>
      <c r="N115" s="177"/>
      <c r="O115" s="177"/>
      <c r="P115" s="177"/>
    </row>
    <row r="116" spans="1:16">
      <c r="A116" s="231"/>
      <c r="B116" s="177"/>
      <c r="C116" s="177"/>
      <c r="D116" s="177"/>
      <c r="E116" s="177"/>
      <c r="F116" s="177"/>
      <c r="G116" s="177"/>
      <c r="H116" s="177"/>
      <c r="I116" s="172"/>
      <c r="J116" s="172"/>
      <c r="K116" s="172"/>
      <c r="L116" s="177"/>
      <c r="M116" s="177"/>
      <c r="N116" s="177"/>
      <c r="O116" s="177"/>
      <c r="P116" s="177"/>
    </row>
    <row r="117" spans="1:16">
      <c r="A117" s="231"/>
      <c r="B117" s="177"/>
      <c r="C117" s="177"/>
      <c r="D117" s="177"/>
      <c r="E117" s="177"/>
      <c r="F117" s="177"/>
      <c r="G117" s="177"/>
      <c r="H117" s="177"/>
      <c r="I117" s="172"/>
      <c r="J117" s="172"/>
      <c r="K117" s="172"/>
      <c r="L117" s="177"/>
      <c r="M117" s="177"/>
      <c r="N117" s="177"/>
      <c r="O117" s="177"/>
      <c r="P117" s="177"/>
    </row>
    <row r="118" spans="1:16">
      <c r="A118" s="231"/>
      <c r="B118" s="177"/>
      <c r="C118" s="177"/>
      <c r="D118" s="177"/>
      <c r="E118" s="177"/>
      <c r="F118" s="177"/>
      <c r="G118" s="177"/>
      <c r="H118" s="177"/>
      <c r="I118" s="172"/>
      <c r="J118" s="172"/>
      <c r="K118" s="172"/>
      <c r="L118" s="177"/>
      <c r="M118" s="177"/>
      <c r="N118" s="177"/>
      <c r="O118" s="177"/>
      <c r="P118" s="177"/>
    </row>
    <row r="119" spans="1:16">
      <c r="A119" s="231"/>
      <c r="B119" s="177"/>
      <c r="C119" s="177"/>
      <c r="D119" s="177"/>
      <c r="E119" s="177"/>
      <c r="F119" s="177"/>
      <c r="G119" s="177"/>
      <c r="H119" s="177"/>
      <c r="I119" s="172"/>
      <c r="J119" s="172"/>
      <c r="K119" s="172"/>
      <c r="L119" s="177"/>
      <c r="M119" s="177"/>
      <c r="N119" s="177"/>
      <c r="O119" s="177"/>
      <c r="P119" s="177"/>
    </row>
    <row r="120" spans="1:16">
      <c r="A120" s="231"/>
      <c r="B120" s="177"/>
      <c r="C120" s="177"/>
      <c r="D120" s="177"/>
      <c r="E120" s="177"/>
      <c r="F120" s="177"/>
      <c r="G120" s="177"/>
      <c r="H120" s="177"/>
      <c r="I120" s="172"/>
      <c r="J120" s="172"/>
      <c r="K120" s="172"/>
      <c r="L120" s="177"/>
      <c r="M120" s="177"/>
      <c r="N120" s="177"/>
      <c r="O120" s="177"/>
      <c r="P120" s="177"/>
    </row>
    <row r="121" spans="1:16">
      <c r="A121" s="231"/>
      <c r="B121" s="177"/>
      <c r="C121" s="177"/>
      <c r="D121" s="177"/>
      <c r="E121" s="177"/>
      <c r="F121" s="177"/>
      <c r="G121" s="177"/>
      <c r="H121" s="177"/>
      <c r="I121" s="172"/>
      <c r="J121" s="172"/>
      <c r="K121" s="172"/>
      <c r="L121" s="177"/>
      <c r="M121" s="177"/>
      <c r="N121" s="177"/>
      <c r="O121" s="177"/>
      <c r="P121" s="177"/>
    </row>
    <row r="122" spans="1:16">
      <c r="A122" s="231"/>
      <c r="B122" s="177"/>
      <c r="C122" s="177"/>
      <c r="D122" s="177"/>
      <c r="E122" s="177"/>
      <c r="F122" s="177"/>
      <c r="G122" s="177"/>
      <c r="H122" s="177"/>
      <c r="I122" s="172"/>
      <c r="J122" s="172"/>
      <c r="K122" s="172"/>
      <c r="L122" s="177"/>
      <c r="M122" s="177"/>
      <c r="N122" s="177"/>
      <c r="O122" s="177"/>
      <c r="P122" s="177"/>
    </row>
    <row r="123" spans="1:16">
      <c r="A123" s="231"/>
      <c r="B123" s="177"/>
      <c r="C123" s="177"/>
      <c r="D123" s="177"/>
      <c r="E123" s="177"/>
      <c r="F123" s="177"/>
      <c r="G123" s="177"/>
      <c r="H123" s="177"/>
      <c r="I123" s="172"/>
      <c r="J123" s="172"/>
      <c r="K123" s="172"/>
      <c r="L123" s="177"/>
      <c r="M123" s="177"/>
      <c r="N123" s="177"/>
      <c r="O123" s="177"/>
      <c r="P123" s="177"/>
    </row>
    <row r="124" spans="1:16">
      <c r="A124" s="231"/>
      <c r="B124" s="177"/>
      <c r="C124" s="177"/>
      <c r="D124" s="177"/>
      <c r="E124" s="177"/>
      <c r="F124" s="177"/>
      <c r="G124" s="177"/>
      <c r="H124" s="177"/>
      <c r="I124" s="172"/>
      <c r="J124" s="172"/>
      <c r="K124" s="172"/>
      <c r="L124" s="177"/>
      <c r="M124" s="177"/>
      <c r="N124" s="177"/>
      <c r="O124" s="177"/>
      <c r="P124" s="177"/>
    </row>
    <row r="125" spans="1:16">
      <c r="A125" s="231"/>
      <c r="B125" s="177"/>
      <c r="C125" s="177"/>
      <c r="D125" s="177"/>
      <c r="E125" s="177"/>
      <c r="F125" s="177"/>
      <c r="G125" s="177"/>
      <c r="H125" s="177"/>
      <c r="I125" s="172"/>
      <c r="J125" s="172"/>
      <c r="K125" s="172"/>
      <c r="L125" s="177"/>
      <c r="M125" s="177"/>
      <c r="N125" s="177"/>
      <c r="O125" s="177"/>
      <c r="P125" s="177"/>
    </row>
    <row r="126" spans="1:16">
      <c r="A126" s="231"/>
      <c r="B126" s="177"/>
      <c r="C126" s="177"/>
      <c r="D126" s="177"/>
      <c r="E126" s="177"/>
      <c r="F126" s="177"/>
      <c r="G126" s="177"/>
      <c r="H126" s="177"/>
      <c r="I126" s="172"/>
      <c r="J126" s="172"/>
      <c r="K126" s="172"/>
      <c r="L126" s="177"/>
      <c r="M126" s="177"/>
      <c r="N126" s="177"/>
      <c r="O126" s="177"/>
      <c r="P126" s="177"/>
    </row>
    <row r="127" spans="1:16">
      <c r="A127" s="231"/>
      <c r="B127" s="177"/>
      <c r="C127" s="177"/>
      <c r="D127" s="177"/>
      <c r="E127" s="177"/>
      <c r="F127" s="177"/>
      <c r="G127" s="177"/>
      <c r="H127" s="177"/>
      <c r="I127" s="172"/>
      <c r="J127" s="172"/>
      <c r="K127" s="172"/>
      <c r="L127" s="177"/>
      <c r="M127" s="177"/>
      <c r="N127" s="177"/>
      <c r="O127" s="177"/>
      <c r="P127" s="177"/>
    </row>
    <row r="128" spans="1:16">
      <c r="A128" s="231"/>
      <c r="B128" s="177"/>
      <c r="C128" s="177"/>
      <c r="D128" s="177"/>
      <c r="E128" s="177"/>
      <c r="F128" s="177"/>
      <c r="G128" s="177"/>
      <c r="H128" s="177"/>
      <c r="I128" s="172"/>
      <c r="J128" s="172"/>
      <c r="K128" s="172"/>
      <c r="L128" s="177"/>
      <c r="M128" s="177"/>
      <c r="N128" s="177"/>
      <c r="O128" s="177"/>
      <c r="P128" s="177"/>
    </row>
    <row r="129" spans="1:16">
      <c r="A129" s="231"/>
      <c r="B129" s="177"/>
      <c r="C129" s="177"/>
      <c r="D129" s="177"/>
      <c r="E129" s="177"/>
      <c r="F129" s="177"/>
      <c r="G129" s="177"/>
      <c r="H129" s="177"/>
      <c r="I129" s="172"/>
      <c r="J129" s="172"/>
      <c r="K129" s="172"/>
      <c r="L129" s="177"/>
      <c r="M129" s="177"/>
      <c r="N129" s="177"/>
      <c r="O129" s="177"/>
      <c r="P129" s="177"/>
    </row>
    <row r="130" spans="1:16">
      <c r="A130" s="231"/>
      <c r="B130" s="177"/>
      <c r="C130" s="177"/>
      <c r="D130" s="177"/>
      <c r="E130" s="177"/>
      <c r="F130" s="177"/>
      <c r="G130" s="177"/>
      <c r="H130" s="177"/>
      <c r="I130" s="172"/>
      <c r="J130" s="172"/>
      <c r="K130" s="172"/>
      <c r="L130" s="177"/>
      <c r="M130" s="177"/>
      <c r="N130" s="177"/>
      <c r="O130" s="177"/>
      <c r="P130" s="177"/>
    </row>
    <row r="131" spans="1:16">
      <c r="A131" s="231"/>
      <c r="B131" s="177"/>
      <c r="C131" s="177"/>
      <c r="D131" s="177"/>
      <c r="E131" s="177"/>
      <c r="F131" s="177"/>
      <c r="G131" s="177"/>
      <c r="H131" s="177"/>
      <c r="I131" s="172"/>
      <c r="J131" s="172"/>
      <c r="K131" s="172"/>
      <c r="L131" s="177"/>
      <c r="M131" s="177"/>
      <c r="N131" s="177"/>
      <c r="O131" s="177"/>
      <c r="P131" s="177"/>
    </row>
    <row r="132" spans="1:16">
      <c r="A132" s="231"/>
      <c r="B132" s="177"/>
      <c r="C132" s="177"/>
      <c r="D132" s="177"/>
      <c r="E132" s="177"/>
      <c r="F132" s="177"/>
      <c r="G132" s="177"/>
      <c r="H132" s="177"/>
      <c r="I132" s="172"/>
      <c r="J132" s="172"/>
      <c r="K132" s="172"/>
      <c r="L132" s="177"/>
      <c r="M132" s="177"/>
      <c r="N132" s="177"/>
      <c r="O132" s="177"/>
      <c r="P132" s="177"/>
    </row>
    <row r="133" spans="1:16">
      <c r="A133" s="231"/>
      <c r="B133" s="177"/>
      <c r="C133" s="177"/>
      <c r="D133" s="177"/>
      <c r="E133" s="177"/>
      <c r="F133" s="177"/>
      <c r="G133" s="177"/>
      <c r="H133" s="177"/>
      <c r="I133" s="172"/>
      <c r="J133" s="172"/>
      <c r="K133" s="172"/>
      <c r="L133" s="177"/>
      <c r="M133" s="177"/>
      <c r="N133" s="177"/>
      <c r="O133" s="177"/>
      <c r="P133" s="177"/>
    </row>
    <row r="134" spans="1:16">
      <c r="A134" s="231"/>
      <c r="B134" s="177"/>
      <c r="C134" s="177"/>
      <c r="D134" s="177"/>
      <c r="E134" s="177"/>
      <c r="F134" s="177"/>
      <c r="G134" s="177"/>
      <c r="H134" s="177"/>
      <c r="I134" s="172"/>
      <c r="J134" s="172"/>
      <c r="K134" s="172"/>
      <c r="L134" s="177"/>
      <c r="M134" s="177"/>
      <c r="N134" s="177"/>
      <c r="O134" s="177"/>
      <c r="P134" s="177"/>
    </row>
    <row r="135" spans="1:16">
      <c r="A135" s="231"/>
      <c r="B135" s="177"/>
      <c r="C135" s="177"/>
      <c r="D135" s="177"/>
      <c r="E135" s="177"/>
      <c r="F135" s="177"/>
      <c r="G135" s="177"/>
      <c r="H135" s="177"/>
      <c r="I135" s="172"/>
      <c r="J135" s="172"/>
      <c r="K135" s="172"/>
      <c r="L135" s="177"/>
      <c r="M135" s="177"/>
      <c r="N135" s="177"/>
      <c r="O135" s="177"/>
      <c r="P135" s="177"/>
    </row>
    <row r="136" spans="1:16">
      <c r="A136" s="231"/>
      <c r="B136" s="177"/>
      <c r="C136" s="177"/>
      <c r="D136" s="177"/>
      <c r="E136" s="177"/>
      <c r="F136" s="177"/>
      <c r="G136" s="177"/>
      <c r="H136" s="177"/>
      <c r="I136" s="172"/>
      <c r="J136" s="172"/>
      <c r="K136" s="172"/>
      <c r="L136" s="177"/>
      <c r="M136" s="177"/>
      <c r="N136" s="177"/>
      <c r="O136" s="177"/>
      <c r="P136" s="177"/>
    </row>
    <row r="137" spans="1:16">
      <c r="A137" s="231"/>
      <c r="B137" s="177"/>
      <c r="C137" s="177"/>
      <c r="D137" s="177"/>
      <c r="E137" s="177"/>
      <c r="F137" s="177"/>
      <c r="G137" s="177"/>
      <c r="H137" s="177"/>
      <c r="I137" s="172"/>
      <c r="J137" s="172"/>
      <c r="K137" s="172"/>
      <c r="L137" s="177"/>
      <c r="M137" s="177"/>
      <c r="N137" s="177"/>
      <c r="O137" s="177"/>
      <c r="P137" s="177"/>
    </row>
    <row r="138" spans="1:16">
      <c r="A138" s="231"/>
      <c r="B138" s="177"/>
      <c r="C138" s="177"/>
      <c r="D138" s="177"/>
      <c r="E138" s="177"/>
      <c r="F138" s="177"/>
      <c r="G138" s="177"/>
      <c r="H138" s="177"/>
      <c r="I138" s="172"/>
      <c r="J138" s="172"/>
      <c r="K138" s="172"/>
      <c r="L138" s="177"/>
      <c r="M138" s="177"/>
      <c r="N138" s="177"/>
      <c r="O138" s="177"/>
      <c r="P138" s="177"/>
    </row>
    <row r="139" spans="1:16">
      <c r="A139" s="231"/>
      <c r="B139" s="177"/>
      <c r="C139" s="177"/>
      <c r="D139" s="177"/>
      <c r="E139" s="177"/>
      <c r="F139" s="177"/>
      <c r="G139" s="177"/>
      <c r="H139" s="177"/>
      <c r="I139" s="172"/>
      <c r="J139" s="172"/>
      <c r="K139" s="172"/>
      <c r="L139" s="177"/>
      <c r="M139" s="177"/>
      <c r="N139" s="177"/>
      <c r="O139" s="177"/>
      <c r="P139" s="177"/>
    </row>
    <row r="140" spans="1:16">
      <c r="A140" s="231"/>
      <c r="B140" s="177"/>
      <c r="C140" s="177"/>
      <c r="D140" s="177"/>
      <c r="E140" s="177"/>
      <c r="F140" s="177"/>
      <c r="G140" s="177"/>
      <c r="H140" s="177"/>
      <c r="I140" s="172"/>
      <c r="J140" s="172"/>
      <c r="K140" s="172"/>
      <c r="L140" s="177"/>
      <c r="M140" s="177"/>
      <c r="N140" s="177"/>
      <c r="O140" s="177"/>
      <c r="P140" s="177"/>
    </row>
    <row r="141" spans="1:16">
      <c r="A141" s="231"/>
      <c r="B141" s="177"/>
      <c r="C141" s="177"/>
      <c r="D141" s="177"/>
      <c r="E141" s="177"/>
      <c r="F141" s="177"/>
      <c r="G141" s="177"/>
      <c r="H141" s="177"/>
      <c r="I141" s="172"/>
      <c r="J141" s="172"/>
      <c r="K141" s="172"/>
      <c r="L141" s="177"/>
      <c r="M141" s="177"/>
      <c r="N141" s="177"/>
      <c r="O141" s="177"/>
      <c r="P141" s="177"/>
    </row>
    <row r="142" spans="1:16">
      <c r="A142" s="231"/>
      <c r="B142" s="177"/>
      <c r="C142" s="177"/>
      <c r="D142" s="177"/>
      <c r="E142" s="177"/>
      <c r="F142" s="177"/>
      <c r="G142" s="177"/>
      <c r="H142" s="177"/>
      <c r="I142" s="172"/>
      <c r="J142" s="172"/>
      <c r="K142" s="172"/>
      <c r="L142" s="177"/>
      <c r="M142" s="177"/>
      <c r="N142" s="177"/>
      <c r="O142" s="177"/>
      <c r="P142" s="177"/>
    </row>
    <row r="143" spans="1:16">
      <c r="A143" s="231"/>
      <c r="B143" s="177"/>
      <c r="C143" s="177"/>
      <c r="D143" s="177"/>
      <c r="E143" s="177"/>
      <c r="F143" s="177"/>
      <c r="G143" s="177"/>
      <c r="H143" s="177"/>
      <c r="I143" s="172"/>
      <c r="J143" s="172"/>
      <c r="K143" s="172"/>
      <c r="L143" s="177"/>
      <c r="M143" s="177"/>
      <c r="N143" s="177"/>
      <c r="O143" s="177"/>
      <c r="P143" s="177"/>
    </row>
    <row r="144" spans="1:16">
      <c r="A144" s="231"/>
      <c r="B144" s="177"/>
      <c r="C144" s="177"/>
      <c r="D144" s="177"/>
      <c r="E144" s="177"/>
      <c r="F144" s="177"/>
      <c r="G144" s="177"/>
      <c r="H144" s="177"/>
      <c r="I144" s="172"/>
      <c r="J144" s="172"/>
      <c r="K144" s="172"/>
      <c r="L144" s="177"/>
      <c r="M144" s="177"/>
      <c r="N144" s="177"/>
      <c r="O144" s="177"/>
      <c r="P144" s="177"/>
    </row>
    <row r="145" spans="1:16">
      <c r="A145" s="231"/>
      <c r="B145" s="177"/>
      <c r="C145" s="177"/>
      <c r="D145" s="177"/>
      <c r="E145" s="177"/>
      <c r="F145" s="177"/>
      <c r="G145" s="177"/>
      <c r="H145" s="177"/>
      <c r="I145" s="172"/>
      <c r="J145" s="172"/>
      <c r="K145" s="172"/>
      <c r="L145" s="177"/>
      <c r="M145" s="177"/>
      <c r="N145" s="177"/>
      <c r="O145" s="177"/>
      <c r="P145" s="177"/>
    </row>
    <row r="146" spans="1:16">
      <c r="A146" s="231"/>
      <c r="B146" s="177"/>
      <c r="C146" s="177"/>
      <c r="D146" s="177"/>
      <c r="E146" s="177"/>
      <c r="F146" s="177"/>
      <c r="G146" s="177"/>
      <c r="H146" s="177"/>
      <c r="I146" s="172"/>
      <c r="J146" s="172"/>
      <c r="K146" s="172"/>
      <c r="L146" s="177"/>
      <c r="M146" s="177"/>
      <c r="N146" s="177"/>
      <c r="O146" s="177"/>
      <c r="P146" s="177"/>
    </row>
    <row r="147" spans="1:16">
      <c r="A147" s="231"/>
      <c r="B147" s="177"/>
      <c r="C147" s="177"/>
      <c r="D147" s="177"/>
      <c r="E147" s="177"/>
      <c r="F147" s="177"/>
      <c r="G147" s="177"/>
      <c r="H147" s="177"/>
      <c r="I147" s="172"/>
      <c r="J147" s="172"/>
      <c r="K147" s="172"/>
      <c r="L147" s="177"/>
      <c r="M147" s="177"/>
      <c r="N147" s="177"/>
      <c r="O147" s="177"/>
      <c r="P147" s="177"/>
    </row>
    <row r="148" spans="1:16">
      <c r="A148" s="231"/>
      <c r="B148" s="177"/>
      <c r="C148" s="177"/>
      <c r="D148" s="177"/>
      <c r="E148" s="177"/>
      <c r="F148" s="177"/>
      <c r="G148" s="177"/>
      <c r="H148" s="177"/>
      <c r="I148" s="172"/>
      <c r="J148" s="172"/>
      <c r="K148" s="172"/>
      <c r="L148" s="177"/>
      <c r="M148" s="177"/>
      <c r="N148" s="177"/>
      <c r="O148" s="177"/>
      <c r="P148" s="177"/>
    </row>
    <row r="149" spans="1:16">
      <c r="A149" s="231"/>
      <c r="B149" s="177"/>
      <c r="C149" s="177"/>
      <c r="D149" s="177"/>
      <c r="E149" s="177"/>
      <c r="F149" s="177"/>
      <c r="G149" s="177"/>
      <c r="H149" s="177"/>
      <c r="I149" s="172"/>
      <c r="J149" s="172"/>
      <c r="K149" s="172"/>
      <c r="L149" s="177"/>
      <c r="M149" s="177"/>
      <c r="N149" s="177"/>
      <c r="O149" s="177"/>
      <c r="P149" s="177"/>
    </row>
    <row r="150" spans="1:16">
      <c r="A150" s="231"/>
      <c r="B150" s="177"/>
      <c r="C150" s="177"/>
      <c r="D150" s="177"/>
      <c r="E150" s="177"/>
      <c r="F150" s="177"/>
      <c r="G150" s="177"/>
      <c r="H150" s="177"/>
      <c r="I150" s="172"/>
      <c r="J150" s="172"/>
      <c r="K150" s="172"/>
      <c r="L150" s="177"/>
      <c r="M150" s="177"/>
      <c r="N150" s="177"/>
      <c r="O150" s="177"/>
      <c r="P150" s="177"/>
    </row>
    <row r="151" spans="1:16">
      <c r="A151" s="231"/>
      <c r="B151" s="177"/>
      <c r="C151" s="177"/>
      <c r="D151" s="177"/>
      <c r="E151" s="177"/>
      <c r="F151" s="177"/>
      <c r="G151" s="177"/>
      <c r="H151" s="177"/>
      <c r="I151" s="172"/>
      <c r="J151" s="172"/>
      <c r="K151" s="172"/>
      <c r="L151" s="177"/>
      <c r="M151" s="177"/>
      <c r="N151" s="177"/>
      <c r="O151" s="177"/>
      <c r="P151" s="177"/>
    </row>
    <row r="152" spans="1:16">
      <c r="A152" s="231"/>
      <c r="B152" s="177"/>
      <c r="C152" s="177"/>
      <c r="D152" s="177"/>
      <c r="E152" s="177"/>
      <c r="F152" s="177"/>
      <c r="G152" s="177"/>
      <c r="H152" s="177"/>
      <c r="I152" s="172"/>
      <c r="J152" s="172"/>
      <c r="K152" s="172"/>
      <c r="L152" s="177"/>
      <c r="M152" s="177"/>
      <c r="N152" s="177"/>
      <c r="O152" s="177"/>
      <c r="P152" s="177"/>
    </row>
    <row r="153" spans="1:16">
      <c r="A153" s="231"/>
      <c r="B153" s="177"/>
      <c r="C153" s="177"/>
      <c r="D153" s="177"/>
      <c r="E153" s="177"/>
      <c r="F153" s="177"/>
      <c r="G153" s="177"/>
      <c r="H153" s="177"/>
      <c r="I153" s="172"/>
      <c r="J153" s="172"/>
      <c r="K153" s="172"/>
      <c r="L153" s="177"/>
      <c r="M153" s="177"/>
      <c r="N153" s="177"/>
      <c r="O153" s="177"/>
      <c r="P153" s="177"/>
    </row>
    <row r="154" spans="1:16">
      <c r="A154" s="231"/>
      <c r="B154" s="177"/>
      <c r="C154" s="177"/>
      <c r="D154" s="177"/>
      <c r="E154" s="177"/>
      <c r="F154" s="177"/>
      <c r="G154" s="177"/>
      <c r="H154" s="177"/>
      <c r="I154" s="172"/>
      <c r="J154" s="172"/>
      <c r="K154" s="172"/>
      <c r="L154" s="177"/>
      <c r="M154" s="177"/>
      <c r="N154" s="177"/>
      <c r="O154" s="177"/>
      <c r="P154" s="177"/>
    </row>
    <row r="155" spans="1:16">
      <c r="A155" s="231"/>
      <c r="B155" s="177"/>
      <c r="C155" s="177"/>
      <c r="D155" s="177"/>
      <c r="E155" s="177"/>
      <c r="F155" s="177"/>
      <c r="G155" s="177"/>
      <c r="H155" s="177"/>
      <c r="I155" s="172"/>
      <c r="J155" s="172"/>
      <c r="K155" s="172"/>
      <c r="L155" s="177"/>
      <c r="M155" s="177"/>
      <c r="N155" s="177"/>
      <c r="O155" s="177"/>
      <c r="P155" s="177"/>
    </row>
    <row r="156" spans="1:16">
      <c r="A156" s="231"/>
      <c r="B156" s="177"/>
      <c r="C156" s="177"/>
      <c r="D156" s="177"/>
      <c r="E156" s="177"/>
      <c r="F156" s="177"/>
      <c r="G156" s="177"/>
      <c r="H156" s="177"/>
      <c r="I156" s="172"/>
      <c r="J156" s="172"/>
      <c r="K156" s="172"/>
      <c r="L156" s="177"/>
      <c r="M156" s="177"/>
      <c r="N156" s="177"/>
      <c r="O156" s="177"/>
      <c r="P156" s="177"/>
    </row>
    <row r="157" spans="1:16">
      <c r="A157" s="231"/>
      <c r="B157" s="177"/>
      <c r="C157" s="177"/>
      <c r="D157" s="177"/>
      <c r="E157" s="177"/>
      <c r="F157" s="177"/>
      <c r="G157" s="177"/>
      <c r="H157" s="177"/>
      <c r="I157" s="172"/>
      <c r="J157" s="172"/>
      <c r="K157" s="172"/>
      <c r="L157" s="177"/>
      <c r="M157" s="177"/>
      <c r="N157" s="177"/>
      <c r="O157" s="177"/>
      <c r="P157" s="177"/>
    </row>
    <row r="158" spans="1:16">
      <c r="A158" s="231"/>
      <c r="B158" s="177"/>
      <c r="C158" s="177"/>
      <c r="D158" s="177"/>
      <c r="E158" s="177"/>
      <c r="F158" s="177"/>
      <c r="G158" s="177"/>
      <c r="H158" s="177"/>
      <c r="I158" s="172"/>
      <c r="J158" s="172"/>
      <c r="K158" s="172"/>
      <c r="L158" s="177"/>
      <c r="M158" s="177"/>
      <c r="N158" s="177"/>
      <c r="O158" s="177"/>
      <c r="P158" s="177"/>
    </row>
    <row r="159" spans="1:16">
      <c r="A159" s="231"/>
      <c r="B159" s="177"/>
      <c r="C159" s="177"/>
      <c r="D159" s="177"/>
      <c r="E159" s="177"/>
      <c r="F159" s="177"/>
      <c r="G159" s="177"/>
      <c r="H159" s="177"/>
      <c r="I159" s="172"/>
      <c r="J159" s="172"/>
      <c r="K159" s="172"/>
      <c r="L159" s="177"/>
      <c r="M159" s="177"/>
      <c r="N159" s="177"/>
      <c r="O159" s="177"/>
      <c r="P159" s="177"/>
    </row>
    <row r="160" spans="1:16">
      <c r="A160" s="231"/>
      <c r="B160" s="177"/>
      <c r="C160" s="177"/>
      <c r="D160" s="177"/>
      <c r="E160" s="177"/>
      <c r="F160" s="177"/>
      <c r="G160" s="177"/>
      <c r="H160" s="177"/>
      <c r="I160" s="172"/>
      <c r="J160" s="172"/>
      <c r="K160" s="172"/>
      <c r="L160" s="177"/>
      <c r="M160" s="177"/>
      <c r="N160" s="177"/>
      <c r="O160" s="177"/>
      <c r="P160" s="177"/>
    </row>
    <row r="161" spans="1:16">
      <c r="A161" s="231"/>
      <c r="B161" s="177"/>
      <c r="C161" s="177"/>
      <c r="D161" s="177"/>
      <c r="E161" s="177"/>
      <c r="F161" s="177"/>
      <c r="G161" s="177"/>
      <c r="H161" s="177"/>
      <c r="I161" s="172"/>
      <c r="J161" s="172"/>
      <c r="K161" s="172"/>
      <c r="L161" s="177"/>
      <c r="M161" s="177"/>
      <c r="N161" s="177"/>
      <c r="O161" s="177"/>
      <c r="P161" s="177"/>
    </row>
    <row r="162" spans="1:16">
      <c r="A162" s="231"/>
      <c r="B162" s="177"/>
      <c r="C162" s="177"/>
      <c r="D162" s="177"/>
      <c r="E162" s="177"/>
      <c r="F162" s="177"/>
      <c r="G162" s="177"/>
      <c r="H162" s="177"/>
      <c r="I162" s="172"/>
      <c r="J162" s="172"/>
      <c r="K162" s="172"/>
      <c r="L162" s="177"/>
      <c r="M162" s="177"/>
      <c r="N162" s="177"/>
      <c r="O162" s="177"/>
      <c r="P162" s="177"/>
    </row>
    <row r="163" spans="1:16">
      <c r="A163" s="231"/>
      <c r="B163" s="177"/>
      <c r="C163" s="177"/>
      <c r="D163" s="177"/>
      <c r="E163" s="177"/>
      <c r="F163" s="177"/>
      <c r="G163" s="177"/>
      <c r="H163" s="177"/>
      <c r="I163" s="172"/>
      <c r="J163" s="172"/>
      <c r="K163" s="172"/>
      <c r="L163" s="177"/>
      <c r="M163" s="177"/>
      <c r="N163" s="177"/>
      <c r="O163" s="177"/>
      <c r="P163" s="177"/>
    </row>
    <row r="164" spans="1:16">
      <c r="A164" s="231"/>
      <c r="B164" s="177"/>
      <c r="C164" s="177"/>
      <c r="D164" s="177"/>
      <c r="E164" s="177"/>
      <c r="F164" s="177"/>
      <c r="G164" s="177"/>
      <c r="H164" s="177"/>
      <c r="I164" s="172"/>
      <c r="J164" s="172"/>
      <c r="K164" s="172"/>
      <c r="L164" s="177"/>
      <c r="M164" s="177"/>
      <c r="N164" s="177"/>
      <c r="O164" s="177"/>
      <c r="P164" s="177"/>
    </row>
    <row r="165" spans="1:16">
      <c r="A165" s="231"/>
      <c r="B165" s="177"/>
      <c r="C165" s="177"/>
      <c r="D165" s="177"/>
      <c r="E165" s="177"/>
      <c r="F165" s="177"/>
      <c r="G165" s="177"/>
      <c r="H165" s="177"/>
      <c r="I165" s="172"/>
      <c r="J165" s="172"/>
      <c r="K165" s="172"/>
      <c r="L165" s="177"/>
      <c r="M165" s="177"/>
      <c r="N165" s="177"/>
      <c r="O165" s="177"/>
      <c r="P165" s="177"/>
    </row>
    <row r="166" spans="1:16">
      <c r="A166" s="231"/>
      <c r="B166" s="177"/>
      <c r="C166" s="177"/>
      <c r="D166" s="177"/>
      <c r="E166" s="177"/>
      <c r="F166" s="177"/>
      <c r="G166" s="177"/>
      <c r="H166" s="177"/>
      <c r="I166" s="172"/>
      <c r="J166" s="172"/>
      <c r="K166" s="172"/>
      <c r="L166" s="177"/>
      <c r="M166" s="177"/>
      <c r="N166" s="177"/>
      <c r="O166" s="177"/>
      <c r="P166" s="177"/>
    </row>
    <row r="167" spans="1:16">
      <c r="A167" s="231"/>
      <c r="B167" s="177"/>
      <c r="C167" s="177"/>
      <c r="D167" s="177"/>
      <c r="E167" s="177"/>
      <c r="F167" s="177"/>
      <c r="G167" s="177"/>
      <c r="H167" s="177"/>
      <c r="I167" s="172"/>
      <c r="J167" s="172"/>
      <c r="K167" s="172"/>
      <c r="L167" s="177"/>
      <c r="M167" s="177"/>
      <c r="N167" s="177"/>
      <c r="O167" s="177"/>
      <c r="P167" s="177"/>
    </row>
    <row r="168" spans="1:16">
      <c r="A168" s="231"/>
      <c r="B168" s="177"/>
      <c r="C168" s="177"/>
      <c r="D168" s="177"/>
      <c r="E168" s="177"/>
      <c r="F168" s="177"/>
      <c r="G168" s="177"/>
      <c r="H168" s="177"/>
      <c r="I168" s="172"/>
      <c r="J168" s="172"/>
      <c r="K168" s="172"/>
      <c r="L168" s="177"/>
      <c r="M168" s="177"/>
      <c r="N168" s="177"/>
      <c r="O168" s="177"/>
      <c r="P168" s="177"/>
    </row>
    <row r="169" spans="1:16">
      <c r="A169" s="231"/>
      <c r="B169" s="177"/>
      <c r="C169" s="177"/>
      <c r="D169" s="177"/>
      <c r="E169" s="177"/>
      <c r="F169" s="177"/>
      <c r="G169" s="177"/>
      <c r="H169" s="177"/>
      <c r="I169" s="172"/>
      <c r="J169" s="172"/>
      <c r="K169" s="172"/>
      <c r="L169" s="177"/>
      <c r="M169" s="177"/>
      <c r="N169" s="177"/>
      <c r="O169" s="177"/>
      <c r="P169" s="177"/>
    </row>
    <row r="170" spans="1:16">
      <c r="A170" s="231"/>
      <c r="B170" s="177"/>
      <c r="C170" s="177"/>
      <c r="D170" s="177"/>
      <c r="E170" s="177"/>
      <c r="F170" s="177"/>
      <c r="G170" s="177"/>
      <c r="H170" s="177"/>
      <c r="I170" s="172"/>
      <c r="J170" s="172"/>
      <c r="K170" s="172"/>
      <c r="L170" s="177"/>
      <c r="M170" s="177"/>
      <c r="N170" s="177"/>
      <c r="O170" s="177"/>
      <c r="P170" s="177"/>
    </row>
    <row r="171" spans="1:16">
      <c r="A171" s="231"/>
      <c r="B171" s="177"/>
      <c r="C171" s="177"/>
      <c r="D171" s="177"/>
      <c r="E171" s="177"/>
      <c r="F171" s="177"/>
      <c r="G171" s="177"/>
      <c r="H171" s="177"/>
      <c r="I171" s="172"/>
      <c r="J171" s="172"/>
      <c r="K171" s="172"/>
      <c r="L171" s="177"/>
      <c r="M171" s="177"/>
      <c r="N171" s="177"/>
      <c r="O171" s="177"/>
      <c r="P171" s="177"/>
    </row>
    <row r="172" spans="1:16">
      <c r="A172" s="231"/>
      <c r="B172" s="177"/>
      <c r="C172" s="177"/>
      <c r="D172" s="177"/>
      <c r="E172" s="177"/>
      <c r="F172" s="177"/>
      <c r="G172" s="177"/>
      <c r="H172" s="177"/>
      <c r="I172" s="172"/>
      <c r="J172" s="172"/>
      <c r="K172" s="172"/>
      <c r="L172" s="177"/>
      <c r="M172" s="177"/>
      <c r="N172" s="177"/>
      <c r="O172" s="177"/>
      <c r="P172" s="177"/>
    </row>
    <row r="173" spans="1:16">
      <c r="A173" s="231"/>
      <c r="B173" s="177"/>
      <c r="C173" s="177"/>
      <c r="D173" s="177"/>
      <c r="E173" s="177"/>
      <c r="F173" s="177"/>
      <c r="G173" s="177"/>
      <c r="H173" s="177"/>
      <c r="I173" s="172"/>
      <c r="J173" s="172"/>
      <c r="K173" s="172"/>
      <c r="L173" s="177"/>
      <c r="M173" s="177"/>
      <c r="N173" s="177"/>
      <c r="O173" s="177"/>
      <c r="P173" s="177"/>
    </row>
    <row r="174" spans="1:16">
      <c r="A174" s="231"/>
      <c r="B174" s="177"/>
      <c r="C174" s="177"/>
      <c r="D174" s="177"/>
      <c r="E174" s="177"/>
      <c r="F174" s="177"/>
      <c r="G174" s="177"/>
      <c r="H174" s="177"/>
      <c r="I174" s="172"/>
      <c r="J174" s="172"/>
      <c r="K174" s="172"/>
      <c r="L174" s="177"/>
      <c r="M174" s="177"/>
      <c r="N174" s="177"/>
      <c r="O174" s="177"/>
      <c r="P174" s="177"/>
    </row>
    <row r="175" spans="1:16">
      <c r="A175" s="231"/>
      <c r="B175" s="177"/>
      <c r="C175" s="177"/>
      <c r="D175" s="177"/>
      <c r="E175" s="177"/>
      <c r="F175" s="177"/>
      <c r="G175" s="177"/>
      <c r="H175" s="177"/>
      <c r="I175" s="172"/>
      <c r="J175" s="172"/>
      <c r="K175" s="172"/>
      <c r="L175" s="177"/>
      <c r="M175" s="177"/>
      <c r="N175" s="177"/>
      <c r="O175" s="177"/>
      <c r="P175" s="177"/>
    </row>
    <row r="176" spans="1:16">
      <c r="A176" s="231"/>
      <c r="B176" s="177"/>
      <c r="C176" s="177"/>
      <c r="D176" s="177"/>
      <c r="E176" s="177"/>
      <c r="F176" s="177"/>
      <c r="G176" s="177"/>
      <c r="H176" s="177"/>
      <c r="I176" s="172"/>
      <c r="J176" s="172"/>
      <c r="K176" s="172"/>
      <c r="L176" s="177"/>
      <c r="M176" s="177"/>
      <c r="N176" s="177"/>
      <c r="O176" s="177"/>
      <c r="P176" s="177"/>
    </row>
    <row r="177" spans="1:16">
      <c r="A177" s="231"/>
      <c r="B177" s="177"/>
      <c r="C177" s="177"/>
      <c r="D177" s="177"/>
      <c r="E177" s="177"/>
      <c r="F177" s="177"/>
      <c r="G177" s="177"/>
      <c r="H177" s="177"/>
      <c r="I177" s="172"/>
      <c r="J177" s="172"/>
      <c r="K177" s="172"/>
      <c r="L177" s="177"/>
      <c r="M177" s="177"/>
      <c r="N177" s="177"/>
      <c r="O177" s="177"/>
      <c r="P177" s="177"/>
    </row>
    <row r="178" spans="1:16">
      <c r="A178" s="231"/>
      <c r="B178" s="177"/>
      <c r="C178" s="177"/>
      <c r="D178" s="177"/>
      <c r="E178" s="177"/>
      <c r="F178" s="177"/>
      <c r="G178" s="177"/>
      <c r="H178" s="177"/>
      <c r="I178" s="172"/>
      <c r="J178" s="172"/>
      <c r="K178" s="172"/>
      <c r="L178" s="177"/>
      <c r="M178" s="177"/>
      <c r="N178" s="177"/>
      <c r="O178" s="177"/>
      <c r="P178" s="177"/>
    </row>
    <row r="179" spans="1:16">
      <c r="A179" s="231"/>
      <c r="B179" s="177"/>
      <c r="C179" s="177"/>
      <c r="D179" s="177"/>
      <c r="E179" s="177"/>
      <c r="F179" s="177"/>
      <c r="G179" s="177"/>
      <c r="H179" s="177"/>
      <c r="I179" s="172"/>
      <c r="J179" s="172"/>
      <c r="K179" s="172"/>
      <c r="L179" s="177"/>
      <c r="M179" s="177"/>
      <c r="N179" s="177"/>
      <c r="O179" s="177"/>
      <c r="P179" s="177"/>
    </row>
    <row r="180" spans="1:16">
      <c r="A180" s="231"/>
      <c r="B180" s="177"/>
      <c r="C180" s="177"/>
      <c r="D180" s="177"/>
      <c r="E180" s="177"/>
      <c r="F180" s="177"/>
      <c r="G180" s="177"/>
      <c r="H180" s="177"/>
      <c r="I180" s="172"/>
      <c r="J180" s="172"/>
      <c r="K180" s="172"/>
      <c r="L180" s="177"/>
      <c r="M180" s="177"/>
      <c r="N180" s="177"/>
      <c r="O180" s="177"/>
      <c r="P180" s="177"/>
    </row>
    <row r="181" spans="1:16">
      <c r="A181" s="231"/>
      <c r="B181" s="177"/>
      <c r="C181" s="177"/>
      <c r="D181" s="177"/>
      <c r="E181" s="177"/>
      <c r="F181" s="177"/>
      <c r="G181" s="177"/>
      <c r="H181" s="177"/>
      <c r="I181" s="172"/>
      <c r="J181" s="172"/>
      <c r="K181" s="172"/>
      <c r="L181" s="177"/>
      <c r="M181" s="177"/>
      <c r="N181" s="177"/>
      <c r="O181" s="177"/>
      <c r="P181" s="177"/>
    </row>
    <row r="182" spans="1:16">
      <c r="A182" s="231"/>
      <c r="B182" s="177"/>
      <c r="C182" s="177"/>
      <c r="D182" s="177"/>
      <c r="E182" s="177"/>
      <c r="F182" s="177"/>
      <c r="G182" s="177"/>
      <c r="H182" s="177"/>
      <c r="I182" s="172"/>
      <c r="J182" s="172"/>
      <c r="K182" s="172"/>
      <c r="L182" s="177"/>
      <c r="M182" s="177"/>
      <c r="N182" s="177"/>
      <c r="O182" s="177"/>
      <c r="P182" s="177"/>
    </row>
    <row r="183" spans="1:16">
      <c r="A183" s="231"/>
      <c r="B183" s="177"/>
      <c r="C183" s="177"/>
      <c r="D183" s="177"/>
      <c r="E183" s="177"/>
      <c r="F183" s="177"/>
      <c r="G183" s="177"/>
      <c r="H183" s="177"/>
      <c r="I183" s="172"/>
      <c r="J183" s="172"/>
      <c r="K183" s="172"/>
      <c r="L183" s="177"/>
      <c r="M183" s="177"/>
      <c r="N183" s="177"/>
      <c r="O183" s="177"/>
      <c r="P183" s="177"/>
    </row>
    <row r="184" spans="1:16">
      <c r="A184" s="231"/>
      <c r="B184" s="177"/>
      <c r="C184" s="177"/>
      <c r="D184" s="177"/>
      <c r="E184" s="177"/>
      <c r="F184" s="177"/>
      <c r="G184" s="177"/>
      <c r="H184" s="177"/>
      <c r="I184" s="172"/>
      <c r="J184" s="172"/>
      <c r="K184" s="172"/>
      <c r="L184" s="177"/>
      <c r="M184" s="177"/>
      <c r="N184" s="177"/>
      <c r="O184" s="177"/>
      <c r="P184" s="177"/>
    </row>
    <row r="185" spans="1:16">
      <c r="A185" s="231"/>
      <c r="B185" s="177"/>
      <c r="C185" s="177"/>
      <c r="D185" s="177"/>
      <c r="E185" s="177"/>
      <c r="F185" s="177"/>
      <c r="G185" s="177"/>
      <c r="H185" s="177"/>
      <c r="I185" s="172"/>
      <c r="J185" s="172"/>
      <c r="K185" s="172"/>
      <c r="L185" s="177"/>
      <c r="M185" s="177"/>
      <c r="N185" s="177"/>
      <c r="O185" s="177"/>
      <c r="P185" s="177"/>
    </row>
    <row r="186" spans="1:16">
      <c r="A186" s="231"/>
      <c r="B186" s="177"/>
      <c r="C186" s="177"/>
      <c r="D186" s="177"/>
      <c r="E186" s="177"/>
      <c r="F186" s="177"/>
      <c r="G186" s="177"/>
      <c r="H186" s="177"/>
      <c r="I186" s="172"/>
      <c r="J186" s="172"/>
      <c r="K186" s="172"/>
      <c r="L186" s="177"/>
      <c r="M186" s="177"/>
      <c r="N186" s="177"/>
      <c r="O186" s="177"/>
      <c r="P186" s="177"/>
    </row>
    <row r="187" spans="1:16">
      <c r="A187" s="231"/>
      <c r="B187" s="177"/>
      <c r="C187" s="177"/>
      <c r="D187" s="177"/>
      <c r="E187" s="177"/>
      <c r="F187" s="177"/>
      <c r="G187" s="177"/>
      <c r="H187" s="177"/>
      <c r="I187" s="172"/>
      <c r="J187" s="172"/>
      <c r="K187" s="172"/>
      <c r="L187" s="177"/>
      <c r="M187" s="177"/>
      <c r="N187" s="177"/>
      <c r="O187" s="177"/>
      <c r="P187" s="177"/>
    </row>
    <row r="188" spans="1:16">
      <c r="A188" s="231"/>
      <c r="B188" s="177"/>
      <c r="C188" s="177"/>
      <c r="D188" s="177"/>
      <c r="E188" s="177"/>
      <c r="F188" s="177"/>
      <c r="G188" s="177"/>
      <c r="H188" s="177"/>
      <c r="I188" s="172"/>
      <c r="J188" s="172"/>
      <c r="K188" s="172"/>
      <c r="L188" s="177"/>
      <c r="M188" s="177"/>
      <c r="N188" s="177"/>
      <c r="O188" s="177"/>
      <c r="P188" s="177"/>
    </row>
    <row r="189" spans="1:16">
      <c r="A189" s="231"/>
      <c r="B189" s="177"/>
      <c r="C189" s="177"/>
      <c r="D189" s="177"/>
      <c r="E189" s="177"/>
      <c r="F189" s="177"/>
      <c r="G189" s="177"/>
      <c r="H189" s="177"/>
      <c r="I189" s="172"/>
      <c r="J189" s="172"/>
      <c r="K189" s="172"/>
      <c r="L189" s="177"/>
      <c r="M189" s="177"/>
      <c r="N189" s="177"/>
      <c r="O189" s="177"/>
      <c r="P189" s="177"/>
    </row>
    <row r="190" spans="1:16">
      <c r="A190" s="231"/>
      <c r="B190" s="177"/>
      <c r="C190" s="177"/>
      <c r="D190" s="177"/>
      <c r="E190" s="177"/>
      <c r="F190" s="177"/>
      <c r="G190" s="177"/>
      <c r="H190" s="177"/>
      <c r="I190" s="172"/>
      <c r="J190" s="172"/>
      <c r="K190" s="172"/>
      <c r="L190" s="177"/>
      <c r="M190" s="177"/>
      <c r="N190" s="177"/>
      <c r="O190" s="177"/>
      <c r="P190" s="177"/>
    </row>
    <row r="191" spans="1:16">
      <c r="A191" s="231"/>
      <c r="B191" s="177"/>
      <c r="C191" s="177"/>
      <c r="D191" s="177"/>
      <c r="E191" s="177"/>
      <c r="F191" s="177"/>
      <c r="G191" s="177"/>
      <c r="H191" s="177"/>
      <c r="I191" s="172"/>
      <c r="J191" s="172"/>
      <c r="K191" s="172"/>
      <c r="L191" s="177"/>
      <c r="M191" s="177"/>
      <c r="N191" s="177"/>
      <c r="O191" s="177"/>
      <c r="P191" s="177"/>
    </row>
    <row r="192" spans="1:16">
      <c r="A192" s="231"/>
      <c r="B192" s="177"/>
      <c r="C192" s="177"/>
      <c r="D192" s="177"/>
      <c r="E192" s="177"/>
      <c r="F192" s="177"/>
      <c r="G192" s="177"/>
      <c r="H192" s="177"/>
      <c r="I192" s="172"/>
      <c r="J192" s="172"/>
      <c r="K192" s="172"/>
      <c r="L192" s="177"/>
      <c r="M192" s="177"/>
      <c r="N192" s="177"/>
      <c r="O192" s="177"/>
      <c r="P192" s="177"/>
    </row>
    <row r="193" spans="1:16">
      <c r="A193" s="231"/>
      <c r="B193" s="177"/>
      <c r="C193" s="177"/>
      <c r="D193" s="177"/>
      <c r="E193" s="177"/>
      <c r="F193" s="177"/>
      <c r="G193" s="177"/>
      <c r="H193" s="177"/>
      <c r="I193" s="172"/>
      <c r="J193" s="172"/>
      <c r="K193" s="172"/>
      <c r="L193" s="177"/>
      <c r="M193" s="177"/>
      <c r="N193" s="177"/>
      <c r="O193" s="177"/>
      <c r="P193" s="177"/>
    </row>
    <row r="194" spans="1:16">
      <c r="A194" s="231"/>
      <c r="B194" s="177"/>
      <c r="C194" s="177"/>
      <c r="D194" s="177"/>
      <c r="E194" s="177"/>
      <c r="F194" s="177"/>
      <c r="G194" s="177"/>
      <c r="H194" s="177"/>
      <c r="I194" s="172"/>
      <c r="J194" s="172"/>
      <c r="K194" s="172"/>
      <c r="L194" s="177"/>
      <c r="M194" s="177"/>
      <c r="N194" s="177"/>
      <c r="O194" s="177"/>
      <c r="P194" s="177"/>
    </row>
    <row r="195" spans="1:16">
      <c r="A195" s="231"/>
      <c r="B195" s="177"/>
      <c r="C195" s="177"/>
      <c r="D195" s="177"/>
      <c r="E195" s="177"/>
      <c r="F195" s="177"/>
      <c r="G195" s="177"/>
      <c r="H195" s="177"/>
      <c r="I195" s="172"/>
      <c r="J195" s="172"/>
      <c r="K195" s="172"/>
      <c r="L195" s="177"/>
      <c r="M195" s="177"/>
      <c r="N195" s="177"/>
      <c r="O195" s="177"/>
      <c r="P195" s="177"/>
    </row>
    <row r="196" spans="1:16">
      <c r="A196" s="231"/>
      <c r="B196" s="177"/>
      <c r="C196" s="177"/>
      <c r="D196" s="177"/>
      <c r="E196" s="177"/>
      <c r="F196" s="177"/>
      <c r="G196" s="177"/>
      <c r="H196" s="177"/>
      <c r="I196" s="172"/>
      <c r="J196" s="172"/>
      <c r="K196" s="172"/>
      <c r="L196" s="177"/>
      <c r="M196" s="177"/>
      <c r="N196" s="177"/>
      <c r="O196" s="177"/>
      <c r="P196" s="177"/>
    </row>
    <row r="197" spans="1:16">
      <c r="A197" s="231"/>
      <c r="B197" s="177"/>
      <c r="C197" s="177"/>
      <c r="D197" s="177"/>
      <c r="E197" s="177"/>
      <c r="F197" s="177"/>
      <c r="G197" s="177"/>
      <c r="H197" s="177"/>
      <c r="I197" s="172"/>
      <c r="J197" s="172"/>
      <c r="K197" s="172"/>
      <c r="L197" s="177"/>
      <c r="M197" s="177"/>
      <c r="N197" s="177"/>
      <c r="O197" s="177"/>
      <c r="P197" s="177"/>
    </row>
    <row r="198" spans="1:16">
      <c r="A198" s="231"/>
      <c r="B198" s="177"/>
      <c r="C198" s="177"/>
      <c r="D198" s="177"/>
      <c r="E198" s="177"/>
      <c r="F198" s="177"/>
      <c r="G198" s="177"/>
      <c r="H198" s="177"/>
      <c r="I198" s="172"/>
      <c r="J198" s="172"/>
      <c r="K198" s="172"/>
      <c r="L198" s="177"/>
      <c r="M198" s="177"/>
      <c r="N198" s="177"/>
      <c r="O198" s="177"/>
      <c r="P198" s="177"/>
    </row>
    <row r="199" spans="1:16">
      <c r="A199" s="231"/>
      <c r="B199" s="177"/>
      <c r="C199" s="177"/>
      <c r="D199" s="177"/>
      <c r="E199" s="177"/>
      <c r="F199" s="177"/>
      <c r="G199" s="177"/>
      <c r="H199" s="177"/>
      <c r="I199" s="172"/>
      <c r="J199" s="172"/>
      <c r="K199" s="172"/>
      <c r="L199" s="177"/>
      <c r="M199" s="177"/>
      <c r="N199" s="177"/>
      <c r="O199" s="177"/>
      <c r="P199" s="177"/>
    </row>
    <row r="200" spans="1:16">
      <c r="A200" s="231"/>
      <c r="B200" s="177"/>
      <c r="C200" s="177"/>
      <c r="D200" s="177"/>
      <c r="E200" s="177"/>
      <c r="F200" s="177"/>
      <c r="G200" s="177"/>
      <c r="H200" s="177"/>
      <c r="I200" s="172"/>
      <c r="J200" s="172"/>
      <c r="K200" s="172"/>
      <c r="L200" s="177"/>
      <c r="M200" s="177"/>
      <c r="N200" s="177"/>
      <c r="O200" s="177"/>
      <c r="P200" s="177"/>
    </row>
    <row r="201" spans="1:16">
      <c r="A201" s="231"/>
      <c r="B201" s="177"/>
      <c r="C201" s="177"/>
      <c r="D201" s="177"/>
      <c r="E201" s="177"/>
      <c r="F201" s="177"/>
      <c r="G201" s="177"/>
      <c r="H201" s="177"/>
      <c r="I201" s="172"/>
      <c r="J201" s="172"/>
      <c r="K201" s="172"/>
      <c r="L201" s="177"/>
      <c r="M201" s="177"/>
      <c r="N201" s="177"/>
      <c r="O201" s="177"/>
      <c r="P201" s="177"/>
    </row>
    <row r="202" spans="1:16">
      <c r="A202" s="231"/>
      <c r="B202" s="177"/>
      <c r="C202" s="177"/>
      <c r="D202" s="177"/>
      <c r="E202" s="177"/>
      <c r="F202" s="177"/>
      <c r="G202" s="177"/>
      <c r="H202" s="177"/>
      <c r="I202" s="172"/>
      <c r="J202" s="172"/>
      <c r="K202" s="172"/>
      <c r="L202" s="177"/>
      <c r="M202" s="177"/>
      <c r="N202" s="177"/>
      <c r="O202" s="177"/>
      <c r="P202" s="177"/>
    </row>
    <row r="203" spans="1:16">
      <c r="A203" s="231"/>
      <c r="B203" s="177"/>
      <c r="C203" s="177"/>
      <c r="D203" s="177"/>
      <c r="E203" s="177"/>
      <c r="F203" s="177"/>
      <c r="G203" s="177"/>
      <c r="H203" s="177"/>
      <c r="I203" s="172"/>
      <c r="J203" s="172"/>
      <c r="K203" s="172"/>
      <c r="L203" s="177"/>
      <c r="M203" s="177"/>
      <c r="N203" s="177"/>
      <c r="O203" s="177"/>
      <c r="P203" s="177"/>
    </row>
    <row r="204" spans="1:16">
      <c r="A204" s="231"/>
      <c r="B204" s="177"/>
      <c r="C204" s="177"/>
      <c r="D204" s="177"/>
      <c r="E204" s="177"/>
      <c r="F204" s="177"/>
      <c r="G204" s="177"/>
      <c r="H204" s="177"/>
      <c r="I204" s="172"/>
      <c r="J204" s="172"/>
      <c r="K204" s="172"/>
      <c r="L204" s="177"/>
      <c r="M204" s="177"/>
      <c r="N204" s="177"/>
      <c r="O204" s="177"/>
      <c r="P204" s="177"/>
    </row>
    <row r="205" spans="1:16">
      <c r="A205" s="231"/>
      <c r="B205" s="177"/>
      <c r="C205" s="177"/>
      <c r="D205" s="177"/>
      <c r="E205" s="177"/>
      <c r="F205" s="177"/>
      <c r="G205" s="177"/>
      <c r="H205" s="177"/>
      <c r="I205" s="172"/>
      <c r="J205" s="172"/>
      <c r="K205" s="172"/>
      <c r="L205" s="177"/>
      <c r="M205" s="177"/>
      <c r="N205" s="177"/>
      <c r="O205" s="177"/>
      <c r="P205" s="177"/>
    </row>
    <row r="206" spans="1:16">
      <c r="A206" s="231"/>
      <c r="B206" s="177"/>
      <c r="C206" s="177"/>
      <c r="D206" s="177"/>
      <c r="E206" s="177"/>
      <c r="F206" s="177"/>
      <c r="G206" s="177"/>
      <c r="H206" s="177"/>
      <c r="I206" s="172"/>
      <c r="J206" s="172"/>
      <c r="K206" s="172"/>
      <c r="L206" s="177"/>
      <c r="M206" s="177"/>
      <c r="N206" s="177"/>
      <c r="O206" s="177"/>
      <c r="P206" s="177"/>
    </row>
    <row r="207" spans="1:16">
      <c r="A207" s="231"/>
      <c r="B207" s="177"/>
      <c r="C207" s="177"/>
      <c r="D207" s="177"/>
      <c r="E207" s="177"/>
      <c r="F207" s="177"/>
      <c r="G207" s="177"/>
      <c r="H207" s="177"/>
      <c r="I207" s="172"/>
      <c r="J207" s="172"/>
      <c r="K207" s="172"/>
      <c r="L207" s="177"/>
      <c r="M207" s="177"/>
      <c r="N207" s="177"/>
      <c r="O207" s="177"/>
      <c r="P207" s="177"/>
    </row>
    <row r="208" spans="1:16">
      <c r="A208" s="231"/>
      <c r="B208" s="177"/>
      <c r="C208" s="177"/>
      <c r="D208" s="177"/>
      <c r="E208" s="177"/>
      <c r="F208" s="177"/>
      <c r="G208" s="177"/>
      <c r="H208" s="177"/>
      <c r="I208" s="172"/>
      <c r="J208" s="172"/>
      <c r="K208" s="172"/>
      <c r="L208" s="177"/>
      <c r="M208" s="177"/>
      <c r="N208" s="177"/>
      <c r="O208" s="177"/>
      <c r="P208" s="177"/>
    </row>
    <row r="209" spans="1:16">
      <c r="A209" s="231"/>
      <c r="B209" s="177"/>
      <c r="C209" s="177"/>
      <c r="D209" s="177"/>
      <c r="E209" s="177"/>
      <c r="F209" s="177"/>
      <c r="G209" s="177"/>
      <c r="H209" s="177"/>
      <c r="I209" s="172"/>
      <c r="J209" s="172"/>
      <c r="K209" s="172"/>
      <c r="L209" s="177"/>
      <c r="M209" s="177"/>
      <c r="N209" s="177"/>
      <c r="O209" s="177"/>
      <c r="P209" s="177"/>
    </row>
    <row r="210" spans="1:16">
      <c r="A210" s="231"/>
      <c r="B210" s="177"/>
      <c r="C210" s="177"/>
      <c r="D210" s="177"/>
      <c r="E210" s="177"/>
      <c r="F210" s="177"/>
      <c r="G210" s="177"/>
      <c r="H210" s="177"/>
      <c r="I210" s="172"/>
      <c r="J210" s="172"/>
      <c r="K210" s="172"/>
      <c r="L210" s="177"/>
      <c r="M210" s="177"/>
      <c r="N210" s="177"/>
      <c r="O210" s="177"/>
      <c r="P210" s="177"/>
    </row>
    <row r="211" spans="1:16">
      <c r="A211" s="231"/>
      <c r="B211" s="177"/>
      <c r="C211" s="177"/>
      <c r="D211" s="177"/>
      <c r="E211" s="177"/>
      <c r="F211" s="177"/>
      <c r="G211" s="177"/>
      <c r="H211" s="177"/>
      <c r="I211" s="172"/>
      <c r="J211" s="172"/>
      <c r="K211" s="172"/>
      <c r="L211" s="177"/>
      <c r="M211" s="177"/>
      <c r="N211" s="177"/>
      <c r="O211" s="177"/>
      <c r="P211" s="177"/>
    </row>
    <row r="212" spans="1:16">
      <c r="A212" s="231"/>
      <c r="B212" s="177"/>
      <c r="C212" s="177"/>
      <c r="D212" s="177"/>
      <c r="E212" s="177"/>
      <c r="F212" s="177"/>
      <c r="G212" s="177"/>
      <c r="H212" s="177"/>
      <c r="I212" s="172"/>
      <c r="J212" s="172"/>
      <c r="K212" s="172"/>
      <c r="L212" s="177"/>
      <c r="M212" s="177"/>
      <c r="N212" s="177"/>
      <c r="O212" s="177"/>
      <c r="P212" s="177"/>
    </row>
    <row r="213" spans="1:16">
      <c r="A213" s="231"/>
      <c r="B213" s="177"/>
      <c r="C213" s="177"/>
      <c r="D213" s="177"/>
      <c r="E213" s="177"/>
      <c r="F213" s="177"/>
      <c r="G213" s="177"/>
      <c r="H213" s="177"/>
      <c r="I213" s="172"/>
      <c r="J213" s="172"/>
      <c r="K213" s="172"/>
      <c r="L213" s="177"/>
      <c r="M213" s="177"/>
      <c r="N213" s="177"/>
      <c r="O213" s="177"/>
      <c r="P213" s="177"/>
    </row>
    <row r="214" spans="1:16">
      <c r="A214" s="231"/>
      <c r="B214" s="177"/>
      <c r="C214" s="177"/>
      <c r="D214" s="177"/>
      <c r="E214" s="177"/>
      <c r="F214" s="177"/>
      <c r="G214" s="177"/>
      <c r="H214" s="177"/>
      <c r="I214" s="172"/>
      <c r="J214" s="172"/>
      <c r="K214" s="172"/>
      <c r="L214" s="177"/>
      <c r="M214" s="177"/>
      <c r="N214" s="177"/>
      <c r="O214" s="177"/>
      <c r="P214" s="177"/>
    </row>
    <row r="215" spans="1:16">
      <c r="A215" s="231"/>
      <c r="B215" s="177"/>
      <c r="C215" s="177"/>
      <c r="D215" s="177"/>
      <c r="E215" s="177"/>
      <c r="F215" s="177"/>
      <c r="G215" s="177"/>
      <c r="H215" s="177"/>
      <c r="I215" s="172"/>
      <c r="J215" s="172"/>
      <c r="K215" s="172"/>
      <c r="L215" s="177"/>
      <c r="M215" s="177"/>
      <c r="N215" s="177"/>
      <c r="O215" s="177"/>
      <c r="P215" s="177"/>
    </row>
    <row r="216" spans="1:16">
      <c r="A216" s="231"/>
      <c r="B216" s="177"/>
      <c r="C216" s="177"/>
      <c r="D216" s="177"/>
      <c r="E216" s="177"/>
      <c r="F216" s="177"/>
      <c r="G216" s="177"/>
      <c r="H216" s="177"/>
      <c r="I216" s="172"/>
      <c r="J216" s="172"/>
      <c r="K216" s="172"/>
      <c r="L216" s="177"/>
      <c r="M216" s="177"/>
      <c r="N216" s="177"/>
      <c r="O216" s="177"/>
      <c r="P216" s="177"/>
    </row>
    <row r="217" spans="1:16">
      <c r="A217" s="231"/>
      <c r="B217" s="177"/>
      <c r="C217" s="177"/>
      <c r="D217" s="177"/>
      <c r="E217" s="177"/>
      <c r="F217" s="177"/>
      <c r="G217" s="177"/>
      <c r="H217" s="177"/>
      <c r="I217" s="172"/>
      <c r="J217" s="172"/>
      <c r="K217" s="172"/>
      <c r="L217" s="177"/>
      <c r="M217" s="177"/>
      <c r="N217" s="177"/>
      <c r="O217" s="177"/>
      <c r="P217" s="177"/>
    </row>
    <row r="218" spans="1:16">
      <c r="A218" s="231"/>
      <c r="B218" s="177"/>
      <c r="C218" s="177"/>
      <c r="D218" s="177"/>
      <c r="E218" s="177"/>
      <c r="F218" s="177"/>
      <c r="G218" s="177"/>
      <c r="H218" s="177"/>
      <c r="I218" s="172"/>
      <c r="J218" s="172"/>
      <c r="K218" s="172"/>
      <c r="L218" s="177"/>
      <c r="M218" s="177"/>
      <c r="N218" s="177"/>
      <c r="O218" s="177"/>
      <c r="P218" s="177"/>
    </row>
    <row r="219" spans="1:16">
      <c r="A219" s="231"/>
      <c r="B219" s="177"/>
      <c r="C219" s="177"/>
      <c r="D219" s="177"/>
      <c r="E219" s="177"/>
      <c r="F219" s="177"/>
      <c r="G219" s="177"/>
      <c r="H219" s="177"/>
      <c r="I219" s="172"/>
      <c r="J219" s="172"/>
      <c r="K219" s="172"/>
      <c r="L219" s="177"/>
      <c r="M219" s="177"/>
      <c r="N219" s="177"/>
      <c r="O219" s="177"/>
      <c r="P219" s="177"/>
    </row>
    <row r="220" spans="1:16">
      <c r="A220" s="231"/>
      <c r="B220" s="177"/>
      <c r="C220" s="177"/>
      <c r="D220" s="177"/>
      <c r="E220" s="177"/>
      <c r="F220" s="177"/>
      <c r="G220" s="177"/>
      <c r="H220" s="177"/>
      <c r="I220" s="172"/>
      <c r="J220" s="172"/>
      <c r="K220" s="172"/>
      <c r="L220" s="177"/>
      <c r="M220" s="177"/>
      <c r="N220" s="177"/>
      <c r="O220" s="177"/>
      <c r="P220" s="177"/>
    </row>
    <row r="221" spans="1:16">
      <c r="A221" s="231"/>
      <c r="B221" s="177"/>
      <c r="C221" s="177"/>
      <c r="D221" s="177"/>
      <c r="E221" s="177"/>
      <c r="F221" s="177"/>
      <c r="G221" s="177"/>
      <c r="H221" s="177"/>
      <c r="I221" s="172"/>
      <c r="J221" s="172"/>
      <c r="K221" s="172"/>
      <c r="L221" s="177"/>
      <c r="M221" s="177"/>
      <c r="N221" s="177"/>
      <c r="O221" s="177"/>
      <c r="P221" s="177"/>
    </row>
    <row r="222" spans="1:16">
      <c r="A222" s="231"/>
      <c r="B222" s="177"/>
      <c r="C222" s="177"/>
      <c r="D222" s="177"/>
      <c r="E222" s="177"/>
      <c r="F222" s="177"/>
      <c r="G222" s="177"/>
      <c r="H222" s="177"/>
      <c r="I222" s="172"/>
      <c r="J222" s="172"/>
      <c r="K222" s="172"/>
      <c r="L222" s="177"/>
      <c r="M222" s="177"/>
      <c r="N222" s="177"/>
      <c r="O222" s="177"/>
      <c r="P222" s="177"/>
    </row>
    <row r="223" spans="1:16">
      <c r="A223" s="231"/>
      <c r="B223" s="177"/>
      <c r="C223" s="177"/>
      <c r="D223" s="177"/>
      <c r="E223" s="177"/>
      <c r="F223" s="177"/>
      <c r="G223" s="177"/>
      <c r="H223" s="177"/>
      <c r="I223" s="172"/>
      <c r="J223" s="172"/>
      <c r="K223" s="172"/>
      <c r="L223" s="177"/>
      <c r="M223" s="177"/>
      <c r="N223" s="177"/>
      <c r="O223" s="177"/>
      <c r="P223" s="177"/>
    </row>
    <row r="224" spans="1:16">
      <c r="A224" s="231"/>
      <c r="B224" s="177"/>
      <c r="C224" s="177"/>
      <c r="D224" s="177"/>
      <c r="E224" s="177"/>
      <c r="F224" s="177"/>
      <c r="G224" s="177"/>
      <c r="H224" s="177"/>
      <c r="I224" s="172"/>
      <c r="J224" s="172"/>
      <c r="K224" s="172"/>
      <c r="L224" s="177"/>
      <c r="M224" s="177"/>
      <c r="N224" s="177"/>
      <c r="O224" s="177"/>
      <c r="P224" s="177"/>
    </row>
    <row r="225" spans="1:16">
      <c r="A225" s="231"/>
      <c r="B225" s="177"/>
      <c r="C225" s="177"/>
      <c r="D225" s="177"/>
      <c r="E225" s="177"/>
      <c r="F225" s="177"/>
      <c r="G225" s="177"/>
      <c r="H225" s="177"/>
      <c r="I225" s="172"/>
      <c r="J225" s="172"/>
      <c r="K225" s="172"/>
      <c r="L225" s="177"/>
      <c r="M225" s="177"/>
      <c r="N225" s="177"/>
      <c r="O225" s="177"/>
      <c r="P225" s="177"/>
    </row>
    <row r="226" spans="1:16">
      <c r="A226" s="231"/>
      <c r="B226" s="177"/>
      <c r="C226" s="177"/>
      <c r="D226" s="177"/>
      <c r="E226" s="177"/>
      <c r="F226" s="177"/>
      <c r="G226" s="177"/>
      <c r="H226" s="177"/>
      <c r="I226" s="172"/>
      <c r="J226" s="172"/>
      <c r="K226" s="172"/>
      <c r="L226" s="177"/>
      <c r="M226" s="177"/>
      <c r="N226" s="177"/>
      <c r="O226" s="177"/>
      <c r="P226" s="177"/>
    </row>
    <row r="227" spans="1:16">
      <c r="A227" s="231"/>
      <c r="B227" s="177"/>
      <c r="C227" s="177"/>
      <c r="D227" s="177"/>
      <c r="E227" s="177"/>
      <c r="F227" s="177"/>
      <c r="G227" s="177"/>
      <c r="H227" s="177"/>
      <c r="I227" s="172"/>
      <c r="J227" s="172"/>
      <c r="K227" s="172"/>
      <c r="L227" s="177"/>
      <c r="M227" s="177"/>
      <c r="N227" s="177"/>
      <c r="O227" s="177"/>
      <c r="P227" s="177"/>
    </row>
    <row r="228" spans="1:16">
      <c r="A228" s="231"/>
      <c r="B228" s="177"/>
      <c r="C228" s="177"/>
      <c r="D228" s="177"/>
      <c r="E228" s="177"/>
      <c r="F228" s="177"/>
      <c r="G228" s="177"/>
      <c r="H228" s="177"/>
      <c r="I228" s="172"/>
      <c r="J228" s="172"/>
      <c r="K228" s="172"/>
      <c r="L228" s="177"/>
      <c r="M228" s="177"/>
      <c r="N228" s="177"/>
      <c r="O228" s="177"/>
      <c r="P228" s="177"/>
    </row>
    <row r="229" spans="1:16">
      <c r="A229" s="231"/>
      <c r="B229" s="177"/>
      <c r="C229" s="177"/>
      <c r="D229" s="177"/>
      <c r="E229" s="177"/>
      <c r="F229" s="177"/>
      <c r="G229" s="177"/>
      <c r="H229" s="177"/>
      <c r="I229" s="172"/>
      <c r="J229" s="172"/>
      <c r="K229" s="172"/>
      <c r="L229" s="177"/>
      <c r="M229" s="177"/>
      <c r="N229" s="177"/>
      <c r="O229" s="177"/>
      <c r="P229" s="177"/>
    </row>
    <row r="230" spans="1:16">
      <c r="A230" s="231"/>
      <c r="B230" s="177"/>
      <c r="C230" s="177"/>
      <c r="D230" s="177"/>
      <c r="E230" s="177"/>
      <c r="F230" s="177"/>
      <c r="G230" s="177"/>
      <c r="H230" s="177"/>
      <c r="I230" s="172"/>
      <c r="J230" s="172"/>
      <c r="K230" s="172"/>
      <c r="L230" s="177"/>
      <c r="M230" s="177"/>
      <c r="N230" s="177"/>
      <c r="O230" s="177"/>
      <c r="P230" s="177"/>
    </row>
    <row r="231" spans="1:16">
      <c r="A231" s="231"/>
      <c r="B231" s="177"/>
      <c r="C231" s="177"/>
      <c r="D231" s="177"/>
      <c r="E231" s="177"/>
      <c r="F231" s="177"/>
      <c r="G231" s="177"/>
      <c r="H231" s="177"/>
      <c r="I231" s="172"/>
      <c r="J231" s="172"/>
      <c r="K231" s="172"/>
      <c r="L231" s="177"/>
      <c r="M231" s="177"/>
      <c r="N231" s="177"/>
      <c r="O231" s="177"/>
      <c r="P231" s="177"/>
    </row>
    <row r="232" spans="1:16">
      <c r="A232" s="231"/>
      <c r="B232" s="177"/>
      <c r="C232" s="177"/>
      <c r="D232" s="177"/>
      <c r="E232" s="177"/>
      <c r="F232" s="177"/>
      <c r="G232" s="177"/>
      <c r="H232" s="177"/>
      <c r="I232" s="172"/>
      <c r="J232" s="172"/>
      <c r="K232" s="172"/>
      <c r="L232" s="177"/>
      <c r="M232" s="177"/>
      <c r="N232" s="177"/>
      <c r="O232" s="177"/>
      <c r="P232" s="177"/>
    </row>
    <row r="233" spans="1:16">
      <c r="A233" s="231"/>
      <c r="B233" s="177"/>
      <c r="C233" s="177"/>
      <c r="D233" s="177"/>
      <c r="E233" s="177"/>
      <c r="F233" s="177"/>
      <c r="G233" s="177"/>
      <c r="H233" s="177"/>
      <c r="I233" s="172"/>
      <c r="J233" s="172"/>
      <c r="K233" s="172"/>
      <c r="L233" s="177"/>
      <c r="M233" s="177"/>
      <c r="N233" s="177"/>
      <c r="O233" s="177"/>
      <c r="P233" s="177"/>
    </row>
    <row r="234" spans="1:16">
      <c r="A234" s="231"/>
      <c r="B234" s="177"/>
      <c r="C234" s="177"/>
      <c r="D234" s="177"/>
      <c r="E234" s="177"/>
      <c r="F234" s="177"/>
      <c r="G234" s="177"/>
      <c r="H234" s="177"/>
      <c r="I234" s="172"/>
      <c r="J234" s="172"/>
      <c r="K234" s="172"/>
      <c r="L234" s="177"/>
      <c r="M234" s="177"/>
      <c r="N234" s="177"/>
      <c r="O234" s="177"/>
      <c r="P234" s="177"/>
    </row>
    <row r="235" spans="1:16">
      <c r="A235" s="231"/>
      <c r="B235" s="177"/>
      <c r="C235" s="177"/>
      <c r="D235" s="177"/>
      <c r="E235" s="177"/>
      <c r="F235" s="177"/>
      <c r="G235" s="177"/>
      <c r="H235" s="177"/>
      <c r="I235" s="172"/>
      <c r="J235" s="172"/>
      <c r="K235" s="172"/>
      <c r="L235" s="177"/>
      <c r="M235" s="177"/>
      <c r="N235" s="177"/>
      <c r="O235" s="177"/>
      <c r="P235" s="177"/>
    </row>
    <row r="236" spans="1:16">
      <c r="A236" s="231"/>
      <c r="B236" s="177"/>
      <c r="C236" s="177"/>
      <c r="D236" s="177"/>
      <c r="E236" s="177"/>
      <c r="F236" s="177"/>
      <c r="G236" s="177"/>
      <c r="H236" s="177"/>
      <c r="I236" s="172"/>
      <c r="J236" s="172"/>
      <c r="K236" s="172"/>
      <c r="L236" s="177"/>
      <c r="M236" s="177"/>
      <c r="N236" s="177"/>
      <c r="O236" s="177"/>
      <c r="P236" s="177"/>
    </row>
    <row r="237" spans="1:16">
      <c r="A237" s="231"/>
      <c r="B237" s="177"/>
      <c r="C237" s="177"/>
      <c r="D237" s="177"/>
      <c r="E237" s="177"/>
      <c r="F237" s="177"/>
      <c r="G237" s="177"/>
      <c r="H237" s="177"/>
      <c r="I237" s="172"/>
      <c r="J237" s="172"/>
      <c r="K237" s="172"/>
      <c r="L237" s="177"/>
      <c r="M237" s="177"/>
      <c r="N237" s="177"/>
      <c r="O237" s="177"/>
      <c r="P237" s="177"/>
    </row>
    <row r="238" spans="1:16">
      <c r="A238" s="231"/>
      <c r="B238" s="177"/>
      <c r="C238" s="177"/>
      <c r="D238" s="177"/>
      <c r="E238" s="177"/>
      <c r="F238" s="177"/>
      <c r="G238" s="177"/>
      <c r="H238" s="177"/>
      <c r="I238" s="172"/>
      <c r="J238" s="172"/>
      <c r="K238" s="172"/>
      <c r="L238" s="177"/>
      <c r="M238" s="177"/>
      <c r="N238" s="177"/>
      <c r="O238" s="177"/>
      <c r="P238" s="177"/>
    </row>
    <row r="239" spans="1:16">
      <c r="A239" s="231"/>
      <c r="B239" s="177"/>
      <c r="C239" s="177"/>
      <c r="D239" s="177"/>
      <c r="E239" s="177"/>
      <c r="F239" s="177"/>
      <c r="G239" s="177"/>
      <c r="H239" s="177"/>
      <c r="I239" s="172"/>
      <c r="J239" s="172"/>
      <c r="K239" s="172"/>
      <c r="L239" s="177"/>
      <c r="M239" s="177"/>
      <c r="N239" s="177"/>
      <c r="O239" s="177"/>
      <c r="P239" s="177"/>
    </row>
    <row r="240" spans="1:16">
      <c r="A240" s="231"/>
      <c r="B240" s="177"/>
      <c r="C240" s="177"/>
      <c r="D240" s="177"/>
      <c r="E240" s="177"/>
      <c r="F240" s="177"/>
      <c r="G240" s="177"/>
      <c r="H240" s="177"/>
      <c r="I240" s="172"/>
      <c r="J240" s="172"/>
      <c r="K240" s="172"/>
      <c r="L240" s="177"/>
      <c r="M240" s="177"/>
      <c r="N240" s="177"/>
      <c r="O240" s="177"/>
      <c r="P240" s="177"/>
    </row>
    <row r="241" spans="1:16">
      <c r="A241" s="231"/>
      <c r="B241" s="177"/>
      <c r="C241" s="177"/>
      <c r="D241" s="177"/>
      <c r="E241" s="177"/>
      <c r="F241" s="177"/>
      <c r="G241" s="177"/>
      <c r="H241" s="177"/>
      <c r="I241" s="172"/>
      <c r="J241" s="172"/>
      <c r="K241" s="172"/>
      <c r="L241" s="177"/>
      <c r="M241" s="177"/>
      <c r="N241" s="177"/>
      <c r="O241" s="177"/>
      <c r="P241" s="177"/>
    </row>
    <row r="242" spans="1:16">
      <c r="A242" s="231"/>
      <c r="B242" s="177"/>
      <c r="C242" s="177"/>
      <c r="D242" s="177"/>
      <c r="E242" s="177"/>
      <c r="F242" s="177"/>
      <c r="G242" s="177"/>
      <c r="H242" s="177"/>
      <c r="I242" s="172"/>
      <c r="J242" s="172"/>
      <c r="K242" s="172"/>
      <c r="L242" s="177"/>
      <c r="M242" s="177"/>
      <c r="N242" s="177"/>
      <c r="O242" s="177"/>
      <c r="P242" s="177"/>
    </row>
    <row r="243" spans="1:16">
      <c r="A243" s="231"/>
      <c r="B243" s="177"/>
      <c r="C243" s="177"/>
      <c r="D243" s="177"/>
      <c r="E243" s="177"/>
      <c r="F243" s="177"/>
      <c r="G243" s="177"/>
      <c r="H243" s="177"/>
      <c r="I243" s="172"/>
      <c r="J243" s="172"/>
      <c r="K243" s="172"/>
      <c r="L243" s="177"/>
      <c r="M243" s="177"/>
      <c r="N243" s="177"/>
      <c r="O243" s="177"/>
      <c r="P243" s="177"/>
    </row>
    <row r="244" spans="1:16">
      <c r="A244" s="231"/>
      <c r="B244" s="177"/>
      <c r="C244" s="177"/>
      <c r="D244" s="177"/>
      <c r="E244" s="177"/>
      <c r="F244" s="177"/>
      <c r="G244" s="177"/>
      <c r="H244" s="177"/>
      <c r="I244" s="172"/>
      <c r="J244" s="172"/>
      <c r="K244" s="172"/>
      <c r="L244" s="177"/>
      <c r="M244" s="177"/>
      <c r="N244" s="177"/>
      <c r="O244" s="177"/>
      <c r="P244" s="177"/>
    </row>
    <row r="245" spans="1:16">
      <c r="A245" s="231"/>
      <c r="B245" s="177"/>
      <c r="C245" s="177"/>
      <c r="D245" s="177"/>
      <c r="E245" s="177"/>
      <c r="F245" s="177"/>
      <c r="G245" s="177"/>
      <c r="H245" s="177"/>
      <c r="I245" s="172"/>
      <c r="J245" s="172"/>
      <c r="K245" s="172"/>
      <c r="L245" s="177"/>
      <c r="M245" s="177"/>
      <c r="N245" s="177"/>
      <c r="O245" s="177"/>
      <c r="P245" s="177"/>
    </row>
    <row r="246" spans="1:16">
      <c r="A246" s="231"/>
      <c r="B246" s="177"/>
      <c r="C246" s="177"/>
      <c r="D246" s="177"/>
      <c r="E246" s="177"/>
      <c r="F246" s="177"/>
      <c r="G246" s="177"/>
      <c r="H246" s="177"/>
      <c r="I246" s="172"/>
      <c r="J246" s="172"/>
      <c r="K246" s="172"/>
      <c r="L246" s="177"/>
      <c r="M246" s="177"/>
      <c r="N246" s="177"/>
      <c r="O246" s="177"/>
      <c r="P246" s="177"/>
    </row>
    <row r="247" spans="1:16">
      <c r="A247" s="231"/>
      <c r="B247" s="177"/>
      <c r="C247" s="177"/>
      <c r="D247" s="177"/>
      <c r="E247" s="177"/>
      <c r="F247" s="177"/>
      <c r="G247" s="177"/>
      <c r="H247" s="177"/>
      <c r="I247" s="172"/>
      <c r="J247" s="172"/>
      <c r="K247" s="172"/>
      <c r="L247" s="177"/>
      <c r="M247" s="177"/>
      <c r="N247" s="177"/>
      <c r="O247" s="177"/>
      <c r="P247" s="177"/>
    </row>
    <row r="248" spans="1:16">
      <c r="A248" s="231"/>
      <c r="B248" s="177"/>
      <c r="C248" s="177"/>
      <c r="D248" s="177"/>
      <c r="E248" s="177"/>
      <c r="F248" s="177"/>
      <c r="G248" s="177"/>
      <c r="H248" s="177"/>
      <c r="I248" s="172"/>
      <c r="J248" s="172"/>
      <c r="K248" s="172"/>
      <c r="L248" s="177"/>
      <c r="M248" s="177"/>
      <c r="N248" s="177"/>
      <c r="O248" s="177"/>
      <c r="P248" s="177"/>
    </row>
    <row r="249" spans="1:16">
      <c r="A249" s="231"/>
      <c r="B249" s="177"/>
      <c r="C249" s="177"/>
      <c r="D249" s="177"/>
      <c r="E249" s="177"/>
      <c r="F249" s="177"/>
      <c r="G249" s="177"/>
      <c r="H249" s="177"/>
      <c r="I249" s="172"/>
      <c r="J249" s="172"/>
      <c r="K249" s="172"/>
      <c r="L249" s="177"/>
      <c r="M249" s="177"/>
      <c r="N249" s="177"/>
      <c r="O249" s="177"/>
      <c r="P249" s="177"/>
    </row>
    <row r="250" spans="1:16">
      <c r="A250" s="231"/>
      <c r="B250" s="177"/>
      <c r="C250" s="177"/>
      <c r="D250" s="177"/>
      <c r="E250" s="177"/>
      <c r="F250" s="177"/>
      <c r="G250" s="177"/>
      <c r="H250" s="177"/>
      <c r="I250" s="172"/>
      <c r="J250" s="172"/>
      <c r="K250" s="172"/>
      <c r="L250" s="177"/>
      <c r="M250" s="177"/>
      <c r="N250" s="177"/>
      <c r="O250" s="177"/>
      <c r="P250" s="177"/>
    </row>
    <row r="251" spans="1:16">
      <c r="A251" s="231"/>
      <c r="B251" s="177"/>
      <c r="C251" s="177"/>
      <c r="D251" s="177"/>
      <c r="E251" s="177"/>
      <c r="F251" s="177"/>
      <c r="G251" s="177"/>
      <c r="H251" s="177"/>
      <c r="I251" s="172"/>
      <c r="J251" s="172"/>
      <c r="K251" s="172"/>
      <c r="L251" s="177"/>
      <c r="M251" s="177"/>
      <c r="N251" s="177"/>
      <c r="O251" s="177"/>
      <c r="P251" s="177"/>
    </row>
    <row r="252" spans="1:16">
      <c r="A252" s="231"/>
      <c r="B252" s="177"/>
      <c r="C252" s="177"/>
      <c r="D252" s="177"/>
      <c r="E252" s="177"/>
      <c r="F252" s="177"/>
      <c r="G252" s="177"/>
      <c r="H252" s="177"/>
      <c r="I252" s="172"/>
      <c r="J252" s="172"/>
      <c r="K252" s="172"/>
      <c r="L252" s="177"/>
      <c r="M252" s="177"/>
      <c r="N252" s="177"/>
      <c r="O252" s="177"/>
      <c r="P252" s="177"/>
    </row>
    <row r="253" spans="1:16">
      <c r="A253" s="231"/>
      <c r="B253" s="177"/>
      <c r="C253" s="177"/>
      <c r="D253" s="177"/>
      <c r="E253" s="177"/>
      <c r="F253" s="177"/>
      <c r="G253" s="177"/>
      <c r="H253" s="177"/>
      <c r="I253" s="172"/>
      <c r="J253" s="172"/>
      <c r="K253" s="172"/>
      <c r="L253" s="177"/>
      <c r="M253" s="177"/>
      <c r="N253" s="177"/>
      <c r="O253" s="177"/>
      <c r="P253" s="177"/>
    </row>
    <row r="254" spans="1:16">
      <c r="A254" s="231"/>
      <c r="B254" s="177"/>
      <c r="C254" s="177"/>
      <c r="D254" s="177"/>
      <c r="E254" s="177"/>
      <c r="F254" s="177"/>
      <c r="G254" s="177"/>
      <c r="H254" s="177"/>
      <c r="I254" s="172"/>
      <c r="J254" s="172"/>
      <c r="K254" s="172"/>
      <c r="L254" s="177"/>
      <c r="M254" s="177"/>
      <c r="N254" s="177"/>
      <c r="O254" s="177"/>
      <c r="P254" s="177"/>
    </row>
    <row r="255" spans="1:16">
      <c r="A255" s="231"/>
      <c r="B255" s="177"/>
      <c r="C255" s="177"/>
      <c r="D255" s="177"/>
      <c r="E255" s="177"/>
      <c r="F255" s="177"/>
      <c r="G255" s="177"/>
      <c r="H255" s="177"/>
      <c r="I255" s="172"/>
      <c r="J255" s="172"/>
      <c r="K255" s="172"/>
      <c r="L255" s="177"/>
      <c r="M255" s="177"/>
      <c r="N255" s="177"/>
      <c r="O255" s="177"/>
      <c r="P255" s="177"/>
    </row>
    <row r="256" spans="1:16">
      <c r="A256" s="231"/>
      <c r="B256" s="177"/>
      <c r="C256" s="177"/>
      <c r="D256" s="177"/>
      <c r="E256" s="177"/>
      <c r="F256" s="177"/>
      <c r="G256" s="177"/>
      <c r="H256" s="177"/>
      <c r="I256" s="172"/>
      <c r="J256" s="172"/>
      <c r="K256" s="172"/>
      <c r="L256" s="177"/>
      <c r="M256" s="177"/>
      <c r="N256" s="177"/>
      <c r="O256" s="177"/>
      <c r="P256" s="177"/>
    </row>
    <row r="257" spans="1:16">
      <c r="A257" s="231"/>
      <c r="B257" s="177"/>
      <c r="C257" s="177"/>
      <c r="D257" s="177"/>
      <c r="E257" s="177"/>
      <c r="F257" s="177"/>
      <c r="G257" s="177"/>
      <c r="H257" s="177"/>
      <c r="I257" s="172"/>
      <c r="J257" s="172"/>
      <c r="K257" s="172"/>
      <c r="L257" s="177"/>
      <c r="M257" s="177"/>
      <c r="N257" s="177"/>
      <c r="O257" s="177"/>
      <c r="P257" s="177"/>
    </row>
    <row r="258" spans="1:16">
      <c r="A258" s="231"/>
      <c r="B258" s="177"/>
      <c r="C258" s="177"/>
      <c r="D258" s="177"/>
      <c r="E258" s="177"/>
      <c r="F258" s="177"/>
      <c r="G258" s="177"/>
      <c r="H258" s="177"/>
      <c r="I258" s="172"/>
      <c r="J258" s="172"/>
      <c r="K258" s="172"/>
      <c r="L258" s="177"/>
      <c r="M258" s="177"/>
      <c r="N258" s="177"/>
      <c r="O258" s="177"/>
      <c r="P258" s="177"/>
    </row>
    <row r="259" spans="1:16">
      <c r="A259" s="231"/>
      <c r="B259" s="177"/>
      <c r="C259" s="177"/>
      <c r="D259" s="177"/>
      <c r="E259" s="177"/>
      <c r="F259" s="177"/>
      <c r="G259" s="177"/>
      <c r="H259" s="177"/>
      <c r="I259" s="172"/>
      <c r="J259" s="172"/>
      <c r="K259" s="172"/>
      <c r="L259" s="177"/>
      <c r="M259" s="177"/>
      <c r="N259" s="177"/>
      <c r="O259" s="177"/>
      <c r="P259" s="177"/>
    </row>
    <row r="260" spans="1:16">
      <c r="A260" s="231"/>
      <c r="B260" s="177"/>
      <c r="C260" s="177"/>
      <c r="D260" s="177"/>
      <c r="E260" s="177"/>
      <c r="F260" s="177"/>
      <c r="G260" s="177"/>
      <c r="H260" s="177"/>
      <c r="I260" s="172"/>
      <c r="J260" s="172"/>
      <c r="K260" s="172"/>
      <c r="L260" s="177"/>
      <c r="M260" s="177"/>
      <c r="N260" s="177"/>
      <c r="O260" s="177"/>
      <c r="P260" s="177"/>
    </row>
    <row r="261" spans="1:16">
      <c r="A261" s="231"/>
      <c r="B261" s="177"/>
      <c r="C261" s="177"/>
      <c r="D261" s="177"/>
      <c r="E261" s="177"/>
      <c r="F261" s="177"/>
      <c r="G261" s="177"/>
      <c r="H261" s="177"/>
      <c r="I261" s="172"/>
      <c r="J261" s="172"/>
      <c r="K261" s="172"/>
      <c r="L261" s="177"/>
      <c r="M261" s="177"/>
      <c r="N261" s="177"/>
      <c r="O261" s="177"/>
      <c r="P261" s="177"/>
    </row>
    <row r="262" spans="1:16">
      <c r="A262" s="231"/>
      <c r="B262" s="177"/>
      <c r="C262" s="177"/>
      <c r="D262" s="177"/>
      <c r="E262" s="177"/>
      <c r="F262" s="177"/>
      <c r="G262" s="177"/>
      <c r="H262" s="177"/>
      <c r="I262" s="172"/>
      <c r="J262" s="172"/>
      <c r="K262" s="172"/>
      <c r="L262" s="177"/>
      <c r="M262" s="177"/>
      <c r="N262" s="177"/>
      <c r="O262" s="177"/>
      <c r="P262" s="177"/>
    </row>
    <row r="263" spans="1:16">
      <c r="A263" s="231"/>
      <c r="B263" s="177"/>
      <c r="C263" s="177"/>
      <c r="D263" s="177"/>
      <c r="E263" s="177"/>
      <c r="F263" s="177"/>
      <c r="G263" s="177"/>
      <c r="H263" s="177"/>
      <c r="I263" s="172"/>
      <c r="J263" s="172"/>
      <c r="K263" s="172"/>
      <c r="L263" s="177"/>
      <c r="M263" s="177"/>
      <c r="N263" s="177"/>
      <c r="O263" s="177"/>
      <c r="P263" s="177"/>
    </row>
    <row r="264" spans="1:16">
      <c r="A264" s="231"/>
      <c r="B264" s="177"/>
      <c r="C264" s="177"/>
      <c r="D264" s="177"/>
      <c r="E264" s="177"/>
      <c r="F264" s="177"/>
      <c r="G264" s="177"/>
      <c r="H264" s="177"/>
      <c r="I264" s="172"/>
      <c r="J264" s="172"/>
      <c r="K264" s="172"/>
      <c r="L264" s="177"/>
      <c r="M264" s="177"/>
      <c r="N264" s="177"/>
      <c r="O264" s="177"/>
      <c r="P264" s="177"/>
    </row>
    <row r="265" spans="1:16">
      <c r="A265" s="231"/>
      <c r="B265" s="177"/>
      <c r="C265" s="177"/>
      <c r="D265" s="177"/>
      <c r="E265" s="177"/>
      <c r="F265" s="177"/>
      <c r="G265" s="177"/>
      <c r="H265" s="177"/>
      <c r="I265" s="172"/>
      <c r="J265" s="172"/>
      <c r="K265" s="172"/>
      <c r="L265" s="177"/>
      <c r="M265" s="177"/>
      <c r="N265" s="177"/>
      <c r="O265" s="177"/>
      <c r="P265" s="177"/>
    </row>
    <row r="266" spans="1:16">
      <c r="A266" s="231"/>
      <c r="B266" s="177"/>
      <c r="C266" s="177"/>
      <c r="D266" s="177"/>
      <c r="E266" s="177"/>
      <c r="F266" s="177"/>
      <c r="G266" s="177"/>
      <c r="H266" s="177"/>
      <c r="I266" s="172"/>
      <c r="J266" s="172"/>
      <c r="K266" s="172"/>
      <c r="L266" s="177"/>
      <c r="M266" s="177"/>
      <c r="N266" s="177"/>
      <c r="O266" s="177"/>
      <c r="P266" s="177"/>
    </row>
    <row r="267" spans="1:16">
      <c r="A267" s="231"/>
      <c r="B267" s="177"/>
      <c r="C267" s="177"/>
      <c r="D267" s="177"/>
      <c r="E267" s="177"/>
      <c r="F267" s="177"/>
      <c r="G267" s="177"/>
      <c r="H267" s="177"/>
      <c r="I267" s="172"/>
      <c r="J267" s="172"/>
      <c r="K267" s="172"/>
      <c r="L267" s="177"/>
      <c r="M267" s="177"/>
      <c r="N267" s="177"/>
      <c r="O267" s="177"/>
      <c r="P267" s="177"/>
    </row>
    <row r="268" spans="1:16">
      <c r="A268" s="231"/>
      <c r="B268" s="177"/>
      <c r="C268" s="177"/>
      <c r="D268" s="177"/>
      <c r="E268" s="177"/>
      <c r="F268" s="177"/>
      <c r="G268" s="177"/>
      <c r="H268" s="177"/>
      <c r="I268" s="172"/>
      <c r="J268" s="172"/>
      <c r="K268" s="172"/>
      <c r="L268" s="177"/>
      <c r="M268" s="177"/>
      <c r="N268" s="177"/>
      <c r="O268" s="177"/>
      <c r="P268" s="177"/>
    </row>
    <row r="269" spans="1:16">
      <c r="A269" s="231"/>
      <c r="B269" s="177"/>
      <c r="C269" s="177"/>
      <c r="D269" s="177"/>
      <c r="E269" s="177"/>
      <c r="F269" s="177"/>
      <c r="G269" s="177"/>
      <c r="H269" s="177"/>
      <c r="I269" s="172"/>
      <c r="J269" s="172"/>
      <c r="K269" s="172"/>
      <c r="L269" s="177"/>
      <c r="M269" s="177"/>
      <c r="N269" s="177"/>
      <c r="O269" s="177"/>
      <c r="P269" s="177"/>
    </row>
    <row r="270" spans="1:16">
      <c r="A270" s="231"/>
      <c r="B270" s="177"/>
      <c r="C270" s="177"/>
      <c r="D270" s="177"/>
      <c r="E270" s="177"/>
      <c r="F270" s="177"/>
      <c r="G270" s="177"/>
      <c r="H270" s="177"/>
      <c r="I270" s="172"/>
      <c r="J270" s="172"/>
      <c r="K270" s="172"/>
      <c r="L270" s="177"/>
      <c r="M270" s="177"/>
      <c r="N270" s="177"/>
      <c r="O270" s="177"/>
      <c r="P270" s="177"/>
    </row>
    <row r="271" spans="1:16">
      <c r="A271" s="231"/>
      <c r="B271" s="177"/>
      <c r="C271" s="177"/>
      <c r="D271" s="177"/>
      <c r="E271" s="177"/>
      <c r="F271" s="177"/>
      <c r="G271" s="177"/>
      <c r="H271" s="177"/>
      <c r="I271" s="172"/>
      <c r="J271" s="172"/>
      <c r="K271" s="172"/>
      <c r="L271" s="177"/>
      <c r="M271" s="177"/>
      <c r="N271" s="177"/>
      <c r="O271" s="177"/>
      <c r="P271" s="177"/>
    </row>
    <row r="272" spans="1:16">
      <c r="A272" s="231"/>
      <c r="B272" s="177"/>
      <c r="C272" s="177"/>
      <c r="D272" s="177"/>
      <c r="E272" s="177"/>
      <c r="F272" s="177"/>
      <c r="G272" s="177"/>
      <c r="H272" s="177"/>
      <c r="I272" s="172"/>
      <c r="J272" s="172"/>
      <c r="K272" s="172"/>
      <c r="L272" s="177"/>
      <c r="M272" s="177"/>
      <c r="N272" s="177"/>
      <c r="O272" s="177"/>
      <c r="P272" s="177"/>
    </row>
    <row r="273" spans="1:16">
      <c r="A273" s="231"/>
      <c r="B273" s="177"/>
      <c r="C273" s="177"/>
      <c r="D273" s="177"/>
      <c r="E273" s="177"/>
      <c r="F273" s="177"/>
      <c r="G273" s="177"/>
      <c r="H273" s="177"/>
      <c r="I273" s="172"/>
      <c r="J273" s="172"/>
      <c r="K273" s="172"/>
      <c r="L273" s="177"/>
      <c r="M273" s="177"/>
      <c r="N273" s="177"/>
      <c r="O273" s="177"/>
      <c r="P273" s="177"/>
    </row>
    <row r="274" spans="1:16">
      <c r="A274" s="231"/>
      <c r="B274" s="177"/>
      <c r="C274" s="177"/>
      <c r="D274" s="177"/>
      <c r="E274" s="177"/>
      <c r="F274" s="177"/>
      <c r="G274" s="177"/>
      <c r="H274" s="177"/>
      <c r="I274" s="172"/>
      <c r="J274" s="172"/>
      <c r="K274" s="172"/>
      <c r="L274" s="177"/>
      <c r="M274" s="177"/>
      <c r="N274" s="177"/>
      <c r="O274" s="177"/>
      <c r="P274" s="177"/>
    </row>
    <row r="275" spans="1:16">
      <c r="A275" s="231"/>
      <c r="B275" s="177"/>
      <c r="C275" s="177"/>
      <c r="D275" s="177"/>
      <c r="E275" s="177"/>
      <c r="F275" s="177"/>
      <c r="G275" s="177"/>
      <c r="H275" s="177"/>
      <c r="I275" s="172"/>
      <c r="J275" s="172"/>
      <c r="K275" s="172"/>
      <c r="L275" s="177"/>
      <c r="M275" s="177"/>
      <c r="N275" s="177"/>
      <c r="O275" s="177"/>
      <c r="P275" s="177"/>
    </row>
    <row r="276" spans="1:16">
      <c r="A276" s="231"/>
      <c r="B276" s="177"/>
      <c r="C276" s="177"/>
      <c r="D276" s="177"/>
      <c r="E276" s="177"/>
      <c r="F276" s="177"/>
      <c r="G276" s="177"/>
      <c r="H276" s="177"/>
      <c r="I276" s="172"/>
      <c r="J276" s="172"/>
      <c r="K276" s="172"/>
      <c r="L276" s="177"/>
      <c r="M276" s="177"/>
      <c r="N276" s="177"/>
      <c r="O276" s="177"/>
      <c r="P276" s="177"/>
    </row>
    <row r="277" spans="1:16">
      <c r="A277" s="231"/>
      <c r="B277" s="177"/>
      <c r="C277" s="177"/>
      <c r="D277" s="177"/>
      <c r="E277" s="177"/>
      <c r="F277" s="177"/>
      <c r="G277" s="177"/>
      <c r="H277" s="177"/>
      <c r="I277" s="172"/>
      <c r="J277" s="172"/>
      <c r="K277" s="172"/>
      <c r="L277" s="177"/>
      <c r="M277" s="177"/>
      <c r="N277" s="177"/>
      <c r="O277" s="177"/>
      <c r="P277" s="177"/>
    </row>
    <row r="278" spans="1:16">
      <c r="A278" s="231"/>
      <c r="B278" s="177"/>
      <c r="C278" s="177"/>
      <c r="D278" s="177"/>
      <c r="E278" s="177"/>
      <c r="F278" s="177"/>
      <c r="G278" s="177"/>
      <c r="H278" s="177"/>
      <c r="I278" s="172"/>
      <c r="J278" s="172"/>
      <c r="K278" s="172"/>
      <c r="L278" s="177"/>
      <c r="M278" s="177"/>
      <c r="N278" s="177"/>
      <c r="O278" s="177"/>
      <c r="P278" s="177"/>
    </row>
    <row r="279" spans="1:16">
      <c r="A279" s="231"/>
      <c r="B279" s="177"/>
      <c r="C279" s="177"/>
      <c r="D279" s="177"/>
      <c r="E279" s="177"/>
      <c r="F279" s="177"/>
      <c r="G279" s="177"/>
      <c r="H279" s="177"/>
      <c r="I279" s="172"/>
      <c r="J279" s="172"/>
      <c r="K279" s="172"/>
      <c r="L279" s="177"/>
      <c r="M279" s="177"/>
      <c r="N279" s="177"/>
      <c r="O279" s="177"/>
      <c r="P279" s="177"/>
    </row>
    <row r="280" spans="1:16">
      <c r="A280" s="231"/>
      <c r="B280" s="177"/>
      <c r="C280" s="177"/>
      <c r="D280" s="177"/>
      <c r="E280" s="177"/>
      <c r="F280" s="177"/>
      <c r="G280" s="177"/>
      <c r="H280" s="177"/>
      <c r="I280" s="172"/>
      <c r="J280" s="172"/>
      <c r="K280" s="172"/>
      <c r="L280" s="177"/>
      <c r="M280" s="177"/>
      <c r="N280" s="177"/>
      <c r="O280" s="177"/>
      <c r="P280" s="177"/>
    </row>
    <row r="281" spans="1:16">
      <c r="A281" s="231"/>
      <c r="B281" s="177"/>
      <c r="C281" s="177"/>
      <c r="D281" s="177"/>
      <c r="E281" s="177"/>
      <c r="F281" s="177"/>
      <c r="G281" s="177"/>
      <c r="H281" s="177"/>
      <c r="I281" s="172"/>
      <c r="J281" s="172"/>
      <c r="K281" s="172"/>
      <c r="L281" s="177"/>
      <c r="M281" s="177"/>
      <c r="N281" s="177"/>
      <c r="O281" s="177"/>
      <c r="P281" s="177"/>
    </row>
    <row r="282" spans="1:16">
      <c r="A282" s="231"/>
      <c r="B282" s="177"/>
      <c r="C282" s="177"/>
      <c r="D282" s="177"/>
      <c r="E282" s="177"/>
      <c r="F282" s="177"/>
      <c r="G282" s="177"/>
      <c r="H282" s="177"/>
      <c r="I282" s="172"/>
      <c r="J282" s="172"/>
      <c r="K282" s="172"/>
      <c r="L282" s="177"/>
      <c r="M282" s="177"/>
      <c r="N282" s="177"/>
      <c r="O282" s="177"/>
      <c r="P282" s="177"/>
    </row>
    <row r="283" spans="1:16">
      <c r="A283" s="231"/>
      <c r="B283" s="177"/>
      <c r="C283" s="177"/>
      <c r="D283" s="177"/>
      <c r="E283" s="177"/>
      <c r="F283" s="177"/>
      <c r="G283" s="177"/>
      <c r="H283" s="177"/>
      <c r="I283" s="172"/>
      <c r="J283" s="172"/>
      <c r="K283" s="172"/>
      <c r="L283" s="177"/>
      <c r="M283" s="177"/>
      <c r="N283" s="177"/>
      <c r="O283" s="177"/>
      <c r="P283" s="177"/>
    </row>
    <row r="284" spans="1:16">
      <c r="A284" s="231"/>
      <c r="B284" s="177"/>
      <c r="C284" s="177"/>
      <c r="D284" s="177"/>
      <c r="E284" s="177"/>
      <c r="F284" s="177"/>
      <c r="G284" s="177"/>
      <c r="H284" s="177"/>
      <c r="I284" s="172"/>
      <c r="J284" s="172"/>
      <c r="K284" s="172"/>
      <c r="L284" s="177"/>
      <c r="M284" s="177"/>
      <c r="N284" s="177"/>
      <c r="O284" s="177"/>
      <c r="P284" s="177"/>
    </row>
    <row r="285" spans="1:16">
      <c r="A285" s="231"/>
      <c r="B285" s="177"/>
      <c r="C285" s="177"/>
      <c r="D285" s="177"/>
      <c r="E285" s="177"/>
      <c r="F285" s="177"/>
      <c r="G285" s="177"/>
      <c r="H285" s="177"/>
      <c r="I285" s="172"/>
      <c r="J285" s="172"/>
      <c r="K285" s="172"/>
      <c r="L285" s="177"/>
      <c r="M285" s="177"/>
      <c r="N285" s="177"/>
      <c r="O285" s="177"/>
      <c r="P285" s="177"/>
    </row>
    <row r="286" spans="1:16">
      <c r="A286" s="231"/>
      <c r="B286" s="177"/>
      <c r="C286" s="177"/>
      <c r="D286" s="177"/>
      <c r="E286" s="177"/>
      <c r="F286" s="177"/>
      <c r="G286" s="177"/>
      <c r="H286" s="177"/>
      <c r="I286" s="172"/>
      <c r="J286" s="172"/>
      <c r="K286" s="172"/>
      <c r="L286" s="177"/>
      <c r="M286" s="177"/>
      <c r="N286" s="177"/>
      <c r="O286" s="177"/>
      <c r="P286" s="177"/>
    </row>
    <row r="287" spans="1:16">
      <c r="A287" s="231"/>
      <c r="B287" s="177"/>
      <c r="C287" s="177"/>
      <c r="D287" s="177"/>
      <c r="E287" s="177"/>
      <c r="F287" s="177"/>
      <c r="G287" s="177"/>
      <c r="H287" s="177"/>
      <c r="I287" s="172"/>
      <c r="J287" s="172"/>
      <c r="K287" s="172"/>
      <c r="L287" s="177"/>
      <c r="M287" s="177"/>
      <c r="N287" s="177"/>
      <c r="O287" s="177"/>
      <c r="P287" s="177"/>
    </row>
    <row r="288" spans="1:16">
      <c r="A288" s="231"/>
      <c r="B288" s="177"/>
      <c r="C288" s="177"/>
      <c r="D288" s="177"/>
      <c r="E288" s="177"/>
      <c r="F288" s="177"/>
      <c r="G288" s="177"/>
      <c r="H288" s="177"/>
      <c r="I288" s="172"/>
      <c r="J288" s="172"/>
      <c r="K288" s="172"/>
      <c r="L288" s="177"/>
      <c r="M288" s="177"/>
      <c r="N288" s="177"/>
      <c r="O288" s="177"/>
      <c r="P288" s="177"/>
    </row>
    <row r="289" spans="1:16">
      <c r="A289" s="231"/>
      <c r="B289" s="177"/>
      <c r="C289" s="177"/>
      <c r="D289" s="177"/>
      <c r="E289" s="177"/>
      <c r="F289" s="177"/>
      <c r="G289" s="177"/>
      <c r="H289" s="177"/>
      <c r="I289" s="172"/>
      <c r="J289" s="172"/>
      <c r="K289" s="172"/>
      <c r="L289" s="177"/>
      <c r="M289" s="177"/>
      <c r="N289" s="177"/>
      <c r="O289" s="177"/>
      <c r="P289" s="177"/>
    </row>
    <row r="290" spans="1:16">
      <c r="A290" s="231"/>
      <c r="B290" s="177"/>
      <c r="C290" s="177"/>
      <c r="D290" s="177"/>
      <c r="E290" s="177"/>
      <c r="F290" s="177"/>
      <c r="G290" s="177"/>
      <c r="H290" s="177"/>
      <c r="I290" s="172"/>
      <c r="J290" s="172"/>
      <c r="K290" s="172"/>
      <c r="L290" s="177"/>
      <c r="M290" s="177"/>
      <c r="N290" s="177"/>
      <c r="O290" s="177"/>
      <c r="P290" s="177"/>
    </row>
    <row r="291" spans="1:16">
      <c r="A291" s="231"/>
      <c r="B291" s="177"/>
      <c r="C291" s="177"/>
      <c r="D291" s="177"/>
      <c r="E291" s="177"/>
      <c r="F291" s="177"/>
      <c r="G291" s="177"/>
      <c r="H291" s="177"/>
      <c r="I291" s="172"/>
      <c r="J291" s="172"/>
      <c r="K291" s="172"/>
      <c r="L291" s="177"/>
      <c r="M291" s="177"/>
      <c r="N291" s="177"/>
      <c r="O291" s="177"/>
      <c r="P291" s="177"/>
    </row>
    <row r="292" spans="1:16">
      <c r="A292" s="231"/>
      <c r="B292" s="177"/>
      <c r="C292" s="177"/>
      <c r="D292" s="177"/>
      <c r="E292" s="177"/>
      <c r="F292" s="177"/>
      <c r="G292" s="177"/>
      <c r="H292" s="177"/>
      <c r="I292" s="172"/>
      <c r="J292" s="172"/>
      <c r="K292" s="172"/>
      <c r="L292" s="177"/>
      <c r="M292" s="177"/>
      <c r="N292" s="177"/>
      <c r="O292" s="177"/>
      <c r="P292" s="177"/>
    </row>
    <row r="293" spans="1:16">
      <c r="A293" s="231"/>
      <c r="B293" s="177"/>
      <c r="C293" s="177"/>
      <c r="D293" s="177"/>
      <c r="E293" s="177"/>
      <c r="F293" s="177"/>
      <c r="G293" s="177"/>
      <c r="H293" s="177"/>
      <c r="I293" s="172"/>
      <c r="J293" s="172"/>
      <c r="K293" s="172"/>
      <c r="L293" s="177"/>
      <c r="M293" s="177"/>
      <c r="N293" s="177"/>
      <c r="O293" s="177"/>
      <c r="P293" s="177"/>
    </row>
    <row r="294" spans="1:16">
      <c r="A294" s="231"/>
      <c r="B294" s="177"/>
      <c r="C294" s="177"/>
      <c r="D294" s="177"/>
      <c r="E294" s="177"/>
      <c r="F294" s="177"/>
      <c r="G294" s="177"/>
      <c r="H294" s="177"/>
      <c r="I294" s="172"/>
      <c r="J294" s="172"/>
      <c r="K294" s="172"/>
      <c r="L294" s="177"/>
      <c r="M294" s="177"/>
      <c r="N294" s="177"/>
      <c r="O294" s="177"/>
      <c r="P294" s="177"/>
    </row>
    <row r="295" spans="1:16">
      <c r="A295" s="231"/>
      <c r="B295" s="177"/>
      <c r="C295" s="177"/>
      <c r="D295" s="177"/>
      <c r="E295" s="177"/>
      <c r="F295" s="177"/>
      <c r="G295" s="177"/>
      <c r="H295" s="177"/>
      <c r="I295" s="172"/>
      <c r="J295" s="172"/>
      <c r="K295" s="172"/>
      <c r="L295" s="177"/>
      <c r="M295" s="177"/>
      <c r="N295" s="177"/>
      <c r="O295" s="177"/>
      <c r="P295" s="177"/>
    </row>
    <row r="296" spans="1:16">
      <c r="A296" s="231"/>
      <c r="B296" s="177"/>
      <c r="C296" s="177"/>
      <c r="D296" s="177"/>
      <c r="E296" s="177"/>
      <c r="F296" s="177"/>
      <c r="G296" s="177"/>
      <c r="H296" s="177"/>
      <c r="I296" s="172"/>
      <c r="J296" s="172"/>
      <c r="K296" s="172"/>
      <c r="L296" s="177"/>
      <c r="M296" s="177"/>
      <c r="N296" s="177"/>
      <c r="O296" s="177"/>
      <c r="P296" s="177"/>
    </row>
    <row r="297" spans="1:16">
      <c r="A297" s="231"/>
      <c r="B297" s="177"/>
      <c r="C297" s="177"/>
      <c r="D297" s="177"/>
      <c r="E297" s="177"/>
      <c r="F297" s="177"/>
      <c r="G297" s="177"/>
      <c r="H297" s="177"/>
      <c r="I297" s="172"/>
      <c r="J297" s="172"/>
      <c r="K297" s="172"/>
      <c r="L297" s="177"/>
      <c r="M297" s="177"/>
      <c r="N297" s="177"/>
      <c r="O297" s="177"/>
      <c r="P297" s="177"/>
    </row>
    <row r="298" spans="1:16">
      <c r="A298" s="231"/>
      <c r="B298" s="177"/>
      <c r="C298" s="177"/>
      <c r="D298" s="177"/>
      <c r="E298" s="177"/>
      <c r="F298" s="177"/>
      <c r="G298" s="177"/>
      <c r="H298" s="177"/>
      <c r="I298" s="172"/>
      <c r="J298" s="172"/>
      <c r="K298" s="172"/>
      <c r="L298" s="177"/>
      <c r="M298" s="177"/>
      <c r="N298" s="177"/>
      <c r="O298" s="177"/>
      <c r="P298" s="177"/>
    </row>
    <row r="299" spans="1:16">
      <c r="A299" s="231"/>
      <c r="B299" s="177"/>
      <c r="C299" s="177"/>
      <c r="D299" s="177"/>
      <c r="E299" s="177"/>
      <c r="F299" s="177"/>
      <c r="G299" s="177"/>
      <c r="H299" s="177"/>
      <c r="I299" s="172"/>
      <c r="J299" s="172"/>
      <c r="K299" s="172"/>
      <c r="L299" s="177"/>
      <c r="M299" s="177"/>
      <c r="N299" s="177"/>
      <c r="O299" s="177"/>
      <c r="P299" s="177"/>
    </row>
    <row r="300" spans="1:16">
      <c r="A300" s="231"/>
      <c r="B300" s="177"/>
      <c r="C300" s="177"/>
      <c r="D300" s="177"/>
      <c r="E300" s="177"/>
      <c r="F300" s="177"/>
      <c r="G300" s="177"/>
      <c r="H300" s="177"/>
      <c r="I300" s="172"/>
      <c r="J300" s="172"/>
      <c r="K300" s="172"/>
      <c r="L300" s="177"/>
      <c r="M300" s="177"/>
      <c r="N300" s="177"/>
      <c r="O300" s="177"/>
      <c r="P300" s="177"/>
    </row>
    <row r="301" spans="1:16">
      <c r="A301" s="231"/>
      <c r="B301" s="177"/>
      <c r="C301" s="177"/>
      <c r="D301" s="177"/>
      <c r="E301" s="177"/>
      <c r="F301" s="177"/>
      <c r="G301" s="177"/>
      <c r="H301" s="177"/>
      <c r="I301" s="172"/>
      <c r="J301" s="172"/>
      <c r="K301" s="172"/>
      <c r="L301" s="177"/>
      <c r="M301" s="177"/>
      <c r="N301" s="177"/>
      <c r="O301" s="177"/>
      <c r="P301" s="177"/>
    </row>
    <row r="302" spans="1:16">
      <c r="A302" s="231"/>
      <c r="B302" s="177"/>
      <c r="C302" s="177"/>
      <c r="D302" s="177"/>
      <c r="E302" s="177"/>
      <c r="F302" s="177"/>
      <c r="G302" s="177"/>
      <c r="H302" s="177"/>
      <c r="I302" s="172"/>
      <c r="J302" s="172"/>
      <c r="K302" s="172"/>
      <c r="L302" s="177"/>
      <c r="M302" s="177"/>
      <c r="N302" s="177"/>
      <c r="O302" s="177"/>
      <c r="P302" s="177"/>
    </row>
    <row r="303" spans="1:16">
      <c r="A303" s="231"/>
      <c r="B303" s="177"/>
      <c r="C303" s="177"/>
      <c r="D303" s="177"/>
      <c r="E303" s="177"/>
      <c r="F303" s="177"/>
      <c r="G303" s="177"/>
      <c r="H303" s="177"/>
      <c r="I303" s="172"/>
      <c r="J303" s="172"/>
      <c r="K303" s="172"/>
      <c r="L303" s="177"/>
      <c r="M303" s="177"/>
      <c r="N303" s="177"/>
      <c r="O303" s="177"/>
      <c r="P303" s="177"/>
    </row>
    <row r="304" spans="1:16">
      <c r="A304" s="231"/>
      <c r="B304" s="177"/>
      <c r="C304" s="177"/>
      <c r="D304" s="177"/>
      <c r="E304" s="177"/>
      <c r="F304" s="177"/>
      <c r="G304" s="177"/>
      <c r="H304" s="177"/>
      <c r="I304" s="172"/>
      <c r="J304" s="172"/>
      <c r="K304" s="172"/>
      <c r="L304" s="177"/>
      <c r="M304" s="177"/>
      <c r="N304" s="177"/>
      <c r="O304" s="177"/>
      <c r="P304" s="177"/>
    </row>
    <row r="305" spans="1:16">
      <c r="A305" s="231"/>
      <c r="B305" s="177"/>
      <c r="C305" s="177"/>
      <c r="D305" s="177"/>
      <c r="E305" s="177"/>
      <c r="F305" s="177"/>
      <c r="G305" s="177"/>
      <c r="H305" s="177"/>
      <c r="I305" s="172"/>
      <c r="J305" s="172"/>
      <c r="K305" s="172"/>
      <c r="L305" s="177"/>
      <c r="M305" s="177"/>
      <c r="N305" s="177"/>
      <c r="O305" s="177"/>
      <c r="P305" s="177"/>
    </row>
    <row r="306" spans="1:16">
      <c r="A306" s="231"/>
      <c r="B306" s="177"/>
      <c r="C306" s="177"/>
      <c r="D306" s="177"/>
      <c r="E306" s="177"/>
      <c r="F306" s="177"/>
      <c r="G306" s="177"/>
      <c r="H306" s="177"/>
      <c r="I306" s="172"/>
      <c r="J306" s="172"/>
      <c r="K306" s="172"/>
      <c r="L306" s="177"/>
      <c r="M306" s="177"/>
      <c r="N306" s="177"/>
      <c r="O306" s="177"/>
      <c r="P306" s="177"/>
    </row>
    <row r="307" spans="1:16">
      <c r="A307" s="231"/>
      <c r="B307" s="177"/>
      <c r="C307" s="177"/>
      <c r="D307" s="177"/>
      <c r="E307" s="177"/>
      <c r="F307" s="177"/>
      <c r="G307" s="177"/>
      <c r="H307" s="177"/>
      <c r="I307" s="172"/>
      <c r="J307" s="172"/>
      <c r="K307" s="172"/>
      <c r="L307" s="177"/>
      <c r="M307" s="177"/>
      <c r="N307" s="177"/>
      <c r="O307" s="177"/>
      <c r="P307" s="177"/>
    </row>
    <row r="308" spans="1:16">
      <c r="A308" s="231"/>
      <c r="B308" s="177"/>
      <c r="C308" s="177"/>
      <c r="D308" s="177"/>
      <c r="E308" s="177"/>
      <c r="F308" s="177"/>
      <c r="G308" s="177"/>
      <c r="H308" s="177"/>
      <c r="I308" s="172"/>
      <c r="J308" s="172"/>
      <c r="K308" s="172"/>
      <c r="L308" s="177"/>
      <c r="M308" s="177"/>
      <c r="N308" s="177"/>
      <c r="O308" s="177"/>
      <c r="P308" s="177"/>
    </row>
    <row r="309" spans="1:16">
      <c r="A309" s="231"/>
      <c r="B309" s="177"/>
      <c r="C309" s="177"/>
      <c r="D309" s="177"/>
      <c r="E309" s="177"/>
      <c r="F309" s="177"/>
      <c r="G309" s="177"/>
      <c r="H309" s="177"/>
      <c r="I309" s="172"/>
      <c r="J309" s="172"/>
      <c r="K309" s="172"/>
      <c r="L309" s="177"/>
      <c r="M309" s="177"/>
      <c r="N309" s="177"/>
      <c r="O309" s="177"/>
      <c r="P309" s="177"/>
    </row>
    <row r="310" spans="1:16">
      <c r="A310" s="231"/>
      <c r="B310" s="177"/>
      <c r="C310" s="177"/>
      <c r="D310" s="177"/>
      <c r="E310" s="177"/>
      <c r="F310" s="177"/>
      <c r="G310" s="177"/>
      <c r="H310" s="177"/>
      <c r="I310" s="172"/>
      <c r="J310" s="172"/>
      <c r="K310" s="172"/>
      <c r="L310" s="177"/>
      <c r="M310" s="177"/>
      <c r="N310" s="177"/>
      <c r="O310" s="177"/>
      <c r="P310" s="177"/>
    </row>
    <row r="311" spans="1:16">
      <c r="A311" s="231"/>
      <c r="B311" s="177"/>
      <c r="C311" s="177"/>
      <c r="D311" s="177"/>
      <c r="E311" s="177"/>
      <c r="F311" s="177"/>
      <c r="G311" s="177"/>
      <c r="H311" s="177"/>
      <c r="I311" s="172"/>
      <c r="J311" s="172"/>
      <c r="K311" s="172"/>
      <c r="L311" s="177"/>
      <c r="M311" s="177"/>
      <c r="N311" s="177"/>
      <c r="O311" s="177"/>
      <c r="P311" s="177"/>
    </row>
    <row r="312" spans="1:16">
      <c r="A312" s="231"/>
      <c r="B312" s="177"/>
      <c r="C312" s="177"/>
      <c r="D312" s="177"/>
      <c r="E312" s="177"/>
      <c r="F312" s="177"/>
      <c r="G312" s="177"/>
      <c r="H312" s="177"/>
      <c r="I312" s="172"/>
      <c r="J312" s="172"/>
      <c r="K312" s="172"/>
      <c r="L312" s="177"/>
      <c r="M312" s="177"/>
      <c r="N312" s="177"/>
      <c r="O312" s="177"/>
      <c r="P312" s="177"/>
    </row>
    <row r="313" spans="1:16">
      <c r="A313" s="231"/>
      <c r="B313" s="177"/>
      <c r="C313" s="177"/>
      <c r="D313" s="177"/>
      <c r="E313" s="177"/>
      <c r="F313" s="177"/>
      <c r="G313" s="177"/>
      <c r="H313" s="177"/>
      <c r="I313" s="172"/>
      <c r="J313" s="172"/>
      <c r="K313" s="172"/>
      <c r="L313" s="177"/>
      <c r="M313" s="177"/>
      <c r="N313" s="177"/>
      <c r="O313" s="177"/>
      <c r="P313" s="177"/>
    </row>
    <row r="314" spans="1:16">
      <c r="A314" s="231"/>
      <c r="B314" s="177"/>
      <c r="C314" s="177"/>
      <c r="D314" s="177"/>
      <c r="E314" s="177"/>
      <c r="F314" s="177"/>
      <c r="G314" s="177"/>
      <c r="H314" s="177"/>
      <c r="I314" s="172"/>
      <c r="J314" s="172"/>
      <c r="K314" s="172"/>
      <c r="L314" s="177"/>
      <c r="M314" s="177"/>
      <c r="N314" s="177"/>
      <c r="O314" s="177"/>
      <c r="P314" s="177"/>
    </row>
    <row r="315" spans="1:16">
      <c r="A315" s="231"/>
      <c r="B315" s="177"/>
      <c r="C315" s="177"/>
      <c r="D315" s="177"/>
      <c r="E315" s="177"/>
      <c r="F315" s="177"/>
      <c r="G315" s="177"/>
      <c r="H315" s="177"/>
      <c r="I315" s="172"/>
      <c r="J315" s="172"/>
      <c r="K315" s="172"/>
      <c r="L315" s="177"/>
      <c r="M315" s="177"/>
      <c r="N315" s="177"/>
      <c r="O315" s="177"/>
      <c r="P315" s="177"/>
    </row>
    <row r="316" spans="1:16">
      <c r="A316" s="231"/>
      <c r="B316" s="177"/>
      <c r="C316" s="177"/>
      <c r="D316" s="177"/>
      <c r="E316" s="177"/>
      <c r="F316" s="177"/>
      <c r="G316" s="177"/>
      <c r="H316" s="177"/>
      <c r="I316" s="172"/>
      <c r="J316" s="172"/>
      <c r="K316" s="172"/>
      <c r="L316" s="177"/>
      <c r="M316" s="177"/>
      <c r="N316" s="177"/>
      <c r="O316" s="177"/>
      <c r="P316" s="177"/>
    </row>
    <row r="317" spans="1:16">
      <c r="A317" s="231"/>
      <c r="B317" s="177"/>
      <c r="C317" s="177"/>
      <c r="D317" s="177"/>
      <c r="E317" s="177"/>
      <c r="F317" s="177"/>
      <c r="G317" s="177"/>
      <c r="H317" s="177"/>
      <c r="I317" s="172"/>
      <c r="J317" s="172"/>
      <c r="K317" s="172"/>
      <c r="L317" s="177"/>
      <c r="M317" s="177"/>
      <c r="N317" s="177"/>
      <c r="O317" s="177"/>
      <c r="P317" s="177"/>
    </row>
    <row r="318" spans="1:16">
      <c r="A318" s="231"/>
      <c r="B318" s="177"/>
      <c r="C318" s="177"/>
      <c r="D318" s="177"/>
      <c r="E318" s="177"/>
      <c r="F318" s="177"/>
      <c r="G318" s="177"/>
      <c r="H318" s="177"/>
      <c r="I318" s="172"/>
      <c r="J318" s="172"/>
      <c r="K318" s="172"/>
      <c r="L318" s="177"/>
      <c r="M318" s="177"/>
      <c r="N318" s="177"/>
      <c r="O318" s="177"/>
      <c r="P318" s="177"/>
    </row>
    <row r="319" spans="1:16">
      <c r="A319" s="231"/>
      <c r="B319" s="177"/>
      <c r="C319" s="177"/>
      <c r="D319" s="177"/>
      <c r="E319" s="177"/>
      <c r="F319" s="177"/>
      <c r="G319" s="177"/>
      <c r="H319" s="177"/>
      <c r="I319" s="172"/>
      <c r="J319" s="172"/>
      <c r="K319" s="172"/>
      <c r="L319" s="177"/>
      <c r="M319" s="177"/>
      <c r="N319" s="177"/>
      <c r="O319" s="177"/>
      <c r="P319" s="177"/>
    </row>
    <row r="320" spans="1:16">
      <c r="A320" s="231"/>
      <c r="B320" s="177"/>
      <c r="C320" s="177"/>
      <c r="D320" s="177"/>
      <c r="E320" s="177"/>
      <c r="F320" s="177"/>
      <c r="G320" s="177"/>
      <c r="H320" s="177"/>
      <c r="I320" s="172"/>
      <c r="J320" s="172"/>
      <c r="K320" s="172"/>
      <c r="L320" s="177"/>
      <c r="M320" s="177"/>
      <c r="N320" s="177"/>
      <c r="O320" s="177"/>
      <c r="P320" s="177"/>
    </row>
    <row r="321" spans="1:16">
      <c r="A321" s="231"/>
      <c r="B321" s="177"/>
      <c r="C321" s="177"/>
      <c r="D321" s="177"/>
      <c r="E321" s="177"/>
      <c r="F321" s="177"/>
      <c r="G321" s="177"/>
      <c r="H321" s="177"/>
      <c r="I321" s="172"/>
      <c r="J321" s="172"/>
      <c r="K321" s="172"/>
      <c r="L321" s="177"/>
      <c r="M321" s="177"/>
      <c r="N321" s="177"/>
      <c r="O321" s="177"/>
      <c r="P321" s="177"/>
    </row>
    <row r="322" spans="1:16">
      <c r="A322" s="231"/>
      <c r="B322" s="177"/>
      <c r="C322" s="177"/>
      <c r="D322" s="177"/>
      <c r="E322" s="177"/>
      <c r="F322" s="177"/>
      <c r="G322" s="177"/>
      <c r="H322" s="177"/>
      <c r="I322" s="172"/>
      <c r="J322" s="172"/>
      <c r="K322" s="172"/>
      <c r="L322" s="177"/>
      <c r="M322" s="177"/>
      <c r="N322" s="177"/>
      <c r="O322" s="177"/>
      <c r="P322" s="177"/>
    </row>
    <row r="323" spans="1:16">
      <c r="A323" s="231"/>
      <c r="B323" s="177"/>
      <c r="C323" s="177"/>
      <c r="D323" s="177"/>
      <c r="E323" s="177"/>
      <c r="F323" s="177"/>
      <c r="G323" s="177"/>
      <c r="H323" s="177"/>
      <c r="I323" s="172"/>
      <c r="J323" s="172"/>
      <c r="K323" s="172"/>
      <c r="L323" s="177"/>
      <c r="M323" s="177"/>
      <c r="N323" s="177"/>
      <c r="O323" s="177"/>
      <c r="P323" s="177"/>
    </row>
    <row r="324" spans="1:16">
      <c r="A324" s="231"/>
      <c r="B324" s="177"/>
      <c r="C324" s="177"/>
      <c r="D324" s="177"/>
      <c r="E324" s="177"/>
      <c r="F324" s="177"/>
      <c r="G324" s="177"/>
      <c r="H324" s="177"/>
      <c r="I324" s="172"/>
      <c r="J324" s="172"/>
      <c r="K324" s="172"/>
      <c r="L324" s="177"/>
      <c r="M324" s="177"/>
      <c r="N324" s="177"/>
      <c r="O324" s="177"/>
      <c r="P324" s="177"/>
    </row>
    <row r="325" spans="1:16">
      <c r="A325" s="231"/>
      <c r="B325" s="177"/>
      <c r="C325" s="177"/>
      <c r="D325" s="177"/>
      <c r="E325" s="177"/>
      <c r="F325" s="177"/>
      <c r="G325" s="177"/>
      <c r="H325" s="177"/>
      <c r="I325" s="172"/>
      <c r="J325" s="172"/>
      <c r="K325" s="172"/>
      <c r="L325" s="177"/>
      <c r="M325" s="177"/>
      <c r="N325" s="177"/>
      <c r="O325" s="177"/>
      <c r="P325" s="177"/>
    </row>
    <row r="326" spans="1:16">
      <c r="A326" s="231"/>
      <c r="B326" s="177"/>
      <c r="C326" s="177"/>
      <c r="D326" s="177"/>
      <c r="E326" s="177"/>
      <c r="F326" s="177"/>
      <c r="G326" s="177"/>
      <c r="H326" s="177"/>
      <c r="I326" s="172"/>
      <c r="J326" s="172"/>
      <c r="K326" s="172"/>
      <c r="L326" s="177"/>
      <c r="M326" s="177"/>
      <c r="N326" s="177"/>
      <c r="O326" s="177"/>
      <c r="P326" s="177"/>
    </row>
    <row r="327" spans="1:16">
      <c r="A327" s="231"/>
      <c r="B327" s="177"/>
      <c r="C327" s="177"/>
      <c r="D327" s="177"/>
      <c r="E327" s="177"/>
      <c r="F327" s="177"/>
      <c r="G327" s="177"/>
      <c r="H327" s="177"/>
      <c r="I327" s="172"/>
      <c r="J327" s="172"/>
      <c r="K327" s="172"/>
      <c r="L327" s="177"/>
      <c r="M327" s="177"/>
      <c r="N327" s="177"/>
      <c r="O327" s="177"/>
      <c r="P327" s="177"/>
    </row>
    <row r="328" spans="1:16">
      <c r="A328" s="231"/>
      <c r="B328" s="177"/>
      <c r="C328" s="177"/>
      <c r="D328" s="177"/>
      <c r="E328" s="177"/>
      <c r="F328" s="177"/>
      <c r="G328" s="177"/>
      <c r="H328" s="177"/>
      <c r="I328" s="172"/>
      <c r="J328" s="172"/>
      <c r="K328" s="172"/>
      <c r="L328" s="177"/>
      <c r="M328" s="177"/>
      <c r="N328" s="177"/>
      <c r="O328" s="177"/>
      <c r="P328" s="177"/>
    </row>
    <row r="329" spans="1:16">
      <c r="A329" s="231"/>
      <c r="B329" s="177"/>
      <c r="C329" s="177"/>
      <c r="D329" s="177"/>
      <c r="E329" s="177"/>
      <c r="F329" s="177"/>
      <c r="G329" s="177"/>
      <c r="H329" s="177"/>
      <c r="I329" s="172"/>
      <c r="J329" s="172"/>
      <c r="K329" s="172"/>
      <c r="L329" s="177"/>
      <c r="M329" s="177"/>
      <c r="N329" s="177"/>
      <c r="O329" s="177"/>
      <c r="P329" s="177"/>
    </row>
    <row r="330" spans="1:16">
      <c r="A330" s="231"/>
      <c r="B330" s="177"/>
      <c r="C330" s="177"/>
      <c r="D330" s="177"/>
      <c r="E330" s="177"/>
      <c r="F330" s="177"/>
      <c r="G330" s="177"/>
      <c r="H330" s="177"/>
      <c r="I330" s="172"/>
      <c r="J330" s="172"/>
      <c r="K330" s="172"/>
      <c r="L330" s="177"/>
      <c r="M330" s="177"/>
      <c r="N330" s="177"/>
      <c r="O330" s="177"/>
      <c r="P330" s="177"/>
    </row>
    <row r="331" spans="1:16">
      <c r="A331" s="231"/>
      <c r="B331" s="177"/>
      <c r="C331" s="177"/>
      <c r="D331" s="177"/>
      <c r="E331" s="177"/>
      <c r="F331" s="177"/>
      <c r="G331" s="177"/>
      <c r="H331" s="177"/>
      <c r="I331" s="172"/>
      <c r="J331" s="172"/>
      <c r="K331" s="172"/>
      <c r="L331" s="177"/>
      <c r="M331" s="177"/>
      <c r="N331" s="177"/>
      <c r="O331" s="177"/>
      <c r="P331" s="177"/>
    </row>
    <row r="332" spans="1:16">
      <c r="A332" s="231"/>
      <c r="B332" s="177"/>
      <c r="C332" s="177"/>
      <c r="D332" s="177"/>
      <c r="E332" s="177"/>
      <c r="F332" s="177"/>
      <c r="G332" s="177"/>
      <c r="H332" s="177"/>
      <c r="I332" s="172"/>
      <c r="J332" s="172"/>
      <c r="K332" s="172"/>
      <c r="L332" s="177"/>
      <c r="M332" s="177"/>
      <c r="N332" s="177"/>
      <c r="O332" s="177"/>
      <c r="P332" s="177"/>
    </row>
    <row r="333" spans="1:16">
      <c r="A333" s="231"/>
      <c r="B333" s="177"/>
      <c r="C333" s="177"/>
      <c r="D333" s="177"/>
      <c r="E333" s="177"/>
      <c r="F333" s="177"/>
      <c r="G333" s="177"/>
      <c r="H333" s="177"/>
      <c r="I333" s="172"/>
      <c r="J333" s="172"/>
      <c r="K333" s="172"/>
      <c r="L333" s="177"/>
      <c r="M333" s="177"/>
      <c r="N333" s="177"/>
      <c r="O333" s="177"/>
      <c r="P333" s="177"/>
    </row>
    <row r="334" spans="1:16">
      <c r="A334" s="231"/>
      <c r="B334" s="177"/>
      <c r="C334" s="177"/>
      <c r="D334" s="177"/>
      <c r="E334" s="177"/>
      <c r="F334" s="177"/>
      <c r="G334" s="177"/>
      <c r="H334" s="177"/>
      <c r="I334" s="172"/>
      <c r="J334" s="172"/>
      <c r="K334" s="172"/>
      <c r="L334" s="177"/>
      <c r="M334" s="177"/>
      <c r="N334" s="177"/>
      <c r="O334" s="177"/>
      <c r="P334" s="177"/>
    </row>
    <row r="335" spans="1:16">
      <c r="A335" s="231"/>
      <c r="B335" s="177"/>
      <c r="C335" s="177"/>
      <c r="D335" s="177"/>
      <c r="E335" s="177"/>
      <c r="F335" s="177"/>
      <c r="G335" s="177"/>
      <c r="H335" s="177"/>
      <c r="I335" s="172"/>
      <c r="J335" s="172"/>
      <c r="K335" s="172"/>
      <c r="L335" s="177"/>
      <c r="M335" s="177"/>
      <c r="N335" s="177"/>
      <c r="O335" s="177"/>
      <c r="P335" s="177"/>
    </row>
    <row r="336" spans="1:16">
      <c r="A336" s="231"/>
      <c r="B336" s="177"/>
      <c r="C336" s="177"/>
      <c r="D336" s="177"/>
      <c r="E336" s="177"/>
      <c r="F336" s="177"/>
      <c r="G336" s="177"/>
      <c r="H336" s="177"/>
      <c r="I336" s="172"/>
      <c r="J336" s="172"/>
      <c r="K336" s="172"/>
      <c r="L336" s="177"/>
      <c r="M336" s="177"/>
      <c r="N336" s="177"/>
      <c r="O336" s="177"/>
      <c r="P336" s="177"/>
    </row>
    <row r="337" spans="1:16">
      <c r="A337" s="231"/>
      <c r="B337" s="177"/>
      <c r="C337" s="177"/>
      <c r="D337" s="177"/>
      <c r="E337" s="177"/>
      <c r="F337" s="177"/>
      <c r="G337" s="177"/>
      <c r="H337" s="177"/>
      <c r="I337" s="172"/>
      <c r="J337" s="172"/>
      <c r="K337" s="172"/>
      <c r="L337" s="177"/>
      <c r="M337" s="177"/>
      <c r="N337" s="177"/>
      <c r="O337" s="177"/>
      <c r="P337" s="177"/>
    </row>
    <row r="338" spans="1:16">
      <c r="A338" s="231"/>
      <c r="B338" s="177"/>
      <c r="C338" s="177"/>
      <c r="D338" s="177"/>
      <c r="E338" s="177"/>
      <c r="F338" s="177"/>
      <c r="G338" s="177"/>
      <c r="H338" s="177"/>
      <c r="I338" s="172"/>
      <c r="J338" s="172"/>
      <c r="K338" s="172"/>
      <c r="L338" s="177"/>
      <c r="M338" s="177"/>
      <c r="N338" s="177"/>
      <c r="O338" s="177"/>
      <c r="P338" s="177"/>
    </row>
    <row r="339" spans="1:16">
      <c r="A339" s="231"/>
      <c r="B339" s="177"/>
      <c r="C339" s="177"/>
      <c r="D339" s="177"/>
      <c r="E339" s="177"/>
      <c r="F339" s="177"/>
      <c r="G339" s="177"/>
      <c r="H339" s="177"/>
      <c r="I339" s="172"/>
      <c r="J339" s="172"/>
      <c r="K339" s="172"/>
      <c r="L339" s="177"/>
      <c r="M339" s="177"/>
      <c r="N339" s="177"/>
      <c r="O339" s="177"/>
      <c r="P339" s="177"/>
    </row>
    <row r="340" spans="1:16">
      <c r="A340" s="231"/>
      <c r="B340" s="177"/>
      <c r="C340" s="177"/>
      <c r="D340" s="177"/>
      <c r="E340" s="177"/>
      <c r="F340" s="177"/>
      <c r="G340" s="177"/>
      <c r="H340" s="177"/>
      <c r="I340" s="172"/>
      <c r="J340" s="172"/>
      <c r="K340" s="172"/>
      <c r="L340" s="177"/>
      <c r="M340" s="177"/>
      <c r="N340" s="177"/>
      <c r="O340" s="177"/>
      <c r="P340" s="177"/>
    </row>
    <row r="341" spans="1:16">
      <c r="A341" s="231"/>
      <c r="B341" s="177"/>
      <c r="C341" s="177"/>
      <c r="D341" s="177"/>
      <c r="E341" s="177"/>
      <c r="F341" s="177"/>
      <c r="G341" s="177"/>
      <c r="H341" s="177"/>
      <c r="I341" s="172"/>
      <c r="J341" s="172"/>
      <c r="K341" s="172"/>
      <c r="L341" s="177"/>
      <c r="M341" s="177"/>
      <c r="N341" s="177"/>
      <c r="O341" s="177"/>
      <c r="P341" s="177"/>
    </row>
    <row r="342" spans="1:16">
      <c r="A342" s="231"/>
      <c r="B342" s="177"/>
      <c r="C342" s="177"/>
      <c r="D342" s="177"/>
      <c r="E342" s="177"/>
      <c r="F342" s="177"/>
      <c r="G342" s="177"/>
      <c r="H342" s="177"/>
      <c r="I342" s="172"/>
      <c r="J342" s="172"/>
      <c r="K342" s="172"/>
      <c r="L342" s="177"/>
      <c r="M342" s="177"/>
      <c r="N342" s="177"/>
      <c r="O342" s="177"/>
      <c r="P342" s="177"/>
    </row>
    <row r="343" spans="1:16">
      <c r="A343" s="231"/>
      <c r="B343" s="177"/>
      <c r="C343" s="177"/>
      <c r="D343" s="177"/>
      <c r="E343" s="177"/>
      <c r="F343" s="177"/>
      <c r="G343" s="177"/>
      <c r="H343" s="177"/>
      <c r="I343" s="172"/>
      <c r="J343" s="172"/>
      <c r="K343" s="172"/>
      <c r="L343" s="177"/>
      <c r="M343" s="177"/>
      <c r="N343" s="177"/>
      <c r="O343" s="177"/>
      <c r="P343" s="177"/>
    </row>
    <row r="344" spans="1:16">
      <c r="A344" s="231"/>
      <c r="B344" s="177"/>
      <c r="C344" s="177"/>
      <c r="D344" s="177"/>
      <c r="E344" s="177"/>
      <c r="F344" s="177"/>
      <c r="G344" s="177"/>
      <c r="H344" s="177"/>
      <c r="I344" s="172"/>
      <c r="J344" s="172"/>
      <c r="K344" s="172"/>
      <c r="L344" s="177"/>
      <c r="M344" s="177"/>
      <c r="N344" s="177"/>
      <c r="O344" s="177"/>
      <c r="P344" s="177"/>
    </row>
    <row r="345" spans="1:16">
      <c r="A345" s="231"/>
      <c r="B345" s="177"/>
      <c r="C345" s="177"/>
      <c r="D345" s="177"/>
      <c r="E345" s="177"/>
      <c r="F345" s="177"/>
      <c r="G345" s="177"/>
      <c r="H345" s="177"/>
      <c r="I345" s="172"/>
      <c r="J345" s="172"/>
      <c r="K345" s="172"/>
      <c r="L345" s="177"/>
      <c r="M345" s="177"/>
      <c r="N345" s="177"/>
      <c r="O345" s="177"/>
      <c r="P345" s="177"/>
    </row>
    <row r="346" spans="1:16">
      <c r="A346" s="231"/>
      <c r="B346" s="177"/>
      <c r="C346" s="177"/>
      <c r="D346" s="177"/>
      <c r="E346" s="177"/>
      <c r="F346" s="177"/>
      <c r="G346" s="177"/>
      <c r="H346" s="177"/>
      <c r="I346" s="172"/>
      <c r="J346" s="172"/>
      <c r="K346" s="172"/>
      <c r="L346" s="177"/>
      <c r="M346" s="177"/>
      <c r="N346" s="177"/>
      <c r="O346" s="177"/>
      <c r="P346" s="177"/>
    </row>
    <row r="347" spans="1:16">
      <c r="A347" s="231"/>
      <c r="B347" s="177"/>
      <c r="C347" s="177"/>
      <c r="D347" s="177"/>
      <c r="E347" s="177"/>
      <c r="F347" s="177"/>
      <c r="G347" s="177"/>
      <c r="H347" s="177"/>
      <c r="I347" s="172"/>
      <c r="J347" s="172"/>
      <c r="K347" s="172"/>
      <c r="L347" s="177"/>
      <c r="M347" s="177"/>
      <c r="N347" s="177"/>
      <c r="O347" s="177"/>
      <c r="P347" s="177"/>
    </row>
    <row r="348" spans="1:16">
      <c r="A348" s="231"/>
      <c r="B348" s="177"/>
      <c r="C348" s="177"/>
      <c r="D348" s="177"/>
      <c r="E348" s="177"/>
      <c r="F348" s="177"/>
      <c r="G348" s="177"/>
      <c r="H348" s="177"/>
      <c r="I348" s="172"/>
      <c r="J348" s="172"/>
      <c r="K348" s="172"/>
      <c r="L348" s="177"/>
      <c r="M348" s="177"/>
      <c r="N348" s="177"/>
      <c r="O348" s="177"/>
      <c r="P348" s="177"/>
    </row>
    <row r="349" spans="1:16">
      <c r="A349" s="231"/>
      <c r="B349" s="177"/>
      <c r="C349" s="177"/>
      <c r="D349" s="177"/>
      <c r="E349" s="177"/>
      <c r="F349" s="177"/>
      <c r="G349" s="177"/>
      <c r="H349" s="177"/>
      <c r="I349" s="172"/>
      <c r="J349" s="172"/>
      <c r="K349" s="172"/>
      <c r="L349" s="177"/>
      <c r="M349" s="177"/>
      <c r="N349" s="177"/>
      <c r="O349" s="177"/>
      <c r="P349" s="177"/>
    </row>
    <row r="350" spans="1:16">
      <c r="A350" s="231"/>
      <c r="B350" s="177"/>
      <c r="C350" s="177"/>
      <c r="D350" s="177"/>
      <c r="E350" s="177"/>
      <c r="F350" s="177"/>
      <c r="G350" s="177"/>
      <c r="H350" s="177"/>
      <c r="I350" s="172"/>
      <c r="J350" s="172"/>
      <c r="K350" s="172"/>
      <c r="L350" s="177"/>
      <c r="M350" s="177"/>
      <c r="N350" s="177"/>
      <c r="O350" s="177"/>
      <c r="P350" s="177"/>
    </row>
    <row r="351" spans="1:16">
      <c r="A351" s="231"/>
      <c r="B351" s="177"/>
      <c r="C351" s="177"/>
      <c r="D351" s="177"/>
      <c r="E351" s="177"/>
      <c r="F351" s="177"/>
      <c r="G351" s="177"/>
      <c r="H351" s="177"/>
      <c r="I351" s="172"/>
      <c r="J351" s="172"/>
      <c r="K351" s="172"/>
      <c r="L351" s="177"/>
      <c r="M351" s="177"/>
      <c r="N351" s="177"/>
      <c r="O351" s="177"/>
      <c r="P351" s="177"/>
    </row>
    <row r="352" spans="1:16">
      <c r="A352" s="231"/>
      <c r="B352" s="177"/>
      <c r="C352" s="177"/>
      <c r="D352" s="177"/>
      <c r="E352" s="177"/>
      <c r="F352" s="177"/>
      <c r="G352" s="177"/>
      <c r="H352" s="177"/>
      <c r="I352" s="172"/>
      <c r="J352" s="172"/>
      <c r="K352" s="172"/>
      <c r="L352" s="177"/>
      <c r="M352" s="177"/>
      <c r="N352" s="177"/>
      <c r="O352" s="177"/>
      <c r="P352" s="177"/>
    </row>
    <row r="353" spans="1:16">
      <c r="A353" s="231"/>
      <c r="B353" s="177"/>
      <c r="C353" s="177"/>
      <c r="D353" s="177"/>
      <c r="E353" s="177"/>
      <c r="F353" s="177"/>
      <c r="G353" s="177"/>
      <c r="H353" s="177"/>
      <c r="I353" s="172"/>
      <c r="J353" s="172"/>
      <c r="K353" s="172"/>
      <c r="L353" s="177"/>
      <c r="M353" s="177"/>
      <c r="N353" s="177"/>
      <c r="O353" s="177"/>
      <c r="P353" s="177"/>
    </row>
    <row r="354" spans="1:16">
      <c r="A354" s="231"/>
      <c r="B354" s="177"/>
      <c r="C354" s="177"/>
      <c r="D354" s="177"/>
      <c r="E354" s="177"/>
      <c r="F354" s="177"/>
      <c r="G354" s="177"/>
      <c r="H354" s="177"/>
      <c r="I354" s="172"/>
      <c r="J354" s="172"/>
      <c r="K354" s="172"/>
      <c r="L354" s="177"/>
      <c r="M354" s="177"/>
      <c r="N354" s="177"/>
      <c r="O354" s="177"/>
      <c r="P354" s="177"/>
    </row>
    <row r="355" spans="1:16">
      <c r="A355" s="231"/>
      <c r="B355" s="177"/>
      <c r="C355" s="177"/>
      <c r="D355" s="177"/>
      <c r="E355" s="177"/>
      <c r="F355" s="177"/>
      <c r="G355" s="177"/>
      <c r="H355" s="177"/>
      <c r="I355" s="172"/>
      <c r="J355" s="172"/>
      <c r="K355" s="172"/>
      <c r="L355" s="177"/>
      <c r="M355" s="177"/>
      <c r="N355" s="177"/>
      <c r="O355" s="177"/>
      <c r="P355" s="177"/>
    </row>
    <row r="356" spans="1:16">
      <c r="A356" s="231"/>
      <c r="B356" s="177"/>
      <c r="C356" s="177"/>
      <c r="D356" s="177"/>
      <c r="E356" s="177"/>
      <c r="F356" s="177"/>
      <c r="G356" s="177"/>
      <c r="H356" s="177"/>
      <c r="I356" s="172"/>
      <c r="J356" s="172"/>
      <c r="K356" s="172"/>
      <c r="L356" s="177"/>
      <c r="M356" s="177"/>
      <c r="N356" s="177"/>
      <c r="O356" s="177"/>
      <c r="P356" s="177"/>
    </row>
    <row r="357" spans="1:16">
      <c r="A357" s="231"/>
      <c r="B357" s="177"/>
      <c r="C357" s="177"/>
      <c r="D357" s="177"/>
      <c r="E357" s="177"/>
      <c r="F357" s="177"/>
      <c r="G357" s="177"/>
      <c r="H357" s="177"/>
      <c r="I357" s="172"/>
      <c r="J357" s="172"/>
      <c r="K357" s="172"/>
      <c r="L357" s="177"/>
      <c r="M357" s="177"/>
      <c r="N357" s="177"/>
      <c r="O357" s="177"/>
      <c r="P357" s="177"/>
    </row>
    <row r="358" spans="1:16">
      <c r="A358" s="231"/>
      <c r="B358" s="172"/>
      <c r="C358" s="172"/>
      <c r="D358" s="172"/>
      <c r="E358" s="172"/>
      <c r="F358" s="172"/>
      <c r="G358" s="172"/>
      <c r="H358" s="172"/>
      <c r="I358" s="172"/>
      <c r="J358" s="172"/>
      <c r="K358" s="172"/>
      <c r="L358" s="172"/>
      <c r="M358" s="172"/>
      <c r="N358" s="172"/>
      <c r="O358" s="172"/>
      <c r="P358" s="172"/>
    </row>
    <row r="359" spans="1:16">
      <c r="A359" s="231"/>
      <c r="B359" s="172"/>
      <c r="C359" s="172"/>
      <c r="D359" s="172"/>
      <c r="E359" s="172"/>
      <c r="F359" s="172"/>
      <c r="G359" s="172"/>
      <c r="H359" s="172"/>
      <c r="I359" s="172"/>
      <c r="J359" s="172"/>
      <c r="K359" s="172"/>
      <c r="L359" s="172"/>
      <c r="M359" s="172"/>
      <c r="N359" s="172"/>
      <c r="O359" s="172"/>
      <c r="P359" s="172"/>
    </row>
    <row r="360" spans="1:16">
      <c r="A360" s="231"/>
      <c r="B360" s="172"/>
      <c r="C360" s="172"/>
      <c r="D360" s="172"/>
      <c r="E360" s="172"/>
      <c r="F360" s="172"/>
      <c r="G360" s="172"/>
      <c r="H360" s="172"/>
      <c r="I360" s="172"/>
      <c r="J360" s="172"/>
      <c r="K360" s="172"/>
      <c r="L360" s="172"/>
      <c r="M360" s="172"/>
      <c r="N360" s="172"/>
      <c r="O360" s="172"/>
      <c r="P360" s="172"/>
    </row>
    <row r="361" spans="1:16">
      <c r="A361" s="231"/>
      <c r="B361" s="172"/>
      <c r="C361" s="172"/>
      <c r="D361" s="172"/>
      <c r="E361" s="172"/>
      <c r="F361" s="172"/>
      <c r="G361" s="172"/>
      <c r="H361" s="172"/>
      <c r="I361" s="172"/>
      <c r="J361" s="172"/>
      <c r="K361" s="172"/>
      <c r="L361" s="172"/>
      <c r="M361" s="172"/>
      <c r="N361" s="172"/>
      <c r="O361" s="172"/>
      <c r="P361" s="172"/>
    </row>
    <row r="362" spans="1:16">
      <c r="A362" s="231"/>
      <c r="B362" s="172"/>
      <c r="C362" s="172"/>
      <c r="D362" s="172"/>
      <c r="E362" s="172"/>
      <c r="F362" s="172"/>
      <c r="G362" s="172"/>
      <c r="H362" s="172"/>
      <c r="I362" s="172"/>
      <c r="J362" s="172"/>
      <c r="K362" s="172"/>
      <c r="L362" s="172"/>
      <c r="M362" s="172"/>
      <c r="N362" s="172"/>
      <c r="O362" s="172"/>
      <c r="P362" s="172"/>
    </row>
    <row r="363" spans="1:16">
      <c r="A363" s="231"/>
      <c r="B363" s="172"/>
      <c r="C363" s="172"/>
      <c r="D363" s="172"/>
      <c r="E363" s="172"/>
      <c r="F363" s="172"/>
      <c r="G363" s="172"/>
      <c r="H363" s="172"/>
      <c r="I363" s="172"/>
      <c r="J363" s="172"/>
      <c r="K363" s="172"/>
      <c r="L363" s="172"/>
      <c r="M363" s="172"/>
      <c r="N363" s="172"/>
      <c r="O363" s="172"/>
      <c r="P363" s="172"/>
    </row>
    <row r="364" spans="1:16">
      <c r="A364" s="231"/>
      <c r="B364" s="172"/>
      <c r="C364" s="172"/>
      <c r="D364" s="172"/>
      <c r="E364" s="172"/>
      <c r="F364" s="172"/>
      <c r="G364" s="172"/>
      <c r="H364" s="172"/>
      <c r="I364" s="172"/>
      <c r="J364" s="172"/>
      <c r="K364" s="172"/>
      <c r="L364" s="172"/>
      <c r="M364" s="172"/>
      <c r="N364" s="172"/>
      <c r="O364" s="172"/>
      <c r="P364" s="172"/>
    </row>
    <row r="365" spans="1:16">
      <c r="A365" s="231"/>
      <c r="B365" s="172"/>
      <c r="C365" s="172"/>
      <c r="D365" s="172"/>
      <c r="E365" s="172"/>
      <c r="F365" s="172"/>
      <c r="G365" s="172"/>
      <c r="H365" s="172"/>
      <c r="I365" s="172"/>
      <c r="J365" s="172"/>
      <c r="K365" s="172"/>
      <c r="L365" s="172"/>
      <c r="M365" s="172"/>
      <c r="N365" s="172"/>
      <c r="O365" s="172"/>
      <c r="P365" s="172"/>
    </row>
    <row r="366" spans="1:16">
      <c r="A366" s="231"/>
      <c r="B366" s="172"/>
      <c r="C366" s="172"/>
      <c r="D366" s="172"/>
      <c r="E366" s="172"/>
      <c r="F366" s="172"/>
      <c r="G366" s="172"/>
      <c r="H366" s="172"/>
      <c r="I366" s="172"/>
      <c r="J366" s="172"/>
      <c r="K366" s="172"/>
      <c r="L366" s="172"/>
      <c r="M366" s="172"/>
      <c r="N366" s="172"/>
      <c r="O366" s="172"/>
      <c r="P366" s="172"/>
    </row>
    <row r="367" spans="1:16">
      <c r="A367" s="231"/>
      <c r="B367" s="172"/>
      <c r="C367" s="172"/>
      <c r="D367" s="172"/>
      <c r="E367" s="172"/>
      <c r="F367" s="172"/>
      <c r="G367" s="172"/>
      <c r="H367" s="172"/>
      <c r="I367" s="172"/>
      <c r="J367" s="172"/>
      <c r="K367" s="172"/>
      <c r="L367" s="172"/>
      <c r="M367" s="172"/>
      <c r="N367" s="172"/>
      <c r="O367" s="172"/>
      <c r="P367" s="172"/>
    </row>
    <row r="368" spans="1:16">
      <c r="A368" s="231"/>
      <c r="B368" s="172"/>
      <c r="C368" s="172"/>
      <c r="D368" s="172"/>
      <c r="E368" s="172"/>
      <c r="F368" s="172"/>
      <c r="G368" s="172"/>
      <c r="H368" s="172"/>
      <c r="I368" s="172"/>
      <c r="J368" s="172"/>
      <c r="K368" s="172"/>
      <c r="L368" s="172"/>
      <c r="M368" s="172"/>
      <c r="N368" s="172"/>
      <c r="O368" s="172"/>
      <c r="P368" s="172"/>
    </row>
    <row r="369" spans="1:1">
      <c r="A369" s="231"/>
    </row>
    <row r="370" spans="1:1">
      <c r="A370" s="231"/>
    </row>
    <row r="371" spans="1:1">
      <c r="A371" s="231"/>
    </row>
    <row r="372" spans="1:1">
      <c r="A372" s="231"/>
    </row>
    <row r="373" spans="1:1">
      <c r="A373" s="231"/>
    </row>
    <row r="374" spans="1:1">
      <c r="A374" s="231"/>
    </row>
    <row r="375" spans="1:1">
      <c r="A375" s="231"/>
    </row>
    <row r="376" spans="1:1">
      <c r="A376" s="231"/>
    </row>
    <row r="377" spans="1:1">
      <c r="A377" s="231"/>
    </row>
    <row r="378" spans="1:1">
      <c r="A378" s="231"/>
    </row>
    <row r="379" spans="1:1">
      <c r="A379" s="231"/>
    </row>
    <row r="380" spans="1:1">
      <c r="A380" s="231"/>
    </row>
    <row r="381" spans="1:1">
      <c r="A381" s="231"/>
    </row>
    <row r="382" spans="1:1">
      <c r="A382" s="231"/>
    </row>
    <row r="383" spans="1:1">
      <c r="A383" s="231"/>
    </row>
    <row r="384" spans="1:1">
      <c r="A384" s="231"/>
    </row>
    <row r="385" spans="1:1">
      <c r="A385" s="23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DEAE-F2D6-4D8B-AFEE-BF872949C356}">
  <sheetPr>
    <tabColor theme="5" tint="0.39997558519241921"/>
  </sheetPr>
  <dimension ref="A1:S28"/>
  <sheetViews>
    <sheetView workbookViewId="0">
      <selection activeCell="A18" sqref="A18"/>
    </sheetView>
  </sheetViews>
  <sheetFormatPr defaultRowHeight="15"/>
  <cols>
    <col min="1" max="1" width="16.5703125" customWidth="1"/>
  </cols>
  <sheetData>
    <row r="1" spans="1:19">
      <c r="A1" s="243" t="s">
        <v>304</v>
      </c>
      <c r="B1" s="83"/>
      <c r="C1" s="83"/>
      <c r="D1" s="83"/>
      <c r="E1" s="83"/>
      <c r="F1" s="83"/>
      <c r="G1" s="83"/>
      <c r="H1" s="83"/>
      <c r="I1" s="83"/>
      <c r="J1" s="83"/>
      <c r="K1" s="83"/>
      <c r="L1" s="83"/>
      <c r="M1" s="83"/>
      <c r="N1" s="85"/>
      <c r="O1" s="86"/>
      <c r="P1" s="87"/>
      <c r="Q1" s="244"/>
    </row>
    <row r="2" spans="1:19">
      <c r="A2" s="88"/>
      <c r="B2" s="89"/>
      <c r="C2" s="89"/>
      <c r="D2" s="89"/>
      <c r="E2" s="89"/>
      <c r="F2" s="89"/>
      <c r="G2" s="89"/>
      <c r="H2" s="89"/>
      <c r="I2" s="89"/>
      <c r="J2" s="89" t="s">
        <v>207</v>
      </c>
      <c r="K2" s="89"/>
      <c r="L2" s="89"/>
      <c r="M2" s="89"/>
      <c r="N2" s="89"/>
      <c r="O2" s="89"/>
      <c r="P2" s="91"/>
      <c r="Q2" s="92"/>
    </row>
    <row r="3" spans="1:19" ht="22.5">
      <c r="A3" s="160" t="s">
        <v>305</v>
      </c>
      <c r="B3" s="248" t="s">
        <v>72</v>
      </c>
      <c r="C3" s="249" t="s">
        <v>110</v>
      </c>
      <c r="D3" s="250" t="s">
        <v>209</v>
      </c>
      <c r="E3" s="251" t="s">
        <v>210</v>
      </c>
      <c r="F3" s="249" t="s">
        <v>211</v>
      </c>
      <c r="G3" s="249" t="s">
        <v>212</v>
      </c>
      <c r="H3" s="250" t="s">
        <v>213</v>
      </c>
      <c r="I3" s="250" t="s">
        <v>214</v>
      </c>
      <c r="J3" s="251" t="s">
        <v>215</v>
      </c>
      <c r="K3" s="251" t="s">
        <v>216</v>
      </c>
      <c r="L3" s="249" t="s">
        <v>76</v>
      </c>
      <c r="M3" s="249" t="s">
        <v>97</v>
      </c>
      <c r="N3" s="249" t="s">
        <v>99</v>
      </c>
      <c r="O3" s="249" t="s">
        <v>217</v>
      </c>
      <c r="P3" s="250" t="s">
        <v>218</v>
      </c>
      <c r="Q3" s="252" t="s">
        <v>219</v>
      </c>
    </row>
    <row r="4" spans="1:19">
      <c r="A4" s="153" t="s">
        <v>220</v>
      </c>
      <c r="B4" s="257"/>
      <c r="C4" s="257"/>
      <c r="D4" s="258"/>
      <c r="E4" s="259"/>
      <c r="F4" s="257"/>
      <c r="G4" s="257"/>
      <c r="H4" s="258"/>
      <c r="I4" s="259"/>
      <c r="J4" s="259"/>
      <c r="K4" s="139"/>
      <c r="L4" s="257"/>
      <c r="M4" s="257"/>
      <c r="N4" s="257"/>
      <c r="O4" s="257"/>
      <c r="P4" s="260"/>
      <c r="Q4" s="253"/>
    </row>
    <row r="5" spans="1:19">
      <c r="A5" s="264" t="s">
        <v>72</v>
      </c>
      <c r="B5" s="265">
        <v>0</v>
      </c>
      <c r="C5" s="265">
        <v>4.7659181760000003E-6</v>
      </c>
      <c r="D5" s="141">
        <v>1.9458595154829703E-2</v>
      </c>
      <c r="E5" s="142">
        <v>2.6888251541878273E-2</v>
      </c>
      <c r="F5" s="265">
        <v>0.10649326206082833</v>
      </c>
      <c r="G5" s="265"/>
      <c r="H5" s="141">
        <v>0</v>
      </c>
      <c r="I5" s="141">
        <v>5.6349973728000002E-6</v>
      </c>
      <c r="J5" s="142">
        <v>7.5021953179065838E-4</v>
      </c>
      <c r="K5" s="142"/>
      <c r="L5" s="265">
        <v>9.622819936940509E-2</v>
      </c>
      <c r="M5" s="265">
        <v>8.4602064888368633E-2</v>
      </c>
      <c r="N5" s="265">
        <v>0.2598500005959708</v>
      </c>
      <c r="O5" s="265">
        <v>0.32716473191983364</v>
      </c>
      <c r="P5" s="141">
        <v>0.11160511742655781</v>
      </c>
      <c r="Q5" s="266">
        <v>1.0330508434050116</v>
      </c>
    </row>
    <row r="6" spans="1:19">
      <c r="A6" s="264" t="s">
        <v>209</v>
      </c>
      <c r="B6" s="265">
        <v>0.15020608453675272</v>
      </c>
      <c r="C6" s="265">
        <v>6.661286940850944E-2</v>
      </c>
      <c r="D6" s="141">
        <v>0</v>
      </c>
      <c r="E6" s="142">
        <v>0.27936717444216586</v>
      </c>
      <c r="F6" s="265">
        <v>0.84583882726516502</v>
      </c>
      <c r="G6" s="265"/>
      <c r="H6" s="141">
        <v>2.2882784569341038E-7</v>
      </c>
      <c r="I6" s="141">
        <v>1.8095390870351068E-3</v>
      </c>
      <c r="J6" s="142">
        <v>0.2280557768506514</v>
      </c>
      <c r="K6" s="142"/>
      <c r="L6" s="265">
        <v>3.0839288711464696E-2</v>
      </c>
      <c r="M6" s="265">
        <v>0.32340711579517195</v>
      </c>
      <c r="N6" s="265">
        <v>0.36015205934427341</v>
      </c>
      <c r="O6" s="265">
        <v>0.10036910409652086</v>
      </c>
      <c r="P6" s="141">
        <v>8.7180207032083843E-4</v>
      </c>
      <c r="Q6" s="266">
        <v>2.3875298704358769</v>
      </c>
    </row>
    <row r="7" spans="1:19">
      <c r="A7" s="264" t="s">
        <v>306</v>
      </c>
      <c r="B7" s="265">
        <v>5.1748690516625395E-2</v>
      </c>
      <c r="C7" s="265">
        <v>0.12823387474834907</v>
      </c>
      <c r="D7" s="141">
        <v>0.12425480648003612</v>
      </c>
      <c r="E7" s="142">
        <v>0.53637589195405178</v>
      </c>
      <c r="F7" s="265">
        <v>0.83753962367064416</v>
      </c>
      <c r="G7" s="265"/>
      <c r="H7" s="141">
        <v>1.1420974521720003E-3</v>
      </c>
      <c r="I7" s="141">
        <v>0.13077300199273875</v>
      </c>
      <c r="J7" s="142">
        <v>1.0900794962700744E-2</v>
      </c>
      <c r="K7" s="142"/>
      <c r="L7" s="265">
        <v>4.5990160246845366E-2</v>
      </c>
      <c r="M7" s="265">
        <v>2.9474877525593208E-2</v>
      </c>
      <c r="N7" s="265">
        <v>3.2831293778640004E-2</v>
      </c>
      <c r="O7" s="265">
        <v>0.14318752398136417</v>
      </c>
      <c r="P7" s="141">
        <v>2.5945851649416402E-2</v>
      </c>
      <c r="Q7" s="266">
        <v>2.0983984889591771</v>
      </c>
    </row>
    <row r="8" spans="1:19">
      <c r="A8" s="264" t="s">
        <v>211</v>
      </c>
      <c r="B8" s="265">
        <v>8.9996548115387832E-4</v>
      </c>
      <c r="C8" s="265">
        <v>4.1855933423638088E-3</v>
      </c>
      <c r="D8" s="141">
        <v>3.1177613201738112E-3</v>
      </c>
      <c r="E8" s="142">
        <v>4.8153393345370891E-3</v>
      </c>
      <c r="F8" s="265">
        <v>0</v>
      </c>
      <c r="G8" s="265"/>
      <c r="H8" s="141">
        <v>7.6708574964445136E-2</v>
      </c>
      <c r="I8" s="141">
        <v>4.1097447705457741E-3</v>
      </c>
      <c r="J8" s="142">
        <v>3.2055547958704883E-2</v>
      </c>
      <c r="K8" s="142"/>
      <c r="L8" s="265">
        <v>8.243994125945917E-5</v>
      </c>
      <c r="M8" s="265">
        <v>7.7960315089961707E-2</v>
      </c>
      <c r="N8" s="265">
        <v>3.5090929802429879E-5</v>
      </c>
      <c r="O8" s="265">
        <v>1.4140692755829359E-2</v>
      </c>
      <c r="P8" s="141">
        <v>1.3424951976025567E-2</v>
      </c>
      <c r="Q8" s="266">
        <v>0.23153601786480288</v>
      </c>
    </row>
    <row r="9" spans="1:19">
      <c r="A9" s="264" t="s">
        <v>212</v>
      </c>
      <c r="B9" s="265">
        <v>4.4495100254598923E-3</v>
      </c>
      <c r="C9" s="265">
        <v>3.5529424203317402E-2</v>
      </c>
      <c r="D9" s="141">
        <v>1.6278861963106431E-3</v>
      </c>
      <c r="E9" s="142">
        <v>7.1982166980789714E-2</v>
      </c>
      <c r="F9" s="265">
        <v>2.4107119783850135</v>
      </c>
      <c r="G9" s="265"/>
      <c r="H9" s="141">
        <v>0.1664307347031217</v>
      </c>
      <c r="I9" s="141">
        <v>9.8625388974648023E-2</v>
      </c>
      <c r="J9" s="142">
        <v>0.1392765910080534</v>
      </c>
      <c r="K9" s="142"/>
      <c r="L9" s="265">
        <v>0.81703701795282502</v>
      </c>
      <c r="M9" s="265">
        <v>0.22410001848211852</v>
      </c>
      <c r="N9" s="265">
        <v>0.5385948186358368</v>
      </c>
      <c r="O9" s="265">
        <v>0.7799158265502919</v>
      </c>
      <c r="P9" s="141">
        <v>0.57954736554421715</v>
      </c>
      <c r="Q9" s="266">
        <v>5.8678287276420038</v>
      </c>
    </row>
    <row r="10" spans="1:19">
      <c r="A10" s="264" t="s">
        <v>213</v>
      </c>
      <c r="B10" s="265">
        <v>0</v>
      </c>
      <c r="C10" s="265">
        <v>0</v>
      </c>
      <c r="D10" s="141">
        <v>0</v>
      </c>
      <c r="E10" s="142">
        <v>0</v>
      </c>
      <c r="F10" s="265">
        <v>0.1251987314355934</v>
      </c>
      <c r="G10" s="265"/>
      <c r="H10" s="141">
        <v>0.40615784455029585</v>
      </c>
      <c r="I10" s="141">
        <v>8.0495519420399901E-5</v>
      </c>
      <c r="J10" s="142">
        <v>0</v>
      </c>
      <c r="K10" s="142"/>
      <c r="L10" s="265">
        <v>6.2573833856852928E-3</v>
      </c>
      <c r="M10" s="265">
        <v>9.8389799999999996E-7</v>
      </c>
      <c r="N10" s="265">
        <v>1.2263472144E-3</v>
      </c>
      <c r="O10" s="265">
        <v>0</v>
      </c>
      <c r="P10" s="141">
        <v>9.2905092000000008E-10</v>
      </c>
      <c r="Q10" s="266">
        <v>0.53892178693244575</v>
      </c>
      <c r="S10" s="134">
        <f>Q10-SUM(B10:P10)</f>
        <v>0</v>
      </c>
    </row>
    <row r="11" spans="1:19">
      <c r="A11" s="264" t="s">
        <v>301</v>
      </c>
      <c r="B11" s="265">
        <v>0</v>
      </c>
      <c r="C11" s="265">
        <v>0</v>
      </c>
      <c r="D11" s="141">
        <v>9.1369135568746863E-4</v>
      </c>
      <c r="E11" s="142">
        <v>1.9251150177998277E-2</v>
      </c>
      <c r="F11" s="265">
        <v>8.9531385599003657E-2</v>
      </c>
      <c r="G11" s="265"/>
      <c r="H11" s="141">
        <v>0</v>
      </c>
      <c r="I11" s="141">
        <v>6.8349707938597445E-2</v>
      </c>
      <c r="J11" s="142">
        <v>0.15190880073621973</v>
      </c>
      <c r="K11" s="142"/>
      <c r="L11" s="265">
        <v>1.3065411816E-7</v>
      </c>
      <c r="M11" s="265">
        <v>1.2016333758438025</v>
      </c>
      <c r="N11" s="265">
        <v>8.5363273088999991E-3</v>
      </c>
      <c r="O11" s="265">
        <v>0.11333092810939197</v>
      </c>
      <c r="P11" s="141">
        <v>0.54480257852577696</v>
      </c>
      <c r="Q11" s="266">
        <v>2.1982580762494961</v>
      </c>
    </row>
    <row r="12" spans="1:19">
      <c r="A12" s="264" t="s">
        <v>296</v>
      </c>
      <c r="B12" s="265">
        <v>0</v>
      </c>
      <c r="C12" s="265">
        <v>0</v>
      </c>
      <c r="D12" s="141">
        <v>5.9159107430634903E-6</v>
      </c>
      <c r="E12" s="142">
        <v>1.4298044328902994E-2</v>
      </c>
      <c r="F12" s="265">
        <v>7.0746054706755962E-2</v>
      </c>
      <c r="G12" s="265"/>
      <c r="H12" s="141">
        <v>0</v>
      </c>
      <c r="I12" s="141">
        <v>3.2447357347800939E-3</v>
      </c>
      <c r="J12" s="142">
        <v>1.9466676452136768E-2</v>
      </c>
      <c r="K12" s="142"/>
      <c r="L12" s="265">
        <v>1.5775611185497749E-9</v>
      </c>
      <c r="M12" s="265">
        <v>0.11894771406574767</v>
      </c>
      <c r="N12" s="265">
        <v>2.5192547328474001E-2</v>
      </c>
      <c r="O12" s="265">
        <v>2.5860586584132001E-2</v>
      </c>
      <c r="P12" s="141">
        <v>6.5415944843999992E-5</v>
      </c>
      <c r="Q12" s="266">
        <v>0.27782769263407764</v>
      </c>
    </row>
    <row r="13" spans="1:19">
      <c r="A13" s="264" t="s">
        <v>256</v>
      </c>
      <c r="B13" s="265">
        <v>0</v>
      </c>
      <c r="C13" s="265">
        <v>3.4302462448319998E-3</v>
      </c>
      <c r="D13" s="141">
        <v>0</v>
      </c>
      <c r="E13" s="142">
        <v>0.14683532834200166</v>
      </c>
      <c r="F13" s="265">
        <v>0.64520212859790638</v>
      </c>
      <c r="G13" s="265"/>
      <c r="H13" s="141">
        <v>0</v>
      </c>
      <c r="I13" s="141">
        <v>3.5151484372043318E-3</v>
      </c>
      <c r="J13" s="142">
        <v>4.944380038295889E-2</v>
      </c>
      <c r="K13" s="142"/>
      <c r="L13" s="265">
        <v>2.0649624508816871</v>
      </c>
      <c r="M13" s="265">
        <v>0.83094834494059544</v>
      </c>
      <c r="N13" s="265">
        <v>2.8756662770878467</v>
      </c>
      <c r="O13" s="265">
        <v>1.3564063902929464</v>
      </c>
      <c r="P13" s="141">
        <v>1.7138598591527701</v>
      </c>
      <c r="Q13" s="266">
        <v>9.6902699743607492</v>
      </c>
    </row>
    <row r="14" spans="1:19">
      <c r="A14" s="264" t="s">
        <v>76</v>
      </c>
      <c r="B14" s="265">
        <v>3.2000549760000001E-5</v>
      </c>
      <c r="C14" s="265">
        <v>2.4486745962905999E-3</v>
      </c>
      <c r="D14" s="141">
        <v>1.3533973585084184E-3</v>
      </c>
      <c r="E14" s="142">
        <v>1.0545035062436339E-2</v>
      </c>
      <c r="F14" s="265">
        <v>1.5258882466149572E-2</v>
      </c>
      <c r="G14" s="265"/>
      <c r="H14" s="141">
        <v>2.4049156933009441E-3</v>
      </c>
      <c r="I14" s="141">
        <v>7.5150344737332127E-3</v>
      </c>
      <c r="J14" s="142">
        <v>5.1295944924761366E-3</v>
      </c>
      <c r="K14" s="142"/>
      <c r="L14" s="265">
        <v>0</v>
      </c>
      <c r="M14" s="265">
        <v>2.8733723756248695E-2</v>
      </c>
      <c r="N14" s="265">
        <v>6.9243517420747205E-2</v>
      </c>
      <c r="O14" s="265">
        <v>5.9414910825737549E-2</v>
      </c>
      <c r="P14" s="141">
        <v>0.14202723023012007</v>
      </c>
      <c r="Q14" s="266">
        <v>0.34410691692550871</v>
      </c>
    </row>
    <row r="15" spans="1:19">
      <c r="A15" s="264" t="s">
        <v>258</v>
      </c>
      <c r="B15" s="265">
        <v>0</v>
      </c>
      <c r="C15" s="265">
        <v>0</v>
      </c>
      <c r="D15" s="141">
        <v>1.5343089403192704E-2</v>
      </c>
      <c r="E15" s="142">
        <v>1.4445668561687999E-3</v>
      </c>
      <c r="F15" s="265">
        <v>7.437655895913621E-2</v>
      </c>
      <c r="G15" s="265"/>
      <c r="H15" s="141">
        <v>0</v>
      </c>
      <c r="I15" s="141">
        <v>5.4277571314023986E-3</v>
      </c>
      <c r="J15" s="142">
        <v>3.2217169252627461E-3</v>
      </c>
      <c r="K15" s="142"/>
      <c r="L15" s="265">
        <v>2.1892472062180008</v>
      </c>
      <c r="M15" s="265">
        <v>2.6066646145078955</v>
      </c>
      <c r="N15" s="265">
        <v>0.70361535964965538</v>
      </c>
      <c r="O15" s="265">
        <v>0.79526040535050835</v>
      </c>
      <c r="P15" s="141">
        <v>2.7818929161865444</v>
      </c>
      <c r="Q15" s="266">
        <v>9.1764941911877642</v>
      </c>
    </row>
    <row r="16" spans="1:19">
      <c r="A16" s="264" t="s">
        <v>307</v>
      </c>
      <c r="B16" s="265">
        <v>0</v>
      </c>
      <c r="C16" s="265">
        <v>0</v>
      </c>
      <c r="D16" s="141">
        <v>0</v>
      </c>
      <c r="E16" s="142">
        <v>0</v>
      </c>
      <c r="F16" s="265">
        <v>0</v>
      </c>
      <c r="G16" s="265"/>
      <c r="H16" s="141">
        <v>8.4594293999999994E-9</v>
      </c>
      <c r="I16" s="141">
        <v>0</v>
      </c>
      <c r="J16" s="142">
        <v>0</v>
      </c>
      <c r="K16" s="142"/>
      <c r="L16" s="265">
        <v>1.0216262765051181</v>
      </c>
      <c r="M16" s="265">
        <v>0</v>
      </c>
      <c r="N16" s="265">
        <v>0</v>
      </c>
      <c r="O16" s="265">
        <v>6.6934915884000015E-7</v>
      </c>
      <c r="P16" s="141">
        <v>0</v>
      </c>
      <c r="Q16" s="266">
        <v>1.0216269543137062</v>
      </c>
      <c r="S16" s="134">
        <f>Q16-SUM(B16:P16)</f>
        <v>0</v>
      </c>
    </row>
    <row r="17" spans="1:17">
      <c r="A17" s="264" t="s">
        <v>218</v>
      </c>
      <c r="B17" s="265">
        <v>9.8770366719564804E-7</v>
      </c>
      <c r="C17" s="265">
        <v>1.4435464964999039E-3</v>
      </c>
      <c r="D17" s="141">
        <v>7.554692320299113E-5</v>
      </c>
      <c r="E17" s="142">
        <v>4.0773134480087628E-3</v>
      </c>
      <c r="F17" s="265">
        <v>1.7204702980966578E-2</v>
      </c>
      <c r="G17" s="265"/>
      <c r="H17" s="141">
        <v>9.5538147073919984E-6</v>
      </c>
      <c r="I17" s="141">
        <v>1.9384109010956208E-4</v>
      </c>
      <c r="J17" s="142">
        <v>1.5144925886433995E-3</v>
      </c>
      <c r="K17" s="142"/>
      <c r="L17" s="265">
        <v>0.12560535025684152</v>
      </c>
      <c r="M17" s="265">
        <v>0.12749476238671295</v>
      </c>
      <c r="N17" s="265">
        <v>1.7632879972262341E-2</v>
      </c>
      <c r="O17" s="265">
        <v>1.5438122780609329E-2</v>
      </c>
      <c r="P17" s="141">
        <v>4.2737648066731408E-2</v>
      </c>
      <c r="Q17" s="266">
        <v>0.35342874850896333</v>
      </c>
    </row>
    <row r="18" spans="1:17">
      <c r="A18" s="163" t="s">
        <v>308</v>
      </c>
      <c r="B18" s="261">
        <v>8.2219415436000003E-7</v>
      </c>
      <c r="C18" s="261">
        <v>2.5039441893060004E-4</v>
      </c>
      <c r="D18" s="262">
        <v>8.192712566440477E-4</v>
      </c>
      <c r="E18" s="263">
        <v>1.1758261948963543E-4</v>
      </c>
      <c r="F18" s="261">
        <v>1.5659871847313295E-2</v>
      </c>
      <c r="G18" s="261"/>
      <c r="H18" s="262">
        <v>7.6279644144000019E-7</v>
      </c>
      <c r="I18" s="262">
        <v>6.401553457605469E-5</v>
      </c>
      <c r="J18" s="263">
        <v>3.8968414907563132E-6</v>
      </c>
      <c r="K18" s="263"/>
      <c r="L18" s="261">
        <v>7.4596739531965456E-4</v>
      </c>
      <c r="M18" s="261">
        <v>3.9719893177799996E-2</v>
      </c>
      <c r="N18" s="261">
        <v>3.9707332359119997E-3</v>
      </c>
      <c r="O18" s="261">
        <v>2.5861569255399607E-3</v>
      </c>
      <c r="P18" s="262">
        <v>1.2248972864291924E-3</v>
      </c>
      <c r="Q18" s="145">
        <v>6.516426553004101E-2</v>
      </c>
    </row>
    <row r="19" spans="1:17">
      <c r="A19" s="245" t="s">
        <v>229</v>
      </c>
      <c r="B19" s="246">
        <v>0.20733806100757343</v>
      </c>
      <c r="C19" s="246">
        <v>0.24213938937726884</v>
      </c>
      <c r="D19" s="246">
        <v>0.16696996135932896</v>
      </c>
      <c r="E19" s="246">
        <v>1.1159978450884291</v>
      </c>
      <c r="F19" s="246">
        <v>5.2537620079744762</v>
      </c>
      <c r="G19" s="246"/>
      <c r="H19" s="246">
        <v>0.65285472126175959</v>
      </c>
      <c r="I19" s="246">
        <v>0.323714045682164</v>
      </c>
      <c r="J19" s="246">
        <v>0.64172790873108942</v>
      </c>
      <c r="K19" s="246"/>
      <c r="L19" s="246">
        <v>6.3986218730961308</v>
      </c>
      <c r="M19" s="246">
        <v>5.6936878043580172</v>
      </c>
      <c r="N19" s="246">
        <v>4.8965472525027218</v>
      </c>
      <c r="O19" s="246">
        <v>3.7330760495218644</v>
      </c>
      <c r="P19" s="246">
        <v>5.9580056349888038</v>
      </c>
      <c r="Q19" s="246">
        <v>35.284442554949628</v>
      </c>
    </row>
    <row r="20" spans="1:17">
      <c r="A20" s="106"/>
      <c r="B20" s="108"/>
      <c r="C20" s="108"/>
      <c r="D20" s="108"/>
      <c r="E20" s="108"/>
      <c r="F20" s="108"/>
      <c r="G20" s="108"/>
      <c r="H20" s="108"/>
      <c r="I20" s="108"/>
      <c r="J20" s="108"/>
      <c r="K20" s="108"/>
      <c r="L20" s="108"/>
      <c r="M20" s="108"/>
      <c r="N20" s="108"/>
      <c r="O20" s="109"/>
    </row>
    <row r="21" spans="1:17">
      <c r="A21" s="126" t="s">
        <v>231</v>
      </c>
      <c r="B21" s="172"/>
      <c r="C21" s="172"/>
      <c r="D21" s="172"/>
      <c r="E21" s="172"/>
      <c r="F21" s="172"/>
      <c r="G21" s="172"/>
      <c r="H21" s="172"/>
      <c r="I21" s="172"/>
      <c r="J21" s="172"/>
      <c r="K21" s="172"/>
      <c r="L21" s="241"/>
      <c r="M21" s="241"/>
      <c r="N21" s="172"/>
      <c r="O21" s="172"/>
    </row>
    <row r="22" spans="1:17">
      <c r="A22" s="242" t="s">
        <v>309</v>
      </c>
      <c r="B22" s="172"/>
      <c r="C22" s="172"/>
      <c r="D22" s="172"/>
      <c r="E22" s="172"/>
      <c r="F22" s="172"/>
      <c r="G22" s="172"/>
      <c r="H22" s="172"/>
      <c r="I22" s="172"/>
      <c r="J22" s="172"/>
      <c r="K22" s="172"/>
      <c r="L22" s="241"/>
      <c r="M22" s="241"/>
      <c r="N22" s="172"/>
      <c r="O22" s="172"/>
    </row>
    <row r="23" spans="1:17">
      <c r="A23" s="172"/>
      <c r="B23" s="172"/>
      <c r="C23" s="172"/>
      <c r="D23" s="172"/>
      <c r="E23" s="172"/>
      <c r="F23" s="172"/>
      <c r="G23" s="172"/>
      <c r="H23" s="172"/>
      <c r="I23" s="172"/>
      <c r="J23" s="172"/>
      <c r="K23" s="172"/>
      <c r="L23" s="241"/>
      <c r="M23" s="241"/>
      <c r="N23" s="172"/>
      <c r="O23" s="172"/>
    </row>
    <row r="24" spans="1:17">
      <c r="A24" s="172"/>
      <c r="B24" s="172"/>
      <c r="C24" s="172"/>
      <c r="D24" s="172"/>
      <c r="E24" s="172"/>
      <c r="F24" s="172"/>
      <c r="G24" s="172"/>
      <c r="H24" s="172"/>
      <c r="I24" s="172"/>
      <c r="J24" s="172"/>
      <c r="K24" s="172"/>
      <c r="L24" s="241"/>
      <c r="M24" s="241"/>
      <c r="N24" s="172"/>
      <c r="O24" s="172"/>
    </row>
    <row r="25" spans="1:17">
      <c r="A25" s="172"/>
      <c r="B25" s="172"/>
      <c r="C25" s="172"/>
      <c r="D25" s="172"/>
      <c r="E25" s="172"/>
      <c r="F25" s="172"/>
      <c r="G25" s="172"/>
      <c r="H25" s="172"/>
      <c r="I25" s="172"/>
      <c r="J25" s="172"/>
      <c r="K25" s="172"/>
      <c r="L25" s="172"/>
      <c r="M25" s="172"/>
      <c r="N25" s="172"/>
      <c r="O25" s="172"/>
    </row>
    <row r="26" spans="1:17">
      <c r="A26" s="172"/>
      <c r="B26" s="172"/>
      <c r="C26" s="172"/>
      <c r="D26" s="172"/>
      <c r="E26" s="172"/>
      <c r="F26" s="172"/>
      <c r="G26" s="172"/>
      <c r="H26" s="172"/>
      <c r="I26" s="172"/>
      <c r="J26" s="172"/>
      <c r="K26" s="172"/>
      <c r="L26" s="172"/>
      <c r="M26" s="172"/>
      <c r="N26" s="172"/>
      <c r="O26" s="172"/>
    </row>
    <row r="27" spans="1:17">
      <c r="A27" s="172"/>
      <c r="B27" s="172"/>
      <c r="C27" s="172"/>
      <c r="D27" s="172"/>
      <c r="E27" s="172"/>
      <c r="F27" s="172"/>
      <c r="G27" s="172"/>
      <c r="H27" s="172"/>
      <c r="I27" s="172"/>
      <c r="J27" s="172"/>
      <c r="K27" s="172"/>
      <c r="L27" s="172"/>
      <c r="M27" s="172"/>
      <c r="N27" s="172"/>
      <c r="O27" s="172"/>
    </row>
    <row r="28" spans="1:17">
      <c r="A28" s="172"/>
      <c r="B28" s="172"/>
      <c r="C28" s="172"/>
      <c r="D28" s="172"/>
      <c r="E28" s="172"/>
      <c r="F28" s="172"/>
      <c r="G28" s="172"/>
      <c r="H28" s="172"/>
      <c r="I28" s="172"/>
      <c r="J28" s="172"/>
      <c r="K28" s="172"/>
      <c r="L28" s="172"/>
      <c r="M28" s="172"/>
      <c r="N28" s="172"/>
      <c r="O28" s="17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BDBE-6ACC-4FC1-8C09-512E6973BFC0}">
  <sheetPr>
    <tabColor theme="5" tint="0.39997558519241921"/>
  </sheetPr>
  <dimension ref="A1:Z48"/>
  <sheetViews>
    <sheetView workbookViewId="0">
      <selection activeCell="A42" sqref="A42:XFD42"/>
    </sheetView>
  </sheetViews>
  <sheetFormatPr defaultRowHeight="15"/>
  <cols>
    <col min="1" max="1" width="55.7109375" bestFit="1" customWidth="1"/>
    <col min="2" max="2" width="49.42578125" bestFit="1" customWidth="1"/>
    <col min="3" max="3" width="7.28515625" bestFit="1" customWidth="1"/>
    <col min="4" max="4" width="7.140625" bestFit="1" customWidth="1"/>
    <col min="5" max="5" width="9.7109375" bestFit="1" customWidth="1"/>
    <col min="6" max="6" width="8.85546875" bestFit="1" customWidth="1"/>
    <col min="7" max="7" width="6.85546875" bestFit="1" customWidth="1"/>
    <col min="8" max="8" width="10.140625" bestFit="1" customWidth="1"/>
    <col min="9" max="9" width="5.85546875" bestFit="1" customWidth="1"/>
    <col min="10" max="10" width="16.85546875" bestFit="1" customWidth="1"/>
    <col min="11" max="11" width="9.7109375" bestFit="1" customWidth="1"/>
    <col min="12" max="12" width="8.7109375" bestFit="1" customWidth="1"/>
    <col min="13" max="13" width="7.42578125" bestFit="1" customWidth="1"/>
    <col min="14" max="14" width="7.85546875" bestFit="1" customWidth="1"/>
    <col min="15" max="15" width="6.28515625" bestFit="1" customWidth="1"/>
    <col min="16" max="16" width="18" bestFit="1" customWidth="1"/>
    <col min="17" max="17" width="5.140625" bestFit="1" customWidth="1"/>
    <col min="18" max="18" width="5.85546875" bestFit="1" customWidth="1"/>
    <col min="19" max="19" width="6.5703125" bestFit="1" customWidth="1"/>
    <col min="20" max="20" width="10.140625" bestFit="1" customWidth="1"/>
    <col min="21" max="22" width="5.5703125" bestFit="1" customWidth="1"/>
    <col min="23" max="23" width="18.85546875" bestFit="1" customWidth="1"/>
    <col min="24" max="24" width="17" bestFit="1" customWidth="1"/>
    <col min="25" max="26" width="13.5703125" bestFit="1" customWidth="1"/>
  </cols>
  <sheetData>
    <row r="1" spans="1:26">
      <c r="A1" t="s">
        <v>310</v>
      </c>
    </row>
    <row r="3" spans="1:26">
      <c r="B3" t="s">
        <v>311</v>
      </c>
      <c r="C3" t="str">
        <f>_xlfn.XLOOKUP(C$4,'Region Mapping'!$B:$B,'Region Mapping'!$A:$A)</f>
        <v>AFN</v>
      </c>
      <c r="D3" t="str">
        <f>_xlfn.XLOOKUP(D$4,'Region Mapping'!$B:$B,'Region Mapping'!$A:$A)</f>
        <v>AFZ</v>
      </c>
      <c r="E3" t="str">
        <f>_xlfn.XLOOKUP(E$4,'Region Mapping'!$B:$B,'Region Mapping'!$A:$A)</f>
        <v>LAM</v>
      </c>
      <c r="F3" t="str">
        <f>_xlfn.XLOOKUP(F$4,'Region Mapping'!$B:$B,'Region Mapping'!$A:$A)</f>
        <v>ANZ</v>
      </c>
      <c r="G3" t="str">
        <f>_xlfn.XLOOKUP(G$4,'Region Mapping'!$B:$B,'Region Mapping'!$A:$A)</f>
        <v>ASE</v>
      </c>
      <c r="H3" t="str">
        <f>_xlfn.XLOOKUP(H$4,'Region Mapping'!$B:$B,'Region Mapping'!$A:$A)</f>
        <v>AFW</v>
      </c>
      <c r="I3" t="str">
        <f>_xlfn.XLOOKUP(I$4,'Region Mapping'!$B:$B,'Region Mapping'!$A:$A)</f>
        <v>AFN</v>
      </c>
      <c r="J3" t="str">
        <f>_xlfn.XLOOKUP(J$4,'Region Mapping'!$B:$B,'Region Mapping'!$A:$A)</f>
        <v>AFW</v>
      </c>
      <c r="K3" t="str">
        <f>_xlfn.XLOOKUP(K$4,'Region Mapping'!$B:$B,'Region Mapping'!$A:$A)</f>
        <v>IDN</v>
      </c>
      <c r="L3" t="str">
        <f>_xlfn.XLOOKUP(L$4,'Region Mapping'!$B:$B,'Region Mapping'!$A:$A)</f>
        <v>ASE</v>
      </c>
      <c r="M3" t="str">
        <f>_xlfn.XLOOKUP(M$4,'Region Mapping'!$B:$B,'Region Mapping'!$A:$A)</f>
        <v>NIG</v>
      </c>
      <c r="N3" t="str">
        <f>_xlfn.XLOOKUP(N$4,'Region Mapping'!$B:$B,'Region Mapping'!$A:$A)</f>
        <v>ENW</v>
      </c>
      <c r="O3" t="str">
        <f>_xlfn.XLOOKUP(O$4,'Region Mapping'!$B:$B,'Region Mapping'!$A:$A)</f>
        <v>MEA</v>
      </c>
      <c r="P3" t="str">
        <f>_xlfn.XLOOKUP(P$4,'Region Mapping'!$B:$B,'Region Mapping'!$A:$A)</f>
        <v>ASE</v>
      </c>
      <c r="Q3" t="str">
        <f>_xlfn.XLOOKUP(Q$4,'Region Mapping'!$B:$B,'Region Mapping'!$A:$A)</f>
        <v>LAM</v>
      </c>
      <c r="R3" t="str">
        <f>_xlfn.XLOOKUP(R$4,'Region Mapping'!$B:$B,'Region Mapping'!$A:$A)</f>
        <v>MEA</v>
      </c>
      <c r="S3" t="str">
        <f>_xlfn.XLOOKUP(S$4,'Region Mapping'!$B:$B,'Region Mapping'!$A:$A)</f>
        <v>RUS</v>
      </c>
      <c r="T3" t="str">
        <f>_xlfn.XLOOKUP(T$4,'Region Mapping'!$B:$B,'Region Mapping'!$A:$A)</f>
        <v>LAM</v>
      </c>
      <c r="U3" t="str">
        <f>_xlfn.XLOOKUP(U$4,'Region Mapping'!$B:$B,'Region Mapping'!$A:$A)</f>
        <v>MEA</v>
      </c>
      <c r="V3" t="str">
        <f>_xlfn.XLOOKUP(V$4,'Region Mapping'!$B:$B,'Region Mapping'!$A:$A)</f>
        <v>USA</v>
      </c>
    </row>
    <row r="4" spans="1:26">
      <c r="A4" t="s">
        <v>312</v>
      </c>
      <c r="C4" t="s">
        <v>253</v>
      </c>
      <c r="D4" t="s">
        <v>254</v>
      </c>
      <c r="E4" t="s">
        <v>263</v>
      </c>
      <c r="F4" t="s">
        <v>256</v>
      </c>
      <c r="G4" t="s">
        <v>313</v>
      </c>
      <c r="H4" t="s">
        <v>314</v>
      </c>
      <c r="I4" t="s">
        <v>255</v>
      </c>
      <c r="J4" t="s">
        <v>315</v>
      </c>
      <c r="K4" t="s">
        <v>258</v>
      </c>
      <c r="L4" t="s">
        <v>259</v>
      </c>
      <c r="M4" t="s">
        <v>112</v>
      </c>
      <c r="N4" t="s">
        <v>246</v>
      </c>
      <c r="O4" t="s">
        <v>249</v>
      </c>
      <c r="P4" t="s">
        <v>316</v>
      </c>
      <c r="Q4" t="s">
        <v>243</v>
      </c>
      <c r="R4" t="s">
        <v>250</v>
      </c>
      <c r="S4" t="s">
        <v>115</v>
      </c>
      <c r="T4" t="s">
        <v>317</v>
      </c>
      <c r="U4" t="s">
        <v>273</v>
      </c>
      <c r="V4" t="s">
        <v>121</v>
      </c>
      <c r="W4" t="s">
        <v>318</v>
      </c>
      <c r="X4" t="s">
        <v>319</v>
      </c>
      <c r="Y4" t="s">
        <v>320</v>
      </c>
      <c r="Z4" t="s">
        <v>321</v>
      </c>
    </row>
    <row r="5" spans="1:26">
      <c r="A5" t="str">
        <f>_xlfn.XLOOKUP($B5,'Region Mapping'!$B:$B,'Region Mapping'!$A:$A)</f>
        <v>ASO</v>
      </c>
      <c r="B5" t="s">
        <v>322</v>
      </c>
      <c r="C5">
        <v>0.3</v>
      </c>
      <c r="I5">
        <v>0.1</v>
      </c>
      <c r="K5">
        <v>0.1</v>
      </c>
      <c r="L5">
        <v>0.1</v>
      </c>
      <c r="M5">
        <v>0.4</v>
      </c>
      <c r="O5">
        <v>0.1</v>
      </c>
      <c r="R5">
        <v>2.8</v>
      </c>
      <c r="S5">
        <v>0.3</v>
      </c>
      <c r="W5">
        <v>0.1</v>
      </c>
      <c r="Y5">
        <v>4.0999999999999996</v>
      </c>
      <c r="Z5">
        <v>0.7</v>
      </c>
    </row>
    <row r="6" spans="1:26">
      <c r="A6" t="str">
        <f>_xlfn.XLOOKUP($B6,'Region Mapping'!$B:$B,'Region Mapping'!$A:$A)</f>
        <v>CHN</v>
      </c>
      <c r="B6" t="s">
        <v>76</v>
      </c>
      <c r="C6">
        <v>0.1</v>
      </c>
      <c r="D6">
        <v>0.1</v>
      </c>
      <c r="F6">
        <v>28.2</v>
      </c>
      <c r="G6">
        <v>0.6</v>
      </c>
      <c r="H6">
        <v>0.5</v>
      </c>
      <c r="I6">
        <v>0.2</v>
      </c>
      <c r="J6">
        <v>0.4</v>
      </c>
      <c r="K6">
        <v>4.5</v>
      </c>
      <c r="L6">
        <v>7.5</v>
      </c>
      <c r="M6">
        <v>2</v>
      </c>
      <c r="N6">
        <v>0.1</v>
      </c>
      <c r="O6">
        <v>1.1000000000000001</v>
      </c>
      <c r="P6">
        <v>2.8</v>
      </c>
      <c r="Q6">
        <v>0.7</v>
      </c>
      <c r="R6">
        <v>8.5</v>
      </c>
      <c r="S6">
        <v>2.8</v>
      </c>
      <c r="T6">
        <v>0.8</v>
      </c>
      <c r="U6">
        <v>0.1</v>
      </c>
      <c r="V6">
        <v>0.3</v>
      </c>
      <c r="W6">
        <v>0.5</v>
      </c>
      <c r="X6">
        <v>0.1</v>
      </c>
      <c r="Y6">
        <v>61.7</v>
      </c>
      <c r="Z6">
        <v>54</v>
      </c>
    </row>
    <row r="7" spans="1:26">
      <c r="A7" t="str">
        <f>_xlfn.XLOOKUP($B7,'Region Mapping'!$B:$B,'Region Mapping'!$A:$A)</f>
        <v>SKT</v>
      </c>
      <c r="B7" t="s">
        <v>323</v>
      </c>
      <c r="F7">
        <v>4.4000000000000004</v>
      </c>
      <c r="G7">
        <v>0.2</v>
      </c>
      <c r="H7">
        <v>0.1</v>
      </c>
      <c r="I7">
        <v>0.1</v>
      </c>
      <c r="J7">
        <v>0.1</v>
      </c>
      <c r="K7">
        <v>0.4</v>
      </c>
      <c r="L7">
        <v>2.5</v>
      </c>
      <c r="M7">
        <v>0.2</v>
      </c>
      <c r="O7">
        <v>0.1</v>
      </c>
      <c r="P7">
        <v>1.5</v>
      </c>
      <c r="Q7">
        <v>0.1</v>
      </c>
      <c r="R7">
        <v>4.7</v>
      </c>
      <c r="S7">
        <v>1.5</v>
      </c>
      <c r="T7">
        <v>0.2</v>
      </c>
      <c r="U7">
        <v>0.1</v>
      </c>
      <c r="V7">
        <v>0.5</v>
      </c>
      <c r="W7">
        <v>0.1</v>
      </c>
      <c r="Y7">
        <v>16.7</v>
      </c>
      <c r="Z7">
        <v>16.8</v>
      </c>
    </row>
    <row r="8" spans="1:26">
      <c r="A8" t="str">
        <f>_xlfn.XLOOKUP($B8,'Region Mapping'!$B:$B,'Region Mapping'!$A:$A)</f>
        <v>IND</v>
      </c>
      <c r="B8" t="s">
        <v>97</v>
      </c>
      <c r="C8">
        <v>0.2</v>
      </c>
      <c r="D8">
        <v>2.9</v>
      </c>
      <c r="F8">
        <v>1</v>
      </c>
      <c r="H8">
        <v>0.4</v>
      </c>
      <c r="I8">
        <v>0.2</v>
      </c>
      <c r="J8">
        <v>0.5</v>
      </c>
      <c r="L8">
        <v>0.4</v>
      </c>
      <c r="M8">
        <v>2.7</v>
      </c>
      <c r="N8">
        <v>0.1</v>
      </c>
      <c r="O8">
        <v>1</v>
      </c>
      <c r="R8">
        <v>9.6999999999999993</v>
      </c>
      <c r="S8">
        <v>0.2</v>
      </c>
      <c r="T8">
        <v>0.1</v>
      </c>
      <c r="U8">
        <v>2.6</v>
      </c>
      <c r="V8">
        <v>1.8</v>
      </c>
      <c r="W8">
        <v>0.1</v>
      </c>
      <c r="X8">
        <v>0.1</v>
      </c>
      <c r="Y8">
        <v>24</v>
      </c>
      <c r="Z8">
        <v>22.4</v>
      </c>
    </row>
    <row r="9" spans="1:26">
      <c r="A9" t="str">
        <f>_xlfn.XLOOKUP($B9,'Region Mapping'!$B:$B,'Region Mapping'!$A:$A)</f>
        <v>ASO</v>
      </c>
      <c r="B9" t="s">
        <v>276</v>
      </c>
      <c r="C9">
        <v>0.3</v>
      </c>
      <c r="I9">
        <v>0.6</v>
      </c>
      <c r="J9">
        <v>0.2</v>
      </c>
      <c r="L9">
        <v>0.1</v>
      </c>
      <c r="M9">
        <v>1</v>
      </c>
      <c r="O9">
        <v>0.3</v>
      </c>
      <c r="R9">
        <v>4.8</v>
      </c>
      <c r="U9">
        <v>0.4</v>
      </c>
      <c r="V9">
        <v>0.5</v>
      </c>
      <c r="W9">
        <v>0.1</v>
      </c>
      <c r="Y9">
        <v>8.1</v>
      </c>
      <c r="Z9">
        <v>6.9</v>
      </c>
    </row>
    <row r="10" spans="1:26">
      <c r="A10" t="str">
        <f>_xlfn.XLOOKUP($B10,'Region Mapping'!$B:$B,'Region Mapping'!$A:$A)</f>
        <v>IDN</v>
      </c>
      <c r="B10" t="s">
        <v>258</v>
      </c>
      <c r="F10">
        <v>0.1</v>
      </c>
      <c r="K10">
        <v>3.6</v>
      </c>
      <c r="R10">
        <v>0</v>
      </c>
      <c r="Y10">
        <v>3.6</v>
      </c>
      <c r="Z10">
        <v>3</v>
      </c>
    </row>
    <row r="11" spans="1:26">
      <c r="A11" t="str">
        <f>_xlfn.XLOOKUP($B11,'Region Mapping'!$B:$B,'Region Mapping'!$A:$A)</f>
        <v>JPN</v>
      </c>
      <c r="B11" t="s">
        <v>99</v>
      </c>
      <c r="C11">
        <v>0.1</v>
      </c>
      <c r="F11">
        <v>29.8</v>
      </c>
      <c r="G11">
        <v>4.3</v>
      </c>
      <c r="I11">
        <v>0.1</v>
      </c>
      <c r="J11">
        <v>0.1</v>
      </c>
      <c r="K11">
        <v>4</v>
      </c>
      <c r="L11">
        <v>9.4</v>
      </c>
      <c r="M11">
        <v>0.8</v>
      </c>
      <c r="O11">
        <v>2.9</v>
      </c>
      <c r="P11">
        <v>3.7</v>
      </c>
      <c r="Q11">
        <v>0.7</v>
      </c>
      <c r="R11">
        <v>8.6999999999999993</v>
      </c>
      <c r="S11">
        <v>6.3</v>
      </c>
      <c r="U11">
        <v>2.2000000000000002</v>
      </c>
      <c r="V11">
        <v>3.6</v>
      </c>
      <c r="W11">
        <v>0.1</v>
      </c>
      <c r="Y11">
        <v>76.900000000000006</v>
      </c>
      <c r="Z11">
        <v>82.5</v>
      </c>
    </row>
    <row r="12" spans="1:26">
      <c r="A12" t="str">
        <f>_xlfn.XLOOKUP($B12,'Region Mapping'!$B:$B,'Region Mapping'!$A:$A)</f>
        <v>ASE</v>
      </c>
      <c r="B12" t="s">
        <v>259</v>
      </c>
      <c r="F12">
        <v>1.5</v>
      </c>
      <c r="G12">
        <v>0.7</v>
      </c>
      <c r="J12">
        <v>0.1</v>
      </c>
      <c r="L12">
        <v>0.3</v>
      </c>
      <c r="M12">
        <v>0.1</v>
      </c>
      <c r="V12">
        <v>0.1</v>
      </c>
      <c r="W12">
        <v>0.1</v>
      </c>
      <c r="Y12">
        <v>2.7</v>
      </c>
      <c r="Z12">
        <v>1.4</v>
      </c>
    </row>
    <row r="13" spans="1:26">
      <c r="A13" t="str">
        <f>_xlfn.XLOOKUP($B13,'Region Mapping'!$B:$B,'Region Mapping'!$A:$A)</f>
        <v>ASE</v>
      </c>
      <c r="B13" t="s">
        <v>217</v>
      </c>
      <c r="D13">
        <v>0.1</v>
      </c>
      <c r="F13">
        <v>1.9</v>
      </c>
      <c r="I13">
        <v>0.4</v>
      </c>
      <c r="J13">
        <v>0.3</v>
      </c>
      <c r="K13">
        <v>0.1</v>
      </c>
      <c r="M13">
        <v>0.1</v>
      </c>
      <c r="R13">
        <v>0.1</v>
      </c>
      <c r="T13">
        <v>0.1</v>
      </c>
      <c r="V13">
        <v>0.6</v>
      </c>
      <c r="X13">
        <v>0.4</v>
      </c>
      <c r="Y13">
        <v>3.3</v>
      </c>
      <c r="Z13">
        <v>2.6</v>
      </c>
    </row>
    <row r="14" spans="1:26">
      <c r="A14" t="str">
        <f>_xlfn.XLOOKUP($B14,'Region Mapping'!$B:$B,'Region Mapping'!$A:$A)</f>
        <v>SKT</v>
      </c>
      <c r="B14" t="s">
        <v>324</v>
      </c>
      <c r="F14">
        <v>7.6</v>
      </c>
      <c r="G14">
        <v>0.6</v>
      </c>
      <c r="I14">
        <v>0.1</v>
      </c>
      <c r="J14">
        <v>0.1</v>
      </c>
      <c r="K14">
        <v>2.2999999999999998</v>
      </c>
      <c r="L14">
        <v>4.7</v>
      </c>
      <c r="M14">
        <v>0.6</v>
      </c>
      <c r="O14">
        <v>3.9</v>
      </c>
      <c r="P14">
        <v>0.3</v>
      </c>
      <c r="Q14">
        <v>1.1000000000000001</v>
      </c>
      <c r="R14">
        <v>11.1</v>
      </c>
      <c r="S14">
        <v>2.4</v>
      </c>
      <c r="T14">
        <v>0.1</v>
      </c>
      <c r="U14">
        <v>0.2</v>
      </c>
      <c r="V14">
        <v>5</v>
      </c>
      <c r="W14">
        <v>0.1</v>
      </c>
      <c r="Y14">
        <v>40.1</v>
      </c>
      <c r="Z14">
        <v>43.9</v>
      </c>
    </row>
    <row r="15" spans="1:26">
      <c r="A15" t="str">
        <f>_xlfn.XLOOKUP($B15,'Region Mapping'!$B:$B,'Region Mapping'!$A:$A)</f>
        <v>ASE</v>
      </c>
      <c r="B15" t="s">
        <v>279</v>
      </c>
      <c r="D15">
        <v>0.1</v>
      </c>
      <c r="F15">
        <v>0.8</v>
      </c>
      <c r="I15">
        <v>0.1</v>
      </c>
      <c r="K15">
        <v>0.3</v>
      </c>
      <c r="L15">
        <v>1.3</v>
      </c>
      <c r="M15">
        <v>0</v>
      </c>
      <c r="O15">
        <v>0.1</v>
      </c>
      <c r="Q15">
        <v>0.1</v>
      </c>
      <c r="R15">
        <v>2</v>
      </c>
      <c r="S15">
        <v>0.1</v>
      </c>
      <c r="T15">
        <v>0.1</v>
      </c>
      <c r="V15">
        <v>0.1</v>
      </c>
      <c r="Y15">
        <v>5</v>
      </c>
      <c r="Z15">
        <v>4.4000000000000004</v>
      </c>
    </row>
    <row r="16" spans="1:26">
      <c r="A16" t="str">
        <f>_xlfn.XLOOKUP($B16,'Region Mapping'!$B:$B,'Region Mapping'!$A:$A)</f>
        <v>EUW</v>
      </c>
      <c r="B16" t="s">
        <v>265</v>
      </c>
      <c r="D16">
        <v>0.1</v>
      </c>
      <c r="I16">
        <v>0.1</v>
      </c>
      <c r="R16">
        <v>3.3</v>
      </c>
      <c r="S16">
        <v>1.4</v>
      </c>
      <c r="V16">
        <v>0.3</v>
      </c>
      <c r="X16">
        <v>0.1</v>
      </c>
      <c r="Y16">
        <v>5.0999999999999996</v>
      </c>
      <c r="Z16">
        <v>1.9</v>
      </c>
    </row>
    <row r="17" spans="1:26">
      <c r="A17" t="str">
        <f>_xlfn.XLOOKUP($B17,'Region Mapping'!$B:$B,'Region Mapping'!$A:$A)</f>
        <v>EUW</v>
      </c>
      <c r="B17" t="s">
        <v>325</v>
      </c>
      <c r="S17">
        <v>0.1</v>
      </c>
      <c r="Y17">
        <v>0.1</v>
      </c>
      <c r="Z17">
        <v>0.1</v>
      </c>
    </row>
    <row r="18" spans="1:26">
      <c r="A18" t="str">
        <f>_xlfn.XLOOKUP($B18,'Region Mapping'!$B:$B,'Region Mapping'!$A:$A)</f>
        <v>EUM</v>
      </c>
      <c r="B18" t="s">
        <v>266</v>
      </c>
      <c r="C18">
        <v>2.7</v>
      </c>
      <c r="D18">
        <v>0.3</v>
      </c>
      <c r="I18">
        <v>0.3</v>
      </c>
      <c r="M18">
        <v>3</v>
      </c>
      <c r="N18">
        <v>1.1000000000000001</v>
      </c>
      <c r="Q18">
        <v>0.3</v>
      </c>
      <c r="R18">
        <v>1.3</v>
      </c>
      <c r="S18">
        <v>5</v>
      </c>
      <c r="T18">
        <v>0.2</v>
      </c>
      <c r="V18">
        <v>2</v>
      </c>
      <c r="X18">
        <v>0.6</v>
      </c>
      <c r="Y18">
        <v>15.6</v>
      </c>
      <c r="Z18">
        <v>7.8</v>
      </c>
    </row>
    <row r="19" spans="1:26">
      <c r="A19" t="str">
        <f>_xlfn.XLOOKUP($B19,'Region Mapping'!$B:$B,'Region Mapping'!$A:$A)</f>
        <v>ENW</v>
      </c>
      <c r="B19" t="s">
        <v>326</v>
      </c>
      <c r="R19">
        <v>0</v>
      </c>
      <c r="W19">
        <v>0.1</v>
      </c>
      <c r="Y19">
        <v>0.1</v>
      </c>
    </row>
    <row r="20" spans="1:26">
      <c r="A20" t="str">
        <f>_xlfn.XLOOKUP($B20,'Region Mapping'!$B:$B,'Region Mapping'!$A:$A)</f>
        <v>EUM</v>
      </c>
      <c r="B20" t="s">
        <v>327</v>
      </c>
      <c r="C20">
        <v>0.4</v>
      </c>
      <c r="D20">
        <v>0.1</v>
      </c>
      <c r="I20">
        <v>0.2</v>
      </c>
      <c r="M20">
        <v>0.3</v>
      </c>
      <c r="N20">
        <v>0.4</v>
      </c>
      <c r="R20">
        <v>0.4</v>
      </c>
      <c r="S20">
        <v>0.1</v>
      </c>
      <c r="V20">
        <v>0.2</v>
      </c>
      <c r="Y20">
        <v>2.1</v>
      </c>
      <c r="Z20">
        <v>0.9</v>
      </c>
    </row>
    <row r="21" spans="1:26">
      <c r="A21" t="str">
        <f>_xlfn.XLOOKUP($B21,'Region Mapping'!$B:$B,'Region Mapping'!$A:$A)</f>
        <v>EUM</v>
      </c>
      <c r="B21" t="s">
        <v>267</v>
      </c>
      <c r="C21">
        <v>2.2000000000000002</v>
      </c>
      <c r="I21">
        <v>0.3</v>
      </c>
      <c r="J21">
        <v>0.1</v>
      </c>
      <c r="M21">
        <v>0.1</v>
      </c>
      <c r="N21">
        <v>0.1</v>
      </c>
      <c r="R21">
        <v>4.7</v>
      </c>
      <c r="S21">
        <v>0.1</v>
      </c>
      <c r="T21">
        <v>1.1000000000000001</v>
      </c>
      <c r="V21">
        <v>1.2</v>
      </c>
      <c r="W21">
        <v>0.1</v>
      </c>
      <c r="Y21">
        <v>9.8000000000000007</v>
      </c>
      <c r="Z21">
        <v>6.1</v>
      </c>
    </row>
    <row r="22" spans="1:26">
      <c r="A22" t="str">
        <f>_xlfn.XLOOKUP($B22,'Region Mapping'!$B:$B,'Region Mapping'!$A:$A)</f>
        <v>EUE</v>
      </c>
      <c r="B22" t="s">
        <v>328</v>
      </c>
      <c r="N22">
        <v>1</v>
      </c>
      <c r="S22">
        <v>0.3</v>
      </c>
      <c r="V22">
        <v>0.1</v>
      </c>
      <c r="W22">
        <v>0.1</v>
      </c>
      <c r="Y22">
        <v>1.4</v>
      </c>
      <c r="Z22">
        <v>0.6</v>
      </c>
    </row>
    <row r="23" spans="1:26">
      <c r="A23" t="str">
        <f>_xlfn.XLOOKUP($B23,'Region Mapping'!$B:$B,'Region Mapping'!$A:$A)</f>
        <v>EUM</v>
      </c>
      <c r="B23" t="s">
        <v>329</v>
      </c>
      <c r="N23">
        <v>0.1</v>
      </c>
      <c r="T23">
        <v>0.3</v>
      </c>
      <c r="Y23">
        <v>0.4</v>
      </c>
      <c r="Z23">
        <v>0.3</v>
      </c>
    </row>
    <row r="24" spans="1:26">
      <c r="A24" t="str">
        <f>_xlfn.XLOOKUP($B24,'Region Mapping'!$B:$B,'Region Mapping'!$A:$A)</f>
        <v>EUW</v>
      </c>
      <c r="B24" t="s">
        <v>288</v>
      </c>
      <c r="C24">
        <v>0.1</v>
      </c>
      <c r="D24">
        <v>0.2</v>
      </c>
      <c r="M24">
        <v>0.2</v>
      </c>
      <c r="N24">
        <v>0.3</v>
      </c>
      <c r="Q24">
        <v>0.3</v>
      </c>
      <c r="R24">
        <v>0.1</v>
      </c>
      <c r="S24">
        <v>3.1</v>
      </c>
      <c r="T24">
        <v>0.1</v>
      </c>
      <c r="V24">
        <v>1.4</v>
      </c>
      <c r="X24">
        <v>0.1</v>
      </c>
      <c r="Y24">
        <v>5.8</v>
      </c>
      <c r="Z24">
        <v>2</v>
      </c>
    </row>
    <row r="25" spans="1:26">
      <c r="A25" t="str">
        <f>_xlfn.XLOOKUP($B25,'Region Mapping'!$B:$B,'Region Mapping'!$A:$A)</f>
        <v>ENW</v>
      </c>
      <c r="B25" t="s">
        <v>246</v>
      </c>
      <c r="N25">
        <v>0.1</v>
      </c>
      <c r="Y25">
        <v>0.1</v>
      </c>
      <c r="Z25">
        <v>0.1</v>
      </c>
    </row>
    <row r="26" spans="1:26">
      <c r="A26" t="str">
        <f>_xlfn.XLOOKUP($B26,'Region Mapping'!$B:$B,'Region Mapping'!$A:$A)</f>
        <v>EUE</v>
      </c>
      <c r="B26" t="s">
        <v>330</v>
      </c>
      <c r="N26">
        <v>0.1</v>
      </c>
      <c r="R26">
        <v>1.7</v>
      </c>
      <c r="V26">
        <v>0.7</v>
      </c>
      <c r="Y26">
        <v>2.5</v>
      </c>
      <c r="Z26">
        <v>2</v>
      </c>
    </row>
    <row r="27" spans="1:26">
      <c r="A27" t="str">
        <f>_xlfn.XLOOKUP($B27,'Region Mapping'!$B:$B,'Region Mapping'!$A:$A)</f>
        <v>EUM</v>
      </c>
      <c r="B27" t="s">
        <v>331</v>
      </c>
      <c r="C27">
        <v>0.1</v>
      </c>
      <c r="M27">
        <v>2.4</v>
      </c>
      <c r="R27">
        <v>0.5</v>
      </c>
      <c r="S27">
        <v>0.1</v>
      </c>
      <c r="T27">
        <v>0.1</v>
      </c>
      <c r="V27">
        <v>1</v>
      </c>
      <c r="Y27">
        <v>4.0999999999999996</v>
      </c>
      <c r="Z27">
        <v>2.9</v>
      </c>
    </row>
    <row r="28" spans="1:26">
      <c r="A28" t="str">
        <f>_xlfn.XLOOKUP($B28,'Region Mapping'!$B:$B,'Region Mapping'!$A:$A)</f>
        <v>EUM</v>
      </c>
      <c r="B28" t="s">
        <v>268</v>
      </c>
      <c r="C28">
        <v>0.8</v>
      </c>
      <c r="D28">
        <v>0.2</v>
      </c>
      <c r="H28">
        <v>0.1</v>
      </c>
      <c r="J28">
        <v>0.1</v>
      </c>
      <c r="M28">
        <v>3.1</v>
      </c>
      <c r="N28">
        <v>0.5</v>
      </c>
      <c r="Q28">
        <v>0.3</v>
      </c>
      <c r="R28">
        <v>3.2</v>
      </c>
      <c r="S28">
        <v>2.2999999999999998</v>
      </c>
      <c r="T28">
        <v>2.1</v>
      </c>
      <c r="V28">
        <v>3.1</v>
      </c>
      <c r="Y28">
        <v>15.7</v>
      </c>
      <c r="Z28">
        <v>10.7</v>
      </c>
    </row>
    <row r="29" spans="1:26">
      <c r="A29" t="str">
        <f>_xlfn.XLOOKUP($B29,'Region Mapping'!$B:$B,'Region Mapping'!$A:$A)</f>
        <v>EUW</v>
      </c>
      <c r="B29" t="s">
        <v>332</v>
      </c>
      <c r="N29">
        <v>0.1</v>
      </c>
      <c r="S29">
        <v>0.1</v>
      </c>
      <c r="W29">
        <v>0.1</v>
      </c>
      <c r="Y29">
        <v>0.3</v>
      </c>
      <c r="Z29">
        <v>0.2</v>
      </c>
    </row>
    <row r="30" spans="1:26">
      <c r="A30" t="str">
        <f>_xlfn.XLOOKUP($B30,'Region Mapping'!$B:$B,'Region Mapping'!$A:$A)</f>
        <v>MDA</v>
      </c>
      <c r="B30" t="s">
        <v>269</v>
      </c>
      <c r="C30">
        <v>4.3</v>
      </c>
      <c r="I30">
        <v>0.3</v>
      </c>
      <c r="J30">
        <v>0.1</v>
      </c>
      <c r="M30">
        <v>1.8</v>
      </c>
      <c r="N30">
        <v>0.1</v>
      </c>
      <c r="R30">
        <v>1.8</v>
      </c>
      <c r="S30">
        <v>0.1</v>
      </c>
      <c r="T30">
        <v>0.3</v>
      </c>
      <c r="V30">
        <v>0.7</v>
      </c>
      <c r="Y30">
        <v>9.4</v>
      </c>
      <c r="Z30">
        <v>8.3000000000000007</v>
      </c>
    </row>
    <row r="31" spans="1:26">
      <c r="A31" t="str">
        <f>_xlfn.XLOOKUP($B31,'Region Mapping'!$B:$B,'Region Mapping'!$A:$A)</f>
        <v>ENW</v>
      </c>
      <c r="B31" t="s">
        <v>333</v>
      </c>
      <c r="C31">
        <v>0.7</v>
      </c>
      <c r="D31">
        <v>0.1</v>
      </c>
      <c r="H31">
        <v>0.1</v>
      </c>
      <c r="J31">
        <v>0.2</v>
      </c>
      <c r="M31">
        <v>0.3</v>
      </c>
      <c r="N31">
        <v>0.3</v>
      </c>
      <c r="Q31">
        <v>0.2</v>
      </c>
      <c r="R31">
        <v>6.6</v>
      </c>
      <c r="S31">
        <v>2.4</v>
      </c>
      <c r="T31">
        <v>0.7</v>
      </c>
      <c r="V31">
        <v>2.1</v>
      </c>
      <c r="Y31">
        <v>13.5</v>
      </c>
      <c r="Z31">
        <v>5</v>
      </c>
    </row>
    <row r="32" spans="1:26">
      <c r="A32" t="str">
        <f>_xlfn.XLOOKUP($B32,'Region Mapping'!$B:$B,'Region Mapping'!$A:$A)</f>
        <v>LAM</v>
      </c>
      <c r="B32" t="s">
        <v>263</v>
      </c>
      <c r="T32">
        <v>0.4</v>
      </c>
      <c r="V32">
        <v>0.7</v>
      </c>
      <c r="Y32">
        <v>1.2</v>
      </c>
      <c r="Z32">
        <v>2.6</v>
      </c>
    </row>
    <row r="33" spans="1:26">
      <c r="A33" t="str">
        <f>_xlfn.XLOOKUP($B33,'Region Mapping'!$B:$B,'Region Mapping'!$A:$A)</f>
        <v>BRA</v>
      </c>
      <c r="B33" t="s">
        <v>70</v>
      </c>
      <c r="D33">
        <v>0.1</v>
      </c>
      <c r="E33">
        <v>0.1</v>
      </c>
      <c r="H33">
        <v>0.1</v>
      </c>
      <c r="J33">
        <v>0.1</v>
      </c>
      <c r="M33">
        <v>0.2</v>
      </c>
      <c r="N33">
        <v>0.2</v>
      </c>
      <c r="T33">
        <v>0.4</v>
      </c>
      <c r="V33">
        <v>1.1000000000000001</v>
      </c>
      <c r="Y33">
        <v>2.2999999999999998</v>
      </c>
      <c r="Z33">
        <v>1.9</v>
      </c>
    </row>
    <row r="34" spans="1:26">
      <c r="A34" t="str">
        <f>_xlfn.XLOOKUP($B34,'Region Mapping'!$B:$B,'Region Mapping'!$A:$A)</f>
        <v>CHL</v>
      </c>
      <c r="B34" t="s">
        <v>74</v>
      </c>
      <c r="J34">
        <v>0.1</v>
      </c>
      <c r="T34">
        <v>0.6</v>
      </c>
      <c r="V34">
        <v>1.7</v>
      </c>
      <c r="Y34">
        <v>2.4</v>
      </c>
      <c r="Z34">
        <v>3.1</v>
      </c>
    </row>
    <row r="35" spans="1:26">
      <c r="A35" t="str">
        <f>_xlfn.XLOOKUP($B35,'Region Mapping'!$B:$B,'Region Mapping'!$A:$A)</f>
        <v>LAM</v>
      </c>
      <c r="B35" t="s">
        <v>306</v>
      </c>
      <c r="M35">
        <v>0.1</v>
      </c>
      <c r="V35">
        <v>0.1</v>
      </c>
      <c r="Y35">
        <v>0.2</v>
      </c>
      <c r="Z35">
        <v>0.3</v>
      </c>
    </row>
    <row r="36" spans="1:26">
      <c r="A36" t="str">
        <f>_xlfn.XLOOKUP($B36,'Region Mapping'!$B:$B,'Region Mapping'!$A:$A)</f>
        <v>LAM</v>
      </c>
      <c r="B36" t="s">
        <v>334</v>
      </c>
      <c r="N36">
        <v>0.1</v>
      </c>
      <c r="T36">
        <v>0.1</v>
      </c>
      <c r="V36">
        <v>0.2</v>
      </c>
      <c r="Y36">
        <v>0.4</v>
      </c>
      <c r="Z36">
        <v>0.2</v>
      </c>
    </row>
    <row r="37" spans="1:26">
      <c r="A37" t="str">
        <f>_xlfn.XLOOKUP($B37,'Region Mapping'!$B:$B,'Region Mapping'!$A:$A)</f>
        <v>LAM</v>
      </c>
      <c r="B37" t="s">
        <v>335</v>
      </c>
      <c r="M37">
        <v>0.1</v>
      </c>
      <c r="N37">
        <v>0.1</v>
      </c>
      <c r="T37">
        <v>0.9</v>
      </c>
      <c r="V37">
        <v>0.2</v>
      </c>
      <c r="Y37">
        <v>1.2</v>
      </c>
      <c r="Z37">
        <v>0.9</v>
      </c>
    </row>
    <row r="38" spans="1:26">
      <c r="A38" t="str">
        <f>_xlfn.XLOOKUP($B38,'Region Mapping'!$B:$B,'Region Mapping'!$A:$A)</f>
        <v>LAM</v>
      </c>
      <c r="B38" t="s">
        <v>336</v>
      </c>
      <c r="T38">
        <v>0.1</v>
      </c>
      <c r="V38">
        <v>0.2</v>
      </c>
      <c r="Y38">
        <v>0.3</v>
      </c>
      <c r="Z38">
        <v>0.2</v>
      </c>
    </row>
    <row r="39" spans="1:26">
      <c r="A39" t="str">
        <f>_xlfn.XLOOKUP($B39,'Region Mapping'!$B:$B,'Region Mapping'!$A:$A)</f>
        <v>CAN</v>
      </c>
      <c r="B39" t="s">
        <v>72</v>
      </c>
      <c r="D39">
        <v>0.1</v>
      </c>
      <c r="T39">
        <v>0.3</v>
      </c>
      <c r="Y39">
        <v>0.4</v>
      </c>
      <c r="Z39">
        <v>0.4</v>
      </c>
    </row>
    <row r="40" spans="1:26">
      <c r="A40" t="str">
        <f>_xlfn.XLOOKUP($B40,'Region Mapping'!$B:$B,'Region Mapping'!$A:$A)</f>
        <v>MEX</v>
      </c>
      <c r="B40" t="s">
        <v>110</v>
      </c>
      <c r="J40">
        <v>0.3</v>
      </c>
      <c r="K40">
        <v>0.2</v>
      </c>
      <c r="M40">
        <v>1</v>
      </c>
      <c r="T40">
        <v>0.4</v>
      </c>
      <c r="V40">
        <v>2.9</v>
      </c>
      <c r="Y40">
        <v>4.9000000000000004</v>
      </c>
      <c r="Z40">
        <v>5</v>
      </c>
    </row>
    <row r="41" spans="1:26">
      <c r="A41" t="str">
        <f>_xlfn.XLOOKUP($B41,'Region Mapping'!$B:$B,'Region Mapping'!$A:$A)</f>
        <v>USA</v>
      </c>
      <c r="B41" t="s">
        <v>121</v>
      </c>
      <c r="M41">
        <v>0.1</v>
      </c>
      <c r="S41">
        <v>0.1</v>
      </c>
      <c r="T41">
        <v>2.2999999999999998</v>
      </c>
      <c r="Y41">
        <v>2.4</v>
      </c>
      <c r="Z41">
        <v>2.8</v>
      </c>
    </row>
    <row r="42" spans="1:26">
      <c r="A42" t="str">
        <f>_xlfn.XLOOKUP($B42,'Region Mapping'!$B:$B,'Region Mapping'!$A:$A)</f>
        <v>AFN</v>
      </c>
      <c r="B42" t="s">
        <v>255</v>
      </c>
      <c r="I42">
        <v>0.1</v>
      </c>
      <c r="Y42">
        <v>0.1</v>
      </c>
      <c r="Z42">
        <v>1.9</v>
      </c>
    </row>
    <row r="43" spans="1:26">
      <c r="A43" t="str">
        <f>_xlfn.XLOOKUP($B43,'Region Mapping'!$B:$B,'Region Mapping'!$A:$A)</f>
        <v>MDA</v>
      </c>
      <c r="B43" t="s">
        <v>337</v>
      </c>
      <c r="S43">
        <v>0.1</v>
      </c>
      <c r="T43">
        <v>0.4</v>
      </c>
      <c r="Y43">
        <v>0.6</v>
      </c>
      <c r="Z43">
        <v>0.5</v>
      </c>
    </row>
    <row r="44" spans="1:26">
      <c r="A44" t="str">
        <f>_xlfn.XLOOKUP($B44,'Region Mapping'!$B:$B,'Region Mapping'!$A:$A)</f>
        <v>MDA</v>
      </c>
      <c r="B44" t="s">
        <v>338</v>
      </c>
      <c r="R44">
        <v>0.1</v>
      </c>
      <c r="S44">
        <v>0.4</v>
      </c>
      <c r="T44">
        <v>0.2</v>
      </c>
      <c r="V44">
        <v>0.8</v>
      </c>
      <c r="Y44">
        <v>1.4</v>
      </c>
      <c r="Z44">
        <v>2.5</v>
      </c>
    </row>
    <row r="45" spans="1:26">
      <c r="A45" t="str">
        <f>_xlfn.XLOOKUP($B45,'Region Mapping'!$B:$B,'Region Mapping'!$A:$A)</f>
        <v>MEA</v>
      </c>
      <c r="B45" t="s">
        <v>222</v>
      </c>
      <c r="C45">
        <v>0.1</v>
      </c>
      <c r="D45">
        <v>0.1</v>
      </c>
      <c r="I45">
        <v>0.1</v>
      </c>
      <c r="M45">
        <v>0.4</v>
      </c>
      <c r="O45">
        <v>0.7</v>
      </c>
      <c r="R45">
        <v>1.8</v>
      </c>
      <c r="T45">
        <v>0.1</v>
      </c>
      <c r="V45">
        <v>0.2</v>
      </c>
      <c r="Y45">
        <v>3.6</v>
      </c>
      <c r="Z45">
        <v>3.4</v>
      </c>
    </row>
    <row r="46" spans="1:26">
      <c r="A46" t="str">
        <f>_xlfn.XLOOKUP($B46,'Region Mapping'!$B:$B,'Region Mapping'!$A:$A)</f>
        <v>MEA</v>
      </c>
      <c r="B46" t="s">
        <v>273</v>
      </c>
      <c r="D46">
        <v>0.1</v>
      </c>
      <c r="F46">
        <v>0.1</v>
      </c>
      <c r="I46">
        <v>0.1</v>
      </c>
      <c r="M46">
        <v>0.1</v>
      </c>
      <c r="O46">
        <v>0.1</v>
      </c>
      <c r="S46">
        <v>0.1</v>
      </c>
      <c r="T46">
        <v>0.1</v>
      </c>
      <c r="U46">
        <v>0.3</v>
      </c>
      <c r="V46">
        <v>0.4</v>
      </c>
      <c r="W46">
        <v>0.1</v>
      </c>
      <c r="Y46">
        <v>1.4</v>
      </c>
      <c r="Z46">
        <v>0.8</v>
      </c>
    </row>
    <row r="47" spans="1:26">
      <c r="B47" t="s">
        <v>339</v>
      </c>
      <c r="C47">
        <v>12.2</v>
      </c>
      <c r="D47">
        <v>4.4000000000000004</v>
      </c>
      <c r="E47">
        <v>0.1</v>
      </c>
      <c r="F47">
        <v>75.400000000000006</v>
      </c>
      <c r="G47">
        <v>6.4</v>
      </c>
      <c r="H47">
        <v>1.3</v>
      </c>
      <c r="I47">
        <v>3.5</v>
      </c>
      <c r="J47">
        <v>2.8</v>
      </c>
      <c r="K47">
        <v>15.5</v>
      </c>
      <c r="L47">
        <v>26.2</v>
      </c>
      <c r="M47">
        <v>20.8</v>
      </c>
      <c r="N47">
        <v>4.7</v>
      </c>
      <c r="O47">
        <v>10.3</v>
      </c>
      <c r="P47">
        <v>8.1999999999999993</v>
      </c>
      <c r="Q47">
        <v>3.8</v>
      </c>
      <c r="R47">
        <v>77.8</v>
      </c>
      <c r="S47">
        <v>29.3</v>
      </c>
      <c r="T47">
        <v>12.5</v>
      </c>
      <c r="U47">
        <v>5.8</v>
      </c>
      <c r="V47">
        <v>33.799999999999997</v>
      </c>
      <c r="W47">
        <v>1.6</v>
      </c>
      <c r="X47">
        <v>1.6</v>
      </c>
      <c r="Y47">
        <v>354.7</v>
      </c>
    </row>
    <row r="48" spans="1:26">
      <c r="B48" t="s">
        <v>340</v>
      </c>
      <c r="C48">
        <v>10.1</v>
      </c>
      <c r="D48">
        <v>4</v>
      </c>
      <c r="F48">
        <v>66.7</v>
      </c>
      <c r="G48">
        <v>6.4</v>
      </c>
      <c r="H48">
        <v>0.6</v>
      </c>
      <c r="I48">
        <v>1.4</v>
      </c>
      <c r="J48">
        <v>3.4</v>
      </c>
      <c r="K48">
        <v>18.2</v>
      </c>
      <c r="L48">
        <v>24.7</v>
      </c>
      <c r="M48">
        <v>19.7</v>
      </c>
      <c r="N48">
        <v>5.2</v>
      </c>
      <c r="O48">
        <v>10</v>
      </c>
      <c r="P48">
        <v>7</v>
      </c>
      <c r="Q48">
        <v>3.5</v>
      </c>
      <c r="R48">
        <v>76.8</v>
      </c>
      <c r="S48">
        <v>18.3</v>
      </c>
      <c r="T48">
        <v>11.6</v>
      </c>
      <c r="U48">
        <v>5.5</v>
      </c>
      <c r="V48">
        <v>20.6</v>
      </c>
      <c r="W48">
        <v>3.8</v>
      </c>
      <c r="X48">
        <v>3.8</v>
      </c>
      <c r="Z48">
        <v>313.8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6A831-8D33-46EB-ACF2-EB8C01A29EA0}">
  <sheetPr filterMode="1"/>
  <dimension ref="A1:D230"/>
  <sheetViews>
    <sheetView workbookViewId="0">
      <selection activeCell="Q253" sqref="Q253"/>
    </sheetView>
  </sheetViews>
  <sheetFormatPr defaultRowHeight="15"/>
  <cols>
    <col min="1" max="1" width="6.85546875" bestFit="1" customWidth="1"/>
    <col min="2" max="2" width="51.42578125" bestFit="1" customWidth="1"/>
    <col min="3" max="3" width="6.85546875" bestFit="1" customWidth="1"/>
    <col min="4" max="4" width="9.7109375" bestFit="1" customWidth="1"/>
  </cols>
  <sheetData>
    <row r="1" spans="1:4">
      <c r="A1" t="s">
        <v>341</v>
      </c>
      <c r="B1" t="s">
        <v>342</v>
      </c>
      <c r="C1" t="s">
        <v>343</v>
      </c>
      <c r="D1" t="s">
        <v>344</v>
      </c>
    </row>
    <row r="2" spans="1:4" hidden="1">
      <c r="A2" t="s">
        <v>45</v>
      </c>
      <c r="B2" t="s">
        <v>345</v>
      </c>
      <c r="C2" t="s">
        <v>346</v>
      </c>
      <c r="D2">
        <v>231</v>
      </c>
    </row>
    <row r="3" spans="1:4" hidden="1">
      <c r="A3" t="s">
        <v>45</v>
      </c>
      <c r="B3" t="s">
        <v>347</v>
      </c>
      <c r="C3" t="s">
        <v>348</v>
      </c>
      <c r="D3">
        <v>404</v>
      </c>
    </row>
    <row r="4" spans="1:4" hidden="1">
      <c r="A4" t="s">
        <v>45</v>
      </c>
      <c r="B4" t="s">
        <v>349</v>
      </c>
      <c r="C4" t="s">
        <v>350</v>
      </c>
      <c r="D4">
        <v>729</v>
      </c>
    </row>
    <row r="5" spans="1:4" hidden="1">
      <c r="A5" t="s">
        <v>45</v>
      </c>
      <c r="B5" t="s">
        <v>351</v>
      </c>
      <c r="C5" t="s">
        <v>352</v>
      </c>
      <c r="D5">
        <v>480</v>
      </c>
    </row>
    <row r="6" spans="1:4" hidden="1">
      <c r="A6" t="s">
        <v>45</v>
      </c>
      <c r="B6" t="s">
        <v>353</v>
      </c>
      <c r="C6" t="s">
        <v>354</v>
      </c>
      <c r="D6">
        <v>232</v>
      </c>
    </row>
    <row r="7" spans="1:4" hidden="1">
      <c r="A7" t="s">
        <v>45</v>
      </c>
      <c r="B7" t="s">
        <v>355</v>
      </c>
      <c r="C7" t="s">
        <v>356</v>
      </c>
      <c r="D7">
        <v>728</v>
      </c>
    </row>
    <row r="8" spans="1:4" hidden="1">
      <c r="A8" t="s">
        <v>45</v>
      </c>
      <c r="B8" t="s">
        <v>357</v>
      </c>
      <c r="C8" t="s">
        <v>358</v>
      </c>
      <c r="D8">
        <v>108</v>
      </c>
    </row>
    <row r="9" spans="1:4" hidden="1">
      <c r="A9" t="s">
        <v>45</v>
      </c>
      <c r="B9" t="s">
        <v>359</v>
      </c>
      <c r="C9" t="s">
        <v>360</v>
      </c>
      <c r="D9">
        <v>174</v>
      </c>
    </row>
    <row r="10" spans="1:4" hidden="1">
      <c r="A10" t="s">
        <v>45</v>
      </c>
      <c r="B10" t="s">
        <v>361</v>
      </c>
      <c r="C10" t="s">
        <v>362</v>
      </c>
      <c r="D10">
        <v>262</v>
      </c>
    </row>
    <row r="11" spans="1:4" hidden="1">
      <c r="A11" t="s">
        <v>45</v>
      </c>
      <c r="B11" t="s">
        <v>363</v>
      </c>
      <c r="C11" t="s">
        <v>364</v>
      </c>
      <c r="D11">
        <v>450</v>
      </c>
    </row>
    <row r="12" spans="1:4" hidden="1">
      <c r="A12" t="s">
        <v>45</v>
      </c>
      <c r="B12" t="s">
        <v>365</v>
      </c>
      <c r="C12" t="s">
        <v>366</v>
      </c>
      <c r="D12">
        <v>638</v>
      </c>
    </row>
    <row r="13" spans="1:4" hidden="1">
      <c r="A13" t="s">
        <v>45</v>
      </c>
      <c r="B13" t="s">
        <v>367</v>
      </c>
      <c r="C13" t="s">
        <v>368</v>
      </c>
      <c r="D13">
        <v>646</v>
      </c>
    </row>
    <row r="14" spans="1:4" hidden="1">
      <c r="A14" t="s">
        <v>45</v>
      </c>
      <c r="B14" t="s">
        <v>369</v>
      </c>
      <c r="C14" t="s">
        <v>370</v>
      </c>
      <c r="D14">
        <v>706</v>
      </c>
    </row>
    <row r="15" spans="1:4" hidden="1">
      <c r="A15" t="s">
        <v>45</v>
      </c>
      <c r="B15" t="s">
        <v>371</v>
      </c>
      <c r="C15" t="s">
        <v>372</v>
      </c>
      <c r="D15">
        <v>800</v>
      </c>
    </row>
    <row r="16" spans="1:4" hidden="1">
      <c r="A16" t="s">
        <v>45</v>
      </c>
      <c r="B16" t="s">
        <v>373</v>
      </c>
      <c r="C16" t="s">
        <v>374</v>
      </c>
      <c r="D16">
        <v>690</v>
      </c>
    </row>
    <row r="17" spans="1:4" hidden="1">
      <c r="A17" t="s">
        <v>45</v>
      </c>
      <c r="B17" t="s">
        <v>375</v>
      </c>
      <c r="C17" t="s">
        <v>376</v>
      </c>
      <c r="D17">
        <v>834</v>
      </c>
    </row>
    <row r="18" spans="1:4" hidden="1">
      <c r="A18" t="s">
        <v>48</v>
      </c>
      <c r="B18" t="s">
        <v>255</v>
      </c>
      <c r="C18" t="s">
        <v>377</v>
      </c>
      <c r="D18">
        <v>818</v>
      </c>
    </row>
    <row r="19" spans="1:4" hidden="1">
      <c r="A19" t="s">
        <v>48</v>
      </c>
      <c r="B19" t="s">
        <v>253</v>
      </c>
      <c r="C19" t="s">
        <v>378</v>
      </c>
      <c r="D19">
        <v>12</v>
      </c>
    </row>
    <row r="20" spans="1:4" hidden="1">
      <c r="A20" t="s">
        <v>48</v>
      </c>
      <c r="B20" t="s">
        <v>379</v>
      </c>
      <c r="C20" t="s">
        <v>380</v>
      </c>
      <c r="D20">
        <v>504</v>
      </c>
    </row>
    <row r="21" spans="1:4" hidden="1">
      <c r="A21" t="s">
        <v>48</v>
      </c>
      <c r="B21" t="s">
        <v>295</v>
      </c>
      <c r="C21" t="s">
        <v>381</v>
      </c>
      <c r="D21">
        <v>434</v>
      </c>
    </row>
    <row r="22" spans="1:4" hidden="1">
      <c r="A22" t="s">
        <v>48</v>
      </c>
      <c r="B22" t="s">
        <v>382</v>
      </c>
      <c r="C22" t="s">
        <v>383</v>
      </c>
      <c r="D22">
        <v>788</v>
      </c>
    </row>
    <row r="23" spans="1:4" hidden="1">
      <c r="A23" t="s">
        <v>51</v>
      </c>
      <c r="B23" t="s">
        <v>384</v>
      </c>
      <c r="C23" t="s">
        <v>385</v>
      </c>
      <c r="D23">
        <v>180</v>
      </c>
    </row>
    <row r="24" spans="1:4" hidden="1">
      <c r="A24" t="s">
        <v>51</v>
      </c>
      <c r="B24" t="s">
        <v>386</v>
      </c>
      <c r="C24" t="s">
        <v>387</v>
      </c>
      <c r="D24">
        <v>384</v>
      </c>
    </row>
    <row r="25" spans="1:4" hidden="1">
      <c r="A25" t="s">
        <v>51</v>
      </c>
      <c r="B25" t="s">
        <v>388</v>
      </c>
      <c r="C25" t="s">
        <v>389</v>
      </c>
      <c r="D25">
        <v>288</v>
      </c>
    </row>
    <row r="26" spans="1:4" hidden="1">
      <c r="A26" t="s">
        <v>51</v>
      </c>
      <c r="B26" t="s">
        <v>314</v>
      </c>
      <c r="C26" t="s">
        <v>390</v>
      </c>
      <c r="D26">
        <v>120</v>
      </c>
    </row>
    <row r="27" spans="1:4" hidden="1">
      <c r="A27" t="s">
        <v>51</v>
      </c>
      <c r="B27" t="s">
        <v>391</v>
      </c>
      <c r="C27" t="s">
        <v>392</v>
      </c>
      <c r="D27">
        <v>266</v>
      </c>
    </row>
    <row r="28" spans="1:4" hidden="1">
      <c r="A28" t="s">
        <v>51</v>
      </c>
      <c r="B28" t="s">
        <v>393</v>
      </c>
      <c r="C28" t="s">
        <v>394</v>
      </c>
      <c r="D28">
        <v>204</v>
      </c>
    </row>
    <row r="29" spans="1:4" hidden="1">
      <c r="A29" t="s">
        <v>51</v>
      </c>
      <c r="B29" t="s">
        <v>395</v>
      </c>
      <c r="C29" t="s">
        <v>396</v>
      </c>
      <c r="D29">
        <v>686</v>
      </c>
    </row>
    <row r="30" spans="1:4" hidden="1">
      <c r="A30" t="s">
        <v>51</v>
      </c>
      <c r="B30" t="s">
        <v>397</v>
      </c>
      <c r="C30" t="s">
        <v>398</v>
      </c>
      <c r="D30">
        <v>768</v>
      </c>
    </row>
    <row r="31" spans="1:4" hidden="1">
      <c r="A31" t="s">
        <v>51</v>
      </c>
      <c r="B31" t="s">
        <v>399</v>
      </c>
      <c r="C31" t="s">
        <v>400</v>
      </c>
      <c r="D31">
        <v>562</v>
      </c>
    </row>
    <row r="32" spans="1:4" hidden="1">
      <c r="A32" t="s">
        <v>51</v>
      </c>
      <c r="B32" t="s">
        <v>401</v>
      </c>
      <c r="C32" t="s">
        <v>402</v>
      </c>
      <c r="D32">
        <v>178</v>
      </c>
    </row>
    <row r="33" spans="1:4" hidden="1">
      <c r="A33" t="s">
        <v>51</v>
      </c>
      <c r="B33" t="s">
        <v>403</v>
      </c>
      <c r="C33" t="s">
        <v>404</v>
      </c>
      <c r="D33">
        <v>854</v>
      </c>
    </row>
    <row r="34" spans="1:4" hidden="1">
      <c r="A34" t="s">
        <v>51</v>
      </c>
      <c r="B34" t="s">
        <v>405</v>
      </c>
      <c r="C34" t="s">
        <v>406</v>
      </c>
      <c r="D34">
        <v>132</v>
      </c>
    </row>
    <row r="35" spans="1:4" hidden="1">
      <c r="A35" t="s">
        <v>51</v>
      </c>
      <c r="B35" t="s">
        <v>407</v>
      </c>
      <c r="C35" t="s">
        <v>408</v>
      </c>
      <c r="D35">
        <v>140</v>
      </c>
    </row>
    <row r="36" spans="1:4" hidden="1">
      <c r="A36" t="s">
        <v>51</v>
      </c>
      <c r="B36" t="s">
        <v>409</v>
      </c>
      <c r="C36" t="s">
        <v>410</v>
      </c>
      <c r="D36">
        <v>148</v>
      </c>
    </row>
    <row r="37" spans="1:4" hidden="1">
      <c r="A37" t="s">
        <v>51</v>
      </c>
      <c r="B37" t="s">
        <v>315</v>
      </c>
      <c r="C37" t="s">
        <v>411</v>
      </c>
      <c r="D37">
        <v>226</v>
      </c>
    </row>
    <row r="38" spans="1:4" hidden="1">
      <c r="A38" t="s">
        <v>51</v>
      </c>
      <c r="B38" t="s">
        <v>412</v>
      </c>
      <c r="C38" t="s">
        <v>413</v>
      </c>
      <c r="D38">
        <v>270</v>
      </c>
    </row>
    <row r="39" spans="1:4" hidden="1">
      <c r="A39" t="s">
        <v>51</v>
      </c>
      <c r="B39" t="s">
        <v>414</v>
      </c>
      <c r="C39" t="s">
        <v>415</v>
      </c>
      <c r="D39">
        <v>324</v>
      </c>
    </row>
    <row r="40" spans="1:4" hidden="1">
      <c r="A40" t="s">
        <v>51</v>
      </c>
      <c r="B40" t="s">
        <v>416</v>
      </c>
      <c r="C40" t="s">
        <v>417</v>
      </c>
      <c r="D40">
        <v>624</v>
      </c>
    </row>
    <row r="41" spans="1:4" hidden="1">
      <c r="A41" t="s">
        <v>51</v>
      </c>
      <c r="B41" t="s">
        <v>418</v>
      </c>
      <c r="C41" t="s">
        <v>419</v>
      </c>
      <c r="D41">
        <v>430</v>
      </c>
    </row>
    <row r="42" spans="1:4" hidden="1">
      <c r="A42" t="s">
        <v>51</v>
      </c>
      <c r="B42" t="s">
        <v>420</v>
      </c>
      <c r="C42" t="s">
        <v>421</v>
      </c>
      <c r="D42">
        <v>454</v>
      </c>
    </row>
    <row r="43" spans="1:4" hidden="1">
      <c r="A43" t="s">
        <v>51</v>
      </c>
      <c r="B43" t="s">
        <v>422</v>
      </c>
      <c r="C43" t="s">
        <v>423</v>
      </c>
      <c r="D43">
        <v>466</v>
      </c>
    </row>
    <row r="44" spans="1:4" hidden="1">
      <c r="A44" t="s">
        <v>51</v>
      </c>
      <c r="B44" t="s">
        <v>424</v>
      </c>
      <c r="C44" t="s">
        <v>425</v>
      </c>
      <c r="D44">
        <v>478</v>
      </c>
    </row>
    <row r="45" spans="1:4" hidden="1">
      <c r="A45" t="s">
        <v>51</v>
      </c>
      <c r="B45" t="s">
        <v>426</v>
      </c>
      <c r="C45" t="s">
        <v>427</v>
      </c>
      <c r="D45">
        <v>678</v>
      </c>
    </row>
    <row r="46" spans="1:4" hidden="1">
      <c r="A46" t="s">
        <v>51</v>
      </c>
      <c r="B46" t="s">
        <v>428</v>
      </c>
      <c r="C46" t="s">
        <v>429</v>
      </c>
      <c r="D46">
        <v>694</v>
      </c>
    </row>
    <row r="47" spans="1:4" hidden="1">
      <c r="A47" t="s">
        <v>54</v>
      </c>
      <c r="B47" t="s">
        <v>254</v>
      </c>
      <c r="C47" t="s">
        <v>430</v>
      </c>
      <c r="D47">
        <v>24</v>
      </c>
    </row>
    <row r="48" spans="1:4" hidden="1">
      <c r="A48" t="s">
        <v>54</v>
      </c>
      <c r="B48" t="s">
        <v>431</v>
      </c>
      <c r="C48" t="s">
        <v>432</v>
      </c>
      <c r="D48">
        <v>508</v>
      </c>
    </row>
    <row r="49" spans="1:4" hidden="1">
      <c r="A49" t="s">
        <v>54</v>
      </c>
      <c r="B49" t="s">
        <v>433</v>
      </c>
      <c r="C49" t="s">
        <v>434</v>
      </c>
      <c r="D49">
        <v>716</v>
      </c>
    </row>
    <row r="50" spans="1:4" hidden="1">
      <c r="A50" t="s">
        <v>54</v>
      </c>
      <c r="B50" t="s">
        <v>435</v>
      </c>
      <c r="C50" t="s">
        <v>436</v>
      </c>
      <c r="D50">
        <v>894</v>
      </c>
    </row>
    <row r="51" spans="1:4" hidden="1">
      <c r="A51" t="s">
        <v>54</v>
      </c>
      <c r="B51" t="s">
        <v>437</v>
      </c>
      <c r="C51" t="s">
        <v>438</v>
      </c>
      <c r="D51">
        <v>72</v>
      </c>
    </row>
    <row r="52" spans="1:4" hidden="1">
      <c r="A52" t="s">
        <v>54</v>
      </c>
      <c r="B52" t="s">
        <v>439</v>
      </c>
      <c r="C52" t="s">
        <v>440</v>
      </c>
      <c r="D52">
        <v>516</v>
      </c>
    </row>
    <row r="53" spans="1:4" hidden="1">
      <c r="A53" t="s">
        <v>54</v>
      </c>
      <c r="B53" t="s">
        <v>301</v>
      </c>
      <c r="C53" t="s">
        <v>441</v>
      </c>
      <c r="D53">
        <v>710</v>
      </c>
    </row>
    <row r="54" spans="1:4" hidden="1">
      <c r="A54" t="s">
        <v>54</v>
      </c>
      <c r="B54" t="s">
        <v>442</v>
      </c>
      <c r="C54" t="s">
        <v>443</v>
      </c>
      <c r="D54">
        <v>748</v>
      </c>
    </row>
    <row r="55" spans="1:4" hidden="1">
      <c r="A55" t="s">
        <v>54</v>
      </c>
      <c r="B55" t="s">
        <v>444</v>
      </c>
      <c r="C55" t="s">
        <v>445</v>
      </c>
      <c r="D55">
        <v>426</v>
      </c>
    </row>
    <row r="56" spans="1:4" hidden="1">
      <c r="A56" t="s">
        <v>111</v>
      </c>
      <c r="B56" t="s">
        <v>112</v>
      </c>
      <c r="C56" t="s">
        <v>446</v>
      </c>
      <c r="D56">
        <v>566</v>
      </c>
    </row>
    <row r="57" spans="1:4" hidden="1">
      <c r="A57" t="s">
        <v>113</v>
      </c>
      <c r="B57" t="s">
        <v>115</v>
      </c>
      <c r="C57" t="s">
        <v>447</v>
      </c>
      <c r="D57">
        <v>643</v>
      </c>
    </row>
    <row r="58" spans="1:4" hidden="1">
      <c r="A58" t="s">
        <v>60</v>
      </c>
      <c r="B58" t="s">
        <v>291</v>
      </c>
      <c r="C58" t="s">
        <v>448</v>
      </c>
      <c r="D58">
        <v>398</v>
      </c>
    </row>
    <row r="59" spans="1:4" hidden="1">
      <c r="A59" t="s">
        <v>60</v>
      </c>
      <c r="B59" t="s">
        <v>293</v>
      </c>
      <c r="C59" t="s">
        <v>449</v>
      </c>
      <c r="D59">
        <v>860</v>
      </c>
    </row>
    <row r="60" spans="1:4" hidden="1">
      <c r="A60" t="s">
        <v>60</v>
      </c>
      <c r="B60" t="s">
        <v>292</v>
      </c>
      <c r="C60" t="s">
        <v>450</v>
      </c>
      <c r="D60">
        <v>795</v>
      </c>
    </row>
    <row r="61" spans="1:4" hidden="1">
      <c r="A61" t="s">
        <v>60</v>
      </c>
      <c r="B61" t="s">
        <v>290</v>
      </c>
      <c r="C61" t="s">
        <v>451</v>
      </c>
      <c r="D61">
        <v>31</v>
      </c>
    </row>
    <row r="62" spans="1:4" hidden="1">
      <c r="A62" t="s">
        <v>60</v>
      </c>
      <c r="B62" t="s">
        <v>307</v>
      </c>
      <c r="C62" t="s">
        <v>452</v>
      </c>
      <c r="D62">
        <v>496</v>
      </c>
    </row>
    <row r="63" spans="1:4" hidden="1">
      <c r="A63" t="s">
        <v>60</v>
      </c>
      <c r="B63" t="s">
        <v>453</v>
      </c>
      <c r="C63" t="s">
        <v>454</v>
      </c>
      <c r="D63">
        <v>268</v>
      </c>
    </row>
    <row r="64" spans="1:4" hidden="1">
      <c r="A64" t="s">
        <v>60</v>
      </c>
      <c r="B64" t="s">
        <v>455</v>
      </c>
      <c r="C64" t="s">
        <v>456</v>
      </c>
      <c r="D64">
        <v>417</v>
      </c>
    </row>
    <row r="65" spans="1:4" hidden="1">
      <c r="A65" t="s">
        <v>60</v>
      </c>
      <c r="B65" t="s">
        <v>457</v>
      </c>
      <c r="C65" t="s">
        <v>458</v>
      </c>
      <c r="D65">
        <v>51</v>
      </c>
    </row>
    <row r="66" spans="1:4" hidden="1">
      <c r="A66" t="s">
        <v>60</v>
      </c>
      <c r="B66" t="s">
        <v>459</v>
      </c>
      <c r="C66" t="s">
        <v>167</v>
      </c>
      <c r="D66">
        <v>762</v>
      </c>
    </row>
    <row r="67" spans="1:4" hidden="1">
      <c r="A67" t="s">
        <v>60</v>
      </c>
      <c r="B67" t="s">
        <v>460</v>
      </c>
      <c r="C67" t="s">
        <v>461</v>
      </c>
      <c r="D67">
        <v>4</v>
      </c>
    </row>
    <row r="68" spans="1:4" hidden="1">
      <c r="A68" t="s">
        <v>63</v>
      </c>
      <c r="B68" t="s">
        <v>279</v>
      </c>
      <c r="C68" t="s">
        <v>462</v>
      </c>
      <c r="D68">
        <v>764</v>
      </c>
    </row>
    <row r="69" spans="1:4" hidden="1">
      <c r="A69" t="s">
        <v>63</v>
      </c>
      <c r="B69" t="s">
        <v>259</v>
      </c>
      <c r="C69" t="s">
        <v>463</v>
      </c>
      <c r="D69">
        <v>458</v>
      </c>
    </row>
    <row r="70" spans="1:4" hidden="1">
      <c r="A70" t="s">
        <v>63</v>
      </c>
      <c r="B70" t="s">
        <v>217</v>
      </c>
      <c r="C70" t="s">
        <v>464</v>
      </c>
      <c r="D70">
        <v>702</v>
      </c>
    </row>
    <row r="71" spans="1:4" hidden="1">
      <c r="A71" t="s">
        <v>63</v>
      </c>
      <c r="B71" t="s">
        <v>297</v>
      </c>
      <c r="C71" t="s">
        <v>465</v>
      </c>
      <c r="D71">
        <v>104</v>
      </c>
    </row>
    <row r="72" spans="1:4" hidden="1">
      <c r="A72" t="s">
        <v>63</v>
      </c>
      <c r="B72" t="s">
        <v>466</v>
      </c>
      <c r="C72" t="s">
        <v>467</v>
      </c>
      <c r="D72">
        <v>116</v>
      </c>
    </row>
    <row r="73" spans="1:4" hidden="1">
      <c r="A73" t="s">
        <v>63</v>
      </c>
      <c r="B73" t="s">
        <v>313</v>
      </c>
      <c r="C73" t="s">
        <v>468</v>
      </c>
      <c r="D73">
        <v>96</v>
      </c>
    </row>
    <row r="74" spans="1:4" hidden="1">
      <c r="A74" t="s">
        <v>63</v>
      </c>
      <c r="B74" t="s">
        <v>469</v>
      </c>
      <c r="C74" t="s">
        <v>470</v>
      </c>
      <c r="D74">
        <v>418</v>
      </c>
    </row>
    <row r="75" spans="1:4" hidden="1">
      <c r="A75" t="s">
        <v>63</v>
      </c>
      <c r="B75" t="s">
        <v>471</v>
      </c>
      <c r="C75" t="s">
        <v>472</v>
      </c>
      <c r="D75">
        <v>408</v>
      </c>
    </row>
    <row r="76" spans="1:4" hidden="1">
      <c r="A76" t="s">
        <v>63</v>
      </c>
      <c r="B76" t="s">
        <v>473</v>
      </c>
      <c r="C76" t="s">
        <v>474</v>
      </c>
      <c r="D76">
        <v>184</v>
      </c>
    </row>
    <row r="77" spans="1:4" hidden="1">
      <c r="A77" t="s">
        <v>63</v>
      </c>
      <c r="B77" t="s">
        <v>475</v>
      </c>
      <c r="C77" t="s">
        <v>476</v>
      </c>
      <c r="D77">
        <v>626</v>
      </c>
    </row>
    <row r="78" spans="1:4" hidden="1">
      <c r="A78" t="s">
        <v>63</v>
      </c>
      <c r="B78" t="s">
        <v>477</v>
      </c>
      <c r="C78" t="s">
        <v>478</v>
      </c>
      <c r="D78">
        <v>242</v>
      </c>
    </row>
    <row r="79" spans="1:4" hidden="1">
      <c r="A79" t="s">
        <v>63</v>
      </c>
      <c r="B79" t="s">
        <v>479</v>
      </c>
      <c r="C79" t="s">
        <v>480</v>
      </c>
      <c r="D79">
        <v>258</v>
      </c>
    </row>
    <row r="80" spans="1:4" hidden="1">
      <c r="A80" t="s">
        <v>63</v>
      </c>
      <c r="B80" t="s">
        <v>481</v>
      </c>
      <c r="C80" t="s">
        <v>482</v>
      </c>
      <c r="D80">
        <v>296</v>
      </c>
    </row>
    <row r="81" spans="1:4" hidden="1">
      <c r="A81" t="s">
        <v>63</v>
      </c>
      <c r="B81" t="s">
        <v>483</v>
      </c>
      <c r="C81" t="s">
        <v>484</v>
      </c>
      <c r="D81">
        <v>540</v>
      </c>
    </row>
    <row r="82" spans="1:4" hidden="1">
      <c r="A82" t="s">
        <v>63</v>
      </c>
      <c r="B82" t="s">
        <v>485</v>
      </c>
      <c r="C82" t="s">
        <v>486</v>
      </c>
      <c r="D82">
        <v>585</v>
      </c>
    </row>
    <row r="83" spans="1:4" hidden="1">
      <c r="A83" t="s">
        <v>63</v>
      </c>
      <c r="B83" t="s">
        <v>316</v>
      </c>
      <c r="C83" t="s">
        <v>487</v>
      </c>
      <c r="D83">
        <v>598</v>
      </c>
    </row>
    <row r="84" spans="1:4" hidden="1">
      <c r="A84" t="s">
        <v>63</v>
      </c>
      <c r="B84" t="s">
        <v>488</v>
      </c>
      <c r="C84" t="s">
        <v>489</v>
      </c>
      <c r="D84">
        <v>16</v>
      </c>
    </row>
    <row r="85" spans="1:4" hidden="1">
      <c r="A85" t="s">
        <v>63</v>
      </c>
      <c r="B85" t="s">
        <v>490</v>
      </c>
      <c r="C85" t="s">
        <v>491</v>
      </c>
      <c r="D85">
        <v>90</v>
      </c>
    </row>
    <row r="86" spans="1:4" hidden="1">
      <c r="A86" t="s">
        <v>63</v>
      </c>
      <c r="B86" t="s">
        <v>492</v>
      </c>
      <c r="C86" t="s">
        <v>493</v>
      </c>
      <c r="D86">
        <v>776</v>
      </c>
    </row>
    <row r="87" spans="1:4" hidden="1">
      <c r="A87" t="s">
        <v>63</v>
      </c>
      <c r="B87" t="s">
        <v>494</v>
      </c>
      <c r="C87" t="s">
        <v>495</v>
      </c>
      <c r="D87">
        <v>548</v>
      </c>
    </row>
    <row r="88" spans="1:4" hidden="1">
      <c r="A88" t="s">
        <v>63</v>
      </c>
      <c r="B88" t="s">
        <v>496</v>
      </c>
      <c r="C88" t="s">
        <v>497</v>
      </c>
      <c r="D88">
        <v>570</v>
      </c>
    </row>
    <row r="89" spans="1:4" hidden="1">
      <c r="A89" t="s">
        <v>63</v>
      </c>
      <c r="B89" t="s">
        <v>498</v>
      </c>
      <c r="C89" t="s">
        <v>499</v>
      </c>
      <c r="D89">
        <v>882</v>
      </c>
    </row>
    <row r="90" spans="1:4" hidden="1">
      <c r="A90" t="s">
        <v>63</v>
      </c>
      <c r="B90" t="s">
        <v>500</v>
      </c>
      <c r="C90" t="s">
        <v>501</v>
      </c>
      <c r="D90">
        <v>876</v>
      </c>
    </row>
    <row r="91" spans="1:4" hidden="1">
      <c r="A91" t="s">
        <v>63</v>
      </c>
      <c r="B91" t="s">
        <v>502</v>
      </c>
      <c r="C91" t="s">
        <v>503</v>
      </c>
      <c r="D91">
        <v>583</v>
      </c>
    </row>
    <row r="92" spans="1:4" hidden="1">
      <c r="A92" t="s">
        <v>63</v>
      </c>
      <c r="B92" t="s">
        <v>504</v>
      </c>
      <c r="C92" t="s">
        <v>505</v>
      </c>
      <c r="D92">
        <v>520</v>
      </c>
    </row>
    <row r="93" spans="1:4" hidden="1">
      <c r="A93" t="s">
        <v>63</v>
      </c>
      <c r="B93" t="s">
        <v>506</v>
      </c>
      <c r="C93" t="s">
        <v>507</v>
      </c>
      <c r="D93">
        <v>798</v>
      </c>
    </row>
    <row r="94" spans="1:4" hidden="1">
      <c r="A94" t="s">
        <v>63</v>
      </c>
      <c r="B94" t="s">
        <v>508</v>
      </c>
      <c r="C94" t="s">
        <v>509</v>
      </c>
      <c r="D94">
        <v>580</v>
      </c>
    </row>
    <row r="95" spans="1:4">
      <c r="A95" t="s">
        <v>75</v>
      </c>
      <c r="B95" t="s">
        <v>76</v>
      </c>
      <c r="C95" t="s">
        <v>510</v>
      </c>
      <c r="D95">
        <v>156</v>
      </c>
    </row>
    <row r="96" spans="1:4">
      <c r="A96" t="s">
        <v>75</v>
      </c>
      <c r="B96" t="s">
        <v>511</v>
      </c>
      <c r="C96" t="s">
        <v>512</v>
      </c>
      <c r="D96">
        <v>344</v>
      </c>
    </row>
    <row r="97" spans="1:4">
      <c r="A97" t="s">
        <v>75</v>
      </c>
      <c r="B97" t="s">
        <v>513</v>
      </c>
      <c r="C97" t="s">
        <v>514</v>
      </c>
      <c r="D97">
        <v>446</v>
      </c>
    </row>
    <row r="98" spans="1:4" hidden="1">
      <c r="A98" t="s">
        <v>93</v>
      </c>
      <c r="B98" t="s">
        <v>258</v>
      </c>
      <c r="C98" t="s">
        <v>515</v>
      </c>
      <c r="D98">
        <v>360</v>
      </c>
    </row>
    <row r="99" spans="1:4" hidden="1">
      <c r="A99" t="s">
        <v>93</v>
      </c>
      <c r="B99" t="s">
        <v>516</v>
      </c>
      <c r="C99" t="s">
        <v>517</v>
      </c>
      <c r="D99">
        <v>608</v>
      </c>
    </row>
    <row r="100" spans="1:4" hidden="1">
      <c r="A100" t="s">
        <v>93</v>
      </c>
      <c r="B100" t="s">
        <v>518</v>
      </c>
      <c r="C100" t="s">
        <v>519</v>
      </c>
      <c r="D100">
        <v>704</v>
      </c>
    </row>
    <row r="101" spans="1:4" hidden="1">
      <c r="A101" t="s">
        <v>96</v>
      </c>
      <c r="B101" t="s">
        <v>97</v>
      </c>
      <c r="C101" t="s">
        <v>520</v>
      </c>
      <c r="D101">
        <v>356</v>
      </c>
    </row>
    <row r="102" spans="1:4" hidden="1">
      <c r="A102" t="s">
        <v>66</v>
      </c>
      <c r="B102" t="s">
        <v>322</v>
      </c>
      <c r="C102" t="s">
        <v>521</v>
      </c>
      <c r="D102">
        <v>50</v>
      </c>
    </row>
    <row r="103" spans="1:4" hidden="1">
      <c r="A103" t="s">
        <v>66</v>
      </c>
      <c r="B103" t="s">
        <v>522</v>
      </c>
      <c r="C103" t="s">
        <v>523</v>
      </c>
      <c r="D103">
        <v>524</v>
      </c>
    </row>
    <row r="104" spans="1:4" hidden="1">
      <c r="A104" t="s">
        <v>66</v>
      </c>
      <c r="B104" t="s">
        <v>524</v>
      </c>
      <c r="C104" t="s">
        <v>525</v>
      </c>
      <c r="D104">
        <v>144</v>
      </c>
    </row>
    <row r="105" spans="1:4" hidden="1">
      <c r="A105" t="s">
        <v>66</v>
      </c>
      <c r="B105" t="s">
        <v>276</v>
      </c>
      <c r="C105" t="s">
        <v>526</v>
      </c>
      <c r="D105">
        <v>586</v>
      </c>
    </row>
    <row r="106" spans="1:4" hidden="1">
      <c r="A106" t="s">
        <v>66</v>
      </c>
      <c r="B106" t="s">
        <v>527</v>
      </c>
      <c r="C106" t="s">
        <v>528</v>
      </c>
      <c r="D106">
        <v>64</v>
      </c>
    </row>
    <row r="107" spans="1:4" hidden="1">
      <c r="A107" t="s">
        <v>66</v>
      </c>
      <c r="B107" t="s">
        <v>529</v>
      </c>
      <c r="C107" t="s">
        <v>530</v>
      </c>
      <c r="D107">
        <v>462</v>
      </c>
    </row>
    <row r="108" spans="1:4" hidden="1">
      <c r="A108" t="s">
        <v>98</v>
      </c>
      <c r="B108" t="s">
        <v>99</v>
      </c>
      <c r="C108" t="s">
        <v>531</v>
      </c>
      <c r="D108">
        <v>392</v>
      </c>
    </row>
    <row r="109" spans="1:4">
      <c r="A109" t="s">
        <v>116</v>
      </c>
      <c r="B109" t="s">
        <v>323</v>
      </c>
      <c r="C109" t="s">
        <v>532</v>
      </c>
    </row>
    <row r="110" spans="1:4" hidden="1">
      <c r="A110" t="s">
        <v>116</v>
      </c>
      <c r="B110" t="s">
        <v>324</v>
      </c>
      <c r="C110" t="s">
        <v>533</v>
      </c>
      <c r="D110">
        <v>410</v>
      </c>
    </row>
    <row r="111" spans="1:4" hidden="1">
      <c r="A111" t="s">
        <v>57</v>
      </c>
      <c r="B111" t="s">
        <v>256</v>
      </c>
      <c r="C111" t="s">
        <v>534</v>
      </c>
      <c r="D111">
        <v>36</v>
      </c>
    </row>
    <row r="112" spans="1:4" hidden="1">
      <c r="A112" t="s">
        <v>57</v>
      </c>
      <c r="B112" t="s">
        <v>535</v>
      </c>
      <c r="C112" t="s">
        <v>536</v>
      </c>
      <c r="D112">
        <v>554</v>
      </c>
    </row>
    <row r="113" spans="1:4" hidden="1">
      <c r="A113" t="s">
        <v>119</v>
      </c>
      <c r="B113" t="s">
        <v>121</v>
      </c>
      <c r="C113" t="s">
        <v>209</v>
      </c>
      <c r="D113">
        <v>840</v>
      </c>
    </row>
    <row r="114" spans="1:4" hidden="1">
      <c r="A114" t="s">
        <v>71</v>
      </c>
      <c r="B114" t="s">
        <v>72</v>
      </c>
      <c r="C114" t="s">
        <v>537</v>
      </c>
      <c r="D114">
        <v>124</v>
      </c>
    </row>
    <row r="115" spans="1:4" hidden="1">
      <c r="A115" t="s">
        <v>100</v>
      </c>
      <c r="B115" t="s">
        <v>263</v>
      </c>
      <c r="C115" t="s">
        <v>538</v>
      </c>
      <c r="D115">
        <v>32</v>
      </c>
    </row>
    <row r="116" spans="1:4" hidden="1">
      <c r="A116" t="s">
        <v>100</v>
      </c>
      <c r="B116" t="s">
        <v>539</v>
      </c>
      <c r="C116" t="s">
        <v>540</v>
      </c>
      <c r="D116">
        <v>862</v>
      </c>
    </row>
    <row r="117" spans="1:4" hidden="1">
      <c r="A117" t="s">
        <v>100</v>
      </c>
      <c r="B117" t="s">
        <v>306</v>
      </c>
      <c r="C117" t="s">
        <v>541</v>
      </c>
      <c r="D117">
        <v>170</v>
      </c>
    </row>
    <row r="118" spans="1:4" hidden="1">
      <c r="A118" t="s">
        <v>100</v>
      </c>
      <c r="B118" t="s">
        <v>243</v>
      </c>
      <c r="C118" t="s">
        <v>542</v>
      </c>
      <c r="D118">
        <v>604</v>
      </c>
    </row>
    <row r="119" spans="1:4" hidden="1">
      <c r="A119" t="s">
        <v>100</v>
      </c>
      <c r="B119" t="s">
        <v>317</v>
      </c>
      <c r="C119" t="s">
        <v>543</v>
      </c>
      <c r="D119">
        <v>780</v>
      </c>
    </row>
    <row r="120" spans="1:4" hidden="1">
      <c r="A120" t="s">
        <v>100</v>
      </c>
      <c r="B120" t="s">
        <v>544</v>
      </c>
      <c r="C120" t="s">
        <v>545</v>
      </c>
      <c r="D120">
        <v>218</v>
      </c>
    </row>
    <row r="121" spans="1:4" hidden="1">
      <c r="A121" t="s">
        <v>100</v>
      </c>
      <c r="B121" t="s">
        <v>546</v>
      </c>
      <c r="C121" t="s">
        <v>547</v>
      </c>
      <c r="D121">
        <v>320</v>
      </c>
    </row>
    <row r="122" spans="1:4" hidden="1">
      <c r="A122" t="s">
        <v>100</v>
      </c>
      <c r="B122" t="s">
        <v>548</v>
      </c>
      <c r="C122" t="s">
        <v>549</v>
      </c>
      <c r="D122">
        <v>192</v>
      </c>
    </row>
    <row r="123" spans="1:4" hidden="1">
      <c r="A123" t="s">
        <v>100</v>
      </c>
      <c r="B123" t="s">
        <v>550</v>
      </c>
      <c r="C123" t="s">
        <v>551</v>
      </c>
      <c r="D123">
        <v>68</v>
      </c>
    </row>
    <row r="124" spans="1:4" hidden="1">
      <c r="A124" t="s">
        <v>100</v>
      </c>
      <c r="B124" t="s">
        <v>335</v>
      </c>
      <c r="C124" t="s">
        <v>552</v>
      </c>
      <c r="D124">
        <v>214</v>
      </c>
    </row>
    <row r="125" spans="1:4" hidden="1">
      <c r="A125" t="s">
        <v>100</v>
      </c>
      <c r="B125" t="s">
        <v>553</v>
      </c>
      <c r="C125" t="s">
        <v>554</v>
      </c>
      <c r="D125">
        <v>340</v>
      </c>
    </row>
    <row r="126" spans="1:4" hidden="1">
      <c r="A126" t="s">
        <v>100</v>
      </c>
      <c r="B126" t="s">
        <v>555</v>
      </c>
      <c r="C126" t="s">
        <v>556</v>
      </c>
      <c r="D126">
        <v>600</v>
      </c>
    </row>
    <row r="127" spans="1:4" hidden="1">
      <c r="A127" t="s">
        <v>100</v>
      </c>
      <c r="B127" t="s">
        <v>557</v>
      </c>
      <c r="C127" t="s">
        <v>558</v>
      </c>
      <c r="D127">
        <v>858</v>
      </c>
    </row>
    <row r="128" spans="1:4" hidden="1">
      <c r="A128" t="s">
        <v>100</v>
      </c>
      <c r="B128" t="s">
        <v>559</v>
      </c>
      <c r="C128" t="s">
        <v>560</v>
      </c>
      <c r="D128">
        <v>188</v>
      </c>
    </row>
    <row r="129" spans="1:4" hidden="1">
      <c r="A129" t="s">
        <v>100</v>
      </c>
      <c r="B129" t="s">
        <v>561</v>
      </c>
      <c r="C129" t="s">
        <v>562</v>
      </c>
      <c r="D129">
        <v>222</v>
      </c>
    </row>
    <row r="130" spans="1:4" hidden="1">
      <c r="A130" t="s">
        <v>100</v>
      </c>
      <c r="B130" t="s">
        <v>563</v>
      </c>
      <c r="C130" t="s">
        <v>564</v>
      </c>
      <c r="D130">
        <v>332</v>
      </c>
    </row>
    <row r="131" spans="1:4" hidden="1">
      <c r="A131" t="s">
        <v>100</v>
      </c>
      <c r="B131" t="s">
        <v>334</v>
      </c>
      <c r="C131" t="s">
        <v>565</v>
      </c>
      <c r="D131">
        <v>591</v>
      </c>
    </row>
    <row r="132" spans="1:4" hidden="1">
      <c r="A132" t="s">
        <v>100</v>
      </c>
      <c r="B132" t="s">
        <v>566</v>
      </c>
      <c r="C132" t="s">
        <v>567</v>
      </c>
      <c r="D132">
        <v>558</v>
      </c>
    </row>
    <row r="133" spans="1:4" hidden="1">
      <c r="A133" t="s">
        <v>100</v>
      </c>
      <c r="B133" t="s">
        <v>336</v>
      </c>
      <c r="C133" t="s">
        <v>568</v>
      </c>
      <c r="D133">
        <v>388</v>
      </c>
    </row>
    <row r="134" spans="1:4" hidden="1">
      <c r="A134" t="s">
        <v>100</v>
      </c>
      <c r="B134" t="s">
        <v>569</v>
      </c>
      <c r="C134" t="s">
        <v>570</v>
      </c>
      <c r="D134">
        <v>531</v>
      </c>
    </row>
    <row r="135" spans="1:4" hidden="1">
      <c r="A135" t="s">
        <v>100</v>
      </c>
      <c r="B135" t="s">
        <v>571</v>
      </c>
      <c r="C135" t="s">
        <v>572</v>
      </c>
      <c r="D135">
        <v>740</v>
      </c>
    </row>
    <row r="136" spans="1:4" hidden="1">
      <c r="A136" t="s">
        <v>100</v>
      </c>
      <c r="B136" t="s">
        <v>573</v>
      </c>
      <c r="C136" t="s">
        <v>574</v>
      </c>
      <c r="D136">
        <v>28</v>
      </c>
    </row>
    <row r="137" spans="1:4" hidden="1">
      <c r="A137" t="s">
        <v>100</v>
      </c>
      <c r="B137" t="s">
        <v>575</v>
      </c>
      <c r="C137" t="s">
        <v>576</v>
      </c>
      <c r="D137">
        <v>533</v>
      </c>
    </row>
    <row r="138" spans="1:4" hidden="1">
      <c r="A138" t="s">
        <v>100</v>
      </c>
      <c r="B138" t="s">
        <v>577</v>
      </c>
      <c r="C138" t="s">
        <v>578</v>
      </c>
      <c r="D138">
        <v>44</v>
      </c>
    </row>
    <row r="139" spans="1:4" hidden="1">
      <c r="A139" t="s">
        <v>100</v>
      </c>
      <c r="B139" t="s">
        <v>579</v>
      </c>
      <c r="C139" t="s">
        <v>580</v>
      </c>
      <c r="D139">
        <v>52</v>
      </c>
    </row>
    <row r="140" spans="1:4" hidden="1">
      <c r="A140" t="s">
        <v>100</v>
      </c>
      <c r="B140" t="s">
        <v>581</v>
      </c>
      <c r="C140" t="s">
        <v>582</v>
      </c>
      <c r="D140">
        <v>84</v>
      </c>
    </row>
    <row r="141" spans="1:4" hidden="1">
      <c r="A141" t="s">
        <v>100</v>
      </c>
      <c r="B141" t="s">
        <v>583</v>
      </c>
      <c r="C141" t="s">
        <v>584</v>
      </c>
      <c r="D141">
        <v>60</v>
      </c>
    </row>
    <row r="142" spans="1:4" hidden="1">
      <c r="A142" t="s">
        <v>100</v>
      </c>
      <c r="B142" t="s">
        <v>585</v>
      </c>
      <c r="C142" t="s">
        <v>586</v>
      </c>
      <c r="D142">
        <v>92</v>
      </c>
    </row>
    <row r="143" spans="1:4" hidden="1">
      <c r="A143" t="s">
        <v>100</v>
      </c>
      <c r="B143" t="s">
        <v>587</v>
      </c>
      <c r="C143" t="s">
        <v>588</v>
      </c>
      <c r="D143">
        <v>136</v>
      </c>
    </row>
    <row r="144" spans="1:4" hidden="1">
      <c r="A144" t="s">
        <v>100</v>
      </c>
      <c r="B144" t="s">
        <v>589</v>
      </c>
      <c r="C144" t="s">
        <v>590</v>
      </c>
      <c r="D144">
        <v>212</v>
      </c>
    </row>
    <row r="145" spans="1:4" hidden="1">
      <c r="A145" t="s">
        <v>100</v>
      </c>
      <c r="B145" t="s">
        <v>591</v>
      </c>
      <c r="C145" t="s">
        <v>592</v>
      </c>
      <c r="D145">
        <v>238</v>
      </c>
    </row>
    <row r="146" spans="1:4" hidden="1">
      <c r="A146" t="s">
        <v>100</v>
      </c>
      <c r="B146" t="s">
        <v>593</v>
      </c>
      <c r="C146" t="s">
        <v>594</v>
      </c>
      <c r="D146">
        <v>328</v>
      </c>
    </row>
    <row r="147" spans="1:4" hidden="1">
      <c r="A147" t="s">
        <v>100</v>
      </c>
      <c r="B147" t="s">
        <v>595</v>
      </c>
      <c r="C147" t="s">
        <v>596</v>
      </c>
      <c r="D147">
        <v>308</v>
      </c>
    </row>
    <row r="148" spans="1:4" hidden="1">
      <c r="A148" t="s">
        <v>100</v>
      </c>
      <c r="B148" t="s">
        <v>597</v>
      </c>
      <c r="C148" t="s">
        <v>598</v>
      </c>
      <c r="D148">
        <v>312</v>
      </c>
    </row>
    <row r="149" spans="1:4" hidden="1">
      <c r="A149" t="s">
        <v>100</v>
      </c>
      <c r="B149" t="s">
        <v>599</v>
      </c>
      <c r="C149" t="s">
        <v>594</v>
      </c>
    </row>
    <row r="150" spans="1:4" hidden="1">
      <c r="A150" t="s">
        <v>100</v>
      </c>
      <c r="B150" t="s">
        <v>600</v>
      </c>
      <c r="C150" t="s">
        <v>601</v>
      </c>
      <c r="D150">
        <v>474</v>
      </c>
    </row>
    <row r="151" spans="1:4" hidden="1">
      <c r="A151" t="s">
        <v>100</v>
      </c>
      <c r="B151" t="s">
        <v>602</v>
      </c>
      <c r="C151" t="s">
        <v>603</v>
      </c>
      <c r="D151">
        <v>500</v>
      </c>
    </row>
    <row r="152" spans="1:4" hidden="1">
      <c r="A152" t="s">
        <v>100</v>
      </c>
      <c r="B152" t="s">
        <v>604</v>
      </c>
      <c r="C152" t="s">
        <v>605</v>
      </c>
      <c r="D152">
        <v>630</v>
      </c>
    </row>
    <row r="153" spans="1:4" hidden="1">
      <c r="A153" t="s">
        <v>100</v>
      </c>
      <c r="B153" t="s">
        <v>606</v>
      </c>
      <c r="C153" t="s">
        <v>607</v>
      </c>
    </row>
    <row r="154" spans="1:4" hidden="1">
      <c r="A154" t="s">
        <v>100</v>
      </c>
      <c r="B154" t="s">
        <v>608</v>
      </c>
      <c r="C154" t="s">
        <v>609</v>
      </c>
      <c r="D154">
        <v>535</v>
      </c>
    </row>
    <row r="155" spans="1:4" hidden="1">
      <c r="A155" t="s">
        <v>100</v>
      </c>
      <c r="B155" t="s">
        <v>610</v>
      </c>
      <c r="C155" t="s">
        <v>611</v>
      </c>
      <c r="D155">
        <v>659</v>
      </c>
    </row>
    <row r="156" spans="1:4" hidden="1">
      <c r="A156" t="s">
        <v>100</v>
      </c>
      <c r="B156" t="s">
        <v>612</v>
      </c>
      <c r="C156" t="s">
        <v>613</v>
      </c>
      <c r="D156">
        <v>662</v>
      </c>
    </row>
    <row r="157" spans="1:4" hidden="1">
      <c r="A157" t="s">
        <v>100</v>
      </c>
      <c r="B157" t="s">
        <v>614</v>
      </c>
      <c r="C157" t="s">
        <v>615</v>
      </c>
      <c r="D157">
        <v>666</v>
      </c>
    </row>
    <row r="158" spans="1:4" hidden="1">
      <c r="A158" t="s">
        <v>100</v>
      </c>
      <c r="B158" t="s">
        <v>616</v>
      </c>
      <c r="C158" t="s">
        <v>617</v>
      </c>
      <c r="D158">
        <v>670</v>
      </c>
    </row>
    <row r="159" spans="1:4" hidden="1">
      <c r="A159" t="s">
        <v>100</v>
      </c>
      <c r="B159" t="s">
        <v>618</v>
      </c>
      <c r="C159" t="s">
        <v>619</v>
      </c>
    </row>
    <row r="160" spans="1:4" hidden="1">
      <c r="A160" t="s">
        <v>100</v>
      </c>
      <c r="B160" t="s">
        <v>620</v>
      </c>
      <c r="C160" t="s">
        <v>621</v>
      </c>
      <c r="D160">
        <v>796</v>
      </c>
    </row>
    <row r="161" spans="1:4" hidden="1">
      <c r="A161" t="s">
        <v>100</v>
      </c>
      <c r="B161" t="s">
        <v>622</v>
      </c>
      <c r="C161" t="s">
        <v>623</v>
      </c>
      <c r="D161">
        <v>534</v>
      </c>
    </row>
    <row r="162" spans="1:4" hidden="1">
      <c r="A162" t="s">
        <v>100</v>
      </c>
      <c r="B162" t="s">
        <v>624</v>
      </c>
      <c r="C162" t="s">
        <v>625</v>
      </c>
      <c r="D162">
        <v>660</v>
      </c>
    </row>
    <row r="163" spans="1:4" hidden="1">
      <c r="A163" t="s">
        <v>69</v>
      </c>
      <c r="B163" t="s">
        <v>70</v>
      </c>
      <c r="C163" t="s">
        <v>626</v>
      </c>
      <c r="D163">
        <v>76</v>
      </c>
    </row>
    <row r="164" spans="1:4" hidden="1">
      <c r="A164" t="s">
        <v>109</v>
      </c>
      <c r="B164" t="s">
        <v>110</v>
      </c>
      <c r="C164" t="s">
        <v>627</v>
      </c>
      <c r="D164">
        <v>484</v>
      </c>
    </row>
    <row r="165" spans="1:4" hidden="1">
      <c r="A165" t="s">
        <v>73</v>
      </c>
      <c r="B165" t="s">
        <v>74</v>
      </c>
      <c r="C165" t="s">
        <v>628</v>
      </c>
      <c r="D165">
        <v>152</v>
      </c>
    </row>
    <row r="166" spans="1:4" hidden="1">
      <c r="A166" t="s">
        <v>78</v>
      </c>
      <c r="B166" t="s">
        <v>299</v>
      </c>
      <c r="C166" t="s">
        <v>629</v>
      </c>
      <c r="D166">
        <v>804</v>
      </c>
    </row>
    <row r="167" spans="1:4" hidden="1">
      <c r="A167" t="s">
        <v>78</v>
      </c>
      <c r="B167" t="s">
        <v>300</v>
      </c>
      <c r="C167" t="s">
        <v>630</v>
      </c>
      <c r="D167">
        <v>112</v>
      </c>
    </row>
    <row r="168" spans="1:4" hidden="1">
      <c r="A168" t="s">
        <v>78</v>
      </c>
      <c r="B168" t="s">
        <v>631</v>
      </c>
      <c r="C168" t="s">
        <v>632</v>
      </c>
      <c r="D168">
        <v>688</v>
      </c>
    </row>
    <row r="169" spans="1:4" hidden="1">
      <c r="A169" t="s">
        <v>78</v>
      </c>
      <c r="B169" t="s">
        <v>633</v>
      </c>
      <c r="C169" t="s">
        <v>634</v>
      </c>
      <c r="D169">
        <v>70</v>
      </c>
    </row>
    <row r="170" spans="1:4" hidden="1">
      <c r="A170" t="s">
        <v>78</v>
      </c>
      <c r="B170" t="s">
        <v>635</v>
      </c>
      <c r="C170" t="s">
        <v>636</v>
      </c>
      <c r="D170">
        <v>498</v>
      </c>
    </row>
    <row r="171" spans="1:4" hidden="1">
      <c r="A171" t="s">
        <v>78</v>
      </c>
      <c r="B171" t="s">
        <v>637</v>
      </c>
      <c r="C171" t="s">
        <v>638</v>
      </c>
      <c r="D171">
        <v>807</v>
      </c>
    </row>
    <row r="172" spans="1:4" hidden="1">
      <c r="A172" t="s">
        <v>78</v>
      </c>
      <c r="B172" t="s">
        <v>639</v>
      </c>
      <c r="C172" t="s">
        <v>640</v>
      </c>
      <c r="D172">
        <v>412</v>
      </c>
    </row>
    <row r="173" spans="1:4" hidden="1">
      <c r="A173" t="s">
        <v>78</v>
      </c>
      <c r="B173" t="s">
        <v>641</v>
      </c>
      <c r="C173" t="s">
        <v>642</v>
      </c>
      <c r="D173">
        <v>8</v>
      </c>
    </row>
    <row r="174" spans="1:4" hidden="1">
      <c r="A174" t="s">
        <v>78</v>
      </c>
      <c r="B174" t="s">
        <v>643</v>
      </c>
      <c r="C174" t="s">
        <v>644</v>
      </c>
      <c r="D174">
        <v>499</v>
      </c>
    </row>
    <row r="175" spans="1:4" hidden="1">
      <c r="A175" t="s">
        <v>81</v>
      </c>
      <c r="B175" t="s">
        <v>246</v>
      </c>
      <c r="C175" t="s">
        <v>645</v>
      </c>
      <c r="D175">
        <v>579</v>
      </c>
    </row>
    <row r="176" spans="1:4" hidden="1">
      <c r="A176" t="s">
        <v>81</v>
      </c>
      <c r="B176" t="s">
        <v>646</v>
      </c>
      <c r="C176" t="s">
        <v>647</v>
      </c>
    </row>
    <row r="177" spans="1:4" hidden="1">
      <c r="A177" t="s">
        <v>81</v>
      </c>
      <c r="B177" t="s">
        <v>648</v>
      </c>
      <c r="C177" t="s">
        <v>649</v>
      </c>
      <c r="D177">
        <v>757</v>
      </c>
    </row>
    <row r="178" spans="1:4" hidden="1">
      <c r="A178" t="s">
        <v>81</v>
      </c>
      <c r="B178" t="s">
        <v>650</v>
      </c>
      <c r="C178" t="s">
        <v>651</v>
      </c>
      <c r="D178">
        <v>438</v>
      </c>
    </row>
    <row r="179" spans="1:4" hidden="1">
      <c r="A179" t="s">
        <v>81</v>
      </c>
      <c r="B179" t="s">
        <v>652</v>
      </c>
      <c r="C179" t="s">
        <v>653</v>
      </c>
      <c r="D179">
        <v>352</v>
      </c>
    </row>
    <row r="180" spans="1:4" hidden="1">
      <c r="A180" t="s">
        <v>81</v>
      </c>
      <c r="B180" t="s">
        <v>333</v>
      </c>
      <c r="C180" t="s">
        <v>654</v>
      </c>
      <c r="D180">
        <v>826</v>
      </c>
    </row>
    <row r="181" spans="1:4" hidden="1">
      <c r="A181" t="s">
        <v>81</v>
      </c>
      <c r="B181" t="s">
        <v>326</v>
      </c>
      <c r="C181" t="s">
        <v>655</v>
      </c>
      <c r="D181">
        <v>292</v>
      </c>
    </row>
    <row r="182" spans="1:4" hidden="1">
      <c r="A182" t="s">
        <v>81</v>
      </c>
      <c r="B182" t="s">
        <v>656</v>
      </c>
      <c r="C182" t="s">
        <v>657</v>
      </c>
      <c r="D182">
        <v>654</v>
      </c>
    </row>
    <row r="183" spans="1:4" hidden="1">
      <c r="A183" t="s">
        <v>81</v>
      </c>
      <c r="B183" t="s">
        <v>650</v>
      </c>
      <c r="C183" t="s">
        <v>651</v>
      </c>
      <c r="D183">
        <v>438</v>
      </c>
    </row>
    <row r="184" spans="1:4" hidden="1">
      <c r="A184" t="s">
        <v>84</v>
      </c>
      <c r="B184" t="s">
        <v>330</v>
      </c>
      <c r="C184" t="s">
        <v>658</v>
      </c>
      <c r="D184">
        <v>616</v>
      </c>
    </row>
    <row r="185" spans="1:4" hidden="1">
      <c r="A185" t="s">
        <v>84</v>
      </c>
      <c r="B185" t="s">
        <v>659</v>
      </c>
      <c r="C185" t="s">
        <v>660</v>
      </c>
      <c r="D185">
        <v>203</v>
      </c>
    </row>
    <row r="186" spans="1:4" hidden="1">
      <c r="A186" t="s">
        <v>84</v>
      </c>
      <c r="B186" t="s">
        <v>661</v>
      </c>
      <c r="C186" t="s">
        <v>662</v>
      </c>
      <c r="D186">
        <v>642</v>
      </c>
    </row>
    <row r="187" spans="1:4" hidden="1">
      <c r="A187" t="s">
        <v>84</v>
      </c>
      <c r="B187" t="s">
        <v>663</v>
      </c>
      <c r="C187" t="s">
        <v>664</v>
      </c>
      <c r="D187">
        <v>348</v>
      </c>
    </row>
    <row r="188" spans="1:4" hidden="1">
      <c r="A188" t="s">
        <v>84</v>
      </c>
      <c r="B188" t="s">
        <v>665</v>
      </c>
      <c r="C188" t="s">
        <v>666</v>
      </c>
      <c r="D188">
        <v>100</v>
      </c>
    </row>
    <row r="189" spans="1:4" hidden="1">
      <c r="A189" t="s">
        <v>84</v>
      </c>
      <c r="B189" t="s">
        <v>667</v>
      </c>
      <c r="C189" t="s">
        <v>668</v>
      </c>
      <c r="D189">
        <v>703</v>
      </c>
    </row>
    <row r="190" spans="1:4" hidden="1">
      <c r="A190" t="s">
        <v>84</v>
      </c>
      <c r="B190" t="s">
        <v>669</v>
      </c>
      <c r="C190" t="s">
        <v>670</v>
      </c>
      <c r="D190">
        <v>191</v>
      </c>
    </row>
    <row r="191" spans="1:4" hidden="1">
      <c r="A191" t="s">
        <v>84</v>
      </c>
      <c r="B191" t="s">
        <v>328</v>
      </c>
      <c r="C191" t="s">
        <v>671</v>
      </c>
      <c r="D191">
        <v>440</v>
      </c>
    </row>
    <row r="192" spans="1:4" hidden="1">
      <c r="A192" t="s">
        <v>84</v>
      </c>
      <c r="B192" t="s">
        <v>672</v>
      </c>
      <c r="C192" t="s">
        <v>673</v>
      </c>
      <c r="D192">
        <v>705</v>
      </c>
    </row>
    <row r="193" spans="1:4" hidden="1">
      <c r="A193" t="s">
        <v>84</v>
      </c>
      <c r="B193" t="s">
        <v>674</v>
      </c>
      <c r="C193" t="s">
        <v>675</v>
      </c>
      <c r="D193">
        <v>233</v>
      </c>
    </row>
    <row r="194" spans="1:4" hidden="1">
      <c r="A194" t="s">
        <v>84</v>
      </c>
      <c r="B194" t="s">
        <v>676</v>
      </c>
      <c r="C194" t="s">
        <v>677</v>
      </c>
      <c r="D194">
        <v>428</v>
      </c>
    </row>
    <row r="195" spans="1:4" hidden="1">
      <c r="A195" t="s">
        <v>90</v>
      </c>
      <c r="B195" t="s">
        <v>298</v>
      </c>
      <c r="C195" t="s">
        <v>678</v>
      </c>
      <c r="D195">
        <v>276</v>
      </c>
    </row>
    <row r="196" spans="1:4" hidden="1">
      <c r="A196" t="s">
        <v>90</v>
      </c>
      <c r="B196" t="s">
        <v>288</v>
      </c>
      <c r="C196" t="s">
        <v>679</v>
      </c>
      <c r="D196">
        <v>528</v>
      </c>
    </row>
    <row r="197" spans="1:4" hidden="1">
      <c r="A197" t="s">
        <v>90</v>
      </c>
      <c r="B197" t="s">
        <v>265</v>
      </c>
      <c r="C197" t="s">
        <v>680</v>
      </c>
      <c r="D197">
        <v>56</v>
      </c>
    </row>
    <row r="198" spans="1:4" hidden="1">
      <c r="A198" t="s">
        <v>90</v>
      </c>
      <c r="B198" t="s">
        <v>332</v>
      </c>
      <c r="C198" t="s">
        <v>681</v>
      </c>
      <c r="D198">
        <v>752</v>
      </c>
    </row>
    <row r="199" spans="1:4" hidden="1">
      <c r="A199" t="s">
        <v>90</v>
      </c>
      <c r="B199" t="s">
        <v>682</v>
      </c>
      <c r="C199" t="s">
        <v>683</v>
      </c>
      <c r="D199">
        <v>40</v>
      </c>
    </row>
    <row r="200" spans="1:4" hidden="1">
      <c r="A200" t="s">
        <v>90</v>
      </c>
      <c r="B200" t="s">
        <v>325</v>
      </c>
      <c r="C200" t="s">
        <v>684</v>
      </c>
      <c r="D200">
        <v>246</v>
      </c>
    </row>
    <row r="201" spans="1:4" hidden="1">
      <c r="A201" t="s">
        <v>90</v>
      </c>
      <c r="B201" t="s">
        <v>685</v>
      </c>
      <c r="C201" t="s">
        <v>686</v>
      </c>
      <c r="D201">
        <v>208</v>
      </c>
    </row>
    <row r="202" spans="1:4" hidden="1">
      <c r="A202" t="s">
        <v>90</v>
      </c>
      <c r="B202" t="s">
        <v>687</v>
      </c>
      <c r="C202" t="s">
        <v>688</v>
      </c>
      <c r="D202">
        <v>372</v>
      </c>
    </row>
    <row r="203" spans="1:4" hidden="1">
      <c r="A203" t="s">
        <v>90</v>
      </c>
      <c r="B203" t="s">
        <v>689</v>
      </c>
      <c r="C203" t="s">
        <v>690</v>
      </c>
      <c r="D203">
        <v>442</v>
      </c>
    </row>
    <row r="204" spans="1:4" hidden="1">
      <c r="A204" t="s">
        <v>90</v>
      </c>
      <c r="B204" t="s">
        <v>691</v>
      </c>
      <c r="C204" t="s">
        <v>692</v>
      </c>
      <c r="D204">
        <v>304</v>
      </c>
    </row>
    <row r="205" spans="1:4" hidden="1">
      <c r="A205" t="s">
        <v>90</v>
      </c>
      <c r="B205" t="s">
        <v>693</v>
      </c>
      <c r="C205" t="s">
        <v>694</v>
      </c>
    </row>
    <row r="206" spans="1:4" hidden="1">
      <c r="A206" t="s">
        <v>90</v>
      </c>
      <c r="B206" t="s">
        <v>695</v>
      </c>
      <c r="C206" t="s">
        <v>696</v>
      </c>
      <c r="D206">
        <v>20</v>
      </c>
    </row>
    <row r="207" spans="1:4" hidden="1">
      <c r="A207" t="s">
        <v>87</v>
      </c>
      <c r="B207" t="s">
        <v>266</v>
      </c>
      <c r="C207" t="s">
        <v>697</v>
      </c>
      <c r="D207">
        <v>251</v>
      </c>
    </row>
    <row r="208" spans="1:4" hidden="1">
      <c r="A208" t="s">
        <v>87</v>
      </c>
      <c r="B208" t="s">
        <v>698</v>
      </c>
      <c r="C208" t="s">
        <v>699</v>
      </c>
    </row>
    <row r="209" spans="1:4" hidden="1">
      <c r="A209" t="s">
        <v>87</v>
      </c>
      <c r="B209" t="s">
        <v>267</v>
      </c>
      <c r="C209" t="s">
        <v>700</v>
      </c>
      <c r="D209">
        <v>382</v>
      </c>
    </row>
    <row r="210" spans="1:4" hidden="1">
      <c r="A210" t="s">
        <v>87</v>
      </c>
      <c r="B210" t="s">
        <v>701</v>
      </c>
      <c r="C210" t="s">
        <v>702</v>
      </c>
    </row>
    <row r="211" spans="1:4" hidden="1">
      <c r="A211" t="s">
        <v>87</v>
      </c>
      <c r="B211" t="s">
        <v>268</v>
      </c>
      <c r="C211" t="s">
        <v>703</v>
      </c>
      <c r="D211">
        <v>724</v>
      </c>
    </row>
    <row r="212" spans="1:4" hidden="1">
      <c r="A212" t="s">
        <v>87</v>
      </c>
      <c r="B212" t="s">
        <v>327</v>
      </c>
      <c r="C212" t="s">
        <v>704</v>
      </c>
      <c r="D212">
        <v>300</v>
      </c>
    </row>
    <row r="213" spans="1:4" hidden="1">
      <c r="A213" t="s">
        <v>87</v>
      </c>
      <c r="B213" t="s">
        <v>331</v>
      </c>
      <c r="C213" t="s">
        <v>705</v>
      </c>
      <c r="D213">
        <v>620</v>
      </c>
    </row>
    <row r="214" spans="1:4" hidden="1">
      <c r="A214" t="s">
        <v>87</v>
      </c>
      <c r="B214" t="s">
        <v>706</v>
      </c>
      <c r="C214" t="s">
        <v>707</v>
      </c>
      <c r="D214">
        <v>196</v>
      </c>
    </row>
    <row r="215" spans="1:4" hidden="1">
      <c r="A215" t="s">
        <v>87</v>
      </c>
      <c r="B215" t="s">
        <v>329</v>
      </c>
      <c r="C215" t="s">
        <v>708</v>
      </c>
      <c r="D215">
        <v>470</v>
      </c>
    </row>
    <row r="216" spans="1:4" hidden="1">
      <c r="A216" t="s">
        <v>106</v>
      </c>
      <c r="B216" t="s">
        <v>709</v>
      </c>
      <c r="C216" t="s">
        <v>710</v>
      </c>
      <c r="D216">
        <v>364</v>
      </c>
    </row>
    <row r="217" spans="1:4" hidden="1">
      <c r="A217" t="s">
        <v>106</v>
      </c>
      <c r="B217" t="s">
        <v>223</v>
      </c>
      <c r="C217" t="s">
        <v>711</v>
      </c>
      <c r="D217">
        <v>682</v>
      </c>
    </row>
    <row r="218" spans="1:4" hidden="1">
      <c r="A218" t="s">
        <v>106</v>
      </c>
      <c r="B218" t="s">
        <v>273</v>
      </c>
      <c r="C218" t="s">
        <v>712</v>
      </c>
      <c r="D218">
        <v>784</v>
      </c>
    </row>
    <row r="219" spans="1:4" hidden="1">
      <c r="A219" t="s">
        <v>106</v>
      </c>
      <c r="B219" t="s">
        <v>221</v>
      </c>
      <c r="C219" t="s">
        <v>713</v>
      </c>
      <c r="D219">
        <v>368</v>
      </c>
    </row>
    <row r="220" spans="1:4" hidden="1">
      <c r="A220" t="s">
        <v>106</v>
      </c>
      <c r="B220" t="s">
        <v>250</v>
      </c>
      <c r="C220" t="s">
        <v>714</v>
      </c>
      <c r="D220">
        <v>634</v>
      </c>
    </row>
    <row r="221" spans="1:4" hidden="1">
      <c r="A221" t="s">
        <v>106</v>
      </c>
      <c r="B221" t="s">
        <v>222</v>
      </c>
      <c r="C221" t="s">
        <v>715</v>
      </c>
      <c r="D221">
        <v>414</v>
      </c>
    </row>
    <row r="222" spans="1:4" hidden="1">
      <c r="A222" t="s">
        <v>106</v>
      </c>
      <c r="B222" t="s">
        <v>249</v>
      </c>
      <c r="C222" t="s">
        <v>716</v>
      </c>
      <c r="D222">
        <v>512</v>
      </c>
    </row>
    <row r="223" spans="1:4" hidden="1">
      <c r="A223" t="s">
        <v>106</v>
      </c>
      <c r="B223" t="s">
        <v>717</v>
      </c>
      <c r="C223" t="s">
        <v>718</v>
      </c>
      <c r="D223">
        <v>48</v>
      </c>
    </row>
    <row r="224" spans="1:4" hidden="1">
      <c r="A224" t="s">
        <v>106</v>
      </c>
      <c r="B224" t="s">
        <v>252</v>
      </c>
      <c r="C224" t="s">
        <v>719</v>
      </c>
      <c r="D224">
        <v>887</v>
      </c>
    </row>
    <row r="225" spans="1:4" hidden="1">
      <c r="A225" t="s">
        <v>103</v>
      </c>
      <c r="B225" t="s">
        <v>269</v>
      </c>
      <c r="C225" t="s">
        <v>720</v>
      </c>
      <c r="D225">
        <v>792</v>
      </c>
    </row>
    <row r="226" spans="1:4" hidden="1">
      <c r="A226" t="s">
        <v>103</v>
      </c>
      <c r="B226" t="s">
        <v>337</v>
      </c>
      <c r="C226" t="s">
        <v>721</v>
      </c>
      <c r="D226">
        <v>376</v>
      </c>
    </row>
    <row r="227" spans="1:4" hidden="1">
      <c r="A227" t="s">
        <v>103</v>
      </c>
      <c r="B227" t="s">
        <v>722</v>
      </c>
      <c r="C227" t="s">
        <v>723</v>
      </c>
      <c r="D227">
        <v>760</v>
      </c>
    </row>
    <row r="228" spans="1:4" hidden="1">
      <c r="A228" t="s">
        <v>103</v>
      </c>
      <c r="B228" t="s">
        <v>338</v>
      </c>
      <c r="C228" t="s">
        <v>724</v>
      </c>
      <c r="D228">
        <v>400</v>
      </c>
    </row>
    <row r="229" spans="1:4" hidden="1">
      <c r="A229" t="s">
        <v>103</v>
      </c>
      <c r="B229" t="s">
        <v>725</v>
      </c>
      <c r="C229" t="s">
        <v>726</v>
      </c>
      <c r="D229">
        <v>422</v>
      </c>
    </row>
    <row r="230" spans="1:4" hidden="1">
      <c r="A230" t="s">
        <v>103</v>
      </c>
      <c r="B230" t="s">
        <v>727</v>
      </c>
      <c r="C230" t="s">
        <v>728</v>
      </c>
      <c r="D230">
        <v>275</v>
      </c>
    </row>
  </sheetData>
  <autoFilter ref="A1:D230" xr:uid="{1696A831-8D33-46EB-ACF2-EB8C01A29EA0}">
    <filterColumn colId="1">
      <filters>
        <filter val="China"/>
        <filter val="China, Hong Kong Special Administrative Region"/>
        <filter val="China, Macao Special Administrative Region"/>
        <filter val="Taiwan, Province of China"/>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B50CDC42719814B843C09387267EE67" ma:contentTypeVersion="14" ma:contentTypeDescription="Creare un nuovo documento." ma:contentTypeScope="" ma:versionID="1d7ae78bd5f9518608b1669b47f845f6">
  <xsd:schema xmlns:xsd="http://www.w3.org/2001/XMLSchema" xmlns:xs="http://www.w3.org/2001/XMLSchema" xmlns:p="http://schemas.microsoft.com/office/2006/metadata/properties" xmlns:ns2="5d9037d5-ce8e-40bf-98c7-9bd5160835c3" xmlns:ns3="46d4180e-9d5c-49f4-a5bd-2dea8752bb82" targetNamespace="http://schemas.microsoft.com/office/2006/metadata/properties" ma:root="true" ma:fieldsID="24f511842ff2524e4a531eeb34aac8db" ns2:_="" ns3:_="">
    <xsd:import namespace="5d9037d5-ce8e-40bf-98c7-9bd5160835c3"/>
    <xsd:import namespace="46d4180e-9d5c-49f4-a5bd-2dea8752bb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9037d5-ce8e-40bf-98c7-9bd516083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 immagine" ma:readOnly="false" ma:fieldId="{5cf76f15-5ced-4ddc-b409-7134ff3c332f}" ma:taxonomyMulti="true" ma:sspId="9ec2760b-b41c-4edf-bb54-af65057d0240"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d4180e-9d5c-49f4-a5bd-2dea8752bb82"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element name="TaxCatchAll" ma:index="20" nillable="true" ma:displayName="Taxonomy Catch All Column" ma:hidden="true" ma:list="{7a5e9b63-37fa-45eb-99fc-6d2867560c65}" ma:internalName="TaxCatchAll" ma:showField="CatchAllData" ma:web="46d4180e-9d5c-49f4-a5bd-2dea8752bb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6d4180e-9d5c-49f4-a5bd-2dea8752bb82" xsi:nil="true"/>
    <lcf76f155ced4ddcb4097134ff3c332f xmlns="5d9037d5-ce8e-40bf-98c7-9bd5160835c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B68AA32-EA1D-4A55-9FA2-6BBEA0B44054}">
  <ds:schemaRefs>
    <ds:schemaRef ds:uri="http://schemas.microsoft.com/sharepoint/v3/contenttype/forms"/>
  </ds:schemaRefs>
</ds:datastoreItem>
</file>

<file path=customXml/itemProps2.xml><?xml version="1.0" encoding="utf-8"?>
<ds:datastoreItem xmlns:ds="http://schemas.openxmlformats.org/officeDocument/2006/customXml" ds:itemID="{857F53BE-7490-4EF5-9A92-BA51BE0233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9037d5-ce8e-40bf-98c7-9bd5160835c3"/>
    <ds:schemaRef ds:uri="46d4180e-9d5c-49f4-a5bd-2dea8752bb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C433BC-8490-4255-A192-9DCD315D1689}">
  <ds:schemaRefs>
    <ds:schemaRef ds:uri="http://schemas.microsoft.com/office/infopath/2007/PartnerControls"/>
    <ds:schemaRef ds:uri="http://schemas.microsoft.com/office/2006/metadata/properties"/>
    <ds:schemaRef ds:uri="http://purl.org/dc/dcmitype/"/>
    <ds:schemaRef ds:uri="5d9037d5-ce8e-40bf-98c7-9bd5160835c3"/>
    <ds:schemaRef ds:uri="http://schemas.microsoft.com/office/2006/documentManagement/types"/>
    <ds:schemaRef ds:uri="http://purl.org/dc/elements/1.1/"/>
    <ds:schemaRef ds:uri="http://schemas.openxmlformats.org/package/2006/metadata/core-properties"/>
    <ds:schemaRef ds:uri="46d4180e-9d5c-49f4-a5bd-2dea8752bb82"/>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Legend</vt:lpstr>
      <vt:lpstr>UNI_COA</vt:lpstr>
      <vt:lpstr>UNI_NGL</vt:lpstr>
      <vt:lpstr>UNI_OIL</vt:lpstr>
      <vt:lpstr>UNI_GAS</vt:lpstr>
      <vt:lpstr>UNI_RPP</vt:lpstr>
      <vt:lpstr>UNI_HYD</vt:lpstr>
      <vt:lpstr>UNI_OTH</vt:lpstr>
      <vt:lpstr>Key inputs_EB_Trade</vt:lpstr>
      <vt:lpstr>Key inputs_Oil_Trade</vt:lpstr>
      <vt:lpstr>Key inputs_NGA_Trade</vt:lpstr>
      <vt:lpstr>Key inputs_Coal_Trade</vt:lpstr>
      <vt:lpstr>Conversion_Factor</vt:lpstr>
      <vt:lpstr>BP(2020)_Oil_Trade</vt:lpstr>
      <vt:lpstr>BP(2020)_LNG_Trade</vt:lpstr>
      <vt:lpstr>BP(2020)_NGA_Trade</vt:lpstr>
      <vt:lpstr>BP(2020)_Coal_Trade</vt:lpstr>
      <vt:lpstr>IGU(2020)_LNG</vt:lpstr>
      <vt:lpstr>Region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 Pied</dc:creator>
  <cp:keywords/>
  <dc:description/>
  <cp:lastModifiedBy>E4SMA Server2</cp:lastModifiedBy>
  <cp:revision/>
  <dcterms:created xsi:type="dcterms:W3CDTF">2015-06-05T18:19:34Z</dcterms:created>
  <dcterms:modified xsi:type="dcterms:W3CDTF">2025-04-11T14:25:14Z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0x010100FB50CDC42719814B843C09387267EE67</vt:lpwstr>
  </property>
  <property fmtid="{D5CDD505-2E9C-101B-9397-08002B2CF9AE}" pid="3" name="MediaServiceImageTags">
    <vt:lpwstr/>
  </property>
</Properties>
</file>