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Clovis\Desktop\"/>
    </mc:Choice>
  </mc:AlternateContent>
  <xr:revisionPtr revIDLastSave="0" documentId="8_{6A28324D-2B3D-4EF6-98D8-FE983B784391}" xr6:coauthVersionLast="47" xr6:coauthVersionMax="47" xr10:uidLastSave="{00000000-0000-0000-0000-000000000000}"/>
  <bookViews>
    <workbookView xWindow="-120" yWindow="-120" windowWidth="29040" windowHeight="15720"/>
  </bookViews>
  <sheets>
    <sheet name="Прайс Corotop" sheetId="1" r:id="rId1"/>
    <sheet name="Прайс Kikinda" sheetId="3" r:id="rId2"/>
    <sheet name="Прайс Röben" sheetId="5" r:id="rId3"/>
    <sheet name="Прайс Mlados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" l="1"/>
  <c r="L37" i="5"/>
  <c r="J56" i="6"/>
  <c r="J54" i="6"/>
  <c r="K54" i="6"/>
  <c r="J52" i="6"/>
  <c r="L52" i="6"/>
  <c r="J50" i="6"/>
  <c r="L50" i="6"/>
  <c r="J48" i="6"/>
  <c r="K48" i="6"/>
  <c r="J46" i="6"/>
  <c r="L46" i="6"/>
  <c r="J44" i="6"/>
  <c r="L44" i="6"/>
  <c r="J42" i="6"/>
  <c r="K42" i="6"/>
  <c r="J40" i="6"/>
  <c r="L40" i="6"/>
  <c r="J38" i="6"/>
  <c r="K38" i="6"/>
  <c r="J36" i="6"/>
  <c r="J34" i="6"/>
  <c r="K34" i="6"/>
  <c r="J32" i="6"/>
  <c r="J30" i="6"/>
  <c r="L30" i="6"/>
  <c r="J28" i="6"/>
  <c r="K28" i="6"/>
  <c r="J26" i="6"/>
  <c r="L26" i="6"/>
  <c r="J24" i="6"/>
  <c r="L24" i="6"/>
  <c r="J22" i="6"/>
  <c r="L22" i="6"/>
  <c r="J20" i="6"/>
  <c r="K20" i="6"/>
  <c r="J18" i="6"/>
  <c r="L18" i="6"/>
  <c r="J16" i="6"/>
  <c r="K16" i="6"/>
  <c r="L58" i="6"/>
  <c r="K58" i="6"/>
  <c r="K60" i="6"/>
  <c r="K61" i="6"/>
  <c r="K62" i="6"/>
  <c r="K63" i="6"/>
  <c r="K64" i="6"/>
  <c r="K65" i="6"/>
  <c r="K66" i="6"/>
  <c r="K67" i="6"/>
  <c r="K68" i="6"/>
  <c r="L60" i="6"/>
  <c r="L61" i="6"/>
  <c r="L62" i="6"/>
  <c r="L63" i="6"/>
  <c r="L64" i="6"/>
  <c r="L65" i="6"/>
  <c r="L66" i="6"/>
  <c r="L67" i="6"/>
  <c r="L68" i="6"/>
  <c r="L56" i="6"/>
  <c r="K56" i="6"/>
  <c r="L55" i="6"/>
  <c r="K55" i="6"/>
  <c r="L54" i="6"/>
  <c r="L53" i="6"/>
  <c r="K53" i="6"/>
  <c r="L51" i="6"/>
  <c r="K51" i="6"/>
  <c r="K50" i="6"/>
  <c r="L49" i="6"/>
  <c r="K49" i="6"/>
  <c r="L47" i="6"/>
  <c r="K47" i="6"/>
  <c r="L45" i="6"/>
  <c r="K45" i="6"/>
  <c r="L43" i="6"/>
  <c r="K43" i="6"/>
  <c r="L41" i="6"/>
  <c r="K41" i="6"/>
  <c r="L39" i="6"/>
  <c r="K39" i="6"/>
  <c r="L37" i="6"/>
  <c r="K37" i="6"/>
  <c r="L36" i="6"/>
  <c r="K36" i="6"/>
  <c r="L35" i="6"/>
  <c r="K35" i="6"/>
  <c r="L34" i="6"/>
  <c r="L33" i="6"/>
  <c r="K33" i="6"/>
  <c r="L32" i="6"/>
  <c r="K32" i="6"/>
  <c r="L31" i="6"/>
  <c r="K31" i="6"/>
  <c r="L29" i="6"/>
  <c r="K29" i="6"/>
  <c r="L28" i="6"/>
  <c r="L27" i="6"/>
  <c r="K27" i="6"/>
  <c r="L25" i="6"/>
  <c r="K25" i="6"/>
  <c r="K59" i="6"/>
  <c r="L23" i="6"/>
  <c r="K23" i="6"/>
  <c r="K21" i="6"/>
  <c r="L19" i="6"/>
  <c r="K19" i="6"/>
  <c r="K17" i="6"/>
  <c r="K15" i="6"/>
  <c r="L56" i="5"/>
  <c r="L54" i="5"/>
  <c r="L52" i="5"/>
  <c r="L50" i="5"/>
  <c r="L48" i="5"/>
  <c r="L46" i="5"/>
  <c r="L30" i="5"/>
  <c r="L21" i="1"/>
  <c r="L67" i="1"/>
  <c r="K67" i="1"/>
  <c r="K66" i="1"/>
  <c r="K20" i="1"/>
  <c r="K23" i="1"/>
  <c r="K13" i="1"/>
  <c r="J17" i="1"/>
  <c r="K17" i="1"/>
  <c r="K21" i="1"/>
  <c r="J24" i="1"/>
  <c r="K24" i="1"/>
  <c r="J16" i="1"/>
  <c r="K16" i="1"/>
  <c r="J15" i="1"/>
  <c r="K15" i="1"/>
  <c r="J14" i="1"/>
  <c r="K14" i="1"/>
  <c r="J26" i="1"/>
  <c r="K26" i="1"/>
  <c r="J25" i="1"/>
  <c r="K25" i="1"/>
  <c r="J37" i="1"/>
  <c r="K37" i="1"/>
  <c r="J44" i="1"/>
  <c r="K44" i="1"/>
  <c r="J45" i="1"/>
  <c r="K45" i="1"/>
  <c r="J55" i="1"/>
  <c r="K55" i="1"/>
  <c r="J54" i="1"/>
  <c r="K54" i="1"/>
  <c r="J53" i="1"/>
  <c r="K53" i="1"/>
  <c r="J46" i="1"/>
  <c r="K46" i="1"/>
  <c r="J19" i="1"/>
  <c r="K19" i="1"/>
  <c r="J18" i="1"/>
  <c r="K18" i="1"/>
  <c r="K50" i="1"/>
  <c r="K36" i="1"/>
  <c r="K30" i="1"/>
  <c r="K28" i="1"/>
  <c r="K29" i="1"/>
  <c r="K31" i="1"/>
  <c r="K32" i="1"/>
  <c r="K40" i="1"/>
  <c r="K34" i="1"/>
  <c r="K35" i="1"/>
  <c r="K38" i="1"/>
  <c r="K47" i="1"/>
  <c r="K48" i="1"/>
  <c r="K49" i="1"/>
  <c r="K51" i="1"/>
  <c r="K41" i="1"/>
  <c r="K42" i="1"/>
  <c r="K57" i="1"/>
  <c r="K58" i="1"/>
  <c r="K59" i="1"/>
  <c r="K60" i="1"/>
  <c r="K61" i="1"/>
  <c r="K62" i="1"/>
  <c r="L62" i="1"/>
  <c r="L58" i="5"/>
  <c r="K58" i="5"/>
  <c r="L57" i="5"/>
  <c r="K57" i="5"/>
  <c r="L55" i="5"/>
  <c r="K55" i="5"/>
  <c r="L53" i="5"/>
  <c r="K53" i="5"/>
  <c r="L51" i="5"/>
  <c r="K51" i="5"/>
  <c r="L49" i="5"/>
  <c r="K49" i="5"/>
  <c r="L47" i="5"/>
  <c r="K47" i="5"/>
  <c r="L45" i="5"/>
  <c r="K45" i="5"/>
  <c r="L38" i="5"/>
  <c r="K38" i="5"/>
  <c r="K37" i="5"/>
  <c r="L31" i="5"/>
  <c r="K31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J29" i="3"/>
  <c r="J28" i="3"/>
  <c r="L33" i="3"/>
  <c r="L36" i="3"/>
  <c r="K15" i="3"/>
  <c r="K16" i="3"/>
  <c r="J16" i="3"/>
  <c r="L16" i="3"/>
  <c r="K17" i="3"/>
  <c r="K18" i="3"/>
  <c r="J18" i="3"/>
  <c r="L18" i="3"/>
  <c r="K19" i="3"/>
  <c r="K20" i="3"/>
  <c r="J20" i="3"/>
  <c r="L20" i="3"/>
  <c r="K21" i="3"/>
  <c r="K22" i="3"/>
  <c r="J22" i="3"/>
  <c r="L22" i="3"/>
  <c r="K23" i="3"/>
  <c r="K24" i="3"/>
  <c r="J24" i="3"/>
  <c r="L24" i="3"/>
  <c r="K25" i="3"/>
  <c r="K26" i="3"/>
  <c r="J26" i="3"/>
  <c r="L26" i="3"/>
  <c r="K27" i="3"/>
  <c r="K29" i="3"/>
  <c r="K31" i="3"/>
  <c r="K32" i="3"/>
  <c r="K33" i="3"/>
  <c r="K34" i="3"/>
  <c r="K36" i="3"/>
  <c r="K37" i="3"/>
  <c r="K38" i="3"/>
  <c r="K39" i="3"/>
  <c r="K41" i="3"/>
  <c r="K42" i="3"/>
  <c r="K43" i="3"/>
  <c r="K44" i="3"/>
  <c r="K45" i="3"/>
  <c r="K46" i="3"/>
  <c r="K48" i="3"/>
  <c r="K49" i="3"/>
  <c r="K50" i="3"/>
  <c r="K51" i="3"/>
  <c r="K53" i="3"/>
  <c r="K54" i="3"/>
  <c r="K56" i="3"/>
  <c r="K57" i="3"/>
  <c r="K58" i="3"/>
  <c r="K59" i="3"/>
  <c r="K61" i="3"/>
  <c r="K62" i="3"/>
  <c r="K63" i="3"/>
  <c r="K64" i="3"/>
  <c r="K65" i="3"/>
  <c r="K66" i="3"/>
  <c r="L19" i="3"/>
  <c r="L62" i="3"/>
  <c r="L63" i="3"/>
  <c r="L61" i="3"/>
  <c r="L25" i="3"/>
  <c r="L43" i="3"/>
  <c r="L54" i="3"/>
  <c r="L32" i="3"/>
  <c r="L15" i="3"/>
  <c r="L45" i="3"/>
  <c r="L51" i="3"/>
  <c r="L56" i="3"/>
  <c r="L65" i="3"/>
  <c r="L23" i="3"/>
  <c r="L49" i="3"/>
  <c r="L53" i="3"/>
  <c r="L37" i="3"/>
  <c r="L64" i="3"/>
  <c r="L44" i="3"/>
  <c r="L31" i="3"/>
  <c r="L34" i="3"/>
  <c r="L21" i="3"/>
  <c r="L38" i="3"/>
  <c r="L50" i="3"/>
  <c r="L46" i="3"/>
  <c r="L66" i="3"/>
  <c r="L41" i="3"/>
  <c r="L48" i="3"/>
  <c r="L42" i="3"/>
  <c r="L39" i="3"/>
  <c r="L58" i="3"/>
  <c r="L17" i="3"/>
  <c r="L59" i="3"/>
  <c r="L57" i="3"/>
  <c r="L27" i="3"/>
  <c r="K28" i="3"/>
  <c r="L28" i="3"/>
  <c r="L29" i="3"/>
  <c r="L41" i="1"/>
  <c r="L59" i="1"/>
  <c r="L38" i="1"/>
  <c r="L15" i="6"/>
  <c r="L59" i="6"/>
  <c r="L21" i="6"/>
  <c r="L17" i="6"/>
  <c r="L48" i="6"/>
  <c r="K26" i="6"/>
  <c r="K18" i="6"/>
  <c r="K52" i="6"/>
  <c r="K30" i="6"/>
  <c r="L20" i="6"/>
  <c r="L42" i="6"/>
  <c r="L38" i="6"/>
  <c r="K44" i="6"/>
  <c r="K22" i="6"/>
  <c r="K40" i="6"/>
  <c r="K46" i="6"/>
  <c r="K24" i="6"/>
  <c r="L16" i="6"/>
  <c r="L24" i="1"/>
  <c r="L44" i="1"/>
  <c r="L66" i="1"/>
  <c r="L18" i="1"/>
  <c r="L53" i="1"/>
  <c r="L19" i="1"/>
  <c r="L40" i="1"/>
  <c r="L46" i="1"/>
  <c r="L31" i="1"/>
  <c r="L51" i="1"/>
  <c r="L13" i="1"/>
  <c r="L61" i="1"/>
  <c r="L49" i="1"/>
  <c r="L32" i="1"/>
  <c r="L37" i="1"/>
  <c r="L29" i="1"/>
  <c r="L25" i="1"/>
  <c r="L35" i="1"/>
  <c r="L42" i="1"/>
  <c r="L14" i="1"/>
  <c r="L34" i="1"/>
  <c r="L45" i="1"/>
  <c r="L17" i="1"/>
  <c r="L36" i="1"/>
  <c r="L57" i="1"/>
  <c r="L28" i="1"/>
  <c r="L50" i="1"/>
  <c r="L26" i="1"/>
  <c r="L58" i="1"/>
  <c r="L23" i="1"/>
  <c r="L15" i="1"/>
  <c r="L55" i="1"/>
  <c r="L54" i="1"/>
  <c r="L47" i="1"/>
  <c r="L60" i="1"/>
  <c r="L30" i="1"/>
  <c r="L48" i="1"/>
  <c r="L16" i="1"/>
</calcChain>
</file>

<file path=xl/sharedStrings.xml><?xml version="1.0" encoding="utf-8"?>
<sst xmlns="http://schemas.openxmlformats.org/spreadsheetml/2006/main" count="607" uniqueCount="265">
  <si>
    <t>e-mail: mirkeramiki2012@ukr.net</t>
  </si>
  <si>
    <t>Скидка</t>
  </si>
  <si>
    <t>Наименование товара</t>
  </si>
  <si>
    <t>Цвет, RAL</t>
  </si>
  <si>
    <t>Фото</t>
  </si>
  <si>
    <t>в наличии</t>
  </si>
  <si>
    <t>Ед. изм.</t>
  </si>
  <si>
    <t>Штука</t>
  </si>
  <si>
    <t>под заказ*</t>
  </si>
  <si>
    <t>х</t>
  </si>
  <si>
    <t>Цена розничн., EURO</t>
  </si>
  <si>
    <t>Технические характеристики</t>
  </si>
  <si>
    <t>кв.м.</t>
  </si>
  <si>
    <t>шт.</t>
  </si>
  <si>
    <r>
      <t xml:space="preserve">кв.м.
</t>
    </r>
    <r>
      <rPr>
        <sz val="6"/>
        <rFont val="Arial"/>
        <family val="2"/>
        <charset val="204"/>
      </rPr>
      <t>при 18,2 шт/кв.м.</t>
    </r>
  </si>
  <si>
    <t>Универсальные доборные элементы</t>
  </si>
  <si>
    <t>---</t>
  </si>
  <si>
    <t>Расход: 3 шт/м.п.</t>
  </si>
  <si>
    <t>Доборные элементы PREMIUM KIKINDA</t>
  </si>
  <si>
    <t>Доборные элементы KLASIK PREMIUM</t>
  </si>
  <si>
    <t>Доборные элементы PORTUGALAC</t>
  </si>
  <si>
    <t>Доборные элементы HOLANDEZ</t>
  </si>
  <si>
    <t>Доборные элементы BANAT</t>
  </si>
  <si>
    <r>
      <t xml:space="preserve">кв.м.
</t>
    </r>
    <r>
      <rPr>
        <sz val="6"/>
        <color indexed="55"/>
        <rFont val="Arial"/>
        <family val="2"/>
        <charset val="204"/>
      </rPr>
      <t>при 26,3 шт/кв.м.</t>
    </r>
  </si>
  <si>
    <t xml:space="preserve">          Боковая левая PREMIUM KIKINDA</t>
  </si>
  <si>
    <t xml:space="preserve">          Боковая правая PREMIUM KIKINDA</t>
  </si>
  <si>
    <t xml:space="preserve">          Вентиляционная черепица 
          PREMIUM KIKINDA</t>
  </si>
  <si>
    <t xml:space="preserve">          Боковая левая KLASIK PREMIUM</t>
  </si>
  <si>
    <t xml:space="preserve">          Боковая правая KLASIK PREMIUM</t>
  </si>
  <si>
    <t xml:space="preserve">          Конёк рядовой (трапеция) KLASIK PREMIUM</t>
  </si>
  <si>
    <t xml:space="preserve">          Начальный конёк вальмы (трапеция) 
          KLASIK PREMIUM</t>
  </si>
  <si>
    <t xml:space="preserve">          Вентиляционная черепица KLASIK PREMIUM</t>
  </si>
  <si>
    <t xml:space="preserve">          Черепица KLASIK PREMIUM со снегоупором</t>
  </si>
  <si>
    <t xml:space="preserve">          Черепица PREMIUM KIKINDA со снегоупором</t>
  </si>
  <si>
    <t xml:space="preserve">          Боковая левая PORTUGALAC</t>
  </si>
  <si>
    <t xml:space="preserve">          Боковая правая PORTUGALAC</t>
  </si>
  <si>
    <t xml:space="preserve">          Боковая левая HOLANDEZ</t>
  </si>
  <si>
    <t xml:space="preserve">          Боковая правая HOLANDEZ</t>
  </si>
  <si>
    <t xml:space="preserve">          Вентиляционная черепица HOLANDEZ</t>
  </si>
  <si>
    <t xml:space="preserve">          Черепица HOLANDEZ со снегоупором</t>
  </si>
  <si>
    <t xml:space="preserve">          Боковая левая BANAT</t>
  </si>
  <si>
    <t xml:space="preserve">          Боковая правая BANAT</t>
  </si>
  <si>
    <t xml:space="preserve">          Конёк рядовой (трапеция) BANAT</t>
  </si>
  <si>
    <t xml:space="preserve">          Начальный конёк вальмы (трапеция) BANAT</t>
  </si>
  <si>
    <t xml:space="preserve">          Вентиляционная черепица BANAT</t>
  </si>
  <si>
    <t xml:space="preserve">          Черепица BANAT со снегоупором</t>
  </si>
  <si>
    <r>
      <t xml:space="preserve">Рулон 
</t>
    </r>
    <r>
      <rPr>
        <sz val="6"/>
        <rFont val="Arial"/>
        <family val="2"/>
        <charset val="204"/>
      </rPr>
      <t>(50м х 1,5м)</t>
    </r>
  </si>
  <si>
    <r>
      <t xml:space="preserve">Рулон 
</t>
    </r>
    <r>
      <rPr>
        <sz val="6"/>
        <rFont val="Arial"/>
        <family val="2"/>
        <charset val="204"/>
      </rPr>
      <t>(50м х 50мм)</t>
    </r>
  </si>
  <si>
    <r>
      <t xml:space="preserve">Рулон 
</t>
    </r>
    <r>
      <rPr>
        <sz val="6"/>
        <rFont val="Arial"/>
        <family val="2"/>
        <charset val="204"/>
      </rPr>
      <t>(25м х 50мм)</t>
    </r>
  </si>
  <si>
    <r>
      <t xml:space="preserve">Рулон 
</t>
    </r>
    <r>
      <rPr>
        <sz val="6"/>
        <rFont val="Arial"/>
        <family val="2"/>
        <charset val="204"/>
      </rPr>
      <t>(25м х 15мм)</t>
    </r>
  </si>
  <si>
    <r>
      <t xml:space="preserve">Рулон 
</t>
    </r>
    <r>
      <rPr>
        <sz val="6"/>
        <rFont val="Arial"/>
        <family val="2"/>
        <charset val="204"/>
      </rPr>
      <t>(5м х 100мм)</t>
    </r>
  </si>
  <si>
    <r>
      <t xml:space="preserve">Штука
</t>
    </r>
    <r>
      <rPr>
        <sz val="6"/>
        <rFont val="Arial"/>
        <family val="2"/>
        <charset val="204"/>
      </rPr>
      <t>(2 м)</t>
    </r>
  </si>
  <si>
    <r>
      <t xml:space="preserve">Рулон
</t>
    </r>
    <r>
      <rPr>
        <sz val="6"/>
        <rFont val="Arial"/>
        <family val="2"/>
        <charset val="204"/>
      </rPr>
      <t>(5м х 390мм)</t>
    </r>
  </si>
  <si>
    <r>
      <t xml:space="preserve">Рулон
</t>
    </r>
    <r>
      <rPr>
        <sz val="6"/>
        <rFont val="Arial"/>
        <family val="2"/>
        <charset val="204"/>
      </rPr>
      <t>(5м х 310мм)</t>
    </r>
  </si>
  <si>
    <r>
      <t xml:space="preserve">Рулон
</t>
    </r>
    <r>
      <rPr>
        <sz val="6"/>
        <rFont val="Arial"/>
        <family val="2"/>
        <charset val="204"/>
      </rPr>
      <t>(5м х 240мм)</t>
    </r>
  </si>
  <si>
    <r>
      <t xml:space="preserve">Штука
</t>
    </r>
    <r>
      <rPr>
        <sz val="6"/>
        <rFont val="Arial"/>
        <family val="2"/>
        <charset val="204"/>
      </rPr>
      <t>(50мм х 210мм)</t>
    </r>
  </si>
  <si>
    <r>
      <t xml:space="preserve">Рулон
</t>
    </r>
    <r>
      <rPr>
        <sz val="6"/>
        <rFont val="Arial"/>
        <family val="2"/>
        <charset val="204"/>
      </rPr>
      <t>(5м х 300мм)</t>
    </r>
  </si>
  <si>
    <r>
      <t xml:space="preserve">Штука
</t>
    </r>
    <r>
      <rPr>
        <sz val="6"/>
        <rFont val="Arial"/>
        <family val="2"/>
        <charset val="204"/>
      </rPr>
      <t>(2м х 500мм)</t>
    </r>
  </si>
  <si>
    <t>Доборные элементы VELIKA / MALA KIKINDA</t>
  </si>
  <si>
    <t xml:space="preserve">          Боковая левая VELIKA / MALA KIKINDA</t>
  </si>
  <si>
    <t xml:space="preserve">          Боковая правая VELIKA / MALA KIKINDA</t>
  </si>
  <si>
    <t xml:space="preserve">          Вентиляционная черепица 
          VELIKA / MALA KIKINDA</t>
  </si>
  <si>
    <t xml:space="preserve">          Черепица VELIKA / MALA KIKINDA 
          со снегоупором</t>
  </si>
  <si>
    <t>MONZAplus</t>
  </si>
  <si>
    <t>Цвет</t>
  </si>
  <si>
    <t>Антрацит 
ангобированная</t>
  </si>
  <si>
    <t>Медная 
ангобированная</t>
  </si>
  <si>
    <t>Каштановая 
ангобированная</t>
  </si>
  <si>
    <t>Тобаго 
глазурованная</t>
  </si>
  <si>
    <t>Мадуро 
глазурованная</t>
  </si>
  <si>
    <t>Графитовая 
глазурованная</t>
  </si>
  <si>
    <t>РЯДОВАЯ ЧЕРЕПИЦА</t>
  </si>
  <si>
    <t>PIEMONT</t>
  </si>
  <si>
    <t>Трентино 
глазурованная</t>
  </si>
  <si>
    <t>Титан серая глазурованная</t>
  </si>
  <si>
    <t>Коричневая ангобированная</t>
  </si>
  <si>
    <t>Осенний лист ангобированная</t>
  </si>
  <si>
    <r>
      <t xml:space="preserve">
Вес 1 шт.......................................около 3,97 кг
Общая длина.............................около 47,2 см
Общая ширина..........................около 29,0 см
Длина покрытия..............около 36,5–40,3 см
Средняя ширина покрытия.....около 24,5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</t>
    </r>
    <r>
      <rPr>
        <b/>
        <sz val="6"/>
        <rFont val="Arial"/>
        <family val="2"/>
        <charset val="204"/>
      </rPr>
      <t>10,1 шт</t>
    </r>
    <r>
      <rPr>
        <sz val="6"/>
        <rFont val="Arial"/>
        <family val="2"/>
        <charset val="204"/>
      </rPr>
      <t xml:space="preserve"> 
Количество/м2.................около 10,1–11,2 шт
Минимальный угол наклона крыши......от 22
Количество/европаллета....................240 шт
Вес кв.м.............................около 40,1–44,5 кг
Вес полной паллеты...................около 983 кг
Морозоустойчивость...................................да</t>
    </r>
  </si>
  <si>
    <r>
      <t xml:space="preserve">
Вес 1 шт.......................................около 4,07 кг
Общая длина.............................около 46,4 см
Общая ширина..........................около 30,4 см
Длина покрытия..............около 38,3–40,3 см
Средняя ширина покрытия.....около 26,3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</t>
    </r>
    <r>
      <rPr>
        <b/>
        <sz val="6"/>
        <rFont val="Arial"/>
        <family val="2"/>
        <charset val="204"/>
      </rPr>
      <t>9,5 шт</t>
    </r>
    <r>
      <rPr>
        <sz val="6"/>
        <rFont val="Arial"/>
        <family val="2"/>
        <charset val="204"/>
      </rPr>
      <t xml:space="preserve"> 
Количество/м2....................около 9,4–9,9 шт
Минимальный угол наклона крыши......от 22
Количество/европаллета...................240 шт
Вес кв.м.............................около 38,3–40,3 кг
Вес полной паллеты................около 1007 кг
Морозоустойчивость...................................да</t>
    </r>
  </si>
  <si>
    <t>BERGAMO</t>
  </si>
  <si>
    <t>Серая матовая ангобированная</t>
  </si>
  <si>
    <r>
      <t xml:space="preserve">
Вес 1 шт.......................................около 3,95 кг
Общая длина.............................около 43,6 см
Общая ширина..........................около 28,5 см
Длина покрытия...............около 33,3–36,1 см
Средняя ширина покрытия......около 23,7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..................</t>
    </r>
    <r>
      <rPr>
        <b/>
        <sz val="6"/>
        <rFont val="Arial"/>
        <family val="2"/>
        <charset val="204"/>
      </rPr>
      <t>12 шт</t>
    </r>
    <r>
      <rPr>
        <sz val="6"/>
        <rFont val="Arial"/>
        <family val="2"/>
        <charset val="204"/>
      </rPr>
      <t xml:space="preserve"> 
Количество/м2.................около 11,8–12,8 шт
Минимальный угол наклона крыши......от 25
Количество/европаллета...................240 шт
Вес кв.м.....................................около 48,5 кг
Вес полной паллеты..................около 975 кг
Морозоустойчивость...................................да</t>
    </r>
  </si>
  <si>
    <t>VERONA</t>
  </si>
  <si>
    <t>Натуральная красная</t>
  </si>
  <si>
    <r>
      <t xml:space="preserve">
Вес 1 шт.......................................около 3,90 кг
Общая длина.............................около 46,6 см
Общая ширина..........................около 30,6 см
Длина покрытия...............около 35,7–39,8 см
Средняя ширина покрытия......около 24,3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</t>
    </r>
    <r>
      <rPr>
        <b/>
        <sz val="6"/>
        <rFont val="Arial"/>
        <family val="2"/>
        <charset val="204"/>
      </rPr>
      <t>10,3 шт</t>
    </r>
    <r>
      <rPr>
        <sz val="6"/>
        <rFont val="Arial"/>
        <family val="2"/>
        <charset val="204"/>
      </rPr>
      <t xml:space="preserve"> 
Количество/м2.................около 10,3–11,5 шт
Минимальный угол наклона крыши......от 22
Количество/европаллета...................240 шт
Вес кв.м............................около 40,2–44,9 кг
Вес полной паллеты..................около 966 кг
Морозоустойчивость...................................да</t>
    </r>
  </si>
  <si>
    <t>ДОБОРНЫЕ ЭЛЕМЕНТЫ ЧЕРЕПИЦЫ</t>
  </si>
  <si>
    <t>Конёк</t>
  </si>
  <si>
    <t>MONZAplus
PIEMONT
VERONA</t>
  </si>
  <si>
    <t>Начало/конец конька (Ивер)</t>
  </si>
  <si>
    <t>Вес…………………….....около 1/1,4 кг</t>
  </si>
  <si>
    <t>Вес……………….....около 0,95/1,64 кг</t>
  </si>
  <si>
    <t>Начало вальмы</t>
  </si>
  <si>
    <t>Вес……………..……….....около 3,4 кг</t>
  </si>
  <si>
    <t>Вес……………..……….....около 3,8 кг</t>
  </si>
  <si>
    <t>Тройник</t>
  </si>
  <si>
    <t>Вес……………..……….....около 4,8 кг</t>
  </si>
  <si>
    <t>Вес……………..……….....около 4,6 кг</t>
  </si>
  <si>
    <t>Боковая левая/правая</t>
  </si>
  <si>
    <r>
      <t>К-во шт/м.п……...............</t>
    </r>
    <r>
      <rPr>
        <b/>
        <sz val="7"/>
        <rFont val="Arial"/>
        <family val="2"/>
        <charset val="204"/>
      </rPr>
      <t>около 3 шт</t>
    </r>
    <r>
      <rPr>
        <sz val="7"/>
        <rFont val="Arial"/>
        <family val="2"/>
        <charset val="204"/>
      </rPr>
      <t xml:space="preserve">
Вес…………………….....около 3,6 кг</t>
    </r>
  </si>
  <si>
    <r>
      <t>К-во шт/м.п……...............</t>
    </r>
    <r>
      <rPr>
        <b/>
        <sz val="7"/>
        <rFont val="Arial"/>
        <family val="2"/>
        <charset val="204"/>
      </rPr>
      <t>около 3 шт</t>
    </r>
    <r>
      <rPr>
        <sz val="7"/>
        <rFont val="Arial"/>
        <family val="2"/>
        <charset val="204"/>
      </rPr>
      <t xml:space="preserve">
Вес…………………….....около 4,4 кг</t>
    </r>
  </si>
  <si>
    <r>
      <t>К-во шт/м.п………………</t>
    </r>
    <r>
      <rPr>
        <b/>
        <sz val="7"/>
        <rFont val="Arial"/>
        <family val="2"/>
        <charset val="204"/>
      </rPr>
      <t>около 2,5 шт</t>
    </r>
    <r>
      <rPr>
        <sz val="7"/>
        <rFont val="Arial"/>
        <family val="2"/>
        <charset val="204"/>
      </rPr>
      <t xml:space="preserve">
Вес левая/правая…….....около 6/5,5 кг</t>
    </r>
  </si>
  <si>
    <r>
      <t>К-во шт/м.п………………</t>
    </r>
    <r>
      <rPr>
        <b/>
        <sz val="7"/>
        <rFont val="Arial"/>
        <family val="2"/>
        <charset val="204"/>
      </rPr>
      <t>около 2,9 шт</t>
    </r>
    <r>
      <rPr>
        <sz val="7"/>
        <rFont val="Arial"/>
        <family val="2"/>
        <charset val="204"/>
      </rPr>
      <t xml:space="preserve">
Вес левая/правая…….....около 4,3/5 кг</t>
    </r>
  </si>
  <si>
    <t>Вентиляционная</t>
  </si>
  <si>
    <t>Вес……………..……….....около 4,1 кг</t>
  </si>
  <si>
    <t>Вес……………..……….....около 4,2 кг</t>
  </si>
  <si>
    <r>
      <t xml:space="preserve">Рулон 
</t>
    </r>
    <r>
      <rPr>
        <sz val="6"/>
        <rFont val="Arial"/>
        <family val="2"/>
        <charset val="204"/>
      </rPr>
      <t>(30м х 50мм)</t>
    </r>
  </si>
  <si>
    <t>Четверник</t>
  </si>
  <si>
    <t>Вес……………..……….....около 5,0 кг</t>
  </si>
  <si>
    <r>
      <t xml:space="preserve">                </t>
    </r>
    <r>
      <rPr>
        <b/>
        <sz val="28"/>
        <color indexed="63"/>
        <rFont val="Arial"/>
        <family val="2"/>
        <charset val="204"/>
      </rPr>
      <t xml:space="preserve">Кровельные аксессуары
</t>
    </r>
    <r>
      <rPr>
        <b/>
        <sz val="28"/>
        <color indexed="23"/>
        <rFont val="Arial"/>
        <family val="2"/>
        <charset val="204"/>
      </rPr>
      <t xml:space="preserve">
</t>
    </r>
    <r>
      <rPr>
        <b/>
        <sz val="14"/>
        <color indexed="8"/>
        <rFont val="Arial"/>
        <family val="2"/>
        <charset val="204"/>
      </rPr>
      <t xml:space="preserve">                                </t>
    </r>
    <r>
      <rPr>
        <b/>
        <sz val="12"/>
        <color indexed="8"/>
        <rFont val="Arial"/>
        <family val="2"/>
        <charset val="204"/>
      </rPr>
      <t>(произв. Польша)</t>
    </r>
  </si>
  <si>
    <t>Рогачко Евгений, тел.: (097) 956-04-64, (050) 517-36-42</t>
  </si>
  <si>
    <r>
      <rPr>
        <b/>
        <u/>
        <sz val="8"/>
        <color indexed="53"/>
        <rFont val="Arial"/>
        <family val="2"/>
        <charset val="204"/>
      </rPr>
      <t>Склад:</t>
    </r>
    <r>
      <rPr>
        <b/>
        <sz val="8"/>
        <color indexed="53"/>
        <rFont val="Arial"/>
        <family val="2"/>
        <charset val="204"/>
      </rPr>
      <t xml:space="preserve"> с. Нерубайское, ул. Пастера 35 (пн-пт: 8:00-17:00, сб: 8:00-13:00, вс: выходной)
</t>
    </r>
    <r>
      <rPr>
        <b/>
        <u/>
        <sz val="8"/>
        <color indexed="53"/>
        <rFont val="Arial"/>
        <family val="2"/>
        <charset val="204"/>
      </rPr>
      <t>Офис:</t>
    </r>
    <r>
      <rPr>
        <b/>
        <sz val="8"/>
        <color indexed="53"/>
        <rFont val="Arial"/>
        <family val="2"/>
        <charset val="204"/>
      </rPr>
      <t xml:space="preserve"> г. Одесса, ул. Левитана 62 (пн-пт: 9:00-18:00, сб: 9:00-13:00, вс: выходной)</t>
    </r>
  </si>
  <si>
    <t>Цена со скидкой, EURO</t>
  </si>
  <si>
    <t>Цена со скидкой, UAH</t>
  </si>
  <si>
    <r>
      <rPr>
        <b/>
        <u/>
        <sz val="8"/>
        <color indexed="53"/>
        <rFont val="Arial"/>
        <family val="2"/>
        <charset val="204"/>
      </rPr>
      <t>Склад:</t>
    </r>
    <r>
      <rPr>
        <b/>
        <sz val="8"/>
        <color indexed="53"/>
        <rFont val="Arial"/>
        <family val="2"/>
        <charset val="204"/>
      </rPr>
      <t xml:space="preserve"> с. Нерубайское, ул. Пастера 1 (пн-пт: 8:00-17:00, сб: 8:00-13:00, вс: выходной)
</t>
    </r>
    <r>
      <rPr>
        <b/>
        <u/>
        <sz val="8"/>
        <color indexed="53"/>
        <rFont val="Arial"/>
        <family val="2"/>
        <charset val="204"/>
      </rPr>
      <t>Офис:</t>
    </r>
    <r>
      <rPr>
        <b/>
        <sz val="8"/>
        <color indexed="53"/>
        <rFont val="Arial"/>
        <family val="2"/>
        <charset val="204"/>
      </rPr>
      <t xml:space="preserve"> г. Одесса, ул. Левитана 62 (пн-пт: 9:00-18:00, сб: 9:00-13:00, вс: выходной)</t>
    </r>
  </si>
  <si>
    <t>чёрный</t>
  </si>
  <si>
    <t>тёмно-серый</t>
  </si>
  <si>
    <t>бежевый</t>
  </si>
  <si>
    <t>красный</t>
  </si>
  <si>
    <t>серебро</t>
  </si>
  <si>
    <t>Клейкие ленты</t>
  </si>
  <si>
    <t>Крепёж</t>
  </si>
  <si>
    <t>Карнизный свес</t>
  </si>
  <si>
    <t>Ендова</t>
  </si>
  <si>
    <t>Примыкание</t>
  </si>
  <si>
    <t>Наличие</t>
  </si>
  <si>
    <r>
      <t xml:space="preserve">Рулон 
</t>
    </r>
    <r>
      <rPr>
        <sz val="6"/>
        <rFont val="Arial"/>
        <family val="2"/>
        <charset val="204"/>
      </rPr>
      <t>(25м х 40мм)</t>
    </r>
  </si>
  <si>
    <t>бело-красная</t>
  </si>
  <si>
    <t>прозрачная</t>
  </si>
  <si>
    <t>черная</t>
  </si>
  <si>
    <r>
      <t xml:space="preserve">Рулон
</t>
    </r>
    <r>
      <rPr>
        <sz val="6"/>
        <rFont val="Arial"/>
        <family val="2"/>
        <charset val="204"/>
      </rPr>
      <t>(5м х 280мм)</t>
    </r>
  </si>
  <si>
    <r>
      <t xml:space="preserve">Штука
</t>
    </r>
    <r>
      <rPr>
        <sz val="6"/>
        <rFont val="Arial"/>
        <family val="2"/>
        <charset val="204"/>
      </rPr>
      <t>(2 м x 80мм)</t>
    </r>
  </si>
  <si>
    <r>
      <t xml:space="preserve">Штука
</t>
    </r>
    <r>
      <rPr>
        <sz val="6"/>
        <rFont val="Calibri"/>
        <family val="2"/>
        <charset val="204"/>
      </rPr>
      <t>(1м х 60мм х 27мм)</t>
    </r>
  </si>
  <si>
    <r>
      <t xml:space="preserve">Штука
</t>
    </r>
    <r>
      <rPr>
        <sz val="6"/>
        <rFont val="Calibri"/>
        <family val="2"/>
        <charset val="204"/>
      </rPr>
      <t>(1м х 55мм)</t>
    </r>
  </si>
  <si>
    <r>
      <t xml:space="preserve">Штука
</t>
    </r>
    <r>
      <rPr>
        <sz val="6"/>
        <rFont val="Calibri"/>
        <family val="2"/>
        <charset val="204"/>
      </rPr>
      <t>(1м х 85мм)</t>
    </r>
  </si>
  <si>
    <r>
      <t xml:space="preserve">Штука
</t>
    </r>
    <r>
      <rPr>
        <sz val="6"/>
        <rFont val="Calibri"/>
        <family val="2"/>
        <charset val="204"/>
      </rPr>
      <t>(1м х 32мм)</t>
    </r>
  </si>
  <si>
    <t>Комплект</t>
  </si>
  <si>
    <t>Система защиты от снега CoroSNOW</t>
  </si>
  <si>
    <r>
      <t xml:space="preserve">цена проектная
</t>
    </r>
    <r>
      <rPr>
        <b/>
        <sz val="6"/>
        <color indexed="30"/>
        <rFont val="Calibri"/>
        <family val="2"/>
        <charset val="204"/>
      </rPr>
      <t>ассортимент в каталоге по ссылке</t>
    </r>
  </si>
  <si>
    <t>*срок поставки 4-5 недель по предоплате</t>
  </si>
  <si>
    <t>Система защиты от снега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</si>
  <si>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STRONG 160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БЕЖЕВЫЙ, Плотность = 160 г/м2, Водонепроницаемость: W1, Паропроницаемость: Sd 0,02 м,
Прочность на разрыв гвоздем = 200N / 275N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</si>
  <si>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RED STRONG 180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КРАСНЫЙ, Плотность = 180 г/м2, Водонепроницаемость: W1, Паропроницаемость: Sd 0,02 м,
Прочность на разрыв гвоздем = 250N / 350N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</si>
  <si>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ULTRA 220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ЧЕРНЫЙ, Плотность = 220 г/м2, Водонепроницаемость: W1, Паропроницаемость: Sd 0,02 м, 
Прочность на разрыв гвоздем = 280N / 400N</t>
    </r>
  </si>
  <si>
    <r>
      <t xml:space="preserve">1-сторонняя алюм. клейкая лента </t>
    </r>
    <r>
      <rPr>
        <b/>
        <sz val="8"/>
        <color indexed="10"/>
        <rFont val="Arial"/>
        <family val="2"/>
        <charset val="204"/>
      </rPr>
      <t>Corotop FLEX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Материал: акриловая дисперсия, армированная полиэстеровым волокном, Темп.прим.: &gt; 10˚С, Устойчивость: от +10˚С до + 80˚С</t>
    </r>
  </si>
  <si>
    <r>
      <t xml:space="preserve">1-сторонняя армиров. клейкая лента </t>
    </r>
    <r>
      <rPr>
        <b/>
        <sz val="8"/>
        <color indexed="10"/>
        <rFont val="Arial"/>
        <family val="2"/>
        <charset val="204"/>
      </rPr>
      <t>Corotop FIX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БЕЛЫЙ, Материал: акриловая дисперсия, армированная полиэстровым волокном, Темп.прим.: &gt; 0˚С, Устойчивость к темп.: от -40˚С до +100˚С</t>
    </r>
  </si>
  <si>
    <r>
      <t xml:space="preserve">2-стороняя армиров. клейкая лента </t>
    </r>
    <r>
      <rPr>
        <b/>
        <sz val="8"/>
        <color indexed="10"/>
        <rFont val="Arial"/>
        <family val="2"/>
        <charset val="204"/>
      </rPr>
      <t>Corotop MIX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Клеевой состав: Акриловая дисперсия с армированием полиэфирной сеткой, 
Темп.прим.: от +10 °С до +30 °С, Устойчивость к темп.: от -30 °C до +100 °C, Устойчива к УФ-излучению</t>
    </r>
  </si>
  <si>
    <r>
      <t xml:space="preserve">2-стороняя бутилкаучуковая лента </t>
    </r>
    <r>
      <rPr>
        <b/>
        <sz val="8"/>
        <color indexed="10"/>
        <rFont val="Arial"/>
        <family val="2"/>
        <charset val="204"/>
      </rPr>
      <t>Corotop BUTYL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Основа ленты: Бутилкаучук, Темп.прим.: от +5 °С до +40 °С, Устойчивость к темп.: от -30 °C до +70 °C, Устойчива к УФ-облучению</t>
    </r>
  </si>
  <si>
    <r>
      <t xml:space="preserve">Уплотнительная лента под контррейку </t>
    </r>
    <r>
      <rPr>
        <b/>
        <sz val="8"/>
        <color indexed="10"/>
        <rFont val="Arial"/>
        <family val="2"/>
        <charset val="204"/>
      </rPr>
      <t>Corotop PUR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ЧЁРНЫЙ, Материал: полиэтилен с закрытыми порами, Темп.прим.: &gt; 0˚С, Устойчивость к темп.: от -30˚С до + 100˚С</t>
    </r>
  </si>
  <si>
    <r>
      <t xml:space="preserve">Гребень свеса плоский </t>
    </r>
    <r>
      <rPr>
        <b/>
        <sz val="8"/>
        <color indexed="10"/>
        <rFont val="Arial"/>
        <family val="2"/>
        <charset val="204"/>
      </rPr>
      <t>CoroKAP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</si>
  <si>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 xml:space="preserve">Гребень свеса с вентиляционной решеткой </t>
    </r>
    <r>
      <rPr>
        <b/>
        <sz val="8"/>
        <color indexed="10"/>
        <rFont val="Arial"/>
        <family val="2"/>
        <charset val="204"/>
      </rPr>
      <t>CoroKAP V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</si>
  <si>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>Вентиляционная решетка</t>
    </r>
    <r>
      <rPr>
        <b/>
        <sz val="8"/>
        <color indexed="10"/>
        <rFont val="Arial"/>
        <family val="2"/>
        <charset val="204"/>
      </rPr>
      <t xml:space="preserve"> CoroKAP EV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</si>
  <si>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>Вентиляционная карнизная сетка свеса</t>
    </r>
    <r>
      <rPr>
        <b/>
        <sz val="8"/>
        <color indexed="10"/>
        <rFont val="Arial"/>
        <family val="2"/>
        <charset val="204"/>
      </rPr>
      <t xml:space="preserve"> CoroCRAT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</si>
  <si>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 xml:space="preserve">Капельник </t>
    </r>
    <r>
      <rPr>
        <b/>
        <sz val="8"/>
        <color indexed="10"/>
        <rFont val="Arial"/>
        <family val="2"/>
        <charset val="204"/>
      </rPr>
      <t>CoroRAN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алюминий, Размеры: 10х70х120 мм / 135</t>
    </r>
    <r>
      <rPr>
        <b/>
        <sz val="4.5"/>
        <rFont val="Calibri"/>
        <family val="2"/>
        <charset val="204"/>
      </rPr>
      <t>⁰</t>
    </r>
    <r>
      <rPr>
        <b/>
        <sz val="4.5"/>
        <rFont val="Arial"/>
        <family val="2"/>
        <charset val="204"/>
      </rPr>
      <t xml:space="preserve"> / t = 0,58 мм</t>
    </r>
  </si>
  <si>
    <r>
      <t xml:space="preserve">Уплотнитель клиновидный для ендовы </t>
    </r>
    <r>
      <rPr>
        <b/>
        <sz val="8"/>
        <color indexed="10"/>
        <rFont val="Arial"/>
        <family val="2"/>
        <charset val="204"/>
      </rPr>
      <t>CoroCLIN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пенополиуретан, Упаковка: 100 шт, Устойчив к УФ-облучению</t>
    </r>
  </si>
  <si>
    <r>
      <t xml:space="preserve">Ендова с поперечным тиснением </t>
    </r>
    <r>
      <rPr>
        <b/>
        <sz val="8"/>
        <color indexed="10"/>
        <rFont val="Arial"/>
        <family val="2"/>
        <charset val="204"/>
      </rPr>
      <t>CoroKOSZ P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t = 0,58 мм</t>
    </r>
  </si>
  <si>
    <r>
      <t xml:space="preserve">Клямер ендовы </t>
    </r>
    <r>
      <rPr>
        <b/>
        <sz val="8"/>
        <color indexed="10"/>
        <rFont val="Arial"/>
        <family val="2"/>
        <charset val="204"/>
      </rPr>
      <t>CoroKOSZ K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6 шт на 1 ендову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</si>
  <si>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390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</si>
  <si>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310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</si>
  <si>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240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</si>
  <si>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Держатель для конькового бруса </t>
    </r>
    <r>
      <rPr>
        <b/>
        <sz val="8"/>
        <color indexed="10"/>
        <rFont val="Arial"/>
        <family val="2"/>
        <charset val="204"/>
      </rPr>
      <t>CoroNIT</t>
    </r>
    <r>
      <rPr>
        <b/>
        <sz val="8"/>
        <rFont val="Arial"/>
        <family val="2"/>
        <charset val="204"/>
      </rPr>
      <t xml:space="preserve"> - тип "гвоздь"</t>
    </r>
  </si>
  <si>
    <r>
      <t xml:space="preserve">Держатель для конькового бруса </t>
    </r>
    <r>
      <rPr>
        <b/>
        <sz val="8"/>
        <color indexed="10"/>
        <rFont val="Arial"/>
        <family val="2"/>
        <charset val="204"/>
      </rPr>
      <t>CoroBLACH</t>
    </r>
    <r>
      <rPr>
        <b/>
        <sz val="8"/>
        <rFont val="Arial"/>
        <family val="2"/>
        <charset val="204"/>
      </rPr>
      <t xml:space="preserve"> - тип "пластина"</t>
    </r>
  </si>
  <si>
    <r>
      <t xml:space="preserve">Клямер для конька </t>
    </r>
    <r>
      <rPr>
        <b/>
        <sz val="8"/>
        <color indexed="10"/>
        <rFont val="Arial"/>
        <family val="2"/>
        <charset val="204"/>
      </rPr>
      <t>CoroKAL</t>
    </r>
    <r>
      <rPr>
        <b/>
        <sz val="8"/>
        <rFont val="Arial"/>
        <family val="2"/>
        <charset val="204"/>
      </rPr>
      <t xml:space="preserve"> UNI
</t>
    </r>
    <r>
      <rPr>
        <b/>
        <sz val="4.5"/>
        <rFont val="Arial"/>
        <family val="2"/>
        <charset val="204"/>
      </rPr>
      <t>Материал: алюминий</t>
    </r>
  </si>
  <si>
    <r>
      <t xml:space="preserve">Клямер для конька </t>
    </r>
    <r>
      <rPr>
        <b/>
        <sz val="8"/>
        <color indexed="10"/>
        <rFont val="Arial"/>
        <family val="2"/>
        <charset val="204"/>
      </rPr>
      <t>CoroKAL</t>
    </r>
    <r>
      <rPr>
        <b/>
        <sz val="8"/>
        <rFont val="Arial"/>
        <family val="2"/>
        <charset val="204"/>
      </rPr>
      <t xml:space="preserve"> Röben
</t>
    </r>
    <r>
      <rPr>
        <b/>
        <sz val="4.5"/>
        <rFont val="Arial"/>
        <family val="2"/>
        <charset val="204"/>
      </rPr>
      <t>Материал: алюминий</t>
    </r>
  </si>
  <si>
    <r>
      <t>Клямер для конька</t>
    </r>
    <r>
      <rPr>
        <b/>
        <sz val="8"/>
        <color indexed="10"/>
        <rFont val="Arial"/>
        <family val="2"/>
        <charset val="204"/>
      </rPr>
      <t xml:space="preserve"> CoroKAL</t>
    </r>
    <r>
      <rPr>
        <b/>
        <sz val="8"/>
        <rFont val="Arial"/>
        <family val="2"/>
        <charset val="204"/>
      </rPr>
      <t xml:space="preserve"> в ассортименте
</t>
    </r>
    <r>
      <rPr>
        <b/>
        <sz val="4.5"/>
        <rFont val="Arial"/>
        <family val="2"/>
        <charset val="204"/>
      </rPr>
      <t>Материал: алюминий</t>
    </r>
  </si>
  <si>
    <r>
      <t xml:space="preserve">Лента примыкания к дымоходу </t>
    </r>
    <r>
      <rPr>
        <b/>
        <sz val="8"/>
        <color indexed="10"/>
        <rFont val="Arial"/>
        <family val="2"/>
        <charset val="204"/>
      </rPr>
      <t>CoroMIN ALU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плиссированный алюминий со слоем полиэфирного лака, покрытый изнутри слоем бутилового клея, Темп.прим.: от +5 °С до +40 °С, Устойчивость к темп.: от -40 °C до +90 °C, Устойчива к УФ-облучению</t>
    </r>
  </si>
  <si>
    <r>
      <t xml:space="preserve">Планка примыкания к дымоходу </t>
    </r>
    <r>
      <rPr>
        <b/>
        <sz val="8"/>
        <color indexed="10"/>
        <rFont val="Arial"/>
        <family val="2"/>
        <charset val="204"/>
      </rPr>
      <t>CoroLINE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алюминий, t = 0,58 мм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</si>
  <si>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Nordmark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</si>
  <si>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409
</t>
    </r>
    <r>
      <rPr>
        <b/>
        <sz val="4.5"/>
        <rFont val="Arial"/>
        <family val="2"/>
        <charset val="204"/>
      </rPr>
      <t>Материал: оцинкованная/нержавеющая сталь, 200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</si>
  <si>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J/435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</si>
  <si>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416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</si>
  <si>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417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</si>
  <si>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>Клямер</t>
    </r>
    <r>
      <rPr>
        <b/>
        <sz val="8"/>
        <color indexed="10"/>
        <rFont val="Arial"/>
        <family val="2"/>
        <charset val="204"/>
      </rPr>
      <t xml:space="preserve"> CoroSPIN</t>
    </r>
    <r>
      <rPr>
        <b/>
        <sz val="8"/>
        <rFont val="Arial"/>
        <family val="2"/>
        <charset val="204"/>
      </rPr>
      <t xml:space="preserve"> TYPE 513
</t>
    </r>
    <r>
      <rPr>
        <b/>
        <sz val="4.5"/>
        <rFont val="Arial"/>
        <family val="2"/>
        <charset val="204"/>
      </rPr>
      <t>Материал: оцинкованная/нержавеющая сталь, 25 шт/уп</t>
    </r>
  </si>
  <si>
    <t>уточнять</t>
  </si>
  <si>
    <t>Пароизоляционные плёнки и мембраны</t>
  </si>
  <si>
    <r>
      <t xml:space="preserve">Рулон 
</t>
    </r>
    <r>
      <rPr>
        <sz val="6"/>
        <rFont val="Arial"/>
        <family val="2"/>
        <charset val="204"/>
      </rPr>
      <t>(50м х 2м)</t>
    </r>
  </si>
  <si>
    <r>
      <t xml:space="preserve">Лента примыкания к дымоходу </t>
    </r>
    <r>
      <rPr>
        <b/>
        <sz val="8"/>
        <color indexed="10"/>
        <rFont val="Arial"/>
        <family val="2"/>
        <charset val="204"/>
      </rPr>
      <t>Corotop K-FLEX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 xml:space="preserve">Материал: термопластичный бутилкаучук </t>
    </r>
    <r>
      <rPr>
        <b/>
        <sz val="4.5"/>
        <color indexed="10"/>
        <rFont val="Arial"/>
        <family val="2"/>
        <charset val="204"/>
      </rPr>
      <t>армированный</t>
    </r>
    <r>
      <rPr>
        <b/>
        <sz val="4.5"/>
        <rFont val="Arial"/>
        <family val="2"/>
        <charset val="204"/>
      </rPr>
      <t xml:space="preserve"> высокоэластичной алюминиевой сеткой, Темп.прим.: от +5 °С до +40 °С, Устойчивость к темп.: от -30 °C до +80 °C, Устойчива к УФ-облучению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</si>
  <si>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SMART 120</t>
    </r>
    <r>
      <rPr>
        <b/>
        <sz val="8"/>
        <rFont val="Arial"/>
        <family val="2"/>
        <charset val="204"/>
      </rPr>
      <t xml:space="preserve">
</t>
    </r>
    <r>
      <rPr>
        <b/>
        <sz val="4.7"/>
        <rFont val="Arial"/>
        <family val="2"/>
        <charset val="204"/>
      </rPr>
      <t>Цвет: ЧЕРНЫЙ, Плотность = 120 (-) г/м2, Водонепроницаемость: W1, Паропроницаемость: Sd 0,02 м,
Прочность на разрыв гвоздем = 130N / 170N</t>
    </r>
  </si>
  <si>
    <t>заканчивается</t>
  </si>
  <si>
    <r>
      <t xml:space="preserve">Курс EURO </t>
    </r>
    <r>
      <rPr>
        <b/>
        <sz val="6"/>
        <color indexed="23"/>
        <rFont val="Arial"/>
        <family val="2"/>
        <charset val="204"/>
      </rPr>
      <t>(НБУ+3%)</t>
    </r>
  </si>
  <si>
    <r>
      <t>Курс EURO</t>
    </r>
    <r>
      <rPr>
        <b/>
        <sz val="6"/>
        <color indexed="23"/>
        <rFont val="Arial"/>
        <family val="2"/>
        <charset val="204"/>
      </rPr>
      <t xml:space="preserve"> (НБУ+3%)</t>
    </r>
  </si>
  <si>
    <r>
      <t xml:space="preserve">Отсечная горизонтальная изоляция под мауэрлат </t>
    </r>
    <r>
      <rPr>
        <b/>
        <sz val="8"/>
        <color indexed="10"/>
        <rFont val="Arial"/>
        <family val="2"/>
        <charset val="204"/>
      </rPr>
      <t>SECCO LDPE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ЧЕРНЫЙ, Плотность = 270 г/м2, Толщина: 0,3 мм, Особенности: двухсторонее тиснение</t>
    </r>
  </si>
  <si>
    <r>
      <t xml:space="preserve">Рулон 
</t>
    </r>
    <r>
      <rPr>
        <sz val="6"/>
        <rFont val="Arial"/>
        <family val="2"/>
        <charset val="204"/>
      </rPr>
      <t>(25м х 0,3м)</t>
    </r>
  </si>
  <si>
    <t>зелёный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</si>
  <si>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GREEN STRONG 160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ЗЕЛЁНЫЙ, Плотность = 160 г/м2, Водонепроницаемость: W1, Паропроницаемость: Sd 0,02 м,
Прочность на разрыв гвоздем = 220N / 300N</t>
    </r>
  </si>
  <si>
    <t>жёлтый</t>
  </si>
  <si>
    <t>серый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</si>
  <si>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COROVIN 100</t>
    </r>
    <r>
      <rPr>
        <b/>
        <sz val="8"/>
        <rFont val="Arial"/>
        <family val="2"/>
        <charset val="204"/>
      </rPr>
      <t xml:space="preserve">
</t>
    </r>
    <r>
      <rPr>
        <b/>
        <sz val="4.7"/>
        <rFont val="Arial"/>
        <family val="2"/>
        <charset val="204"/>
      </rPr>
      <t>Цвет: СЕРЫЙ, Плотность = 100 г/м2, Водонепроницаемость: W3, Паропроницаемость: Sd 0,01 м,
Прочность на разрыв гвоздем = 145N / 180N, Особенности: ветрозащита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</si>
  <si>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CLASSIC 130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ТЕМНО-СЕРЫЙ, Плотность = 130 г/м2, Водонепроницаемость: W1, Паропроницаемость: Sd 0,02 м,
Прочность на разрыв гвоздем = 170N / 240N</t>
    </r>
  </si>
  <si>
    <r>
      <t xml:space="preserve">Пароизоляц. мембрана с алюм. слоем </t>
    </r>
    <r>
      <rPr>
        <b/>
        <sz val="8"/>
        <color indexed="10"/>
        <rFont val="Arial"/>
        <family val="2"/>
        <charset val="204"/>
      </rPr>
      <t>Corotop REFLEX 115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115 г/м2, Паропроницаемость: Sd 40 м,
Прочность на разрыв гвоздем = 60N / 80N</t>
    </r>
  </si>
  <si>
    <r>
      <t xml:space="preserve">Пароизоляц. мембрана с алюм. слоем </t>
    </r>
    <r>
      <rPr>
        <b/>
        <sz val="8"/>
        <color indexed="10"/>
        <rFont val="Arial"/>
        <family val="2"/>
        <charset val="204"/>
      </rPr>
      <t>Corotop METALLIC 80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80 г/м2, Паропроницаемость: Sd 40 м, 
Прочность на разрыв гвоздем = 40N / 60N</t>
    </r>
  </si>
  <si>
    <r>
      <t xml:space="preserve">Пароизоляц. плёнка </t>
    </r>
    <r>
      <rPr>
        <b/>
        <sz val="8"/>
        <color indexed="10"/>
        <rFont val="Arial"/>
        <family val="2"/>
        <charset val="204"/>
      </rPr>
      <t>SECCO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ЖЁЛТЫЙ, Материал: LDPE, Толщина = 0,2 мм, Паропроницаемость: Sd 40 м, 
Прочность на разрыв гвоздем = 40N / 40N</t>
    </r>
  </si>
  <si>
    <r>
      <t xml:space="preserve">Пароизоляц. плёнка армированная с алюм. слоем </t>
    </r>
    <r>
      <rPr>
        <b/>
        <sz val="8"/>
        <color indexed="10"/>
        <rFont val="Arial"/>
        <family val="2"/>
        <charset val="204"/>
      </rPr>
      <t>SECCO ALU 110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110 г/м2,
Прочность на разрыв гвоздем ≥ 100N</t>
    </r>
  </si>
  <si>
    <r>
      <t xml:space="preserve">Мембрана супердифузионная под фальц </t>
    </r>
    <r>
      <rPr>
        <b/>
        <sz val="8"/>
        <color indexed="10"/>
        <rFont val="Arial"/>
        <family val="2"/>
        <charset val="204"/>
      </rPr>
      <t>Corotop METAL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АНТРАЦИТ, Плотность = 440 г/м2, Водонепроницаемость: W1, Паропроницаемость: Sd 0,02 м, 
Прочность на разрыв гвоздем = 150N / 200N, Толщина = 8 мм, Особенности: используется в фальцевых кровлях</t>
    </r>
  </si>
  <si>
    <r>
      <t xml:space="preserve">Рулон 
</t>
    </r>
    <r>
      <rPr>
        <sz val="6"/>
        <rFont val="Arial"/>
        <family val="2"/>
        <charset val="204"/>
      </rPr>
      <t>(25м х 1,5м)</t>
    </r>
  </si>
  <si>
    <t>Гидроизоляционные мембраны и плёнки</t>
  </si>
  <si>
    <t>антрацит</t>
  </si>
  <si>
    <r>
      <t xml:space="preserve">Рулон 
</t>
    </r>
    <r>
      <rPr>
        <sz val="6"/>
        <rFont val="Arial"/>
        <family val="2"/>
        <charset val="204"/>
      </rPr>
      <t>(50м х 1м)</t>
    </r>
  </si>
  <si>
    <r>
      <t xml:space="preserve">Шиповидная мембрана </t>
    </r>
    <r>
      <rPr>
        <b/>
        <sz val="8"/>
        <color indexed="10"/>
        <rFont val="Arial"/>
        <family val="2"/>
        <charset val="204"/>
      </rPr>
      <t>SECCO GEO 400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ЧЁРНЫЙ, Материал: HDPE, Толщина = 0,4 мм, Высота тиснения = 8 мм, Плотность = 400 г/м2</t>
    </r>
  </si>
  <si>
    <r>
      <t xml:space="preserve">Геотекстиль термофиксированный </t>
    </r>
    <r>
      <rPr>
        <b/>
        <sz val="8"/>
        <color indexed="10"/>
        <rFont val="Arial"/>
        <family val="2"/>
        <charset val="204"/>
      </rPr>
      <t>SECCO 120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СЕРЫЙ, Материал: полиэстер, Плотность = 120 г/м2</t>
    </r>
  </si>
  <si>
    <r>
      <t xml:space="preserve">Рулон 
</t>
    </r>
    <r>
      <rPr>
        <sz val="6"/>
        <rFont val="Arial"/>
        <family val="2"/>
        <charset val="204"/>
      </rPr>
      <t>(20м х 2м)</t>
    </r>
  </si>
  <si>
    <t>Фундамент и дренаж</t>
  </si>
  <si>
    <t>Прайс действует с 01.08.2025</t>
  </si>
  <si>
    <r>
      <t xml:space="preserve">          Рядовая черепица VELIKA KIKINDA M-333
          </t>
    </r>
    <r>
      <rPr>
        <b/>
        <sz val="6"/>
        <color indexed="10"/>
        <rFont val="Arial"/>
        <family val="2"/>
        <charset val="204"/>
      </rPr>
      <t>(под заказ)</t>
    </r>
  </si>
  <si>
    <r>
      <t xml:space="preserve">          Рядовая черепица BANAT M-997
          </t>
    </r>
    <r>
      <rPr>
        <b/>
        <sz val="6"/>
        <color indexed="10"/>
        <rFont val="Arial"/>
        <family val="2"/>
        <charset val="204"/>
      </rPr>
      <t>(под заказ)</t>
    </r>
  </si>
  <si>
    <r>
      <t xml:space="preserve">          Рядовая черепица HOLANDEZ M-993
          </t>
    </r>
    <r>
      <rPr>
        <b/>
        <sz val="6"/>
        <color indexed="17"/>
        <rFont val="Arial"/>
        <family val="2"/>
        <charset val="204"/>
      </rPr>
      <t>(в наличии)</t>
    </r>
  </si>
  <si>
    <r>
      <t xml:space="preserve">          Рядовая черепица PORTUGALAC M-977
          </t>
    </r>
    <r>
      <rPr>
        <b/>
        <sz val="6"/>
        <color indexed="17"/>
        <rFont val="Arial"/>
        <family val="2"/>
        <charset val="204"/>
      </rPr>
      <t>(в наличии)</t>
    </r>
  </si>
  <si>
    <r>
      <t xml:space="preserve">          Рядовая черепица KLASIK PREMIUM
          </t>
    </r>
    <r>
      <rPr>
        <b/>
        <sz val="6"/>
        <color indexed="17"/>
        <rFont val="Arial"/>
        <family val="2"/>
        <charset val="204"/>
      </rPr>
      <t>(в наличии)</t>
    </r>
  </si>
  <si>
    <r>
      <t xml:space="preserve">          Рядовая черепица PREMIUM KIKINDA
          </t>
    </r>
    <r>
      <rPr>
        <b/>
        <sz val="6"/>
        <color indexed="17"/>
        <rFont val="Arial"/>
        <family val="2"/>
        <charset val="204"/>
      </rPr>
      <t>(в наличии)</t>
    </r>
  </si>
  <si>
    <r>
      <t xml:space="preserve">          Рядовая черепица MALA KIKINDA M-272
          </t>
    </r>
    <r>
      <rPr>
        <b/>
        <sz val="6"/>
        <color indexed="10"/>
        <rFont val="Arial"/>
        <family val="2"/>
        <charset val="204"/>
      </rPr>
      <t>(под заказ)</t>
    </r>
  </si>
  <si>
    <r>
      <t xml:space="preserve">Размер: 421х251 мм
Полезн. размер: 360х210 мм
Масса: 2,75 кг
</t>
    </r>
    <r>
      <rPr>
        <b/>
        <sz val="7"/>
        <rFont val="Arial"/>
        <family val="2"/>
        <charset val="204"/>
      </rPr>
      <t>Шаг обрешетки: 300-360 мм
Расход: 12,5 шт/кв.м.
Рекомендумый мин. уклон: 22</t>
    </r>
    <r>
      <rPr>
        <b/>
        <sz val="7"/>
        <rFont val="Calibri"/>
        <family val="2"/>
        <charset val="204"/>
      </rPr>
      <t>⁰</t>
    </r>
    <r>
      <rPr>
        <sz val="7"/>
        <rFont val="Arial"/>
        <family val="2"/>
        <charset val="204"/>
      </rPr>
      <t xml:space="preserve">
К-во на поддоне: 312 шт</t>
    </r>
  </si>
  <si>
    <r>
      <t xml:space="preserve">Размер: 421х251 мм
Полезн. размер: 360х210 мм
Масса: 2,75 кг
</t>
    </r>
    <r>
      <rPr>
        <b/>
        <sz val="7"/>
        <rFont val="Arial"/>
        <family val="2"/>
        <charset val="204"/>
      </rPr>
      <t xml:space="preserve">Шаг обрешетки: 300-360 мм
Расход: 12,5 шт/кв.м.
Рекомендумый мин. уклон: 22⁰
</t>
    </r>
    <r>
      <rPr>
        <sz val="7"/>
        <rFont val="Arial"/>
        <family val="2"/>
        <charset val="204"/>
      </rPr>
      <t>К-во на поддоне: 312 шт</t>
    </r>
  </si>
  <si>
    <r>
      <t xml:space="preserve">Размер: 400х245 мм
Полезн. размер: 335х205 мм
Масса: 2,50 кг
</t>
    </r>
    <r>
      <rPr>
        <b/>
        <sz val="7"/>
        <rFont val="Arial"/>
        <family val="2"/>
        <charset val="204"/>
      </rPr>
      <t xml:space="preserve">Шаг обрешетки: 335 мм
Расход: 14,5 шт/кв.м.
Рекомендумый мин. уклон: 22⁰
</t>
    </r>
    <r>
      <rPr>
        <sz val="7"/>
        <rFont val="Arial"/>
        <family val="2"/>
        <charset val="204"/>
      </rPr>
      <t>К-во на поддоне: 390 шт</t>
    </r>
  </si>
  <si>
    <r>
      <t xml:space="preserve">Размер: 410х255 мм
Полезн. размер: 345х210 мм
Масса: 2,90 кг
</t>
    </r>
    <r>
      <rPr>
        <b/>
        <sz val="7"/>
        <rFont val="Arial"/>
        <family val="2"/>
        <charset val="204"/>
      </rPr>
      <t>Шаг обрешетки: 345 мм
Расход: 13,8 шт/кв.м.
Рекомендумый мин. уклон: 22⁰</t>
    </r>
    <r>
      <rPr>
        <sz val="7"/>
        <rFont val="Arial"/>
        <family val="2"/>
        <charset val="204"/>
      </rPr>
      <t xml:space="preserve">
К-во на поддоне: 330 шт</t>
    </r>
  </si>
  <si>
    <r>
      <t xml:space="preserve">Размер: 400х245 мм
Полезн. размер: 330х190 мм
Масса: 2,60 кг
</t>
    </r>
    <r>
      <rPr>
        <b/>
        <sz val="7"/>
        <rFont val="Arial"/>
        <family val="2"/>
        <charset val="204"/>
      </rPr>
      <t>Шаг обрешетки: 330 мм
Расход: 16 шт/кв.м.
Рекомендумый мин. уклон: 22⁰
К-во на поддоне: 360 шт</t>
    </r>
  </si>
  <si>
    <r>
      <t xml:space="preserve">Размер: 400х225 мм
Полезн. размер: 330х180 мм
Масса: 2,30 кг
</t>
    </r>
    <r>
      <rPr>
        <b/>
        <sz val="7"/>
        <rFont val="Arial"/>
        <family val="2"/>
        <charset val="204"/>
      </rPr>
      <t xml:space="preserve">Шаг обрешетки: 330 мм
Расход: 16,6 шт/кв.м.
Рекомендумый мин. уклон: 22⁰
</t>
    </r>
    <r>
      <rPr>
        <sz val="7"/>
        <rFont val="Arial"/>
        <family val="2"/>
        <charset val="204"/>
      </rPr>
      <t>К-во на поддоне: 400 шт</t>
    </r>
  </si>
  <si>
    <r>
      <t xml:space="preserve">Размер: 405х230 мм
Полезн. размер: 290-200х190 мм
Масса: 2,60 кг
</t>
    </r>
    <r>
      <rPr>
        <b/>
        <sz val="7"/>
        <rFont val="Arial"/>
        <family val="2"/>
        <charset val="204"/>
      </rPr>
      <t xml:space="preserve">Шаг обрешетки: 290-200 мм
Расход: 18,2 шт/кв.м. при 290 мм
                 26,3 шт/кв.м. при 200 мм
Рекомендумый мин. уклон: 22⁰
</t>
    </r>
    <r>
      <rPr>
        <sz val="7"/>
        <rFont val="Arial"/>
        <family val="2"/>
        <charset val="204"/>
      </rPr>
      <t>К-во на поддоне: 386 шт</t>
    </r>
  </si>
  <si>
    <t xml:space="preserve">          Ивер (коньковый торцевой элемент) FP-182</t>
  </si>
  <si>
    <t xml:space="preserve">          Начальный конёк вальмы ZSG-182</t>
  </si>
  <si>
    <t xml:space="preserve">          Конёк рядовой M-185</t>
  </si>
  <si>
    <t>Расход: 3 шт/м.п.
К-во на поддоне: 216 шт</t>
  </si>
  <si>
    <t xml:space="preserve">          Тройник (соединитель коньков) TKS-182</t>
  </si>
  <si>
    <r>
      <rPr>
        <b/>
        <strike/>
        <sz val="10"/>
        <rFont val="Arial"/>
        <family val="2"/>
        <charset val="204"/>
      </rPr>
      <t>27,95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23,50</t>
    </r>
  </si>
  <si>
    <r>
      <rPr>
        <b/>
        <strike/>
        <sz val="10"/>
        <rFont val="Arial"/>
        <family val="2"/>
        <charset val="204"/>
      </rPr>
      <t>11,05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10,90</t>
    </r>
  </si>
  <si>
    <r>
      <rPr>
        <b/>
        <strike/>
        <sz val="10"/>
        <rFont val="Arial"/>
        <family val="2"/>
        <charset val="204"/>
      </rPr>
      <t>22,75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21,00</t>
    </r>
  </si>
  <si>
    <r>
      <rPr>
        <b/>
        <strike/>
        <sz val="10"/>
        <rFont val="Arial"/>
        <family val="2"/>
        <charset val="204"/>
      </rPr>
      <t>26,65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26,00</t>
    </r>
  </si>
  <si>
    <r>
      <rPr>
        <b/>
        <strike/>
        <sz val="10"/>
        <rFont val="Arial"/>
        <family val="2"/>
        <charset val="204"/>
      </rPr>
      <t>96,85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90,90</t>
    </r>
  </si>
  <si>
    <r>
      <rPr>
        <b/>
        <strike/>
        <sz val="10"/>
        <rFont val="Arial"/>
        <family val="2"/>
        <charset val="204"/>
      </rPr>
      <t>357,50</t>
    </r>
    <r>
      <rPr>
        <b/>
        <sz val="10"/>
        <rFont val="Arial"/>
        <family val="2"/>
        <charset val="204"/>
      </rPr>
      <t xml:space="preserve">
              </t>
    </r>
    <r>
      <rPr>
        <b/>
        <u/>
        <sz val="10"/>
        <rFont val="Arial"/>
        <family val="2"/>
        <charset val="204"/>
      </rPr>
      <t>332,50</t>
    </r>
  </si>
  <si>
    <r>
      <rPr>
        <b/>
        <strike/>
        <sz val="10"/>
        <rFont val="Arial"/>
        <family val="2"/>
        <charset val="204"/>
      </rPr>
      <t>10,40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10,00</t>
    </r>
  </si>
  <si>
    <t>Антрацит 
ангобированная*</t>
  </si>
  <si>
    <t>BERGAMO*</t>
  </si>
  <si>
    <r>
      <t xml:space="preserve">* </t>
    </r>
    <r>
      <rPr>
        <b/>
        <sz val="7"/>
        <color indexed="8"/>
        <rFont val="Calibri"/>
        <family val="2"/>
        <charset val="204"/>
      </rPr>
      <t>распродажа действует</t>
    </r>
    <r>
      <rPr>
        <sz val="7"/>
        <color indexed="8"/>
        <rFont val="Calibri"/>
        <family val="2"/>
        <charset val="204"/>
      </rPr>
      <t xml:space="preserve"> на модель черепицы Bergamo антрацит до окончания складких запасов нашого склада в Нерубайском; </t>
    </r>
    <r>
      <rPr>
        <b/>
        <sz val="7"/>
        <color indexed="8"/>
        <rFont val="Calibri"/>
        <family val="2"/>
        <charset val="204"/>
      </rPr>
      <t>распродажа не действует</t>
    </r>
    <r>
      <rPr>
        <sz val="7"/>
        <color indexed="8"/>
        <rFont val="Calibri"/>
        <family val="2"/>
        <charset val="204"/>
      </rPr>
      <t xml:space="preserve"> на новые поставки с Польши, для них условия остаются прежние.</t>
    </r>
  </si>
  <si>
    <t>Прайс действует с 18.12.2025</t>
  </si>
  <si>
    <r>
      <rPr>
        <b/>
        <sz val="26"/>
        <color indexed="23"/>
        <rFont val="Arial"/>
        <family val="2"/>
        <charset val="204"/>
      </rPr>
      <t xml:space="preserve">      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        </t>
    </r>
    <r>
      <rPr>
        <b/>
        <i/>
        <sz val="14"/>
        <color indexed="63"/>
        <rFont val="Arial"/>
        <family val="2"/>
        <charset val="204"/>
      </rPr>
      <t xml:space="preserve"> </t>
    </r>
    <r>
      <rPr>
        <b/>
        <sz val="10"/>
        <color indexed="63"/>
        <rFont val="Arial"/>
        <family val="2"/>
        <charset val="204"/>
      </rPr>
      <t>(произв. Польша)</t>
    </r>
    <r>
      <rPr>
        <b/>
        <sz val="14"/>
        <color indexed="63"/>
        <rFont val="Arial"/>
        <family val="2"/>
        <charset val="204"/>
      </rPr>
      <t xml:space="preserve">
</t>
    </r>
  </si>
  <si>
    <r>
      <rPr>
        <b/>
        <sz val="26"/>
        <color indexed="23"/>
        <rFont val="Arial"/>
        <family val="2"/>
        <charset val="204"/>
      </rPr>
      <t xml:space="preserve">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</t>
    </r>
    <r>
      <rPr>
        <b/>
        <sz val="10"/>
        <color indexed="63"/>
        <rFont val="Arial"/>
        <family val="2"/>
        <charset val="204"/>
      </rPr>
      <t xml:space="preserve">(произв. Сербия)
</t>
    </r>
  </si>
  <si>
    <r>
      <rPr>
        <b/>
        <sz val="26"/>
        <color indexed="23"/>
        <rFont val="Arial"/>
        <family val="2"/>
        <charset val="204"/>
      </rPr>
      <t xml:space="preserve">      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         </t>
    </r>
    <r>
      <rPr>
        <b/>
        <sz val="10"/>
        <color indexed="63"/>
        <rFont val="Arial"/>
        <family val="2"/>
        <charset val="204"/>
      </rPr>
      <t>(произв. Сербия)</t>
    </r>
    <r>
      <rPr>
        <b/>
        <sz val="14"/>
        <color indexed="63"/>
        <rFont val="Arial"/>
        <family val="2"/>
        <charset val="204"/>
      </rPr>
      <t xml:space="preserve">
</t>
    </r>
  </si>
  <si>
    <t>FUTURA PRO</t>
  </si>
  <si>
    <t>Антрацитово-серый мат ангоб</t>
  </si>
  <si>
    <t>Чёрный мат ангоб</t>
  </si>
  <si>
    <t>Коричневый мат ангоб</t>
  </si>
  <si>
    <r>
      <t xml:space="preserve">
Вес 1 шт: 3,8 кг
Длина: 455 мм
Ширина: 274 мм
</t>
    </r>
    <r>
      <rPr>
        <b/>
        <sz val="7"/>
        <rFont val="Arial"/>
        <family val="2"/>
        <charset val="204"/>
      </rPr>
      <t>Расход: 10,8 шт/кв.м.</t>
    </r>
    <r>
      <rPr>
        <sz val="7"/>
        <rFont val="Arial"/>
        <family val="2"/>
        <charset val="204"/>
      </rPr>
      <t xml:space="preserve">
К-во шт. на поддоне: 280 шт.
Вес поддона: 1140 кг
Мин. уклон крыши: 15°
Шаг обрешетки: 36-38 см
Варианты монтажа</t>
    </r>
  </si>
  <si>
    <t>Красный глянцевый ангоб</t>
  </si>
  <si>
    <t>Красный мат ангоб</t>
  </si>
  <si>
    <t>Чёрный глянцевый ангоб</t>
  </si>
  <si>
    <t>Коричневый глянцевый ангоб</t>
  </si>
  <si>
    <r>
      <t xml:space="preserve">
Вес 1 шт: 3,85 кг
Длина: 480 мм
Ширина: 290 мм
</t>
    </r>
    <r>
      <rPr>
        <b/>
        <sz val="7"/>
        <rFont val="Arial"/>
        <family val="2"/>
        <charset val="204"/>
      </rPr>
      <t>Расход: 10 шт/кв.м.</t>
    </r>
    <r>
      <rPr>
        <sz val="7"/>
        <rFont val="Arial"/>
        <family val="2"/>
        <charset val="204"/>
      </rPr>
      <t xml:space="preserve">
К-во шт. на поддоне: 280 шт.
Вес поддона: 1140 кг
Мин. уклон крыши: 15°
Шаг обрешетки: 36,5-40,5 см</t>
    </r>
  </si>
  <si>
    <t>TRADICIONAL PRO 10</t>
  </si>
  <si>
    <t>HORIZONT PRO 10</t>
  </si>
  <si>
    <t>CONTINENT PRO 10</t>
  </si>
  <si>
    <t>CONTINENT PRO 10
TRADICIONAL PRO 10
HORIZONT PRO 10</t>
  </si>
  <si>
    <t>Вес 1 шт: 3,42 кг
Длина: 385 мм
Ширина: 210 мм
Расход: 2,8 шт/м.п.
К-во шт. на поддоне: 160 шт.
Вес поддона: 575 кг</t>
  </si>
  <si>
    <t>Вес 1 шт: 3,18 кг
Длина: 390 мм
Ширина: 205 мм
К-во шт. на поддоне: 32 шт.
Вес поддона: 120 кг</t>
  </si>
  <si>
    <t>Вес 1 шт: 3,14 кг
К-во шт. на поддоне: 24 шт.
Вес поддона: 110 кг</t>
  </si>
  <si>
    <t>Вес 1 шт: 2,2 кг
Длина: 480 мм
Расход: 2,5 шт/м.п.
К-во шт. на поддоне: 84 шт.
Вес поддона: 225 кг</t>
  </si>
  <si>
    <t>Выделенные модели и цвета на сегодня не доступны к заказам, со временем будут обновления от завода</t>
  </si>
  <si>
    <t>Половинчатая черепица</t>
  </si>
  <si>
    <t>Вентиляционная черепица</t>
  </si>
  <si>
    <t>Боковая левая/правая черепица</t>
  </si>
  <si>
    <t>Вес 1 шт: 4,1 кг
Длина: 480 мм
Ширина: 290 мм
К-во шт. на поддоне: 140 шт.
Вес поддона: 610 кг</t>
  </si>
  <si>
    <t>Вес 1 шт: 3,8 кг
Длина: 455 мм
Ширина: 274 мм
К-во шт. на поддоне: 140 шт.
Вес поддона: 565 кг</t>
  </si>
  <si>
    <t>Вес 1 шт: 2 кг
Длина: 455 мм
Ширина: 155 мм</t>
  </si>
  <si>
    <t>Вес 1 шт: 2,36 кг
Длина: 455 мм
Расход: 2,6 шт/м.п.
К-во шт. на поддоне: 84 шт.
Вес поддона: 230 кг</t>
  </si>
  <si>
    <t>Вес 1 шт: 3,75 кг
К-во шт. на поддоне: 25 шт.
Вес поддона: 115 кг</t>
  </si>
  <si>
    <t>Вес 1 шт: 3 кг
Длина: 375 мм
Ширина: 225 мм
К-во шт. на поддоне: 32 шт.
Вес поддона: 125 кг</t>
  </si>
  <si>
    <t>Вес 1 шт: 3,08 кг
Длина: 375 мм
Ширина: 228 мм
Расход: 3 шт/м.п.
К-во шт. на поддоне: 160 шт.
Вес поддона: 525 кг</t>
  </si>
  <si>
    <t>Прайс действует с 12.03.2026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</si>
</sst>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0.0"/>
  </numFmts>
  <fonts count="60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4.5"/>
      <name val="Arial"/>
      <family val="2"/>
      <charset val="204"/>
    </font>
    <font>
      <b/>
      <sz val="4.7"/>
      <name val="Arial"/>
      <family val="2"/>
      <charset val="204"/>
    </font>
    <font>
      <b/>
      <sz val="4.5"/>
      <name val="Calibri"/>
      <family val="2"/>
      <charset val="204"/>
    </font>
    <font>
      <b/>
      <sz val="26"/>
      <color indexed="23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7"/>
      <name val="Calibri"/>
      <family val="2"/>
      <charset val="204"/>
    </font>
    <font>
      <sz val="6"/>
      <name val="Arial"/>
      <family val="2"/>
      <charset val="204"/>
    </font>
    <font>
      <sz val="6"/>
      <color indexed="55"/>
      <name val="Arial"/>
      <family val="2"/>
      <charset val="204"/>
    </font>
    <font>
      <b/>
      <sz val="36"/>
      <color indexed="63"/>
      <name val="Arial"/>
      <family val="2"/>
      <charset val="204"/>
    </font>
    <font>
      <b/>
      <sz val="26"/>
      <color indexed="63"/>
      <name val="Arial"/>
      <family val="2"/>
      <charset val="204"/>
    </font>
    <font>
      <b/>
      <sz val="14"/>
      <color indexed="63"/>
      <name val="Arial"/>
      <family val="2"/>
      <charset val="204"/>
    </font>
    <font>
      <sz val="6"/>
      <name val="Calibri"/>
      <family val="2"/>
      <charset val="204"/>
    </font>
    <font>
      <b/>
      <sz val="28"/>
      <color indexed="63"/>
      <name val="Arial"/>
      <family val="2"/>
      <charset val="204"/>
    </font>
    <font>
      <b/>
      <sz val="11"/>
      <name val="Arial"/>
      <family val="2"/>
      <charset val="204"/>
    </font>
    <font>
      <b/>
      <sz val="6"/>
      <name val="Arial"/>
      <family val="2"/>
      <charset val="204"/>
    </font>
    <font>
      <b/>
      <sz val="6"/>
      <color indexed="10"/>
      <name val="Arial"/>
      <family val="2"/>
      <charset val="204"/>
    </font>
    <font>
      <b/>
      <sz val="28"/>
      <color indexed="23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u/>
      <sz val="8"/>
      <color indexed="53"/>
      <name val="Arial"/>
      <family val="2"/>
      <charset val="204"/>
    </font>
    <font>
      <b/>
      <sz val="8"/>
      <color indexed="53"/>
      <name val="Arial"/>
      <family val="2"/>
      <charset val="204"/>
    </font>
    <font>
      <b/>
      <sz val="6"/>
      <color indexed="30"/>
      <name val="Calibri"/>
      <family val="2"/>
      <charset val="204"/>
    </font>
    <font>
      <b/>
      <sz val="8"/>
      <color indexed="10"/>
      <name val="Arial"/>
      <family val="2"/>
      <charset val="204"/>
    </font>
    <font>
      <b/>
      <sz val="4.5"/>
      <color indexed="10"/>
      <name val="Arial"/>
      <family val="2"/>
      <charset val="204"/>
    </font>
    <font>
      <b/>
      <sz val="6"/>
      <color indexed="23"/>
      <name val="Arial"/>
      <family val="2"/>
      <charset val="204"/>
    </font>
    <font>
      <b/>
      <sz val="8"/>
      <color indexed="10"/>
      <name val="Arial"/>
      <family val="2"/>
      <charset val="204"/>
    </font>
    <font>
      <b/>
      <sz val="6"/>
      <color indexed="17"/>
      <name val="Arial"/>
      <family val="2"/>
      <charset val="204"/>
    </font>
    <font>
      <b/>
      <strike/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7"/>
      <color indexed="8"/>
      <name val="Calibri"/>
      <family val="2"/>
      <charset val="204"/>
    </font>
    <font>
      <b/>
      <sz val="7"/>
      <color indexed="8"/>
      <name val="Calibri"/>
      <family val="2"/>
      <charset val="204"/>
    </font>
    <font>
      <b/>
      <i/>
      <sz val="14"/>
      <color indexed="63"/>
      <name val="Arial"/>
      <family val="2"/>
      <charset val="204"/>
    </font>
    <font>
      <b/>
      <sz val="10"/>
      <color indexed="63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28"/>
      <color rgb="FFFF33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8"/>
      <color theme="0" tint="-0.34998626667073579"/>
      <name val="Arial"/>
      <family val="2"/>
      <charset val="204"/>
    </font>
    <font>
      <b/>
      <sz val="10"/>
      <color theme="0" tint="-0.34998626667073579"/>
      <name val="Arial"/>
      <family val="2"/>
      <charset val="204"/>
    </font>
    <font>
      <b/>
      <sz val="8"/>
      <color rgb="FF666262"/>
      <name val="Arial"/>
      <family val="2"/>
      <charset val="204"/>
    </font>
    <font>
      <sz val="8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28"/>
      <color rgb="FF666262"/>
      <name val="Arial"/>
      <family val="2"/>
      <charset val="204"/>
    </font>
    <font>
      <b/>
      <sz val="8"/>
      <color theme="5" tint="-0.249977111117893"/>
      <name val="Arial"/>
      <family val="2"/>
      <charset val="204"/>
    </font>
    <font>
      <b/>
      <sz val="8"/>
      <color rgb="FFE0840A"/>
      <name val="Arial"/>
      <family val="2"/>
      <charset val="204"/>
    </font>
    <font>
      <b/>
      <i/>
      <sz val="6"/>
      <color theme="5"/>
      <name val="Arial"/>
      <family val="2"/>
      <charset val="204"/>
    </font>
    <font>
      <b/>
      <i/>
      <sz val="6"/>
      <color rgb="FFE0840A"/>
      <name val="Arial"/>
      <family val="2"/>
      <charset val="204"/>
    </font>
    <font>
      <b/>
      <sz val="36"/>
      <color rgb="FF666262"/>
      <name val="Arial"/>
      <family val="2"/>
      <charset val="204"/>
    </font>
    <font>
      <sz val="7"/>
      <color theme="1"/>
      <name val="Calibri"/>
      <family val="2"/>
      <charset val="204"/>
      <scheme val="minor"/>
    </font>
    <font>
      <b/>
      <sz val="7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31030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9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EF8D0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8989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275">
    <xf numFmtId="0" fontId="0" fillId="0" borderId="0" xfId="0"/>
    <xf numFmtId="0" fontId="39" fillId="0" borderId="0" xfId="0" applyFont="1"/>
    <xf numFmtId="0" fontId="40" fillId="0" borderId="0" xfId="0" applyFont="1"/>
    <xf numFmtId="0" fontId="0" fillId="0" borderId="0" xfId="0" applyFill="1"/>
    <xf numFmtId="0" fontId="41" fillId="0" borderId="1" xfId="0" applyFont="1" applyBorder="1"/>
    <xf numFmtId="0" fontId="42" fillId="0" borderId="0" xfId="0" applyFont="1" applyBorder="1" applyAlignment="1">
      <alignment vertical="center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41" fillId="0" borderId="2" xfId="0" applyFont="1" applyBorder="1"/>
    <xf numFmtId="0" fontId="41" fillId="0" borderId="2" xfId="0" applyFont="1" applyBorder="1" applyAlignment="1">
      <alignment wrapText="1"/>
    </xf>
    <xf numFmtId="0" fontId="43" fillId="2" borderId="2" xfId="0" applyFont="1" applyFill="1" applyBorder="1"/>
    <xf numFmtId="0" fontId="43" fillId="3" borderId="2" xfId="0" applyFont="1" applyFill="1" applyBorder="1"/>
    <xf numFmtId="0" fontId="43" fillId="4" borderId="2" xfId="0" applyFont="1" applyFill="1" applyBorder="1"/>
    <xf numFmtId="0" fontId="43" fillId="5" borderId="2" xfId="0" applyFont="1" applyFill="1" applyBorder="1"/>
    <xf numFmtId="0" fontId="44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44" fillId="0" borderId="2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5" fillId="0" borderId="3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4" fontId="1" fillId="0" borderId="7" xfId="0" applyNumberFormat="1" applyFont="1" applyFill="1" applyBorder="1" applyAlignment="1">
      <alignment horizontal="center" vertical="center"/>
    </xf>
    <xf numFmtId="4" fontId="1" fillId="0" borderId="8" xfId="0" applyNumberFormat="1" applyFont="1" applyFill="1" applyBorder="1" applyAlignment="1">
      <alignment horizontal="center" vertical="center"/>
    </xf>
    <xf numFmtId="4" fontId="1" fillId="0" borderId="9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/>
    </xf>
    <xf numFmtId="4" fontId="1" fillId="0" borderId="1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46" fillId="0" borderId="2" xfId="0" applyFont="1" applyBorder="1" applyAlignment="1">
      <alignment horizontal="center" vertical="center" wrapText="1"/>
    </xf>
    <xf numFmtId="4" fontId="47" fillId="0" borderId="2" xfId="0" applyNumberFormat="1" applyFont="1" applyBorder="1" applyAlignment="1">
      <alignment horizontal="center" vertical="center"/>
    </xf>
    <xf numFmtId="4" fontId="47" fillId="0" borderId="8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48" fillId="0" borderId="10" xfId="0" applyFont="1" applyBorder="1" applyAlignment="1">
      <alignment horizontal="right" vertical="center"/>
    </xf>
    <xf numFmtId="4" fontId="0" fillId="0" borderId="0" xfId="0" applyNumberFormat="1" applyFill="1"/>
    <xf numFmtId="4" fontId="0" fillId="0" borderId="0" xfId="0" applyNumberFormat="1"/>
    <xf numFmtId="4" fontId="1" fillId="6" borderId="3" xfId="0" applyNumberFormat="1" applyFont="1" applyFill="1" applyBorder="1" applyAlignment="1">
      <alignment horizontal="center" vertical="center"/>
    </xf>
    <xf numFmtId="4" fontId="47" fillId="0" borderId="2" xfId="0" applyNumberFormat="1" applyFont="1" applyFill="1" applyBorder="1" applyAlignment="1">
      <alignment horizontal="center" vertical="center"/>
    </xf>
    <xf numFmtId="4" fontId="1" fillId="7" borderId="3" xfId="0" applyNumberFormat="1" applyFont="1" applyFill="1" applyBorder="1" applyAlignment="1">
      <alignment horizontal="center" vertical="center"/>
    </xf>
    <xf numFmtId="4" fontId="1" fillId="7" borderId="2" xfId="0" applyNumberFormat="1" applyFont="1" applyFill="1" applyBorder="1" applyAlignment="1">
      <alignment horizontal="center" vertical="center"/>
    </xf>
    <xf numFmtId="4" fontId="1" fillId="7" borderId="6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4" fontId="1" fillId="6" borderId="14" xfId="0" applyNumberFormat="1" applyFont="1" applyFill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 vertical="center"/>
    </xf>
    <xf numFmtId="4" fontId="1" fillId="0" borderId="15" xfId="0" applyNumberFormat="1" applyFont="1" applyFill="1" applyBorder="1" applyAlignment="1">
      <alignment horizontal="center" vertical="center"/>
    </xf>
    <xf numFmtId="0" fontId="49" fillId="0" borderId="14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49" fillId="0" borderId="16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4" fontId="1" fillId="6" borderId="16" xfId="0" applyNumberFormat="1" applyFont="1" applyFill="1" applyBorder="1" applyAlignment="1">
      <alignment horizontal="center" vertical="center"/>
    </xf>
    <xf numFmtId="4" fontId="1" fillId="0" borderId="16" xfId="0" applyNumberFormat="1" applyFont="1" applyBorder="1" applyAlignment="1">
      <alignment horizontal="center" vertical="center"/>
    </xf>
    <xf numFmtId="4" fontId="1" fillId="0" borderId="17" xfId="0" applyNumberFormat="1" applyFont="1" applyFill="1" applyBorder="1" applyAlignment="1">
      <alignment horizontal="center" vertical="center"/>
    </xf>
    <xf numFmtId="0" fontId="49" fillId="0" borderId="18" xfId="0" applyFont="1" applyBorder="1" applyAlignment="1">
      <alignment horizontal="center" vertical="center" wrapText="1"/>
    </xf>
    <xf numFmtId="0" fontId="8" fillId="0" borderId="18" xfId="0" applyFont="1" applyFill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4" fontId="1" fillId="6" borderId="18" xfId="0" applyNumberFormat="1" applyFont="1" applyFill="1" applyBorder="1" applyAlignment="1">
      <alignment horizontal="center" vertical="center"/>
    </xf>
    <xf numFmtId="4" fontId="1" fillId="0" borderId="18" xfId="0" applyNumberFormat="1" applyFont="1" applyBorder="1" applyAlignment="1">
      <alignment horizontal="center" vertical="center"/>
    </xf>
    <xf numFmtId="4" fontId="1" fillId="0" borderId="19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vertical="center" wrapText="1"/>
    </xf>
    <xf numFmtId="4" fontId="1" fillId="6" borderId="10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vertical="center" wrapText="1"/>
    </xf>
    <xf numFmtId="0" fontId="49" fillId="0" borderId="10" xfId="0" applyFont="1" applyBorder="1" applyAlignment="1">
      <alignment horizontal="center" vertical="center" wrapText="1"/>
    </xf>
    <xf numFmtId="4" fontId="1" fillId="7" borderId="14" xfId="0" applyNumberFormat="1" applyFont="1" applyFill="1" applyBorder="1" applyAlignment="1">
      <alignment horizontal="center" vertical="center"/>
    </xf>
    <xf numFmtId="0" fontId="8" fillId="0" borderId="14" xfId="0" quotePrefix="1" applyFont="1" applyFill="1" applyBorder="1" applyAlignment="1">
      <alignment horizontal="center" vertical="center" wrapText="1"/>
    </xf>
    <xf numFmtId="0" fontId="8" fillId="0" borderId="14" xfId="0" quotePrefix="1" applyFont="1" applyFill="1" applyBorder="1" applyAlignment="1">
      <alignment vertical="center" wrapText="1"/>
    </xf>
    <xf numFmtId="0" fontId="8" fillId="0" borderId="2" xfId="0" quotePrefix="1" applyFont="1" applyFill="1" applyBorder="1" applyAlignment="1">
      <alignment vertical="center" wrapText="1"/>
    </xf>
    <xf numFmtId="0" fontId="8" fillId="0" borderId="16" xfId="0" quotePrefix="1" applyFont="1" applyFill="1" applyBorder="1" applyAlignment="1">
      <alignment horizontal="center" vertical="center" wrapText="1"/>
    </xf>
    <xf numFmtId="0" fontId="8" fillId="0" borderId="6" xfId="0" quotePrefix="1" applyFont="1" applyFill="1" applyBorder="1" applyAlignment="1">
      <alignment vertical="center" wrapText="1"/>
    </xf>
    <xf numFmtId="0" fontId="8" fillId="0" borderId="2" xfId="0" quotePrefix="1" applyFont="1" applyFill="1" applyBorder="1" applyAlignment="1">
      <alignment horizontal="center" vertical="center" wrapText="1"/>
    </xf>
    <xf numFmtId="0" fontId="48" fillId="0" borderId="20" xfId="0" applyFont="1" applyBorder="1" applyAlignment="1">
      <alignment vertical="center"/>
    </xf>
    <xf numFmtId="0" fontId="48" fillId="0" borderId="3" xfId="0" applyFont="1" applyBorder="1" applyAlignment="1">
      <alignment horizontal="right" vertical="center"/>
    </xf>
    <xf numFmtId="0" fontId="50" fillId="8" borderId="6" xfId="0" applyFont="1" applyFill="1" applyBorder="1" applyAlignment="1">
      <alignment horizontal="center" vertical="center" textRotation="90"/>
    </xf>
    <xf numFmtId="0" fontId="41" fillId="0" borderId="6" xfId="0" applyFont="1" applyBorder="1"/>
    <xf numFmtId="0" fontId="43" fillId="2" borderId="6" xfId="0" applyFont="1" applyFill="1" applyBorder="1"/>
    <xf numFmtId="0" fontId="43" fillId="4" borderId="6" xfId="0" applyFont="1" applyFill="1" applyBorder="1"/>
    <xf numFmtId="0" fontId="43" fillId="9" borderId="6" xfId="0" applyFont="1" applyFill="1" applyBorder="1"/>
    <xf numFmtId="0" fontId="43" fillId="5" borderId="6" xfId="0" applyFont="1" applyFill="1" applyBorder="1"/>
    <xf numFmtId="0" fontId="43" fillId="3" borderId="6" xfId="0" applyFont="1" applyFill="1" applyBorder="1"/>
    <xf numFmtId="0" fontId="8" fillId="6" borderId="2" xfId="0" applyFont="1" applyFill="1" applyBorder="1" applyAlignment="1">
      <alignment horizontal="center" vertical="center"/>
    </xf>
    <xf numFmtId="0" fontId="43" fillId="9" borderId="2" xfId="0" applyFont="1" applyFill="1" applyBorder="1"/>
    <xf numFmtId="0" fontId="8" fillId="6" borderId="14" xfId="0" applyFont="1" applyFill="1" applyBorder="1" applyAlignment="1">
      <alignment horizontal="center" vertical="center"/>
    </xf>
    <xf numFmtId="4" fontId="1" fillId="0" borderId="2" xfId="0" applyNumberFormat="1" applyFont="1" applyFill="1" applyBorder="1" applyAlignment="1">
      <alignment horizontal="center" vertical="center"/>
    </xf>
    <xf numFmtId="4" fontId="1" fillId="0" borderId="21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2" fillId="0" borderId="14" xfId="0" applyFont="1" applyBorder="1"/>
    <xf numFmtId="4" fontId="1" fillId="0" borderId="14" xfId="0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41" fillId="0" borderId="10" xfId="0" applyFont="1" applyBorder="1"/>
    <xf numFmtId="4" fontId="1" fillId="0" borderId="10" xfId="0" applyNumberFormat="1" applyFont="1" applyFill="1" applyBorder="1" applyAlignment="1">
      <alignment horizontal="center" vertical="center"/>
    </xf>
    <xf numFmtId="4" fontId="1" fillId="0" borderId="24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1" borderId="14" xfId="0" quotePrefix="1" applyFont="1" applyFill="1" applyBorder="1" applyAlignment="1">
      <alignment horizontal="center" vertical="center" wrapText="1"/>
    </xf>
    <xf numFmtId="0" fontId="51" fillId="11" borderId="3" xfId="0" applyFont="1" applyFill="1" applyBorder="1" applyAlignment="1">
      <alignment horizontal="center" vertical="center" wrapText="1"/>
    </xf>
    <xf numFmtId="4" fontId="1" fillId="11" borderId="7" xfId="0" applyNumberFormat="1" applyFont="1" applyFill="1" applyBorder="1" applyAlignment="1">
      <alignment horizontal="center" vertical="center"/>
    </xf>
    <xf numFmtId="4" fontId="1" fillId="11" borderId="15" xfId="0" applyNumberFormat="1" applyFont="1" applyFill="1" applyBorder="1" applyAlignment="1">
      <alignment horizontal="center" vertical="center"/>
    </xf>
    <xf numFmtId="4" fontId="1" fillId="11" borderId="8" xfId="0" applyNumberFormat="1" applyFont="1" applyFill="1" applyBorder="1" applyAlignment="1">
      <alignment horizontal="center" vertical="center"/>
    </xf>
    <xf numFmtId="4" fontId="1" fillId="6" borderId="25" xfId="0" applyNumberFormat="1" applyFont="1" applyFill="1" applyBorder="1" applyAlignment="1">
      <alignment horizontal="center" vertical="center"/>
    </xf>
    <xf numFmtId="4" fontId="1" fillId="11" borderId="26" xfId="0" applyNumberFormat="1" applyFont="1" applyFill="1" applyBorder="1" applyAlignment="1">
      <alignment horizontal="left" vertical="center" wrapText="1"/>
    </xf>
    <xf numFmtId="4" fontId="1" fillId="11" borderId="27" xfId="0" applyNumberFormat="1" applyFont="1" applyFill="1" applyBorder="1" applyAlignment="1">
      <alignment horizontal="left" vertical="center" wrapText="1"/>
    </xf>
    <xf numFmtId="4" fontId="1" fillId="0" borderId="16" xfId="0" applyNumberFormat="1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11" fillId="0" borderId="14" xfId="0" quotePrefix="1" applyFont="1" applyFill="1" applyBorder="1" applyAlignment="1">
      <alignment horizontal="center" vertical="center" wrapText="1"/>
    </xf>
    <xf numFmtId="0" fontId="11" fillId="0" borderId="3" xfId="0" quotePrefix="1" applyFont="1" applyFill="1" applyBorder="1" applyAlignment="1">
      <alignment horizontal="center" vertical="center" wrapText="1"/>
    </xf>
    <xf numFmtId="0" fontId="8" fillId="0" borderId="3" xfId="0" quotePrefix="1" applyFont="1" applyFill="1" applyBorder="1" applyAlignment="1">
      <alignment vertical="center" wrapText="1"/>
    </xf>
    <xf numFmtId="4" fontId="1" fillId="0" borderId="25" xfId="0" applyNumberFormat="1" applyFont="1" applyBorder="1" applyAlignment="1">
      <alignment horizontal="center" vertical="center"/>
    </xf>
    <xf numFmtId="0" fontId="11" fillId="0" borderId="16" xfId="0" quotePrefix="1" applyFont="1" applyFill="1" applyBorder="1" applyAlignment="1">
      <alignment horizontal="center" vertical="center" wrapText="1"/>
    </xf>
    <xf numFmtId="4" fontId="1" fillId="7" borderId="16" xfId="0" applyNumberFormat="1" applyFont="1" applyFill="1" applyBorder="1" applyAlignment="1">
      <alignment horizontal="center" vertical="center"/>
    </xf>
    <xf numFmtId="0" fontId="11" fillId="0" borderId="18" xfId="0" quotePrefix="1" applyFont="1" applyFill="1" applyBorder="1" applyAlignment="1">
      <alignment horizontal="center" vertical="center" wrapText="1"/>
    </xf>
    <xf numFmtId="0" fontId="8" fillId="0" borderId="10" xfId="0" quotePrefix="1" applyFont="1" applyFill="1" applyBorder="1" applyAlignment="1">
      <alignment vertical="center" wrapText="1"/>
    </xf>
    <xf numFmtId="4" fontId="1" fillId="7" borderId="18" xfId="0" applyNumberFormat="1" applyFont="1" applyFill="1" applyBorder="1" applyAlignment="1">
      <alignment horizontal="center" vertical="center"/>
    </xf>
    <xf numFmtId="0" fontId="11" fillId="0" borderId="6" xfId="0" quotePrefix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82" fontId="0" fillId="0" borderId="0" xfId="0" applyNumberFormat="1"/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" fontId="38" fillId="0" borderId="46" xfId="1" applyNumberFormat="1" applyBorder="1" applyAlignment="1">
      <alignment horizontal="center" vertical="center" wrapText="1"/>
    </xf>
    <xf numFmtId="4" fontId="38" fillId="0" borderId="47" xfId="1" applyNumberFormat="1" applyBorder="1" applyAlignment="1">
      <alignment horizontal="center" vertical="center"/>
    </xf>
    <xf numFmtId="4" fontId="38" fillId="0" borderId="48" xfId="1" applyNumberFormat="1" applyBorder="1" applyAlignment="1">
      <alignment horizontal="center" vertical="center"/>
    </xf>
    <xf numFmtId="0" fontId="2" fillId="12" borderId="32" xfId="0" applyFont="1" applyFill="1" applyBorder="1" applyAlignment="1">
      <alignment horizontal="center" vertical="center" wrapText="1"/>
    </xf>
    <xf numFmtId="0" fontId="2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48" fillId="0" borderId="12" xfId="0" applyFont="1" applyBorder="1" applyAlignment="1">
      <alignment horizontal="right" vertical="center"/>
    </xf>
    <xf numFmtId="0" fontId="48" fillId="0" borderId="40" xfId="0" applyFont="1" applyBorder="1" applyAlignment="1">
      <alignment horizontal="right" vertical="center"/>
    </xf>
    <xf numFmtId="0" fontId="51" fillId="8" borderId="7" xfId="0" applyFont="1" applyFill="1" applyBorder="1" applyAlignment="1">
      <alignment horizontal="center" vertical="center" wrapText="1"/>
    </xf>
    <xf numFmtId="0" fontId="51" fillId="8" borderId="9" xfId="0" applyFont="1" applyFill="1" applyBorder="1" applyAlignment="1">
      <alignment horizontal="center" vertical="center" wrapText="1"/>
    </xf>
    <xf numFmtId="0" fontId="51" fillId="8" borderId="3" xfId="0" applyFont="1" applyFill="1" applyBorder="1" applyAlignment="1">
      <alignment horizontal="center" vertical="center" wrapText="1"/>
    </xf>
    <xf numFmtId="0" fontId="51" fillId="8" borderId="6" xfId="0" applyFont="1" applyFill="1" applyBorder="1" applyAlignment="1">
      <alignment horizontal="center" vertical="center" wrapText="1"/>
    </xf>
    <xf numFmtId="0" fontId="55" fillId="0" borderId="32" xfId="0" applyFont="1" applyBorder="1" applyAlignment="1">
      <alignment horizontal="left" vertical="center"/>
    </xf>
    <xf numFmtId="0" fontId="56" fillId="0" borderId="33" xfId="0" applyFont="1" applyBorder="1" applyAlignment="1">
      <alignment horizontal="left" vertical="center"/>
    </xf>
    <xf numFmtId="0" fontId="56" fillId="0" borderId="34" xfId="0" applyFont="1" applyBorder="1" applyAlignment="1">
      <alignment horizontal="left" vertical="center"/>
    </xf>
    <xf numFmtId="0" fontId="52" fillId="0" borderId="35" xfId="0" applyFont="1" applyFill="1" applyBorder="1" applyAlignment="1">
      <alignment horizontal="center" vertical="center" wrapText="1"/>
    </xf>
    <xf numFmtId="0" fontId="52" fillId="0" borderId="36" xfId="0" applyFont="1" applyFill="1" applyBorder="1" applyAlignment="1">
      <alignment horizontal="center" vertical="center" wrapText="1"/>
    </xf>
    <xf numFmtId="0" fontId="52" fillId="0" borderId="37" xfId="0" applyFont="1" applyFill="1" applyBorder="1" applyAlignment="1">
      <alignment horizontal="center" vertical="center" wrapText="1"/>
    </xf>
    <xf numFmtId="0" fontId="52" fillId="0" borderId="20" xfId="0" applyFont="1" applyFill="1" applyBorder="1" applyAlignment="1">
      <alignment horizontal="center" vertical="center" wrapText="1"/>
    </xf>
    <xf numFmtId="0" fontId="52" fillId="0" borderId="0" xfId="0" applyFont="1" applyFill="1" applyBorder="1" applyAlignment="1">
      <alignment horizontal="center" vertical="center" wrapText="1"/>
    </xf>
    <xf numFmtId="0" fontId="52" fillId="0" borderId="38" xfId="0" applyFont="1" applyFill="1" applyBorder="1" applyAlignment="1">
      <alignment horizontal="center" vertical="center" wrapText="1"/>
    </xf>
    <xf numFmtId="0" fontId="52" fillId="0" borderId="39" xfId="0" applyFont="1" applyFill="1" applyBorder="1" applyAlignment="1">
      <alignment horizontal="center" vertical="center" wrapText="1"/>
    </xf>
    <xf numFmtId="0" fontId="52" fillId="0" borderId="12" xfId="0" applyFont="1" applyFill="1" applyBorder="1" applyAlignment="1">
      <alignment horizontal="center" vertical="center" wrapText="1"/>
    </xf>
    <xf numFmtId="0" fontId="52" fillId="0" borderId="40" xfId="0" applyFont="1" applyFill="1" applyBorder="1" applyAlignment="1">
      <alignment horizontal="center" vertical="center" wrapText="1"/>
    </xf>
    <xf numFmtId="0" fontId="48" fillId="0" borderId="35" xfId="0" applyFont="1" applyBorder="1" applyAlignment="1">
      <alignment horizontal="left" vertical="center"/>
    </xf>
    <xf numFmtId="0" fontId="48" fillId="0" borderId="36" xfId="0" applyFont="1" applyBorder="1" applyAlignment="1">
      <alignment horizontal="left" vertical="center"/>
    </xf>
    <xf numFmtId="0" fontId="48" fillId="0" borderId="37" xfId="0" applyFont="1" applyBorder="1" applyAlignment="1">
      <alignment horizontal="left" vertical="center"/>
    </xf>
    <xf numFmtId="0" fontId="53" fillId="0" borderId="35" xfId="0" applyFont="1" applyBorder="1" applyAlignment="1">
      <alignment horizontal="left" vertical="center" wrapText="1"/>
    </xf>
    <xf numFmtId="0" fontId="54" fillId="0" borderId="36" xfId="0" applyFont="1" applyBorder="1" applyAlignment="1">
      <alignment horizontal="left" vertical="center"/>
    </xf>
    <xf numFmtId="0" fontId="54" fillId="0" borderId="20" xfId="0" applyFont="1" applyBorder="1" applyAlignment="1">
      <alignment horizontal="left" vertical="center"/>
    </xf>
    <xf numFmtId="0" fontId="54" fillId="0" borderId="0" xfId="0" applyFont="1" applyBorder="1" applyAlignment="1">
      <alignment horizontal="left" vertical="center"/>
    </xf>
    <xf numFmtId="0" fontId="51" fillId="8" borderId="5" xfId="0" applyFont="1" applyFill="1" applyBorder="1" applyAlignment="1">
      <alignment horizontal="center" vertical="center"/>
    </xf>
    <xf numFmtId="0" fontId="51" fillId="8" borderId="13" xfId="0" applyFont="1" applyFill="1" applyBorder="1" applyAlignment="1">
      <alignment horizontal="center" vertical="center"/>
    </xf>
    <xf numFmtId="0" fontId="51" fillId="8" borderId="3" xfId="0" applyFont="1" applyFill="1" applyBorder="1" applyAlignment="1">
      <alignment horizontal="center" vertical="center"/>
    </xf>
    <xf numFmtId="0" fontId="51" fillId="8" borderId="6" xfId="0" applyFont="1" applyFill="1" applyBorder="1" applyAlignment="1">
      <alignment horizontal="center" vertical="center"/>
    </xf>
    <xf numFmtId="9" fontId="48" fillId="0" borderId="41" xfId="0" applyNumberFormat="1" applyFont="1" applyBorder="1" applyAlignment="1">
      <alignment horizontal="center" vertical="center"/>
    </xf>
    <xf numFmtId="9" fontId="48" fillId="0" borderId="42" xfId="0" applyNumberFormat="1" applyFont="1" applyBorder="1" applyAlignment="1">
      <alignment horizontal="center" vertical="center"/>
    </xf>
    <xf numFmtId="9" fontId="48" fillId="0" borderId="43" xfId="0" applyNumberFormat="1" applyFont="1" applyBorder="1" applyAlignment="1">
      <alignment horizontal="center" vertical="center"/>
    </xf>
    <xf numFmtId="2" fontId="48" fillId="0" borderId="24" xfId="0" applyNumberFormat="1" applyFont="1" applyBorder="1" applyAlignment="1">
      <alignment horizontal="center" vertical="center"/>
    </xf>
    <xf numFmtId="2" fontId="48" fillId="0" borderId="44" xfId="0" applyNumberFormat="1" applyFont="1" applyBorder="1" applyAlignment="1">
      <alignment horizontal="center" vertical="center"/>
    </xf>
    <xf numFmtId="2" fontId="48" fillId="0" borderId="4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quotePrefix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57" fillId="0" borderId="35" xfId="0" applyFont="1" applyFill="1" applyBorder="1" applyAlignment="1">
      <alignment horizontal="center" vertical="center" wrapText="1"/>
    </xf>
    <xf numFmtId="0" fontId="57" fillId="0" borderId="36" xfId="0" applyFont="1" applyFill="1" applyBorder="1" applyAlignment="1">
      <alignment horizontal="center" vertical="center" wrapText="1"/>
    </xf>
    <xf numFmtId="0" fontId="57" fillId="0" borderId="37" xfId="0" applyFont="1" applyFill="1" applyBorder="1" applyAlignment="1">
      <alignment horizontal="center" vertical="center" wrapText="1"/>
    </xf>
    <xf numFmtId="0" fontId="57" fillId="0" borderId="2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57" fillId="0" borderId="38" xfId="0" applyFont="1" applyFill="1" applyBorder="1" applyAlignment="1">
      <alignment horizontal="center" vertical="center" wrapText="1"/>
    </xf>
    <xf numFmtId="0" fontId="57" fillId="0" borderId="39" xfId="0" applyFont="1" applyFill="1" applyBorder="1" applyAlignment="1">
      <alignment horizontal="center" vertical="center" wrapText="1"/>
    </xf>
    <xf numFmtId="0" fontId="57" fillId="0" borderId="12" xfId="0" applyFont="1" applyFill="1" applyBorder="1" applyAlignment="1">
      <alignment horizontal="center" vertical="center" wrapText="1"/>
    </xf>
    <xf numFmtId="0" fontId="57" fillId="0" borderId="40" xfId="0" applyFont="1" applyFill="1" applyBorder="1" applyAlignment="1">
      <alignment horizontal="center" vertical="center" wrapText="1"/>
    </xf>
    <xf numFmtId="0" fontId="25" fillId="0" borderId="35" xfId="0" applyFont="1" applyBorder="1" applyAlignment="1">
      <alignment horizontal="left" vertical="center" wrapText="1"/>
    </xf>
    <xf numFmtId="0" fontId="2" fillId="12" borderId="35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51" fillId="8" borderId="23" xfId="0" applyFont="1" applyFill="1" applyBorder="1" applyAlignment="1">
      <alignment horizontal="center" vertical="center"/>
    </xf>
    <xf numFmtId="0" fontId="51" fillId="8" borderId="10" xfId="0" applyFont="1" applyFill="1" applyBorder="1" applyAlignment="1">
      <alignment horizontal="center" vertical="center" wrapText="1"/>
    </xf>
    <xf numFmtId="0" fontId="8" fillId="0" borderId="3" xfId="0" quotePrefix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51" fillId="8" borderId="11" xfId="0" applyFont="1" applyFill="1" applyBorder="1" applyAlignment="1">
      <alignment horizontal="center" vertical="center" wrapText="1"/>
    </xf>
    <xf numFmtId="0" fontId="8" fillId="0" borderId="6" xfId="0" quotePrefix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5" fillId="0" borderId="3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45" fillId="0" borderId="10" xfId="0" applyFont="1" applyBorder="1" applyAlignment="1">
      <alignment horizontal="center" vertical="center"/>
    </xf>
    <xf numFmtId="0" fontId="8" fillId="0" borderId="10" xfId="0" applyFont="1" applyFill="1" applyBorder="1" applyAlignment="1">
      <alignment horizontal="left" vertical="center" wrapText="1"/>
    </xf>
    <xf numFmtId="0" fontId="4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51" fillId="8" borderId="50" xfId="0" applyFont="1" applyFill="1" applyBorder="1" applyAlignment="1">
      <alignment horizontal="center" vertical="center" wrapText="1"/>
    </xf>
    <xf numFmtId="0" fontId="51" fillId="8" borderId="36" xfId="0" applyFont="1" applyFill="1" applyBorder="1" applyAlignment="1">
      <alignment horizontal="center" vertical="center" wrapText="1"/>
    </xf>
    <xf numFmtId="0" fontId="51" fillId="8" borderId="51" xfId="0" applyFont="1" applyFill="1" applyBorder="1" applyAlignment="1">
      <alignment horizontal="center" vertical="center" wrapText="1"/>
    </xf>
    <xf numFmtId="0" fontId="51" fillId="8" borderId="52" xfId="0" applyFont="1" applyFill="1" applyBorder="1" applyAlignment="1">
      <alignment horizontal="center" vertical="center" wrapText="1"/>
    </xf>
    <xf numFmtId="0" fontId="51" fillId="8" borderId="0" xfId="0" applyFont="1" applyFill="1" applyBorder="1" applyAlignment="1">
      <alignment horizontal="center" vertical="center" wrapText="1"/>
    </xf>
    <xf numFmtId="0" fontId="51" fillId="8" borderId="31" xfId="0" applyFont="1" applyFill="1" applyBorder="1" applyAlignment="1">
      <alignment horizontal="center" vertical="center" wrapText="1"/>
    </xf>
    <xf numFmtId="0" fontId="51" fillId="8" borderId="10" xfId="0" applyFont="1" applyFill="1" applyBorder="1" applyAlignment="1">
      <alignment horizontal="center" vertical="center"/>
    </xf>
    <xf numFmtId="0" fontId="8" fillId="0" borderId="46" xfId="0" quotePrefix="1" applyFont="1" applyFill="1" applyBorder="1" applyAlignment="1">
      <alignment horizontal="center" vertical="center" wrapText="1"/>
    </xf>
    <xf numFmtId="0" fontId="8" fillId="0" borderId="47" xfId="0" quotePrefix="1" applyFont="1" applyFill="1" applyBorder="1" applyAlignment="1">
      <alignment horizontal="center" vertical="center" wrapText="1"/>
    </xf>
    <xf numFmtId="0" fontId="8" fillId="0" borderId="49" xfId="0" quotePrefix="1" applyFont="1" applyFill="1" applyBorder="1" applyAlignment="1">
      <alignment horizontal="center" vertical="center" wrapText="1"/>
    </xf>
    <xf numFmtId="0" fontId="51" fillId="8" borderId="57" xfId="0" applyFont="1" applyFill="1" applyBorder="1" applyAlignment="1">
      <alignment horizontal="center" vertical="center" wrapText="1"/>
    </xf>
    <xf numFmtId="0" fontId="51" fillId="8" borderId="12" xfId="0" applyFont="1" applyFill="1" applyBorder="1" applyAlignment="1">
      <alignment horizontal="center" vertical="center" wrapText="1"/>
    </xf>
    <xf numFmtId="0" fontId="51" fillId="8" borderId="30" xfId="0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top" wrapText="1"/>
    </xf>
    <xf numFmtId="0" fontId="11" fillId="0" borderId="36" xfId="0" applyFont="1" applyFill="1" applyBorder="1" applyAlignment="1">
      <alignment horizontal="center" vertical="top" wrapText="1"/>
    </xf>
    <xf numFmtId="0" fontId="11" fillId="0" borderId="51" xfId="0" applyFont="1" applyFill="1" applyBorder="1" applyAlignment="1">
      <alignment horizontal="center" vertical="top" wrapText="1"/>
    </xf>
    <xf numFmtId="0" fontId="11" fillId="0" borderId="52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31" xfId="0" applyFont="1" applyFill="1" applyBorder="1" applyAlignment="1">
      <alignment horizontal="center" vertical="top" wrapText="1"/>
    </xf>
    <xf numFmtId="0" fontId="11" fillId="0" borderId="57" xfId="0" applyFont="1" applyFill="1" applyBorder="1" applyAlignment="1">
      <alignment horizontal="center" vertical="top" wrapText="1"/>
    </xf>
    <xf numFmtId="0" fontId="11" fillId="0" borderId="12" xfId="0" applyFont="1" applyFill="1" applyBorder="1" applyAlignment="1">
      <alignment horizontal="center" vertical="top" wrapText="1"/>
    </xf>
    <xf numFmtId="0" fontId="11" fillId="0" borderId="30" xfId="0" applyFont="1" applyFill="1" applyBorder="1" applyAlignment="1">
      <alignment horizontal="center" vertical="top" wrapText="1"/>
    </xf>
    <xf numFmtId="0" fontId="18" fillId="0" borderId="35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8" fillId="0" borderId="41" xfId="0" quotePrefix="1" applyFont="1" applyFill="1" applyBorder="1" applyAlignment="1">
      <alignment horizontal="center" vertical="center" wrapText="1"/>
    </xf>
    <xf numFmtId="0" fontId="8" fillId="0" borderId="42" xfId="0" quotePrefix="1" applyFont="1" applyFill="1" applyBorder="1" applyAlignment="1">
      <alignment horizontal="center" vertical="center" wrapText="1"/>
    </xf>
    <xf numFmtId="0" fontId="8" fillId="0" borderId="29" xfId="0" quotePrefix="1" applyFont="1" applyFill="1" applyBorder="1" applyAlignment="1">
      <alignment horizontal="center" vertical="center" wrapText="1"/>
    </xf>
    <xf numFmtId="0" fontId="8" fillId="0" borderId="21" xfId="0" quotePrefix="1" applyFont="1" applyFill="1" applyBorder="1" applyAlignment="1">
      <alignment horizontal="center" vertical="center" wrapText="1"/>
    </xf>
    <xf numFmtId="0" fontId="8" fillId="0" borderId="53" xfId="0" quotePrefix="1" applyFont="1" applyFill="1" applyBorder="1" applyAlignment="1">
      <alignment horizontal="center" vertical="center" wrapText="1"/>
    </xf>
    <xf numFmtId="0" fontId="8" fillId="0" borderId="54" xfId="0" quotePrefix="1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58" fillId="0" borderId="36" xfId="0" applyFont="1" applyBorder="1" applyAlignment="1">
      <alignment horizontal="left" vertical="center"/>
    </xf>
    <xf numFmtId="0" fontId="59" fillId="13" borderId="39" xfId="0" applyFont="1" applyFill="1" applyBorder="1" applyAlignment="1">
      <alignment horizontal="left" vertical="center"/>
    </xf>
    <xf numFmtId="0" fontId="59" fillId="13" borderId="12" xfId="0" applyFont="1" applyFill="1" applyBorder="1" applyAlignment="1">
      <alignment horizontal="left" vertical="center"/>
    </xf>
    <xf numFmtId="0" fontId="59" fillId="13" borderId="40" xfId="0" applyFont="1" applyFill="1" applyBorder="1" applyAlignment="1">
      <alignment horizontal="left" vertical="center"/>
    </xf>
    <xf numFmtId="0" fontId="11" fillId="0" borderId="41" xfId="0" quotePrefix="1" applyFont="1" applyFill="1" applyBorder="1" applyAlignment="1">
      <alignment horizontal="center" vertical="center" wrapText="1"/>
    </xf>
    <xf numFmtId="0" fontId="11" fillId="0" borderId="42" xfId="0" quotePrefix="1" applyFont="1" applyFill="1" applyBorder="1" applyAlignment="1">
      <alignment horizontal="center" vertical="center" wrapText="1"/>
    </xf>
    <xf numFmtId="0" fontId="11" fillId="0" borderId="29" xfId="0" quotePrefix="1" applyFont="1" applyFill="1" applyBorder="1" applyAlignment="1">
      <alignment horizontal="center" vertical="center" wrapText="1"/>
    </xf>
    <xf numFmtId="0" fontId="49" fillId="0" borderId="5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0" fontId="8" fillId="0" borderId="57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1" fillId="0" borderId="58" xfId="0" quotePrefix="1" applyFont="1" applyFill="1" applyBorder="1" applyAlignment="1">
      <alignment horizontal="center" vertical="center" wrapText="1"/>
    </xf>
    <xf numFmtId="0" fontId="11" fillId="0" borderId="1" xfId="0" quotePrefix="1" applyFont="1" applyFill="1" applyBorder="1" applyAlignment="1">
      <alignment horizontal="center" vertical="center" wrapText="1"/>
    </xf>
    <xf numFmtId="0" fontId="11" fillId="0" borderId="59" xfId="0" quotePrefix="1" applyFont="1" applyFill="1" applyBorder="1" applyAlignment="1">
      <alignment horizontal="center" vertical="center" wrapText="1"/>
    </xf>
    <xf numFmtId="0" fontId="11" fillId="0" borderId="6" xfId="0" quotePrefix="1" applyFont="1" applyFill="1" applyBorder="1" applyAlignment="1">
      <alignment horizontal="center" vertical="center" wrapText="1"/>
    </xf>
    <xf numFmtId="0" fontId="11" fillId="0" borderId="3" xfId="0" quotePrefix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wrapText="1"/>
    </xf>
    <xf numFmtId="0" fontId="2" fillId="12" borderId="39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4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top" wrapText="1"/>
    </xf>
    <xf numFmtId="0" fontId="8" fillId="13" borderId="50" xfId="0" applyFont="1" applyFill="1" applyBorder="1" applyAlignment="1">
      <alignment horizontal="center" vertical="center" wrapText="1"/>
    </xf>
    <xf numFmtId="0" fontId="8" fillId="13" borderId="57" xfId="0" applyFont="1" applyFill="1" applyBorder="1" applyAlignment="1">
      <alignment horizontal="center" vertical="center" wrapText="1"/>
    </xf>
    <xf numFmtId="0" fontId="49" fillId="13" borderId="56" xfId="0" applyFont="1" applyFill="1" applyBorder="1" applyAlignment="1">
      <alignment horizontal="center" vertical="center" wrapText="1"/>
    </xf>
    <xf numFmtId="0" fontId="49" fillId="13" borderId="28" xfId="0" applyFont="1" applyFill="1" applyBorder="1" applyAlignment="1">
      <alignment horizontal="center" vertical="center" wrapText="1"/>
    </xf>
    <xf numFmtId="0" fontId="49" fillId="0" borderId="55" xfId="0" applyFont="1" applyBorder="1" applyAlignment="1">
      <alignment horizontal="center" vertical="center" wrapText="1"/>
    </xf>
    <xf numFmtId="0" fontId="8" fillId="0" borderId="52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2.jpeg"/><Relationship Id="rId18" Type="http://schemas.openxmlformats.org/officeDocument/2006/relationships/image" Target="../media/image67.jpeg"/><Relationship Id="rId26" Type="http://schemas.openxmlformats.org/officeDocument/2006/relationships/image" Target="../media/image75.jpeg"/><Relationship Id="rId39" Type="http://schemas.openxmlformats.org/officeDocument/2006/relationships/image" Target="../media/image35.png"/><Relationship Id="rId21" Type="http://schemas.openxmlformats.org/officeDocument/2006/relationships/image" Target="../media/image70.png"/><Relationship Id="rId34" Type="http://schemas.openxmlformats.org/officeDocument/2006/relationships/image" Target="../media/image83.jpeg"/><Relationship Id="rId7" Type="http://schemas.openxmlformats.org/officeDocument/2006/relationships/image" Target="../media/image56.png"/><Relationship Id="rId12" Type="http://schemas.openxmlformats.org/officeDocument/2006/relationships/image" Target="../media/image61.jpeg"/><Relationship Id="rId17" Type="http://schemas.openxmlformats.org/officeDocument/2006/relationships/image" Target="../media/image66.jpeg"/><Relationship Id="rId25" Type="http://schemas.openxmlformats.org/officeDocument/2006/relationships/image" Target="../media/image74.png"/><Relationship Id="rId33" Type="http://schemas.openxmlformats.org/officeDocument/2006/relationships/image" Target="../media/image82.jpeg"/><Relationship Id="rId38" Type="http://schemas.openxmlformats.org/officeDocument/2006/relationships/image" Target="../media/image87.jpeg"/><Relationship Id="rId2" Type="http://schemas.openxmlformats.org/officeDocument/2006/relationships/image" Target="../media/image51.png"/><Relationship Id="rId16" Type="http://schemas.openxmlformats.org/officeDocument/2006/relationships/image" Target="../media/image65.jpeg"/><Relationship Id="rId20" Type="http://schemas.openxmlformats.org/officeDocument/2006/relationships/image" Target="../media/image69.jpeg"/><Relationship Id="rId29" Type="http://schemas.openxmlformats.org/officeDocument/2006/relationships/image" Target="../media/image78.jpeg"/><Relationship Id="rId1" Type="http://schemas.openxmlformats.org/officeDocument/2006/relationships/image" Target="../media/image50.jpeg"/><Relationship Id="rId6" Type="http://schemas.openxmlformats.org/officeDocument/2006/relationships/image" Target="../media/image55.png"/><Relationship Id="rId11" Type="http://schemas.openxmlformats.org/officeDocument/2006/relationships/image" Target="../media/image60.jpeg"/><Relationship Id="rId24" Type="http://schemas.openxmlformats.org/officeDocument/2006/relationships/image" Target="../media/image73.jpeg"/><Relationship Id="rId32" Type="http://schemas.openxmlformats.org/officeDocument/2006/relationships/image" Target="../media/image81.png"/><Relationship Id="rId37" Type="http://schemas.openxmlformats.org/officeDocument/2006/relationships/image" Target="../media/image86.png"/><Relationship Id="rId40" Type="http://schemas.openxmlformats.org/officeDocument/2006/relationships/image" Target="../media/image88.png"/><Relationship Id="rId5" Type="http://schemas.openxmlformats.org/officeDocument/2006/relationships/image" Target="../media/image54.jpeg"/><Relationship Id="rId15" Type="http://schemas.openxmlformats.org/officeDocument/2006/relationships/image" Target="../media/image64.jpeg"/><Relationship Id="rId23" Type="http://schemas.openxmlformats.org/officeDocument/2006/relationships/image" Target="../media/image72.jpeg"/><Relationship Id="rId28" Type="http://schemas.openxmlformats.org/officeDocument/2006/relationships/image" Target="../media/image77.png"/><Relationship Id="rId36" Type="http://schemas.openxmlformats.org/officeDocument/2006/relationships/image" Target="../media/image85.jpeg"/><Relationship Id="rId10" Type="http://schemas.openxmlformats.org/officeDocument/2006/relationships/image" Target="../media/image59.jpeg"/><Relationship Id="rId19" Type="http://schemas.openxmlformats.org/officeDocument/2006/relationships/image" Target="../media/image68.jpeg"/><Relationship Id="rId31" Type="http://schemas.openxmlformats.org/officeDocument/2006/relationships/image" Target="../media/image80.jpeg"/><Relationship Id="rId4" Type="http://schemas.openxmlformats.org/officeDocument/2006/relationships/image" Target="../media/image53.jpeg"/><Relationship Id="rId9" Type="http://schemas.openxmlformats.org/officeDocument/2006/relationships/image" Target="../media/image58.jpeg"/><Relationship Id="rId14" Type="http://schemas.openxmlformats.org/officeDocument/2006/relationships/image" Target="../media/image63.jpeg"/><Relationship Id="rId22" Type="http://schemas.openxmlformats.org/officeDocument/2006/relationships/image" Target="../media/image71.png"/><Relationship Id="rId27" Type="http://schemas.openxmlformats.org/officeDocument/2006/relationships/image" Target="../media/image76.png"/><Relationship Id="rId30" Type="http://schemas.openxmlformats.org/officeDocument/2006/relationships/image" Target="../media/image79.png"/><Relationship Id="rId35" Type="http://schemas.openxmlformats.org/officeDocument/2006/relationships/image" Target="../media/image84.jpeg"/><Relationship Id="rId8" Type="http://schemas.openxmlformats.org/officeDocument/2006/relationships/image" Target="../media/image57.jpeg"/><Relationship Id="rId3" Type="http://schemas.openxmlformats.org/officeDocument/2006/relationships/image" Target="../media/image52.jpe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1.png"/><Relationship Id="rId18" Type="http://schemas.openxmlformats.org/officeDocument/2006/relationships/image" Target="../media/image106.png"/><Relationship Id="rId26" Type="http://schemas.openxmlformats.org/officeDocument/2006/relationships/image" Target="../media/image114.png"/><Relationship Id="rId39" Type="http://schemas.openxmlformats.org/officeDocument/2006/relationships/image" Target="../media/image127.jpeg"/><Relationship Id="rId21" Type="http://schemas.openxmlformats.org/officeDocument/2006/relationships/image" Target="../media/image109.png"/><Relationship Id="rId34" Type="http://schemas.openxmlformats.org/officeDocument/2006/relationships/image" Target="../media/image122.jpeg"/><Relationship Id="rId42" Type="http://schemas.openxmlformats.org/officeDocument/2006/relationships/image" Target="../media/image130.jpeg"/><Relationship Id="rId47" Type="http://schemas.openxmlformats.org/officeDocument/2006/relationships/image" Target="../media/image35.png"/><Relationship Id="rId7" Type="http://schemas.openxmlformats.org/officeDocument/2006/relationships/image" Target="../media/image95.png"/><Relationship Id="rId2" Type="http://schemas.openxmlformats.org/officeDocument/2006/relationships/image" Target="../media/image90.png"/><Relationship Id="rId16" Type="http://schemas.openxmlformats.org/officeDocument/2006/relationships/image" Target="../media/image104.png"/><Relationship Id="rId29" Type="http://schemas.openxmlformats.org/officeDocument/2006/relationships/image" Target="../media/image117.jpeg"/><Relationship Id="rId1" Type="http://schemas.openxmlformats.org/officeDocument/2006/relationships/image" Target="../media/image89.png"/><Relationship Id="rId6" Type="http://schemas.openxmlformats.org/officeDocument/2006/relationships/image" Target="../media/image94.png"/><Relationship Id="rId11" Type="http://schemas.openxmlformats.org/officeDocument/2006/relationships/image" Target="../media/image99.png"/><Relationship Id="rId24" Type="http://schemas.openxmlformats.org/officeDocument/2006/relationships/image" Target="../media/image112.jpeg"/><Relationship Id="rId32" Type="http://schemas.openxmlformats.org/officeDocument/2006/relationships/image" Target="../media/image120.jpeg"/><Relationship Id="rId37" Type="http://schemas.openxmlformats.org/officeDocument/2006/relationships/image" Target="../media/image125.jpeg"/><Relationship Id="rId40" Type="http://schemas.openxmlformats.org/officeDocument/2006/relationships/image" Target="../media/image128.jpeg"/><Relationship Id="rId45" Type="http://schemas.openxmlformats.org/officeDocument/2006/relationships/image" Target="../media/image133.jpeg"/><Relationship Id="rId5" Type="http://schemas.openxmlformats.org/officeDocument/2006/relationships/image" Target="../media/image93.png"/><Relationship Id="rId15" Type="http://schemas.openxmlformats.org/officeDocument/2006/relationships/image" Target="../media/image103.png"/><Relationship Id="rId23" Type="http://schemas.openxmlformats.org/officeDocument/2006/relationships/image" Target="../media/image111.png"/><Relationship Id="rId28" Type="http://schemas.openxmlformats.org/officeDocument/2006/relationships/image" Target="../media/image116.png"/><Relationship Id="rId36" Type="http://schemas.openxmlformats.org/officeDocument/2006/relationships/image" Target="../media/image124.jpeg"/><Relationship Id="rId10" Type="http://schemas.openxmlformats.org/officeDocument/2006/relationships/image" Target="../media/image98.png"/><Relationship Id="rId19" Type="http://schemas.openxmlformats.org/officeDocument/2006/relationships/image" Target="../media/image107.png"/><Relationship Id="rId31" Type="http://schemas.openxmlformats.org/officeDocument/2006/relationships/image" Target="../media/image119.jpeg"/><Relationship Id="rId44" Type="http://schemas.openxmlformats.org/officeDocument/2006/relationships/image" Target="../media/image132.jpeg"/><Relationship Id="rId4" Type="http://schemas.openxmlformats.org/officeDocument/2006/relationships/image" Target="../media/image92.png"/><Relationship Id="rId9" Type="http://schemas.openxmlformats.org/officeDocument/2006/relationships/image" Target="../media/image97.png"/><Relationship Id="rId14" Type="http://schemas.openxmlformats.org/officeDocument/2006/relationships/image" Target="../media/image102.png"/><Relationship Id="rId22" Type="http://schemas.openxmlformats.org/officeDocument/2006/relationships/image" Target="../media/image110.png"/><Relationship Id="rId27" Type="http://schemas.openxmlformats.org/officeDocument/2006/relationships/image" Target="../media/image115.png"/><Relationship Id="rId30" Type="http://schemas.openxmlformats.org/officeDocument/2006/relationships/image" Target="../media/image118.png"/><Relationship Id="rId35" Type="http://schemas.openxmlformats.org/officeDocument/2006/relationships/image" Target="../media/image123.jpeg"/><Relationship Id="rId43" Type="http://schemas.openxmlformats.org/officeDocument/2006/relationships/image" Target="../media/image131.jpeg"/><Relationship Id="rId8" Type="http://schemas.openxmlformats.org/officeDocument/2006/relationships/image" Target="../media/image96.png"/><Relationship Id="rId3" Type="http://schemas.openxmlformats.org/officeDocument/2006/relationships/image" Target="../media/image91.png"/><Relationship Id="rId12" Type="http://schemas.openxmlformats.org/officeDocument/2006/relationships/image" Target="../media/image100.png"/><Relationship Id="rId17" Type="http://schemas.openxmlformats.org/officeDocument/2006/relationships/image" Target="../media/image105.png"/><Relationship Id="rId25" Type="http://schemas.openxmlformats.org/officeDocument/2006/relationships/image" Target="../media/image113.jpeg"/><Relationship Id="rId33" Type="http://schemas.openxmlformats.org/officeDocument/2006/relationships/image" Target="../media/image121.jpeg"/><Relationship Id="rId38" Type="http://schemas.openxmlformats.org/officeDocument/2006/relationships/image" Target="../media/image126.jpeg"/><Relationship Id="rId46" Type="http://schemas.openxmlformats.org/officeDocument/2006/relationships/image" Target="../media/image134.jpeg"/><Relationship Id="rId20" Type="http://schemas.openxmlformats.org/officeDocument/2006/relationships/image" Target="../media/image108.png"/><Relationship Id="rId41" Type="http://schemas.openxmlformats.org/officeDocument/2006/relationships/image" Target="../media/image129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5.png"/><Relationship Id="rId18" Type="http://schemas.openxmlformats.org/officeDocument/2006/relationships/image" Target="../media/image150.png"/><Relationship Id="rId26" Type="http://schemas.openxmlformats.org/officeDocument/2006/relationships/image" Target="../media/image158.png"/><Relationship Id="rId39" Type="http://schemas.openxmlformats.org/officeDocument/2006/relationships/image" Target="../media/image171.png"/><Relationship Id="rId21" Type="http://schemas.openxmlformats.org/officeDocument/2006/relationships/image" Target="../media/image153.png"/><Relationship Id="rId34" Type="http://schemas.openxmlformats.org/officeDocument/2006/relationships/image" Target="../media/image166.png"/><Relationship Id="rId42" Type="http://schemas.openxmlformats.org/officeDocument/2006/relationships/image" Target="../media/image174.png"/><Relationship Id="rId7" Type="http://schemas.openxmlformats.org/officeDocument/2006/relationships/image" Target="../media/image139.jpeg"/><Relationship Id="rId2" Type="http://schemas.openxmlformats.org/officeDocument/2006/relationships/image" Target="../media/image35.png"/><Relationship Id="rId16" Type="http://schemas.openxmlformats.org/officeDocument/2006/relationships/image" Target="../media/image148.png"/><Relationship Id="rId20" Type="http://schemas.openxmlformats.org/officeDocument/2006/relationships/image" Target="../media/image152.png"/><Relationship Id="rId29" Type="http://schemas.openxmlformats.org/officeDocument/2006/relationships/image" Target="../media/image161.png"/><Relationship Id="rId41" Type="http://schemas.openxmlformats.org/officeDocument/2006/relationships/image" Target="../media/image173.png"/><Relationship Id="rId1" Type="http://schemas.openxmlformats.org/officeDocument/2006/relationships/image" Target="../media/image134.jpeg"/><Relationship Id="rId6" Type="http://schemas.openxmlformats.org/officeDocument/2006/relationships/image" Target="../media/image138.png"/><Relationship Id="rId11" Type="http://schemas.openxmlformats.org/officeDocument/2006/relationships/image" Target="../media/image143.png"/><Relationship Id="rId24" Type="http://schemas.openxmlformats.org/officeDocument/2006/relationships/image" Target="../media/image156.png"/><Relationship Id="rId32" Type="http://schemas.openxmlformats.org/officeDocument/2006/relationships/image" Target="../media/image164.png"/><Relationship Id="rId37" Type="http://schemas.openxmlformats.org/officeDocument/2006/relationships/image" Target="../media/image169.png"/><Relationship Id="rId40" Type="http://schemas.openxmlformats.org/officeDocument/2006/relationships/image" Target="../media/image172.png"/><Relationship Id="rId5" Type="http://schemas.openxmlformats.org/officeDocument/2006/relationships/image" Target="../media/image137.png"/><Relationship Id="rId15" Type="http://schemas.openxmlformats.org/officeDocument/2006/relationships/image" Target="../media/image147.png"/><Relationship Id="rId23" Type="http://schemas.openxmlformats.org/officeDocument/2006/relationships/image" Target="../media/image155.png"/><Relationship Id="rId28" Type="http://schemas.openxmlformats.org/officeDocument/2006/relationships/image" Target="../media/image160.png"/><Relationship Id="rId36" Type="http://schemas.openxmlformats.org/officeDocument/2006/relationships/image" Target="../media/image168.png"/><Relationship Id="rId10" Type="http://schemas.openxmlformats.org/officeDocument/2006/relationships/image" Target="../media/image142.png"/><Relationship Id="rId19" Type="http://schemas.openxmlformats.org/officeDocument/2006/relationships/image" Target="../media/image151.png"/><Relationship Id="rId31" Type="http://schemas.openxmlformats.org/officeDocument/2006/relationships/image" Target="../media/image163.png"/><Relationship Id="rId4" Type="http://schemas.openxmlformats.org/officeDocument/2006/relationships/image" Target="../media/image136.png"/><Relationship Id="rId9" Type="http://schemas.openxmlformats.org/officeDocument/2006/relationships/image" Target="../media/image141.png"/><Relationship Id="rId14" Type="http://schemas.openxmlformats.org/officeDocument/2006/relationships/image" Target="../media/image146.png"/><Relationship Id="rId22" Type="http://schemas.openxmlformats.org/officeDocument/2006/relationships/image" Target="../media/image154.png"/><Relationship Id="rId27" Type="http://schemas.openxmlformats.org/officeDocument/2006/relationships/image" Target="../media/image159.png"/><Relationship Id="rId30" Type="http://schemas.openxmlformats.org/officeDocument/2006/relationships/image" Target="../media/image162.png"/><Relationship Id="rId35" Type="http://schemas.openxmlformats.org/officeDocument/2006/relationships/image" Target="../media/image167.png"/><Relationship Id="rId43" Type="http://schemas.openxmlformats.org/officeDocument/2006/relationships/image" Target="../media/image175.png"/><Relationship Id="rId8" Type="http://schemas.openxmlformats.org/officeDocument/2006/relationships/image" Target="../media/image140.jpeg"/><Relationship Id="rId3" Type="http://schemas.openxmlformats.org/officeDocument/2006/relationships/image" Target="../media/image135.jpeg"/><Relationship Id="rId12" Type="http://schemas.openxmlformats.org/officeDocument/2006/relationships/image" Target="../media/image144.png"/><Relationship Id="rId17" Type="http://schemas.openxmlformats.org/officeDocument/2006/relationships/image" Target="../media/image149.png"/><Relationship Id="rId25" Type="http://schemas.openxmlformats.org/officeDocument/2006/relationships/image" Target="../media/image157.png"/><Relationship Id="rId33" Type="http://schemas.openxmlformats.org/officeDocument/2006/relationships/image" Target="../media/image165.png"/><Relationship Id="rId38" Type="http://schemas.openxmlformats.org/officeDocument/2006/relationships/image" Target="../media/image1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36</xdr:row>
      <xdr:rowOff>19050</xdr:rowOff>
    </xdr:from>
    <xdr:to>
      <xdr:col>1</xdr:col>
      <xdr:colOff>609600</xdr:colOff>
      <xdr:row>36</xdr:row>
      <xdr:rowOff>304800</xdr:rowOff>
    </xdr:to>
    <xdr:pic>
      <xdr:nvPicPr>
        <xdr:cNvPr id="311947" name="Рисунок 15">
          <a:extLst>
            <a:ext uri="{FF2B5EF4-FFF2-40B4-BE49-F238E27FC236}">
              <a16:creationId xmlns:a16="http://schemas.microsoft.com/office/drawing/2014/main" id="{AA36C86B-8001-478C-B273-98598B55D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06792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13</xdr:row>
      <xdr:rowOff>19050</xdr:rowOff>
    </xdr:from>
    <xdr:to>
      <xdr:col>1</xdr:col>
      <xdr:colOff>847725</xdr:colOff>
      <xdr:row>13</xdr:row>
      <xdr:rowOff>285750</xdr:rowOff>
    </xdr:to>
    <xdr:pic>
      <xdr:nvPicPr>
        <xdr:cNvPr id="311948" name="Рисунок 4">
          <a:extLst>
            <a:ext uri="{FF2B5EF4-FFF2-40B4-BE49-F238E27FC236}">
              <a16:creationId xmlns:a16="http://schemas.microsoft.com/office/drawing/2014/main" id="{D49A3A33-1C84-44A8-906E-E08A654B0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3190875"/>
          <a:ext cx="809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14</xdr:row>
      <xdr:rowOff>19050</xdr:rowOff>
    </xdr:from>
    <xdr:to>
      <xdr:col>1</xdr:col>
      <xdr:colOff>857250</xdr:colOff>
      <xdr:row>14</xdr:row>
      <xdr:rowOff>276225</xdr:rowOff>
    </xdr:to>
    <xdr:pic>
      <xdr:nvPicPr>
        <xdr:cNvPr id="311949" name="Рисунок 6">
          <a:extLst>
            <a:ext uri="{FF2B5EF4-FFF2-40B4-BE49-F238E27FC236}">
              <a16:creationId xmlns:a16="http://schemas.microsoft.com/office/drawing/2014/main" id="{5D63942E-3977-4868-8C73-FB90B6D7E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3514725"/>
          <a:ext cx="8191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15</xdr:row>
      <xdr:rowOff>38100</xdr:rowOff>
    </xdr:from>
    <xdr:to>
      <xdr:col>1</xdr:col>
      <xdr:colOff>847725</xdr:colOff>
      <xdr:row>15</xdr:row>
      <xdr:rowOff>295275</xdr:rowOff>
    </xdr:to>
    <xdr:pic>
      <xdr:nvPicPr>
        <xdr:cNvPr id="311950" name="Рисунок 8">
          <a:extLst>
            <a:ext uri="{FF2B5EF4-FFF2-40B4-BE49-F238E27FC236}">
              <a16:creationId xmlns:a16="http://schemas.microsoft.com/office/drawing/2014/main" id="{72C06A0C-1AD9-4D47-A6D2-C72A2B8C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3857625"/>
          <a:ext cx="8191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17</xdr:row>
      <xdr:rowOff>38100</xdr:rowOff>
    </xdr:from>
    <xdr:to>
      <xdr:col>1</xdr:col>
      <xdr:colOff>857250</xdr:colOff>
      <xdr:row>17</xdr:row>
      <xdr:rowOff>304800</xdr:rowOff>
    </xdr:to>
    <xdr:pic>
      <xdr:nvPicPr>
        <xdr:cNvPr id="311951" name="Рисунок 10">
          <a:extLst>
            <a:ext uri="{FF2B5EF4-FFF2-40B4-BE49-F238E27FC236}">
              <a16:creationId xmlns:a16="http://schemas.microsoft.com/office/drawing/2014/main" id="{5A4A3CB0-C3DA-4463-8321-2FF977A29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4505325"/>
          <a:ext cx="8191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18</xdr:row>
      <xdr:rowOff>28575</xdr:rowOff>
    </xdr:from>
    <xdr:to>
      <xdr:col>1</xdr:col>
      <xdr:colOff>866775</xdr:colOff>
      <xdr:row>18</xdr:row>
      <xdr:rowOff>304800</xdr:rowOff>
    </xdr:to>
    <xdr:pic>
      <xdr:nvPicPr>
        <xdr:cNvPr id="311952" name="Рисунок 12">
          <a:extLst>
            <a:ext uri="{FF2B5EF4-FFF2-40B4-BE49-F238E27FC236}">
              <a16:creationId xmlns:a16="http://schemas.microsoft.com/office/drawing/2014/main" id="{EF0D9A00-971A-48E6-8656-2342E7732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4819650"/>
          <a:ext cx="847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25</xdr:row>
      <xdr:rowOff>19050</xdr:rowOff>
    </xdr:from>
    <xdr:to>
      <xdr:col>1</xdr:col>
      <xdr:colOff>876300</xdr:colOff>
      <xdr:row>25</xdr:row>
      <xdr:rowOff>295275</xdr:rowOff>
    </xdr:to>
    <xdr:pic>
      <xdr:nvPicPr>
        <xdr:cNvPr id="311953" name="Рисунок 16">
          <a:extLst>
            <a:ext uri="{FF2B5EF4-FFF2-40B4-BE49-F238E27FC236}">
              <a16:creationId xmlns:a16="http://schemas.microsoft.com/office/drawing/2014/main" id="{F516C9C9-400E-4E9C-AF0E-FE06478CB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6896100"/>
          <a:ext cx="866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27</xdr:row>
      <xdr:rowOff>9525</xdr:rowOff>
    </xdr:from>
    <xdr:to>
      <xdr:col>1</xdr:col>
      <xdr:colOff>542925</xdr:colOff>
      <xdr:row>27</xdr:row>
      <xdr:rowOff>295275</xdr:rowOff>
    </xdr:to>
    <xdr:pic>
      <xdr:nvPicPr>
        <xdr:cNvPr id="311954" name="Рисунок 18">
          <a:extLst>
            <a:ext uri="{FF2B5EF4-FFF2-40B4-BE49-F238E27FC236}">
              <a16:creationId xmlns:a16="http://schemas.microsoft.com/office/drawing/2014/main" id="{6C2E9541-AA85-4828-AE1A-8C50FF00B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7372350"/>
          <a:ext cx="285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28</xdr:row>
      <xdr:rowOff>19050</xdr:rowOff>
    </xdr:from>
    <xdr:to>
      <xdr:col>1</xdr:col>
      <xdr:colOff>628650</xdr:colOff>
      <xdr:row>28</xdr:row>
      <xdr:rowOff>266700</xdr:rowOff>
    </xdr:to>
    <xdr:pic>
      <xdr:nvPicPr>
        <xdr:cNvPr id="311955" name="Рисунок 22">
          <a:extLst>
            <a:ext uri="{FF2B5EF4-FFF2-40B4-BE49-F238E27FC236}">
              <a16:creationId xmlns:a16="http://schemas.microsoft.com/office/drawing/2014/main" id="{6EECDD6D-9AD7-46B4-88C8-BD37AA4D8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7696200"/>
          <a:ext cx="41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30</xdr:row>
      <xdr:rowOff>28575</xdr:rowOff>
    </xdr:from>
    <xdr:to>
      <xdr:col>1</xdr:col>
      <xdr:colOff>781050</xdr:colOff>
      <xdr:row>30</xdr:row>
      <xdr:rowOff>295275</xdr:rowOff>
    </xdr:to>
    <xdr:pic>
      <xdr:nvPicPr>
        <xdr:cNvPr id="311956" name="Рисунок 30">
          <a:extLst>
            <a:ext uri="{FF2B5EF4-FFF2-40B4-BE49-F238E27FC236}">
              <a16:creationId xmlns:a16="http://schemas.microsoft.com/office/drawing/2014/main" id="{27AA97A0-B924-4AF6-9128-EF57A1FF7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8353425"/>
          <a:ext cx="666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31</xdr:row>
      <xdr:rowOff>38100</xdr:rowOff>
    </xdr:from>
    <xdr:to>
      <xdr:col>1</xdr:col>
      <xdr:colOff>800100</xdr:colOff>
      <xdr:row>31</xdr:row>
      <xdr:rowOff>304800</xdr:rowOff>
    </xdr:to>
    <xdr:pic>
      <xdr:nvPicPr>
        <xdr:cNvPr id="311957" name="Рисунок 32">
          <a:extLst>
            <a:ext uri="{FF2B5EF4-FFF2-40B4-BE49-F238E27FC236}">
              <a16:creationId xmlns:a16="http://schemas.microsoft.com/office/drawing/2014/main" id="{C84A98A1-239C-4F40-A94A-778143D4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0" y="8677275"/>
          <a:ext cx="7334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276225</xdr:colOff>
      <xdr:row>39</xdr:row>
      <xdr:rowOff>19050</xdr:rowOff>
    </xdr:from>
    <xdr:to>
      <xdr:col>1</xdr:col>
      <xdr:colOff>571500</xdr:colOff>
      <xdr:row>39</xdr:row>
      <xdr:rowOff>304800</xdr:rowOff>
    </xdr:to>
    <xdr:pic>
      <xdr:nvPicPr>
        <xdr:cNvPr id="311958" name="Рисунок 36">
          <a:extLst>
            <a:ext uri="{FF2B5EF4-FFF2-40B4-BE49-F238E27FC236}">
              <a16:creationId xmlns:a16="http://schemas.microsoft.com/office/drawing/2014/main" id="{0A541EBC-2BB8-4479-A212-AFE0BEE68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086802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33</xdr:row>
      <xdr:rowOff>28575</xdr:rowOff>
    </xdr:from>
    <xdr:to>
      <xdr:col>1</xdr:col>
      <xdr:colOff>781050</xdr:colOff>
      <xdr:row>33</xdr:row>
      <xdr:rowOff>285750</xdr:rowOff>
    </xdr:to>
    <xdr:pic>
      <xdr:nvPicPr>
        <xdr:cNvPr id="311959" name="Рисунок 38">
          <a:extLst>
            <a:ext uri="{FF2B5EF4-FFF2-40B4-BE49-F238E27FC236}">
              <a16:creationId xmlns:a16="http://schemas.microsoft.com/office/drawing/2014/main" id="{5767D899-15DF-449F-9162-A7DD9D9FB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9153525"/>
          <a:ext cx="7048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34</xdr:row>
      <xdr:rowOff>19050</xdr:rowOff>
    </xdr:from>
    <xdr:to>
      <xdr:col>1</xdr:col>
      <xdr:colOff>800100</xdr:colOff>
      <xdr:row>34</xdr:row>
      <xdr:rowOff>304800</xdr:rowOff>
    </xdr:to>
    <xdr:pic>
      <xdr:nvPicPr>
        <xdr:cNvPr id="311960" name="Рисунок 40">
          <a:extLst>
            <a:ext uri="{FF2B5EF4-FFF2-40B4-BE49-F238E27FC236}">
              <a16:creationId xmlns:a16="http://schemas.microsoft.com/office/drawing/2014/main" id="{9233D9E0-2907-480D-B9C4-539EE9B2D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9439275"/>
          <a:ext cx="695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37</xdr:row>
      <xdr:rowOff>19050</xdr:rowOff>
    </xdr:from>
    <xdr:to>
      <xdr:col>1</xdr:col>
      <xdr:colOff>676275</xdr:colOff>
      <xdr:row>37</xdr:row>
      <xdr:rowOff>304800</xdr:rowOff>
    </xdr:to>
    <xdr:pic>
      <xdr:nvPicPr>
        <xdr:cNvPr id="311961" name="Рисунок 44">
          <a:extLst>
            <a:ext uri="{FF2B5EF4-FFF2-40B4-BE49-F238E27FC236}">
              <a16:creationId xmlns:a16="http://schemas.microsoft.com/office/drawing/2014/main" id="{CD6F1C62-1063-46F4-BF23-479515693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0382250"/>
          <a:ext cx="4762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43</xdr:row>
      <xdr:rowOff>19050</xdr:rowOff>
    </xdr:from>
    <xdr:to>
      <xdr:col>1</xdr:col>
      <xdr:colOff>581025</xdr:colOff>
      <xdr:row>43</xdr:row>
      <xdr:rowOff>304800</xdr:rowOff>
    </xdr:to>
    <xdr:pic>
      <xdr:nvPicPr>
        <xdr:cNvPr id="311962" name="Рисунок 46">
          <a:extLst>
            <a:ext uri="{FF2B5EF4-FFF2-40B4-BE49-F238E27FC236}">
              <a16:creationId xmlns:a16="http://schemas.microsoft.com/office/drawing/2014/main" id="{AB31DEDE-6091-4E4F-8A84-D7F0E66AB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1982450"/>
          <a:ext cx="314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44</xdr:row>
      <xdr:rowOff>19050</xdr:rowOff>
    </xdr:from>
    <xdr:to>
      <xdr:col>1</xdr:col>
      <xdr:colOff>581025</xdr:colOff>
      <xdr:row>44</xdr:row>
      <xdr:rowOff>304800</xdr:rowOff>
    </xdr:to>
    <xdr:pic>
      <xdr:nvPicPr>
        <xdr:cNvPr id="311963" name="Рисунок 107">
          <a:extLst>
            <a:ext uri="{FF2B5EF4-FFF2-40B4-BE49-F238E27FC236}">
              <a16:creationId xmlns:a16="http://schemas.microsoft.com/office/drawing/2014/main" id="{837F9EB6-E051-4D2A-B2C2-DFA8B814E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2296775"/>
          <a:ext cx="314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45</xdr:row>
      <xdr:rowOff>19050</xdr:rowOff>
    </xdr:from>
    <xdr:to>
      <xdr:col>1</xdr:col>
      <xdr:colOff>590550</xdr:colOff>
      <xdr:row>45</xdr:row>
      <xdr:rowOff>295275</xdr:rowOff>
    </xdr:to>
    <xdr:pic>
      <xdr:nvPicPr>
        <xdr:cNvPr id="311964" name="Рисунок 108">
          <a:extLst>
            <a:ext uri="{FF2B5EF4-FFF2-40B4-BE49-F238E27FC236}">
              <a16:creationId xmlns:a16="http://schemas.microsoft.com/office/drawing/2014/main" id="{BF7A49DB-1CD6-4D06-A62D-ADA9554BE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2611100"/>
          <a:ext cx="3238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46</xdr:row>
      <xdr:rowOff>19050</xdr:rowOff>
    </xdr:from>
    <xdr:to>
      <xdr:col>1</xdr:col>
      <xdr:colOff>695325</xdr:colOff>
      <xdr:row>46</xdr:row>
      <xdr:rowOff>304800</xdr:rowOff>
    </xdr:to>
    <xdr:pic>
      <xdr:nvPicPr>
        <xdr:cNvPr id="311965" name="Рисунок 48">
          <a:extLst>
            <a:ext uri="{FF2B5EF4-FFF2-40B4-BE49-F238E27FC236}">
              <a16:creationId xmlns:a16="http://schemas.microsoft.com/office/drawing/2014/main" id="{D0DF32BE-1C0B-4D6B-8245-ECE264FF2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2925425"/>
          <a:ext cx="5143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47</xdr:row>
      <xdr:rowOff>9525</xdr:rowOff>
    </xdr:from>
    <xdr:to>
      <xdr:col>1</xdr:col>
      <xdr:colOff>666750</xdr:colOff>
      <xdr:row>47</xdr:row>
      <xdr:rowOff>295275</xdr:rowOff>
    </xdr:to>
    <xdr:pic>
      <xdr:nvPicPr>
        <xdr:cNvPr id="311966" name="Рисунок 50">
          <a:extLst>
            <a:ext uri="{FF2B5EF4-FFF2-40B4-BE49-F238E27FC236}">
              <a16:creationId xmlns:a16="http://schemas.microsoft.com/office/drawing/2014/main" id="{181EFDA7-DE0E-4C9B-B405-70D4A3485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3230225"/>
          <a:ext cx="4762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48</xdr:row>
      <xdr:rowOff>19050</xdr:rowOff>
    </xdr:from>
    <xdr:to>
      <xdr:col>1</xdr:col>
      <xdr:colOff>590550</xdr:colOff>
      <xdr:row>48</xdr:row>
      <xdr:rowOff>304800</xdr:rowOff>
    </xdr:to>
    <xdr:pic>
      <xdr:nvPicPr>
        <xdr:cNvPr id="311967" name="Рисунок 52">
          <a:extLst>
            <a:ext uri="{FF2B5EF4-FFF2-40B4-BE49-F238E27FC236}">
              <a16:creationId xmlns:a16="http://schemas.microsoft.com/office/drawing/2014/main" id="{7DDC23AD-FC19-4878-8282-AD138FD00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3554075"/>
          <a:ext cx="3333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52</xdr:row>
      <xdr:rowOff>19050</xdr:rowOff>
    </xdr:from>
    <xdr:to>
      <xdr:col>1</xdr:col>
      <xdr:colOff>590550</xdr:colOff>
      <xdr:row>52</xdr:row>
      <xdr:rowOff>314325</xdr:rowOff>
    </xdr:to>
    <xdr:pic>
      <xdr:nvPicPr>
        <xdr:cNvPr id="311968" name="Рисунок 54">
          <a:extLst>
            <a:ext uri="{FF2B5EF4-FFF2-40B4-BE49-F238E27FC236}">
              <a16:creationId xmlns:a16="http://schemas.microsoft.com/office/drawing/2014/main" id="{0B7BD220-5B06-4EB1-BF19-7B105FB07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4668500"/>
          <a:ext cx="3714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54</xdr:row>
      <xdr:rowOff>19050</xdr:rowOff>
    </xdr:from>
    <xdr:to>
      <xdr:col>1</xdr:col>
      <xdr:colOff>590550</xdr:colOff>
      <xdr:row>54</xdr:row>
      <xdr:rowOff>276225</xdr:rowOff>
    </xdr:to>
    <xdr:pic>
      <xdr:nvPicPr>
        <xdr:cNvPr id="311969" name="Рисунок 56">
          <a:extLst>
            <a:ext uri="{FF2B5EF4-FFF2-40B4-BE49-F238E27FC236}">
              <a16:creationId xmlns:a16="http://schemas.microsoft.com/office/drawing/2014/main" id="{7BA74784-DB80-4D21-A691-3DB01E93C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5297150"/>
          <a:ext cx="3524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40</xdr:row>
      <xdr:rowOff>19050</xdr:rowOff>
    </xdr:from>
    <xdr:to>
      <xdr:col>1</xdr:col>
      <xdr:colOff>609600</xdr:colOff>
      <xdr:row>40</xdr:row>
      <xdr:rowOff>304800</xdr:rowOff>
    </xdr:to>
    <xdr:pic>
      <xdr:nvPicPr>
        <xdr:cNvPr id="311970" name="Рисунок 58">
          <a:extLst>
            <a:ext uri="{FF2B5EF4-FFF2-40B4-BE49-F238E27FC236}">
              <a16:creationId xmlns:a16="http://schemas.microsoft.com/office/drawing/2014/main" id="{471CB3F1-CE93-47F8-A982-3F4D0D3BF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11182350"/>
          <a:ext cx="400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41</xdr:row>
      <xdr:rowOff>19050</xdr:rowOff>
    </xdr:from>
    <xdr:to>
      <xdr:col>1</xdr:col>
      <xdr:colOff>657225</xdr:colOff>
      <xdr:row>41</xdr:row>
      <xdr:rowOff>304800</xdr:rowOff>
    </xdr:to>
    <xdr:pic>
      <xdr:nvPicPr>
        <xdr:cNvPr id="311971" name="Рисунок 60">
          <a:extLst>
            <a:ext uri="{FF2B5EF4-FFF2-40B4-BE49-F238E27FC236}">
              <a16:creationId xmlns:a16="http://schemas.microsoft.com/office/drawing/2014/main" id="{5E2EF1DE-AE53-46C6-B575-7ED2E5914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1496675"/>
          <a:ext cx="4572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56</xdr:row>
      <xdr:rowOff>19050</xdr:rowOff>
    </xdr:from>
    <xdr:to>
      <xdr:col>1</xdr:col>
      <xdr:colOff>571500</xdr:colOff>
      <xdr:row>56</xdr:row>
      <xdr:rowOff>314325</xdr:rowOff>
    </xdr:to>
    <xdr:pic>
      <xdr:nvPicPr>
        <xdr:cNvPr id="311972" name="Рисунок 62">
          <a:extLst>
            <a:ext uri="{FF2B5EF4-FFF2-40B4-BE49-F238E27FC236}">
              <a16:creationId xmlns:a16="http://schemas.microsoft.com/office/drawing/2014/main" id="{2D20C9D4-331E-4BF8-9E22-1038B4CF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5782925"/>
          <a:ext cx="2762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58</xdr:row>
      <xdr:rowOff>76200</xdr:rowOff>
    </xdr:from>
    <xdr:to>
      <xdr:col>1</xdr:col>
      <xdr:colOff>809625</xdr:colOff>
      <xdr:row>58</xdr:row>
      <xdr:rowOff>247650</xdr:rowOff>
    </xdr:to>
    <xdr:pic>
      <xdr:nvPicPr>
        <xdr:cNvPr id="311973" name="Рисунок 8512">
          <a:extLst>
            <a:ext uri="{FF2B5EF4-FFF2-40B4-BE49-F238E27FC236}">
              <a16:creationId xmlns:a16="http://schemas.microsoft.com/office/drawing/2014/main" id="{8E917F86-6B29-45EA-BD74-89255FE50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6468725"/>
          <a:ext cx="6953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59</xdr:row>
      <xdr:rowOff>57150</xdr:rowOff>
    </xdr:from>
    <xdr:to>
      <xdr:col>1</xdr:col>
      <xdr:colOff>809625</xdr:colOff>
      <xdr:row>59</xdr:row>
      <xdr:rowOff>266700</xdr:rowOff>
    </xdr:to>
    <xdr:pic>
      <xdr:nvPicPr>
        <xdr:cNvPr id="311974" name="Рисунок 8514">
          <a:extLst>
            <a:ext uri="{FF2B5EF4-FFF2-40B4-BE49-F238E27FC236}">
              <a16:creationId xmlns:a16="http://schemas.microsoft.com/office/drawing/2014/main" id="{3583B9B1-2620-4A36-8922-8048EEA7A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6764000"/>
          <a:ext cx="685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60</xdr:row>
      <xdr:rowOff>47625</xdr:rowOff>
    </xdr:from>
    <xdr:to>
      <xdr:col>1</xdr:col>
      <xdr:colOff>866775</xdr:colOff>
      <xdr:row>60</xdr:row>
      <xdr:rowOff>276225</xdr:rowOff>
    </xdr:to>
    <xdr:pic>
      <xdr:nvPicPr>
        <xdr:cNvPr id="311975" name="Рисунок 8516">
          <a:extLst>
            <a:ext uri="{FF2B5EF4-FFF2-40B4-BE49-F238E27FC236}">
              <a16:creationId xmlns:a16="http://schemas.microsoft.com/office/drawing/2014/main" id="{FB3CAB72-E28A-4EB2-9C75-EEA2521BF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17068800"/>
          <a:ext cx="847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61</xdr:row>
      <xdr:rowOff>19050</xdr:rowOff>
    </xdr:from>
    <xdr:to>
      <xdr:col>1</xdr:col>
      <xdr:colOff>571500</xdr:colOff>
      <xdr:row>61</xdr:row>
      <xdr:rowOff>304800</xdr:rowOff>
    </xdr:to>
    <xdr:pic>
      <xdr:nvPicPr>
        <xdr:cNvPr id="311976" name="Рисунок 8520">
          <a:extLst>
            <a:ext uri="{FF2B5EF4-FFF2-40B4-BE49-F238E27FC236}">
              <a16:creationId xmlns:a16="http://schemas.microsoft.com/office/drawing/2014/main" id="{B3B4300D-6C79-4906-BCC1-09185C581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7354550"/>
          <a:ext cx="2762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63</xdr:row>
      <xdr:rowOff>19050</xdr:rowOff>
    </xdr:from>
    <xdr:to>
      <xdr:col>1</xdr:col>
      <xdr:colOff>561975</xdr:colOff>
      <xdr:row>63</xdr:row>
      <xdr:rowOff>295275</xdr:rowOff>
    </xdr:to>
    <xdr:pic>
      <xdr:nvPicPr>
        <xdr:cNvPr id="311977" name="Рисунок 8524">
          <a:extLst>
            <a:ext uri="{FF2B5EF4-FFF2-40B4-BE49-F238E27FC236}">
              <a16:creationId xmlns:a16="http://schemas.microsoft.com/office/drawing/2014/main" id="{700636AD-2AD2-403E-BAAA-59BB0CCE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7840325"/>
          <a:ext cx="3238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57</xdr:row>
      <xdr:rowOff>19050</xdr:rowOff>
    </xdr:from>
    <xdr:to>
      <xdr:col>1</xdr:col>
      <xdr:colOff>723900</xdr:colOff>
      <xdr:row>57</xdr:row>
      <xdr:rowOff>304800</xdr:rowOff>
    </xdr:to>
    <xdr:pic>
      <xdr:nvPicPr>
        <xdr:cNvPr id="311978" name="Рисунок 2">
          <a:extLst>
            <a:ext uri="{FF2B5EF4-FFF2-40B4-BE49-F238E27FC236}">
              <a16:creationId xmlns:a16="http://schemas.microsoft.com/office/drawing/2014/main" id="{A41E3849-6626-47AA-810D-22E2E4478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6097250"/>
          <a:ext cx="609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50</xdr:row>
      <xdr:rowOff>19050</xdr:rowOff>
    </xdr:from>
    <xdr:to>
      <xdr:col>1</xdr:col>
      <xdr:colOff>685800</xdr:colOff>
      <xdr:row>50</xdr:row>
      <xdr:rowOff>295275</xdr:rowOff>
    </xdr:to>
    <xdr:pic>
      <xdr:nvPicPr>
        <xdr:cNvPr id="311979" name="Рисунок 4">
          <a:extLst>
            <a:ext uri="{FF2B5EF4-FFF2-40B4-BE49-F238E27FC236}">
              <a16:creationId xmlns:a16="http://schemas.microsoft.com/office/drawing/2014/main" id="{FBA16676-CA18-48C3-89C8-0419B81C6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4182725"/>
          <a:ext cx="504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1743075</xdr:colOff>
      <xdr:row>1</xdr:row>
      <xdr:rowOff>152400</xdr:rowOff>
    </xdr:from>
    <xdr:to>
      <xdr:col>0</xdr:col>
      <xdr:colOff>2562225</xdr:colOff>
      <xdr:row>3</xdr:row>
      <xdr:rowOff>114300</xdr:rowOff>
    </xdr:to>
    <xdr:pic>
      <xdr:nvPicPr>
        <xdr:cNvPr id="311980" name="Рисунок 39">
          <a:extLst>
            <a:ext uri="{FF2B5EF4-FFF2-40B4-BE49-F238E27FC236}">
              <a16:creationId xmlns:a16="http://schemas.microsoft.com/office/drawing/2014/main" id="{6DD8F799-A977-4CFE-B303-38BE0F253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466725"/>
          <a:ext cx="819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</xdr:row>
      <xdr:rowOff>76200</xdr:rowOff>
    </xdr:from>
    <xdr:to>
      <xdr:col>8</xdr:col>
      <xdr:colOff>438150</xdr:colOff>
      <xdr:row>3</xdr:row>
      <xdr:rowOff>171450</xdr:rowOff>
    </xdr:to>
    <xdr:pic>
      <xdr:nvPicPr>
        <xdr:cNvPr id="311981" name="Рисунок 2">
          <a:extLst>
            <a:ext uri="{FF2B5EF4-FFF2-40B4-BE49-F238E27FC236}">
              <a16:creationId xmlns:a16="http://schemas.microsoft.com/office/drawing/2014/main" id="{A95D3B9E-0169-46E7-8ECE-0661E24FE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4850"/>
          <a:ext cx="1895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151086</xdr:colOff>
      <xdr:row>0</xdr:row>
      <xdr:rowOff>249621</xdr:rowOff>
    </xdr:from>
    <xdr:to>
      <xdr:col>0</xdr:col>
      <xdr:colOff>1641063</xdr:colOff>
      <xdr:row>3</xdr:row>
      <xdr:rowOff>268890</xdr:rowOff>
    </xdr:to>
    <xdr:pic>
      <xdr:nvPicPr>
        <xdr:cNvPr id="43" name="Рисунок 2">
          <a:extLst>
            <a:ext uri="{FF2B5EF4-FFF2-40B4-BE49-F238E27FC236}">
              <a16:creationId xmlns:a16="http://schemas.microsoft.com/office/drawing/2014/main" id="{AB8A4B3C-A532-4F6F-8916-56A889F75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151086" y="249621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19050</xdr:colOff>
      <xdr:row>24</xdr:row>
      <xdr:rowOff>19050</xdr:rowOff>
    </xdr:from>
    <xdr:to>
      <xdr:col>1</xdr:col>
      <xdr:colOff>876300</xdr:colOff>
      <xdr:row>24</xdr:row>
      <xdr:rowOff>295275</xdr:rowOff>
    </xdr:to>
    <xdr:pic>
      <xdr:nvPicPr>
        <xdr:cNvPr id="311983" name="Рисунок 2">
          <a:extLst>
            <a:ext uri="{FF2B5EF4-FFF2-40B4-BE49-F238E27FC236}">
              <a16:creationId xmlns:a16="http://schemas.microsoft.com/office/drawing/2014/main" id="{4E1E110E-3506-408E-93A1-34B8F0351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6581775"/>
          <a:ext cx="8572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29</xdr:row>
      <xdr:rowOff>19050</xdr:rowOff>
    </xdr:from>
    <xdr:to>
      <xdr:col>1</xdr:col>
      <xdr:colOff>676275</xdr:colOff>
      <xdr:row>29</xdr:row>
      <xdr:rowOff>304800</xdr:rowOff>
    </xdr:to>
    <xdr:pic>
      <xdr:nvPicPr>
        <xdr:cNvPr id="311984" name="Рисунок 28">
          <a:extLst>
            <a:ext uri="{FF2B5EF4-FFF2-40B4-BE49-F238E27FC236}">
              <a16:creationId xmlns:a16="http://schemas.microsoft.com/office/drawing/2014/main" id="{D81DC446-BEC3-440B-8E34-7B8A1AEC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8029575"/>
          <a:ext cx="4667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53</xdr:row>
      <xdr:rowOff>19050</xdr:rowOff>
    </xdr:from>
    <xdr:to>
      <xdr:col>1</xdr:col>
      <xdr:colOff>590550</xdr:colOff>
      <xdr:row>53</xdr:row>
      <xdr:rowOff>314325</xdr:rowOff>
    </xdr:to>
    <xdr:pic>
      <xdr:nvPicPr>
        <xdr:cNvPr id="311985" name="Рисунок 54">
          <a:extLst>
            <a:ext uri="{FF2B5EF4-FFF2-40B4-BE49-F238E27FC236}">
              <a16:creationId xmlns:a16="http://schemas.microsoft.com/office/drawing/2014/main" id="{851CA7A5-0C07-4593-B851-40009CA65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4982825"/>
          <a:ext cx="3714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35</xdr:row>
      <xdr:rowOff>19050</xdr:rowOff>
    </xdr:from>
    <xdr:to>
      <xdr:col>1</xdr:col>
      <xdr:colOff>790575</xdr:colOff>
      <xdr:row>35</xdr:row>
      <xdr:rowOff>304800</xdr:rowOff>
    </xdr:to>
    <xdr:pic>
      <xdr:nvPicPr>
        <xdr:cNvPr id="311986" name="Рисунок 40">
          <a:extLst>
            <a:ext uri="{FF2B5EF4-FFF2-40B4-BE49-F238E27FC236}">
              <a16:creationId xmlns:a16="http://schemas.microsoft.com/office/drawing/2014/main" id="{60AEED92-17A3-48B1-9DE5-ADA1972C7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9753600"/>
          <a:ext cx="676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49</xdr:row>
      <xdr:rowOff>47625</xdr:rowOff>
    </xdr:from>
    <xdr:to>
      <xdr:col>1</xdr:col>
      <xdr:colOff>590550</xdr:colOff>
      <xdr:row>49</xdr:row>
      <xdr:rowOff>276225</xdr:rowOff>
    </xdr:to>
    <xdr:pic>
      <xdr:nvPicPr>
        <xdr:cNvPr id="311987" name="Рисунок 52">
          <a:extLst>
            <a:ext uri="{FF2B5EF4-FFF2-40B4-BE49-F238E27FC236}">
              <a16:creationId xmlns:a16="http://schemas.microsoft.com/office/drawing/2014/main" id="{6B031452-BF84-4C69-9E7C-6FF18D34C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3896975"/>
          <a:ext cx="3333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23</xdr:row>
      <xdr:rowOff>57150</xdr:rowOff>
    </xdr:from>
    <xdr:to>
      <xdr:col>1</xdr:col>
      <xdr:colOff>847725</xdr:colOff>
      <xdr:row>23</xdr:row>
      <xdr:rowOff>238125</xdr:rowOff>
    </xdr:to>
    <xdr:pic>
      <xdr:nvPicPr>
        <xdr:cNvPr id="311988" name="Рисунок 1">
          <a:extLst>
            <a:ext uri="{FF2B5EF4-FFF2-40B4-BE49-F238E27FC236}">
              <a16:creationId xmlns:a16="http://schemas.microsoft.com/office/drawing/2014/main" id="{8D790C4C-E871-41B9-8D9E-4D74F956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6305550"/>
          <a:ext cx="8096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20</xdr:row>
      <xdr:rowOff>19050</xdr:rowOff>
    </xdr:from>
    <xdr:to>
      <xdr:col>1</xdr:col>
      <xdr:colOff>628650</xdr:colOff>
      <xdr:row>20</xdr:row>
      <xdr:rowOff>304800</xdr:rowOff>
    </xdr:to>
    <xdr:pic>
      <xdr:nvPicPr>
        <xdr:cNvPr id="311989" name="Рисунок 45">
          <a:extLst>
            <a:ext uri="{FF2B5EF4-FFF2-40B4-BE49-F238E27FC236}">
              <a16:creationId xmlns:a16="http://schemas.microsoft.com/office/drawing/2014/main" id="{EA946181-1E8A-436D-A723-0E326D73B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5457825"/>
          <a:ext cx="4286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16</xdr:row>
      <xdr:rowOff>19050</xdr:rowOff>
    </xdr:from>
    <xdr:to>
      <xdr:col>1</xdr:col>
      <xdr:colOff>838200</xdr:colOff>
      <xdr:row>16</xdr:row>
      <xdr:rowOff>304800</xdr:rowOff>
    </xdr:to>
    <xdr:pic>
      <xdr:nvPicPr>
        <xdr:cNvPr id="311990" name="Рисунок 8">
          <a:extLst>
            <a:ext uri="{FF2B5EF4-FFF2-40B4-BE49-F238E27FC236}">
              <a16:creationId xmlns:a16="http://schemas.microsoft.com/office/drawing/2014/main" id="{14557651-DF56-415F-968A-08CC7474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4162425"/>
          <a:ext cx="7905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3076575</xdr:colOff>
      <xdr:row>15</xdr:row>
      <xdr:rowOff>38100</xdr:rowOff>
    </xdr:from>
    <xdr:to>
      <xdr:col>0</xdr:col>
      <xdr:colOff>3429000</xdr:colOff>
      <xdr:row>15</xdr:row>
      <xdr:rowOff>314325</xdr:rowOff>
    </xdr:to>
    <xdr:pic>
      <xdr:nvPicPr>
        <xdr:cNvPr id="311991" name="Рисунок 48">
          <a:extLst>
            <a:ext uri="{FF2B5EF4-FFF2-40B4-BE49-F238E27FC236}">
              <a16:creationId xmlns:a16="http://schemas.microsoft.com/office/drawing/2014/main" id="{630ED584-1CD3-4FEC-ADF9-A14780F71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857625"/>
          <a:ext cx="3524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3086100</xdr:colOff>
      <xdr:row>25</xdr:row>
      <xdr:rowOff>38100</xdr:rowOff>
    </xdr:from>
    <xdr:to>
      <xdr:col>0</xdr:col>
      <xdr:colOff>3429000</xdr:colOff>
      <xdr:row>25</xdr:row>
      <xdr:rowOff>304800</xdr:rowOff>
    </xdr:to>
    <xdr:pic>
      <xdr:nvPicPr>
        <xdr:cNvPr id="311992" name="Рисунок 51">
          <a:extLst>
            <a:ext uri="{FF2B5EF4-FFF2-40B4-BE49-F238E27FC236}">
              <a16:creationId xmlns:a16="http://schemas.microsoft.com/office/drawing/2014/main" id="{F749E675-5E1A-459A-95E2-258548951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6915150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12</xdr:row>
      <xdr:rowOff>28575</xdr:rowOff>
    </xdr:from>
    <xdr:to>
      <xdr:col>1</xdr:col>
      <xdr:colOff>847725</xdr:colOff>
      <xdr:row>12</xdr:row>
      <xdr:rowOff>314325</xdr:rowOff>
    </xdr:to>
    <xdr:pic>
      <xdr:nvPicPr>
        <xdr:cNvPr id="311993" name="Рисунок 4">
          <a:extLst>
            <a:ext uri="{FF2B5EF4-FFF2-40B4-BE49-F238E27FC236}">
              <a16:creationId xmlns:a16="http://schemas.microsoft.com/office/drawing/2014/main" id="{B1903086-87B6-4079-9EB7-7785C6825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2876550"/>
          <a:ext cx="8096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22</xdr:row>
      <xdr:rowOff>85725</xdr:rowOff>
    </xdr:from>
    <xdr:to>
      <xdr:col>1</xdr:col>
      <xdr:colOff>857250</xdr:colOff>
      <xdr:row>22</xdr:row>
      <xdr:rowOff>228600</xdr:rowOff>
    </xdr:to>
    <xdr:pic>
      <xdr:nvPicPr>
        <xdr:cNvPr id="311994" name="Рисунок 2">
          <a:extLst>
            <a:ext uri="{FF2B5EF4-FFF2-40B4-BE49-F238E27FC236}">
              <a16:creationId xmlns:a16="http://schemas.microsoft.com/office/drawing/2014/main" id="{04A22F69-CEF9-4FAE-B8F3-BCC88716D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019800"/>
          <a:ext cx="8286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19</xdr:row>
      <xdr:rowOff>28575</xdr:rowOff>
    </xdr:from>
    <xdr:to>
      <xdr:col>1</xdr:col>
      <xdr:colOff>714375</xdr:colOff>
      <xdr:row>19</xdr:row>
      <xdr:rowOff>304800</xdr:rowOff>
    </xdr:to>
    <xdr:pic>
      <xdr:nvPicPr>
        <xdr:cNvPr id="311995" name="Рисунок 12">
          <a:extLst>
            <a:ext uri="{FF2B5EF4-FFF2-40B4-BE49-F238E27FC236}">
              <a16:creationId xmlns:a16="http://schemas.microsoft.com/office/drawing/2014/main" id="{A2EE26FD-0D02-4AC8-B967-730DC367C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5143500"/>
          <a:ext cx="5429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66</xdr:row>
      <xdr:rowOff>28575</xdr:rowOff>
    </xdr:from>
    <xdr:to>
      <xdr:col>1</xdr:col>
      <xdr:colOff>723900</xdr:colOff>
      <xdr:row>66</xdr:row>
      <xdr:rowOff>295275</xdr:rowOff>
    </xdr:to>
    <xdr:pic>
      <xdr:nvPicPr>
        <xdr:cNvPr id="311996" name="Рисунок 1">
          <a:extLst>
            <a:ext uri="{FF2B5EF4-FFF2-40B4-BE49-F238E27FC236}">
              <a16:creationId xmlns:a16="http://schemas.microsoft.com/office/drawing/2014/main" id="{1FFC5E03-B187-40E6-BAB4-FA2DFB8A1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8649950"/>
          <a:ext cx="6096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65</xdr:row>
      <xdr:rowOff>57150</xdr:rowOff>
    </xdr:from>
    <xdr:to>
      <xdr:col>1</xdr:col>
      <xdr:colOff>790575</xdr:colOff>
      <xdr:row>65</xdr:row>
      <xdr:rowOff>247650</xdr:rowOff>
    </xdr:to>
    <xdr:pic>
      <xdr:nvPicPr>
        <xdr:cNvPr id="311997" name="Рисунок 53">
          <a:extLst>
            <a:ext uri="{FF2B5EF4-FFF2-40B4-BE49-F238E27FC236}">
              <a16:creationId xmlns:a16="http://schemas.microsoft.com/office/drawing/2014/main" id="{7AEB6F77-14C5-4C69-8C23-1702914E8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8364200"/>
          <a:ext cx="704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49</xdr:row>
      <xdr:rowOff>19050</xdr:rowOff>
    </xdr:from>
    <xdr:to>
      <xdr:col>1</xdr:col>
      <xdr:colOff>885825</xdr:colOff>
      <xdr:row>49</xdr:row>
      <xdr:rowOff>457200</xdr:rowOff>
    </xdr:to>
    <xdr:pic macro="[0]!Рисунок140_Щелчок">
      <xdr:nvPicPr>
        <xdr:cNvPr id="310193" name="Рисунок 140">
          <a:extLst>
            <a:ext uri="{FF2B5EF4-FFF2-40B4-BE49-F238E27FC236}">
              <a16:creationId xmlns:a16="http://schemas.microsoft.com/office/drawing/2014/main" id="{F1D23148-0EBC-41E9-892F-25A9CE2EE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7221200"/>
          <a:ext cx="5334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9525</xdr:colOff>
      <xdr:row>0</xdr:row>
      <xdr:rowOff>19050</xdr:rowOff>
    </xdr:from>
    <xdr:to>
      <xdr:col>11</xdr:col>
      <xdr:colOff>704850</xdr:colOff>
      <xdr:row>6</xdr:row>
      <xdr:rowOff>285750</xdr:rowOff>
    </xdr:to>
    <xdr:pic>
      <xdr:nvPicPr>
        <xdr:cNvPr id="310194" name="Рисунок 42">
          <a:extLst>
            <a:ext uri="{FF2B5EF4-FFF2-40B4-BE49-F238E27FC236}">
              <a16:creationId xmlns:a16="http://schemas.microsoft.com/office/drawing/2014/main" id="{4DC92066-E4B2-4A0A-922F-D1DFDB5DF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19050"/>
          <a:ext cx="140970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14</xdr:row>
      <xdr:rowOff>85725</xdr:rowOff>
    </xdr:from>
    <xdr:to>
      <xdr:col>1</xdr:col>
      <xdr:colOff>1104900</xdr:colOff>
      <xdr:row>15</xdr:row>
      <xdr:rowOff>352425</xdr:rowOff>
    </xdr:to>
    <xdr:pic macro="[0]!Рисунок43_Щелчок">
      <xdr:nvPicPr>
        <xdr:cNvPr id="310195" name="Рисунок 43">
          <a:extLst>
            <a:ext uri="{FF2B5EF4-FFF2-40B4-BE49-F238E27FC236}">
              <a16:creationId xmlns:a16="http://schemas.microsoft.com/office/drawing/2014/main" id="{C1FF474E-E993-4210-9807-B6CBA92F7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2828925"/>
          <a:ext cx="9334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16</xdr:row>
      <xdr:rowOff>85725</xdr:rowOff>
    </xdr:from>
    <xdr:to>
      <xdr:col>1</xdr:col>
      <xdr:colOff>1095375</xdr:colOff>
      <xdr:row>17</xdr:row>
      <xdr:rowOff>361950</xdr:rowOff>
    </xdr:to>
    <xdr:pic macro="[0]!Рисунок69_Щелчок">
      <xdr:nvPicPr>
        <xdr:cNvPr id="310196" name="Рисунок 69">
          <a:extLst>
            <a:ext uri="{FF2B5EF4-FFF2-40B4-BE49-F238E27FC236}">
              <a16:creationId xmlns:a16="http://schemas.microsoft.com/office/drawing/2014/main" id="{F603EA06-87F1-4E94-87FC-9F47EC9E3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3705225"/>
          <a:ext cx="9429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20</xdr:row>
      <xdr:rowOff>76200</xdr:rowOff>
    </xdr:from>
    <xdr:to>
      <xdr:col>1</xdr:col>
      <xdr:colOff>1066800</xdr:colOff>
      <xdr:row>21</xdr:row>
      <xdr:rowOff>361950</xdr:rowOff>
    </xdr:to>
    <xdr:pic macro="[0]!Рисунок89_Щелчок">
      <xdr:nvPicPr>
        <xdr:cNvPr id="310197" name="Рисунок 89">
          <a:extLst>
            <a:ext uri="{FF2B5EF4-FFF2-40B4-BE49-F238E27FC236}">
              <a16:creationId xmlns:a16="http://schemas.microsoft.com/office/drawing/2014/main" id="{F197C08F-EA4D-4765-811A-F1FDEC932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5448300"/>
          <a:ext cx="9048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29</xdr:row>
      <xdr:rowOff>123825</xdr:rowOff>
    </xdr:from>
    <xdr:to>
      <xdr:col>1</xdr:col>
      <xdr:colOff>933450</xdr:colOff>
      <xdr:row>31</xdr:row>
      <xdr:rowOff>38100</xdr:rowOff>
    </xdr:to>
    <xdr:pic macro="[0]!Рисунок106_Щелчок">
      <xdr:nvPicPr>
        <xdr:cNvPr id="310198" name="Рисунок 106" descr="Capac frontal FP-182, natur, Toza Markovic | MatHaus by Arabesque">
          <a:extLst>
            <a:ext uri="{FF2B5EF4-FFF2-40B4-BE49-F238E27FC236}">
              <a16:creationId xmlns:a16="http://schemas.microsoft.com/office/drawing/2014/main" id="{CD22258A-3057-45AC-BC2C-C81A36CD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9096375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31</xdr:row>
      <xdr:rowOff>28575</xdr:rowOff>
    </xdr:from>
    <xdr:to>
      <xdr:col>1</xdr:col>
      <xdr:colOff>904875</xdr:colOff>
      <xdr:row>31</xdr:row>
      <xdr:rowOff>457200</xdr:rowOff>
    </xdr:to>
    <xdr:pic macro="[0]!Рисунок108_Щелчок">
      <xdr:nvPicPr>
        <xdr:cNvPr id="310199" name="Рисунок 108">
          <a:extLst>
            <a:ext uri="{FF2B5EF4-FFF2-40B4-BE49-F238E27FC236}">
              <a16:creationId xmlns:a16="http://schemas.microsoft.com/office/drawing/2014/main" id="{DB6803A7-8B70-42A8-8C60-AAD61D451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9658350"/>
          <a:ext cx="5143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32</xdr:row>
      <xdr:rowOff>19050</xdr:rowOff>
    </xdr:from>
    <xdr:to>
      <xdr:col>1</xdr:col>
      <xdr:colOff>876300</xdr:colOff>
      <xdr:row>32</xdr:row>
      <xdr:rowOff>447675</xdr:rowOff>
    </xdr:to>
    <xdr:pic macro="[0]!Рисунок110_Щелчок">
      <xdr:nvPicPr>
        <xdr:cNvPr id="310200" name="Рисунок 110">
          <a:extLst>
            <a:ext uri="{FF2B5EF4-FFF2-40B4-BE49-F238E27FC236}">
              <a16:creationId xmlns:a16="http://schemas.microsoft.com/office/drawing/2014/main" id="{E4276FC6-4463-4E9F-8F9A-AACA75162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0115550"/>
          <a:ext cx="5048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33</xdr:row>
      <xdr:rowOff>19050</xdr:rowOff>
    </xdr:from>
    <xdr:to>
      <xdr:col>1</xdr:col>
      <xdr:colOff>866775</xdr:colOff>
      <xdr:row>33</xdr:row>
      <xdr:rowOff>447675</xdr:rowOff>
    </xdr:to>
    <xdr:pic macro="[0]!Рисунок112_Щелчок">
      <xdr:nvPicPr>
        <xdr:cNvPr id="310201" name="Рисунок 112">
          <a:extLst>
            <a:ext uri="{FF2B5EF4-FFF2-40B4-BE49-F238E27FC236}">
              <a16:creationId xmlns:a16="http://schemas.microsoft.com/office/drawing/2014/main" id="{1BDFA0C7-C811-44EE-939C-E8F1D1B5E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10582275"/>
          <a:ext cx="4857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35</xdr:row>
      <xdr:rowOff>19050</xdr:rowOff>
    </xdr:from>
    <xdr:to>
      <xdr:col>1</xdr:col>
      <xdr:colOff>923925</xdr:colOff>
      <xdr:row>35</xdr:row>
      <xdr:rowOff>457200</xdr:rowOff>
    </xdr:to>
    <xdr:pic macro="[0]!Рисунок114_Щелчок">
      <xdr:nvPicPr>
        <xdr:cNvPr id="310202" name="Рисунок 114">
          <a:extLst>
            <a:ext uri="{FF2B5EF4-FFF2-40B4-BE49-F238E27FC236}">
              <a16:creationId xmlns:a16="http://schemas.microsoft.com/office/drawing/2014/main" id="{4F084D6A-9038-4C63-9FFC-33CB5AD60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1239500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37</xdr:row>
      <xdr:rowOff>19050</xdr:rowOff>
    </xdr:from>
    <xdr:to>
      <xdr:col>1</xdr:col>
      <xdr:colOff>952500</xdr:colOff>
      <xdr:row>37</xdr:row>
      <xdr:rowOff>457200</xdr:rowOff>
    </xdr:to>
    <xdr:pic macro="[0]!Рисунок118_Щелчок">
      <xdr:nvPicPr>
        <xdr:cNvPr id="310203" name="Рисунок 118">
          <a:extLst>
            <a:ext uri="{FF2B5EF4-FFF2-40B4-BE49-F238E27FC236}">
              <a16:creationId xmlns:a16="http://schemas.microsoft.com/office/drawing/2014/main" id="{44F15019-C16E-4AFC-9172-7890719F1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2172950"/>
          <a:ext cx="5905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38</xdr:row>
      <xdr:rowOff>19050</xdr:rowOff>
    </xdr:from>
    <xdr:to>
      <xdr:col>1</xdr:col>
      <xdr:colOff>942975</xdr:colOff>
      <xdr:row>38</xdr:row>
      <xdr:rowOff>447675</xdr:rowOff>
    </xdr:to>
    <xdr:pic macro="[0]!Рисунок120_Щелчок">
      <xdr:nvPicPr>
        <xdr:cNvPr id="310204" name="Рисунок 120">
          <a:extLst>
            <a:ext uri="{FF2B5EF4-FFF2-40B4-BE49-F238E27FC236}">
              <a16:creationId xmlns:a16="http://schemas.microsoft.com/office/drawing/2014/main" id="{0C096A06-55C9-4DC3-A718-E61BC970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2639675"/>
          <a:ext cx="5715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40</xdr:row>
      <xdr:rowOff>19050</xdr:rowOff>
    </xdr:from>
    <xdr:to>
      <xdr:col>1</xdr:col>
      <xdr:colOff>923925</xdr:colOff>
      <xdr:row>40</xdr:row>
      <xdr:rowOff>457200</xdr:rowOff>
    </xdr:to>
    <xdr:pic macro="[0]!Рисунок125_Щелчок">
      <xdr:nvPicPr>
        <xdr:cNvPr id="310205" name="Рисунок 125">
          <a:extLst>
            <a:ext uri="{FF2B5EF4-FFF2-40B4-BE49-F238E27FC236}">
              <a16:creationId xmlns:a16="http://schemas.microsoft.com/office/drawing/2014/main" id="{C9236B1E-1F7D-43D7-91C9-0EDDB687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296900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41</xdr:row>
      <xdr:rowOff>19050</xdr:rowOff>
    </xdr:from>
    <xdr:to>
      <xdr:col>1</xdr:col>
      <xdr:colOff>895350</xdr:colOff>
      <xdr:row>41</xdr:row>
      <xdr:rowOff>457200</xdr:rowOff>
    </xdr:to>
    <xdr:pic macro="[0]!Рисунок126_Щелчок">
      <xdr:nvPicPr>
        <xdr:cNvPr id="310206" name="Рисунок 126">
          <a:extLst>
            <a:ext uri="{FF2B5EF4-FFF2-40B4-BE49-F238E27FC236}">
              <a16:creationId xmlns:a16="http://schemas.microsoft.com/office/drawing/2014/main" id="{F0C9EFF3-A3EF-44D5-B7D0-A2C1C3C2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63625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42</xdr:row>
      <xdr:rowOff>19050</xdr:rowOff>
    </xdr:from>
    <xdr:to>
      <xdr:col>1</xdr:col>
      <xdr:colOff>923925</xdr:colOff>
      <xdr:row>42</xdr:row>
      <xdr:rowOff>457200</xdr:rowOff>
    </xdr:to>
    <xdr:pic macro="[0]!Рисунок128_Щелчок">
      <xdr:nvPicPr>
        <xdr:cNvPr id="310207" name="Рисунок 128">
          <a:extLst>
            <a:ext uri="{FF2B5EF4-FFF2-40B4-BE49-F238E27FC236}">
              <a16:creationId xmlns:a16="http://schemas.microsoft.com/office/drawing/2014/main" id="{67C6E81D-592C-4069-9D52-2A2580825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423035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43</xdr:row>
      <xdr:rowOff>19050</xdr:rowOff>
    </xdr:from>
    <xdr:to>
      <xdr:col>1</xdr:col>
      <xdr:colOff>914400</xdr:colOff>
      <xdr:row>43</xdr:row>
      <xdr:rowOff>447675</xdr:rowOff>
    </xdr:to>
    <xdr:pic macro="[0]!Рисунок130_Щелчок">
      <xdr:nvPicPr>
        <xdr:cNvPr id="310208" name="Рисунок 130">
          <a:extLst>
            <a:ext uri="{FF2B5EF4-FFF2-40B4-BE49-F238E27FC236}">
              <a16:creationId xmlns:a16="http://schemas.microsoft.com/office/drawing/2014/main" id="{B258ACE4-8018-4823-B57F-4F5AD38A7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4697075"/>
          <a:ext cx="5238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47</xdr:row>
      <xdr:rowOff>19050</xdr:rowOff>
    </xdr:from>
    <xdr:to>
      <xdr:col>1</xdr:col>
      <xdr:colOff>885825</xdr:colOff>
      <xdr:row>47</xdr:row>
      <xdr:rowOff>457200</xdr:rowOff>
    </xdr:to>
    <xdr:pic macro="[0]!Рисунок136_Щелчок">
      <xdr:nvPicPr>
        <xdr:cNvPr id="310209" name="Рисунок 136">
          <a:extLst>
            <a:ext uri="{FF2B5EF4-FFF2-40B4-BE49-F238E27FC236}">
              <a16:creationId xmlns:a16="http://schemas.microsoft.com/office/drawing/2014/main" id="{47E0288C-DF84-4AAB-8569-2C1149999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8775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48</xdr:row>
      <xdr:rowOff>19050</xdr:rowOff>
    </xdr:from>
    <xdr:to>
      <xdr:col>1</xdr:col>
      <xdr:colOff>876300</xdr:colOff>
      <xdr:row>48</xdr:row>
      <xdr:rowOff>457200</xdr:rowOff>
    </xdr:to>
    <xdr:pic macro="[0]!Рисунок138_Щелчок">
      <xdr:nvPicPr>
        <xdr:cNvPr id="310210" name="Рисунок 138">
          <a:extLst>
            <a:ext uri="{FF2B5EF4-FFF2-40B4-BE49-F238E27FC236}">
              <a16:creationId xmlns:a16="http://schemas.microsoft.com/office/drawing/2014/main" id="{39D15779-B3A5-4228-904E-D8CB6FB1F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54475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50</xdr:row>
      <xdr:rowOff>19050</xdr:rowOff>
    </xdr:from>
    <xdr:to>
      <xdr:col>1</xdr:col>
      <xdr:colOff>923925</xdr:colOff>
      <xdr:row>50</xdr:row>
      <xdr:rowOff>457200</xdr:rowOff>
    </xdr:to>
    <xdr:pic macro="[0]!Рисунок142_Щелчок">
      <xdr:nvPicPr>
        <xdr:cNvPr id="310211" name="Рисунок 142">
          <a:extLst>
            <a:ext uri="{FF2B5EF4-FFF2-40B4-BE49-F238E27FC236}">
              <a16:creationId xmlns:a16="http://schemas.microsoft.com/office/drawing/2014/main" id="{C1DD9640-CE0E-4198-82C1-220BCCAC3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7687925"/>
          <a:ext cx="5619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62</xdr:row>
      <xdr:rowOff>19050</xdr:rowOff>
    </xdr:from>
    <xdr:to>
      <xdr:col>1</xdr:col>
      <xdr:colOff>904875</xdr:colOff>
      <xdr:row>62</xdr:row>
      <xdr:rowOff>457200</xdr:rowOff>
    </xdr:to>
    <xdr:pic macro="[0]!Рисунок153_Щелчок">
      <xdr:nvPicPr>
        <xdr:cNvPr id="310212" name="Рисунок 153">
          <a:extLst>
            <a:ext uri="{FF2B5EF4-FFF2-40B4-BE49-F238E27FC236}">
              <a16:creationId xmlns:a16="http://schemas.microsoft.com/office/drawing/2014/main" id="{E3FFA0F9-8686-4FF1-97F6-B89D683D9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245995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63</xdr:row>
      <xdr:rowOff>19050</xdr:rowOff>
    </xdr:from>
    <xdr:to>
      <xdr:col>1</xdr:col>
      <xdr:colOff>885825</xdr:colOff>
      <xdr:row>63</xdr:row>
      <xdr:rowOff>457200</xdr:rowOff>
    </xdr:to>
    <xdr:pic macro="[0]!Рисунок154_Щелчок">
      <xdr:nvPicPr>
        <xdr:cNvPr id="310213" name="Рисунок 154">
          <a:extLst>
            <a:ext uri="{FF2B5EF4-FFF2-40B4-BE49-F238E27FC236}">
              <a16:creationId xmlns:a16="http://schemas.microsoft.com/office/drawing/2014/main" id="{BACA4C7E-2CBC-4863-A131-E604997D5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2926675"/>
          <a:ext cx="5334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409575</xdr:colOff>
      <xdr:row>56</xdr:row>
      <xdr:rowOff>19050</xdr:rowOff>
    </xdr:from>
    <xdr:to>
      <xdr:col>1</xdr:col>
      <xdr:colOff>809625</xdr:colOff>
      <xdr:row>56</xdr:row>
      <xdr:rowOff>447675</xdr:rowOff>
    </xdr:to>
    <xdr:pic macro="[0]!ПрайсKikinda_Рисунок3_Щелчок">
      <xdr:nvPicPr>
        <xdr:cNvPr id="310214" name="Рисунок 3">
          <a:extLst>
            <a:ext uri="{FF2B5EF4-FFF2-40B4-BE49-F238E27FC236}">
              <a16:creationId xmlns:a16="http://schemas.microsoft.com/office/drawing/2014/main" id="{8777F481-20AE-4BE0-9F41-8B50E429C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9935825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52</xdr:row>
      <xdr:rowOff>19050</xdr:rowOff>
    </xdr:from>
    <xdr:to>
      <xdr:col>1</xdr:col>
      <xdr:colOff>847725</xdr:colOff>
      <xdr:row>52</xdr:row>
      <xdr:rowOff>447675</xdr:rowOff>
    </xdr:to>
    <xdr:pic macro="[0]!Рисунок5_Щелчок">
      <xdr:nvPicPr>
        <xdr:cNvPr id="310215" name="Рисунок 5">
          <a:extLst>
            <a:ext uri="{FF2B5EF4-FFF2-40B4-BE49-F238E27FC236}">
              <a16:creationId xmlns:a16="http://schemas.microsoft.com/office/drawing/2014/main" id="{14861068-A99C-407F-BDC5-9022C3CA7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8345150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44</xdr:row>
      <xdr:rowOff>19050</xdr:rowOff>
    </xdr:from>
    <xdr:to>
      <xdr:col>1</xdr:col>
      <xdr:colOff>933450</xdr:colOff>
      <xdr:row>44</xdr:row>
      <xdr:rowOff>457200</xdr:rowOff>
    </xdr:to>
    <xdr:pic macro="[0]!Рисунок9_Щелчок">
      <xdr:nvPicPr>
        <xdr:cNvPr id="310216" name="Рисунок 9">
          <a:extLst>
            <a:ext uri="{FF2B5EF4-FFF2-40B4-BE49-F238E27FC236}">
              <a16:creationId xmlns:a16="http://schemas.microsoft.com/office/drawing/2014/main" id="{7A3317D1-26BE-4827-A78C-FB6FF8898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1516380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45</xdr:row>
      <xdr:rowOff>19050</xdr:rowOff>
    </xdr:from>
    <xdr:to>
      <xdr:col>1</xdr:col>
      <xdr:colOff>952500</xdr:colOff>
      <xdr:row>45</xdr:row>
      <xdr:rowOff>447675</xdr:rowOff>
    </xdr:to>
    <xdr:pic macro="[0]!Рисунок11_Щелчок">
      <xdr:nvPicPr>
        <xdr:cNvPr id="310217" name="Рисунок 11">
          <a:extLst>
            <a:ext uri="{FF2B5EF4-FFF2-40B4-BE49-F238E27FC236}">
              <a16:creationId xmlns:a16="http://schemas.microsoft.com/office/drawing/2014/main" id="{8B691C00-98B5-403F-BC25-E0ABA11B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5630525"/>
          <a:ext cx="5619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55</xdr:row>
      <xdr:rowOff>28575</xdr:rowOff>
    </xdr:from>
    <xdr:to>
      <xdr:col>1</xdr:col>
      <xdr:colOff>847725</xdr:colOff>
      <xdr:row>55</xdr:row>
      <xdr:rowOff>457200</xdr:rowOff>
    </xdr:to>
    <xdr:pic macro="[0]!Рисунок5_Щелчок">
      <xdr:nvPicPr>
        <xdr:cNvPr id="310218" name="Рисунок 74">
          <a:extLst>
            <a:ext uri="{FF2B5EF4-FFF2-40B4-BE49-F238E27FC236}">
              <a16:creationId xmlns:a16="http://schemas.microsoft.com/office/drawing/2014/main" id="{829E9DBF-D88E-44DE-B357-46BC813E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19478625"/>
          <a:ext cx="4095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53</xdr:row>
      <xdr:rowOff>19050</xdr:rowOff>
    </xdr:from>
    <xdr:to>
      <xdr:col>1</xdr:col>
      <xdr:colOff>847725</xdr:colOff>
      <xdr:row>53</xdr:row>
      <xdr:rowOff>447675</xdr:rowOff>
    </xdr:to>
    <xdr:pic macro="[0]!ПрайсKikinda_Рисунок3_Щелчок">
      <xdr:nvPicPr>
        <xdr:cNvPr id="310219" name="Рисунок 75">
          <a:extLst>
            <a:ext uri="{FF2B5EF4-FFF2-40B4-BE49-F238E27FC236}">
              <a16:creationId xmlns:a16="http://schemas.microsoft.com/office/drawing/2014/main" id="{AA5C28DF-A89F-4072-8821-86489721B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11875"/>
          <a:ext cx="4476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57</xdr:row>
      <xdr:rowOff>19050</xdr:rowOff>
    </xdr:from>
    <xdr:to>
      <xdr:col>1</xdr:col>
      <xdr:colOff>838200</xdr:colOff>
      <xdr:row>57</xdr:row>
      <xdr:rowOff>457200</xdr:rowOff>
    </xdr:to>
    <xdr:pic macro="[0]!Рисунок13_Щелчок">
      <xdr:nvPicPr>
        <xdr:cNvPr id="310220" name="Рисунок 13">
          <a:extLst>
            <a:ext uri="{FF2B5EF4-FFF2-40B4-BE49-F238E27FC236}">
              <a16:creationId xmlns:a16="http://schemas.microsoft.com/office/drawing/2014/main" id="{FC92F83B-95B3-48E4-9BFB-4B67652D7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20402550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58</xdr:row>
      <xdr:rowOff>19050</xdr:rowOff>
    </xdr:from>
    <xdr:to>
      <xdr:col>1</xdr:col>
      <xdr:colOff>857250</xdr:colOff>
      <xdr:row>58</xdr:row>
      <xdr:rowOff>447675</xdr:rowOff>
    </xdr:to>
    <xdr:pic macro="[0]!Рисунок15_Щелчок">
      <xdr:nvPicPr>
        <xdr:cNvPr id="310221" name="Рисунок 15">
          <a:extLst>
            <a:ext uri="{FF2B5EF4-FFF2-40B4-BE49-F238E27FC236}">
              <a16:creationId xmlns:a16="http://schemas.microsoft.com/office/drawing/2014/main" id="{3E97D92F-A9DD-43EE-A66E-5F8C32A17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0869275"/>
          <a:ext cx="4381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60</xdr:row>
      <xdr:rowOff>19050</xdr:rowOff>
    </xdr:from>
    <xdr:to>
      <xdr:col>1</xdr:col>
      <xdr:colOff>904875</xdr:colOff>
      <xdr:row>60</xdr:row>
      <xdr:rowOff>457200</xdr:rowOff>
    </xdr:to>
    <xdr:pic macro="[0]!Рисунок17_Щелчок">
      <xdr:nvPicPr>
        <xdr:cNvPr id="310222" name="Рисунок 17">
          <a:extLst>
            <a:ext uri="{FF2B5EF4-FFF2-40B4-BE49-F238E27FC236}">
              <a16:creationId xmlns:a16="http://schemas.microsoft.com/office/drawing/2014/main" id="{3F06A83B-C2CC-4F5C-ACA5-BAFB4E402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21526500"/>
          <a:ext cx="5238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61</xdr:row>
      <xdr:rowOff>19050</xdr:rowOff>
    </xdr:from>
    <xdr:to>
      <xdr:col>1</xdr:col>
      <xdr:colOff>828675</xdr:colOff>
      <xdr:row>61</xdr:row>
      <xdr:rowOff>447675</xdr:rowOff>
    </xdr:to>
    <xdr:pic macro="[0]!Рисунок19_Щелчок">
      <xdr:nvPicPr>
        <xdr:cNvPr id="310223" name="Рисунок 19">
          <a:extLst>
            <a:ext uri="{FF2B5EF4-FFF2-40B4-BE49-F238E27FC236}">
              <a16:creationId xmlns:a16="http://schemas.microsoft.com/office/drawing/2014/main" id="{ACF788BC-D442-4B4F-8490-6E4CE24BB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1993225"/>
          <a:ext cx="3905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64</xdr:row>
      <xdr:rowOff>19050</xdr:rowOff>
    </xdr:from>
    <xdr:to>
      <xdr:col>1</xdr:col>
      <xdr:colOff>895350</xdr:colOff>
      <xdr:row>64</xdr:row>
      <xdr:rowOff>457200</xdr:rowOff>
    </xdr:to>
    <xdr:pic macro="[0]!Рисунок21_Щелчок">
      <xdr:nvPicPr>
        <xdr:cNvPr id="310224" name="Рисунок 21">
          <a:extLst>
            <a:ext uri="{FF2B5EF4-FFF2-40B4-BE49-F238E27FC236}">
              <a16:creationId xmlns:a16="http://schemas.microsoft.com/office/drawing/2014/main" id="{A88105A2-C489-4037-865A-BEBF8B215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3393400"/>
          <a:ext cx="571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65</xdr:row>
      <xdr:rowOff>19050</xdr:rowOff>
    </xdr:from>
    <xdr:to>
      <xdr:col>1</xdr:col>
      <xdr:colOff>857250</xdr:colOff>
      <xdr:row>65</xdr:row>
      <xdr:rowOff>447675</xdr:rowOff>
    </xdr:to>
    <xdr:pic macro="[0]!Рисунок23_Щелчок">
      <xdr:nvPicPr>
        <xdr:cNvPr id="310225" name="Рисунок 23">
          <a:extLst>
            <a:ext uri="{FF2B5EF4-FFF2-40B4-BE49-F238E27FC236}">
              <a16:creationId xmlns:a16="http://schemas.microsoft.com/office/drawing/2014/main" id="{023164B2-FF9F-4F27-9469-BA967B731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3860125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18</xdr:row>
      <xdr:rowOff>76200</xdr:rowOff>
    </xdr:from>
    <xdr:to>
      <xdr:col>1</xdr:col>
      <xdr:colOff>1076325</xdr:colOff>
      <xdr:row>19</xdr:row>
      <xdr:rowOff>352425</xdr:rowOff>
    </xdr:to>
    <xdr:pic>
      <xdr:nvPicPr>
        <xdr:cNvPr id="310226" name="Рисунок 4">
          <a:extLst>
            <a:ext uri="{FF2B5EF4-FFF2-40B4-BE49-F238E27FC236}">
              <a16:creationId xmlns:a16="http://schemas.microsoft.com/office/drawing/2014/main" id="{EABF1986-D722-4566-9235-785DA8D68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4572000"/>
          <a:ext cx="9144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22</xdr:row>
      <xdr:rowOff>114300</xdr:rowOff>
    </xdr:from>
    <xdr:to>
      <xdr:col>1</xdr:col>
      <xdr:colOff>1057275</xdr:colOff>
      <xdr:row>23</xdr:row>
      <xdr:rowOff>342900</xdr:rowOff>
    </xdr:to>
    <xdr:pic>
      <xdr:nvPicPr>
        <xdr:cNvPr id="310227" name="Рисунок 6">
          <a:extLst>
            <a:ext uri="{FF2B5EF4-FFF2-40B4-BE49-F238E27FC236}">
              <a16:creationId xmlns:a16="http://schemas.microsoft.com/office/drawing/2014/main" id="{58268294-807F-4832-A50A-752D8F38E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8572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26</xdr:row>
      <xdr:rowOff>95250</xdr:rowOff>
    </xdr:from>
    <xdr:to>
      <xdr:col>1</xdr:col>
      <xdr:colOff>1123950</xdr:colOff>
      <xdr:row>28</xdr:row>
      <xdr:rowOff>209550</xdr:rowOff>
    </xdr:to>
    <xdr:pic>
      <xdr:nvPicPr>
        <xdr:cNvPr id="310228" name="Рисунок 4">
          <a:extLst>
            <a:ext uri="{FF2B5EF4-FFF2-40B4-BE49-F238E27FC236}">
              <a16:creationId xmlns:a16="http://schemas.microsoft.com/office/drawing/2014/main" id="{F7D61FCC-6ADB-4A69-ABA9-8ECC1DB0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8096250"/>
          <a:ext cx="9810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24</xdr:row>
      <xdr:rowOff>95250</xdr:rowOff>
    </xdr:from>
    <xdr:to>
      <xdr:col>1</xdr:col>
      <xdr:colOff>1085850</xdr:colOff>
      <xdr:row>25</xdr:row>
      <xdr:rowOff>342900</xdr:rowOff>
    </xdr:to>
    <xdr:pic>
      <xdr:nvPicPr>
        <xdr:cNvPr id="310229" name="Рисунок 6">
          <a:extLst>
            <a:ext uri="{FF2B5EF4-FFF2-40B4-BE49-F238E27FC236}">
              <a16:creationId xmlns:a16="http://schemas.microsoft.com/office/drawing/2014/main" id="{523EBD85-B33E-4312-9F33-ACF60CA03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219950"/>
          <a:ext cx="8858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36</xdr:row>
      <xdr:rowOff>19050</xdr:rowOff>
    </xdr:from>
    <xdr:to>
      <xdr:col>1</xdr:col>
      <xdr:colOff>819150</xdr:colOff>
      <xdr:row>36</xdr:row>
      <xdr:rowOff>466725</xdr:rowOff>
    </xdr:to>
    <xdr:pic>
      <xdr:nvPicPr>
        <xdr:cNvPr id="310230" name="Рисунок 6">
          <a:extLst>
            <a:ext uri="{FF2B5EF4-FFF2-40B4-BE49-F238E27FC236}">
              <a16:creationId xmlns:a16="http://schemas.microsoft.com/office/drawing/2014/main" id="{34B82682-7B0A-483E-9793-B1B9222E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1706225"/>
          <a:ext cx="371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1800225</xdr:colOff>
      <xdr:row>2</xdr:row>
      <xdr:rowOff>57150</xdr:rowOff>
    </xdr:from>
    <xdr:to>
      <xdr:col>0</xdr:col>
      <xdr:colOff>2619375</xdr:colOff>
      <xdr:row>5</xdr:row>
      <xdr:rowOff>76200</xdr:rowOff>
    </xdr:to>
    <xdr:pic>
      <xdr:nvPicPr>
        <xdr:cNvPr id="310231" name="Рисунок 40">
          <a:extLst>
            <a:ext uri="{FF2B5EF4-FFF2-40B4-BE49-F238E27FC236}">
              <a16:creationId xmlns:a16="http://schemas.microsoft.com/office/drawing/2014/main" id="{12AA7676-903A-4294-8624-BD11F682B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438150"/>
          <a:ext cx="819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126999</xdr:colOff>
      <xdr:row>1</xdr:row>
      <xdr:rowOff>19050</xdr:rowOff>
    </xdr:from>
    <xdr:to>
      <xdr:col>0</xdr:col>
      <xdr:colOff>1616976</xdr:colOff>
      <xdr:row>6</xdr:row>
      <xdr:rowOff>31750</xdr:rowOff>
    </xdr:to>
    <xdr:pic>
      <xdr:nvPicPr>
        <xdr:cNvPr id="42" name="Рисунок 2">
          <a:extLst>
            <a:ext uri="{FF2B5EF4-FFF2-40B4-BE49-F238E27FC236}">
              <a16:creationId xmlns:a16="http://schemas.microsoft.com/office/drawing/2014/main" id="{A3EB8CD6-DCFD-4DC9-9EF8-62FB079EA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126999" y="209550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876300</xdr:colOff>
      <xdr:row>1</xdr:row>
      <xdr:rowOff>114300</xdr:rowOff>
    </xdr:from>
    <xdr:to>
      <xdr:col>8</xdr:col>
      <xdr:colOff>733425</xdr:colOff>
      <xdr:row>6</xdr:row>
      <xdr:rowOff>66675</xdr:rowOff>
    </xdr:to>
    <xdr:pic>
      <xdr:nvPicPr>
        <xdr:cNvPr id="310233" name="Рисунок 42" descr="Toza Marković Kikinda">
          <a:extLst>
            <a:ext uri="{FF2B5EF4-FFF2-40B4-BE49-F238E27FC236}">
              <a16:creationId xmlns:a16="http://schemas.microsoft.com/office/drawing/2014/main" id="{401D5611-9E71-49B7-8AA2-28C5607A1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304800"/>
          <a:ext cx="27241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2</xdr:row>
      <xdr:rowOff>85725</xdr:rowOff>
    </xdr:from>
    <xdr:to>
      <xdr:col>8</xdr:col>
      <xdr:colOff>542925</xdr:colOff>
      <xdr:row>5</xdr:row>
      <xdr:rowOff>152400</xdr:rowOff>
    </xdr:to>
    <xdr:pic>
      <xdr:nvPicPr>
        <xdr:cNvPr id="312679" name="Рисунок 40" descr="Röben - Tonbaustoffe / Röben">
          <a:extLst>
            <a:ext uri="{FF2B5EF4-FFF2-40B4-BE49-F238E27FC236}">
              <a16:creationId xmlns:a16="http://schemas.microsoft.com/office/drawing/2014/main" id="{D636CB14-8E21-4BD1-B146-FB6D58427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66725"/>
          <a:ext cx="1428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14</xdr:row>
      <xdr:rowOff>9525</xdr:rowOff>
    </xdr:from>
    <xdr:to>
      <xdr:col>2</xdr:col>
      <xdr:colOff>819150</xdr:colOff>
      <xdr:row>14</xdr:row>
      <xdr:rowOff>504825</xdr:rowOff>
    </xdr:to>
    <xdr:pic>
      <xdr:nvPicPr>
        <xdr:cNvPr id="312680" name="Рисунок 41">
          <a:extLst>
            <a:ext uri="{FF2B5EF4-FFF2-40B4-BE49-F238E27FC236}">
              <a16:creationId xmlns:a16="http://schemas.microsoft.com/office/drawing/2014/main" id="{43A8ECC5-3F84-4D9D-8996-5F51B22B7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27527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15</xdr:row>
      <xdr:rowOff>9525</xdr:rowOff>
    </xdr:from>
    <xdr:to>
      <xdr:col>2</xdr:col>
      <xdr:colOff>819150</xdr:colOff>
      <xdr:row>15</xdr:row>
      <xdr:rowOff>495300</xdr:rowOff>
    </xdr:to>
    <xdr:pic>
      <xdr:nvPicPr>
        <xdr:cNvPr id="312681" name="Рисунок 44">
          <a:extLst>
            <a:ext uri="{FF2B5EF4-FFF2-40B4-BE49-F238E27FC236}">
              <a16:creationId xmlns:a16="http://schemas.microsoft.com/office/drawing/2014/main" id="{0659F78A-FEAF-4705-BB73-B0EAD3A3C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325755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16</xdr:row>
      <xdr:rowOff>9525</xdr:rowOff>
    </xdr:from>
    <xdr:to>
      <xdr:col>2</xdr:col>
      <xdr:colOff>819150</xdr:colOff>
      <xdr:row>16</xdr:row>
      <xdr:rowOff>495300</xdr:rowOff>
    </xdr:to>
    <xdr:pic>
      <xdr:nvPicPr>
        <xdr:cNvPr id="312682" name="Рисунок 1">
          <a:extLst>
            <a:ext uri="{FF2B5EF4-FFF2-40B4-BE49-F238E27FC236}">
              <a16:creationId xmlns:a16="http://schemas.microsoft.com/office/drawing/2014/main" id="{A3C4A9D4-FAC4-4164-A32D-8ED9017D6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37623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17</xdr:row>
      <xdr:rowOff>9525</xdr:rowOff>
    </xdr:from>
    <xdr:to>
      <xdr:col>3</xdr:col>
      <xdr:colOff>0</xdr:colOff>
      <xdr:row>17</xdr:row>
      <xdr:rowOff>495300</xdr:rowOff>
    </xdr:to>
    <xdr:pic>
      <xdr:nvPicPr>
        <xdr:cNvPr id="312683" name="Рисунок 3">
          <a:extLst>
            <a:ext uri="{FF2B5EF4-FFF2-40B4-BE49-F238E27FC236}">
              <a16:creationId xmlns:a16="http://schemas.microsoft.com/office/drawing/2014/main" id="{E8CF8F2B-E970-4CD3-AC80-DD5F12184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4267200"/>
          <a:ext cx="8191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18</xdr:row>
      <xdr:rowOff>9525</xdr:rowOff>
    </xdr:from>
    <xdr:to>
      <xdr:col>2</xdr:col>
      <xdr:colOff>819150</xdr:colOff>
      <xdr:row>18</xdr:row>
      <xdr:rowOff>495300</xdr:rowOff>
    </xdr:to>
    <xdr:pic>
      <xdr:nvPicPr>
        <xdr:cNvPr id="312684" name="Рисунок 4">
          <a:extLst>
            <a:ext uri="{FF2B5EF4-FFF2-40B4-BE49-F238E27FC236}">
              <a16:creationId xmlns:a16="http://schemas.microsoft.com/office/drawing/2014/main" id="{1713074A-44A6-485D-880F-E1BE89428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477202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9525</xdr:rowOff>
    </xdr:from>
    <xdr:to>
      <xdr:col>2</xdr:col>
      <xdr:colOff>819150</xdr:colOff>
      <xdr:row>19</xdr:row>
      <xdr:rowOff>495300</xdr:rowOff>
    </xdr:to>
    <xdr:pic>
      <xdr:nvPicPr>
        <xdr:cNvPr id="312685" name="Рисунок 5">
          <a:extLst>
            <a:ext uri="{FF2B5EF4-FFF2-40B4-BE49-F238E27FC236}">
              <a16:creationId xmlns:a16="http://schemas.microsoft.com/office/drawing/2014/main" id="{05083218-F1B7-4073-8309-6F3988CD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527685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20</xdr:row>
      <xdr:rowOff>9525</xdr:rowOff>
    </xdr:from>
    <xdr:to>
      <xdr:col>2</xdr:col>
      <xdr:colOff>819150</xdr:colOff>
      <xdr:row>20</xdr:row>
      <xdr:rowOff>495300</xdr:rowOff>
    </xdr:to>
    <xdr:pic>
      <xdr:nvPicPr>
        <xdr:cNvPr id="312686" name="Рисунок 6">
          <a:extLst>
            <a:ext uri="{FF2B5EF4-FFF2-40B4-BE49-F238E27FC236}">
              <a16:creationId xmlns:a16="http://schemas.microsoft.com/office/drawing/2014/main" id="{A1A532DB-C5EE-4F58-A83B-F33FEDD39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57816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16</xdr:row>
      <xdr:rowOff>371475</xdr:rowOff>
    </xdr:from>
    <xdr:to>
      <xdr:col>7</xdr:col>
      <xdr:colOff>1257300</xdr:colOff>
      <xdr:row>18</xdr:row>
      <xdr:rowOff>257175</xdr:rowOff>
    </xdr:to>
    <xdr:pic>
      <xdr:nvPicPr>
        <xdr:cNvPr id="312687" name="Рисунок 1">
          <a:extLst>
            <a:ext uri="{FF2B5EF4-FFF2-40B4-BE49-F238E27FC236}">
              <a16:creationId xmlns:a16="http://schemas.microsoft.com/office/drawing/2014/main" id="{34278772-F408-478F-8341-636CE633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4124325"/>
          <a:ext cx="17240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18</xdr:row>
      <xdr:rowOff>247650</xdr:rowOff>
    </xdr:from>
    <xdr:to>
      <xdr:col>7</xdr:col>
      <xdr:colOff>1171575</xdr:colOff>
      <xdr:row>20</xdr:row>
      <xdr:rowOff>466725</xdr:rowOff>
    </xdr:to>
    <xdr:pic>
      <xdr:nvPicPr>
        <xdr:cNvPr id="312688" name="Рисунок 4">
          <a:extLst>
            <a:ext uri="{FF2B5EF4-FFF2-40B4-BE49-F238E27FC236}">
              <a16:creationId xmlns:a16="http://schemas.microsoft.com/office/drawing/2014/main" id="{45959F8F-CE48-41E5-A765-3D9847B9B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010150"/>
          <a:ext cx="15716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21</xdr:row>
      <xdr:rowOff>9525</xdr:rowOff>
    </xdr:from>
    <xdr:to>
      <xdr:col>2</xdr:col>
      <xdr:colOff>819150</xdr:colOff>
      <xdr:row>21</xdr:row>
      <xdr:rowOff>504825</xdr:rowOff>
    </xdr:to>
    <xdr:pic>
      <xdr:nvPicPr>
        <xdr:cNvPr id="312689" name="Рисунок 5">
          <a:extLst>
            <a:ext uri="{FF2B5EF4-FFF2-40B4-BE49-F238E27FC236}">
              <a16:creationId xmlns:a16="http://schemas.microsoft.com/office/drawing/2014/main" id="{B8991D76-F713-4AF4-A125-5A340AB7F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628650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22</xdr:row>
      <xdr:rowOff>9525</xdr:rowOff>
    </xdr:from>
    <xdr:to>
      <xdr:col>2</xdr:col>
      <xdr:colOff>819150</xdr:colOff>
      <xdr:row>23</xdr:row>
      <xdr:rowOff>0</xdr:rowOff>
    </xdr:to>
    <xdr:pic>
      <xdr:nvPicPr>
        <xdr:cNvPr id="312690" name="Рисунок 6">
          <a:extLst>
            <a:ext uri="{FF2B5EF4-FFF2-40B4-BE49-F238E27FC236}">
              <a16:creationId xmlns:a16="http://schemas.microsoft.com/office/drawing/2014/main" id="{3CAE7F86-F4D9-4125-A1D5-6A113C6CD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67913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24</xdr:row>
      <xdr:rowOff>9525</xdr:rowOff>
    </xdr:from>
    <xdr:to>
      <xdr:col>2</xdr:col>
      <xdr:colOff>819150</xdr:colOff>
      <xdr:row>24</xdr:row>
      <xdr:rowOff>504825</xdr:rowOff>
    </xdr:to>
    <xdr:pic>
      <xdr:nvPicPr>
        <xdr:cNvPr id="312691" name="Рисунок 7">
          <a:extLst>
            <a:ext uri="{FF2B5EF4-FFF2-40B4-BE49-F238E27FC236}">
              <a16:creationId xmlns:a16="http://schemas.microsoft.com/office/drawing/2014/main" id="{A53FDA43-6B96-4787-B2AF-51E9D12CC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80097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26</xdr:row>
      <xdr:rowOff>9525</xdr:rowOff>
    </xdr:from>
    <xdr:to>
      <xdr:col>2</xdr:col>
      <xdr:colOff>819150</xdr:colOff>
      <xdr:row>27</xdr:row>
      <xdr:rowOff>0</xdr:rowOff>
    </xdr:to>
    <xdr:pic>
      <xdr:nvPicPr>
        <xdr:cNvPr id="312692" name="Рисунок 9">
          <a:extLst>
            <a:ext uri="{FF2B5EF4-FFF2-40B4-BE49-F238E27FC236}">
              <a16:creationId xmlns:a16="http://schemas.microsoft.com/office/drawing/2014/main" id="{FE420A13-6541-48D6-A13B-0183945AC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88106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27</xdr:row>
      <xdr:rowOff>9525</xdr:rowOff>
    </xdr:from>
    <xdr:to>
      <xdr:col>2</xdr:col>
      <xdr:colOff>819150</xdr:colOff>
      <xdr:row>27</xdr:row>
      <xdr:rowOff>504825</xdr:rowOff>
    </xdr:to>
    <xdr:pic>
      <xdr:nvPicPr>
        <xdr:cNvPr id="312693" name="Рисунок 10">
          <a:extLst>
            <a:ext uri="{FF2B5EF4-FFF2-40B4-BE49-F238E27FC236}">
              <a16:creationId xmlns:a16="http://schemas.microsoft.com/office/drawing/2014/main" id="{43654A35-AB02-4653-93B2-CDDB0D6E6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931545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23</xdr:row>
      <xdr:rowOff>9525</xdr:rowOff>
    </xdr:from>
    <xdr:to>
      <xdr:col>2</xdr:col>
      <xdr:colOff>819150</xdr:colOff>
      <xdr:row>24</xdr:row>
      <xdr:rowOff>0</xdr:rowOff>
    </xdr:to>
    <xdr:pic>
      <xdr:nvPicPr>
        <xdr:cNvPr id="312694" name="Рисунок 11">
          <a:extLst>
            <a:ext uri="{FF2B5EF4-FFF2-40B4-BE49-F238E27FC236}">
              <a16:creationId xmlns:a16="http://schemas.microsoft.com/office/drawing/2014/main" id="{6C0B20D8-0F73-43E2-8BE9-D3509D19E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29615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25</xdr:row>
      <xdr:rowOff>9525</xdr:rowOff>
    </xdr:from>
    <xdr:to>
      <xdr:col>2</xdr:col>
      <xdr:colOff>819150</xdr:colOff>
      <xdr:row>25</xdr:row>
      <xdr:rowOff>495300</xdr:rowOff>
    </xdr:to>
    <xdr:pic>
      <xdr:nvPicPr>
        <xdr:cNvPr id="312695" name="Рисунок 12">
          <a:extLst>
            <a:ext uri="{FF2B5EF4-FFF2-40B4-BE49-F238E27FC236}">
              <a16:creationId xmlns:a16="http://schemas.microsoft.com/office/drawing/2014/main" id="{E93F0F30-7428-4727-9FFD-B2DAA9492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830580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28</xdr:row>
      <xdr:rowOff>9525</xdr:rowOff>
    </xdr:from>
    <xdr:to>
      <xdr:col>2</xdr:col>
      <xdr:colOff>819150</xdr:colOff>
      <xdr:row>28</xdr:row>
      <xdr:rowOff>495300</xdr:rowOff>
    </xdr:to>
    <xdr:pic>
      <xdr:nvPicPr>
        <xdr:cNvPr id="312696" name="Рисунок 22">
          <a:extLst>
            <a:ext uri="{FF2B5EF4-FFF2-40B4-BE49-F238E27FC236}">
              <a16:creationId xmlns:a16="http://schemas.microsoft.com/office/drawing/2014/main" id="{A246D5D0-C711-4335-968E-DBB0480F8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98202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23</xdr:row>
      <xdr:rowOff>390525</xdr:rowOff>
    </xdr:from>
    <xdr:to>
      <xdr:col>7</xdr:col>
      <xdr:colOff>1247775</xdr:colOff>
      <xdr:row>25</xdr:row>
      <xdr:rowOff>219075</xdr:rowOff>
    </xdr:to>
    <xdr:pic>
      <xdr:nvPicPr>
        <xdr:cNvPr id="312697" name="Рисунок 23">
          <a:extLst>
            <a:ext uri="{FF2B5EF4-FFF2-40B4-BE49-F238E27FC236}">
              <a16:creationId xmlns:a16="http://schemas.microsoft.com/office/drawing/2014/main" id="{80EAC845-C029-40C4-95E9-188B7F91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7677150"/>
          <a:ext cx="1704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25</xdr:row>
      <xdr:rowOff>219075</xdr:rowOff>
    </xdr:from>
    <xdr:to>
      <xdr:col>7</xdr:col>
      <xdr:colOff>1171575</xdr:colOff>
      <xdr:row>28</xdr:row>
      <xdr:rowOff>28575</xdr:rowOff>
    </xdr:to>
    <xdr:pic>
      <xdr:nvPicPr>
        <xdr:cNvPr id="312698" name="Рисунок 24">
          <a:extLst>
            <a:ext uri="{FF2B5EF4-FFF2-40B4-BE49-F238E27FC236}">
              <a16:creationId xmlns:a16="http://schemas.microsoft.com/office/drawing/2014/main" id="{DC43ACF4-CCCD-49D4-9289-D4C813FB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8515350"/>
          <a:ext cx="15716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29</xdr:row>
      <xdr:rowOff>9525</xdr:rowOff>
    </xdr:from>
    <xdr:to>
      <xdr:col>2</xdr:col>
      <xdr:colOff>819150</xdr:colOff>
      <xdr:row>29</xdr:row>
      <xdr:rowOff>495300</xdr:rowOff>
    </xdr:to>
    <xdr:pic>
      <xdr:nvPicPr>
        <xdr:cNvPr id="312699" name="Рисунок 25">
          <a:extLst>
            <a:ext uri="{FF2B5EF4-FFF2-40B4-BE49-F238E27FC236}">
              <a16:creationId xmlns:a16="http://schemas.microsoft.com/office/drawing/2014/main" id="{898C14F8-C5F3-4047-87CF-6B384806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032510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76200</xdr:colOff>
      <xdr:row>33</xdr:row>
      <xdr:rowOff>257175</xdr:rowOff>
    </xdr:from>
    <xdr:to>
      <xdr:col>7</xdr:col>
      <xdr:colOff>1057275</xdr:colOff>
      <xdr:row>35</xdr:row>
      <xdr:rowOff>466725</xdr:rowOff>
    </xdr:to>
    <xdr:pic>
      <xdr:nvPicPr>
        <xdr:cNvPr id="312700" name="Рисунок 28">
          <a:extLst>
            <a:ext uri="{FF2B5EF4-FFF2-40B4-BE49-F238E27FC236}">
              <a16:creationId xmlns:a16="http://schemas.microsoft.com/office/drawing/2014/main" id="{B6CDE128-8C7C-471A-84B8-3263647A6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12534900"/>
          <a:ext cx="13525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30</xdr:row>
      <xdr:rowOff>9525</xdr:rowOff>
    </xdr:from>
    <xdr:to>
      <xdr:col>2</xdr:col>
      <xdr:colOff>819150</xdr:colOff>
      <xdr:row>30</xdr:row>
      <xdr:rowOff>495300</xdr:rowOff>
    </xdr:to>
    <xdr:pic>
      <xdr:nvPicPr>
        <xdr:cNvPr id="312701" name="Рисунок 29">
          <a:extLst>
            <a:ext uri="{FF2B5EF4-FFF2-40B4-BE49-F238E27FC236}">
              <a16:creationId xmlns:a16="http://schemas.microsoft.com/office/drawing/2014/main" id="{A5201B5A-B577-4633-81D7-938FA603E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082992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36</xdr:row>
      <xdr:rowOff>9525</xdr:rowOff>
    </xdr:from>
    <xdr:to>
      <xdr:col>2</xdr:col>
      <xdr:colOff>819150</xdr:colOff>
      <xdr:row>37</xdr:row>
      <xdr:rowOff>0</xdr:rowOff>
    </xdr:to>
    <xdr:pic>
      <xdr:nvPicPr>
        <xdr:cNvPr id="312702" name="Рисунок 32">
          <a:extLst>
            <a:ext uri="{FF2B5EF4-FFF2-40B4-BE49-F238E27FC236}">
              <a16:creationId xmlns:a16="http://schemas.microsoft.com/office/drawing/2014/main" id="{21EB4B16-066F-4EFB-A3B2-393602F3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371600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37</xdr:row>
      <xdr:rowOff>9525</xdr:rowOff>
    </xdr:from>
    <xdr:to>
      <xdr:col>2</xdr:col>
      <xdr:colOff>819150</xdr:colOff>
      <xdr:row>38</xdr:row>
      <xdr:rowOff>0</xdr:rowOff>
    </xdr:to>
    <xdr:pic>
      <xdr:nvPicPr>
        <xdr:cNvPr id="312703" name="Рисунок 42">
          <a:extLst>
            <a:ext uri="{FF2B5EF4-FFF2-40B4-BE49-F238E27FC236}">
              <a16:creationId xmlns:a16="http://schemas.microsoft.com/office/drawing/2014/main" id="{A5FFF0E5-14A6-4C53-8257-250CDCAFE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42208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31</xdr:row>
      <xdr:rowOff>381000</xdr:rowOff>
    </xdr:from>
    <xdr:to>
      <xdr:col>7</xdr:col>
      <xdr:colOff>1257300</xdr:colOff>
      <xdr:row>33</xdr:row>
      <xdr:rowOff>247650</xdr:rowOff>
    </xdr:to>
    <xdr:pic>
      <xdr:nvPicPr>
        <xdr:cNvPr id="312704" name="Рисунок 43">
          <a:extLst>
            <a:ext uri="{FF2B5EF4-FFF2-40B4-BE49-F238E27FC236}">
              <a16:creationId xmlns:a16="http://schemas.microsoft.com/office/drawing/2014/main" id="{4D5A3439-9D7E-4309-A8C8-FA661E1B4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1706225"/>
          <a:ext cx="17335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38</xdr:row>
      <xdr:rowOff>361950</xdr:rowOff>
    </xdr:from>
    <xdr:to>
      <xdr:col>7</xdr:col>
      <xdr:colOff>1257300</xdr:colOff>
      <xdr:row>40</xdr:row>
      <xdr:rowOff>304800</xdr:rowOff>
    </xdr:to>
    <xdr:pic>
      <xdr:nvPicPr>
        <xdr:cNvPr id="312705" name="Рисунок 45">
          <a:extLst>
            <a:ext uri="{FF2B5EF4-FFF2-40B4-BE49-F238E27FC236}">
              <a16:creationId xmlns:a16="http://schemas.microsoft.com/office/drawing/2014/main" id="{88F156FF-8ADF-44BD-9309-74914E9A7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5078075"/>
          <a:ext cx="17240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40</xdr:row>
      <xdr:rowOff>304800</xdr:rowOff>
    </xdr:from>
    <xdr:to>
      <xdr:col>7</xdr:col>
      <xdr:colOff>1114425</xdr:colOff>
      <xdr:row>42</xdr:row>
      <xdr:rowOff>438150</xdr:rowOff>
    </xdr:to>
    <xdr:pic>
      <xdr:nvPicPr>
        <xdr:cNvPr id="312706" name="Рисунок 46">
          <a:extLst>
            <a:ext uri="{FF2B5EF4-FFF2-40B4-BE49-F238E27FC236}">
              <a16:creationId xmlns:a16="http://schemas.microsoft.com/office/drawing/2014/main" id="{D84668D9-84B9-46B6-9DFA-A047EE1A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5973425"/>
          <a:ext cx="14192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44</xdr:row>
      <xdr:rowOff>19050</xdr:rowOff>
    </xdr:from>
    <xdr:to>
      <xdr:col>2</xdr:col>
      <xdr:colOff>800100</xdr:colOff>
      <xdr:row>44</xdr:row>
      <xdr:rowOff>485775</xdr:rowOff>
    </xdr:to>
    <xdr:pic>
      <xdr:nvPicPr>
        <xdr:cNvPr id="312707" name="Рисунок 53">
          <a:extLst>
            <a:ext uri="{FF2B5EF4-FFF2-40B4-BE49-F238E27FC236}">
              <a16:creationId xmlns:a16="http://schemas.microsoft.com/office/drawing/2014/main" id="{91C5ABE9-53A2-4C38-9FC9-AA990C08E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17306925"/>
          <a:ext cx="7715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133350</xdr:colOff>
      <xdr:row>45</xdr:row>
      <xdr:rowOff>19050</xdr:rowOff>
    </xdr:from>
    <xdr:to>
      <xdr:col>2</xdr:col>
      <xdr:colOff>676275</xdr:colOff>
      <xdr:row>45</xdr:row>
      <xdr:rowOff>495300</xdr:rowOff>
    </xdr:to>
    <xdr:pic>
      <xdr:nvPicPr>
        <xdr:cNvPr id="312708" name="Рисунок 54">
          <a:extLst>
            <a:ext uri="{FF2B5EF4-FFF2-40B4-BE49-F238E27FC236}">
              <a16:creationId xmlns:a16="http://schemas.microsoft.com/office/drawing/2014/main" id="{3D35C734-9F2A-49F2-BDEE-AD10F5580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11750"/>
          <a:ext cx="542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46</xdr:row>
      <xdr:rowOff>57150</xdr:rowOff>
    </xdr:from>
    <xdr:to>
      <xdr:col>2</xdr:col>
      <xdr:colOff>419100</xdr:colOff>
      <xdr:row>46</xdr:row>
      <xdr:rowOff>457200</xdr:rowOff>
    </xdr:to>
    <xdr:pic>
      <xdr:nvPicPr>
        <xdr:cNvPr id="312709" name="Рисунок 55">
          <a:extLst>
            <a:ext uri="{FF2B5EF4-FFF2-40B4-BE49-F238E27FC236}">
              <a16:creationId xmlns:a16="http://schemas.microsoft.com/office/drawing/2014/main" id="{E71426DA-62F1-4029-B534-B39ACB407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8354675"/>
          <a:ext cx="4095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46</xdr:row>
      <xdr:rowOff>66675</xdr:rowOff>
    </xdr:from>
    <xdr:to>
      <xdr:col>2</xdr:col>
      <xdr:colOff>790575</xdr:colOff>
      <xdr:row>46</xdr:row>
      <xdr:rowOff>447675</xdr:rowOff>
    </xdr:to>
    <xdr:pic>
      <xdr:nvPicPr>
        <xdr:cNvPr id="312710" name="Рисунок 56">
          <a:extLst>
            <a:ext uri="{FF2B5EF4-FFF2-40B4-BE49-F238E27FC236}">
              <a16:creationId xmlns:a16="http://schemas.microsoft.com/office/drawing/2014/main" id="{BCF8037E-3D33-41E0-A19D-BBF165D3D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18364200"/>
          <a:ext cx="400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47</xdr:row>
      <xdr:rowOff>66675</xdr:rowOff>
    </xdr:from>
    <xdr:to>
      <xdr:col>2</xdr:col>
      <xdr:colOff>381000</xdr:colOff>
      <xdr:row>47</xdr:row>
      <xdr:rowOff>400050</xdr:rowOff>
    </xdr:to>
    <xdr:pic>
      <xdr:nvPicPr>
        <xdr:cNvPr id="312711" name="Рисунок 57">
          <a:extLst>
            <a:ext uri="{FF2B5EF4-FFF2-40B4-BE49-F238E27FC236}">
              <a16:creationId xmlns:a16="http://schemas.microsoft.com/office/drawing/2014/main" id="{BF3F0EA6-EC1D-46CD-8742-96F959D87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18869025"/>
          <a:ext cx="3619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409575</xdr:colOff>
      <xdr:row>47</xdr:row>
      <xdr:rowOff>66675</xdr:rowOff>
    </xdr:from>
    <xdr:to>
      <xdr:col>2</xdr:col>
      <xdr:colOff>809625</xdr:colOff>
      <xdr:row>47</xdr:row>
      <xdr:rowOff>400050</xdr:rowOff>
    </xdr:to>
    <xdr:pic>
      <xdr:nvPicPr>
        <xdr:cNvPr id="312712" name="Рисунок 58">
          <a:extLst>
            <a:ext uri="{FF2B5EF4-FFF2-40B4-BE49-F238E27FC236}">
              <a16:creationId xmlns:a16="http://schemas.microsoft.com/office/drawing/2014/main" id="{7EE4304E-0220-482E-9323-0DD26A7AA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18869025"/>
          <a:ext cx="4000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48</xdr:row>
      <xdr:rowOff>47625</xdr:rowOff>
    </xdr:from>
    <xdr:to>
      <xdr:col>2</xdr:col>
      <xdr:colOff>781050</xdr:colOff>
      <xdr:row>48</xdr:row>
      <xdr:rowOff>476250</xdr:rowOff>
    </xdr:to>
    <xdr:pic>
      <xdr:nvPicPr>
        <xdr:cNvPr id="312713" name="Рисунок 59">
          <a:extLst>
            <a:ext uri="{FF2B5EF4-FFF2-40B4-BE49-F238E27FC236}">
              <a16:creationId xmlns:a16="http://schemas.microsoft.com/office/drawing/2014/main" id="{968E72B8-4436-4F5D-86B2-A4C52554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19354800"/>
          <a:ext cx="7524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49</xdr:row>
      <xdr:rowOff>47625</xdr:rowOff>
    </xdr:from>
    <xdr:to>
      <xdr:col>2</xdr:col>
      <xdr:colOff>714375</xdr:colOff>
      <xdr:row>49</xdr:row>
      <xdr:rowOff>466725</xdr:rowOff>
    </xdr:to>
    <xdr:pic>
      <xdr:nvPicPr>
        <xdr:cNvPr id="312714" name="Рисунок 60">
          <a:extLst>
            <a:ext uri="{FF2B5EF4-FFF2-40B4-BE49-F238E27FC236}">
              <a16:creationId xmlns:a16="http://schemas.microsoft.com/office/drawing/2014/main" id="{5F3E3573-2454-4744-8F49-4627B2A01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9859625"/>
          <a:ext cx="590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51</xdr:row>
      <xdr:rowOff>28575</xdr:rowOff>
    </xdr:from>
    <xdr:to>
      <xdr:col>2</xdr:col>
      <xdr:colOff>704850</xdr:colOff>
      <xdr:row>51</xdr:row>
      <xdr:rowOff>495300</xdr:rowOff>
    </xdr:to>
    <xdr:pic>
      <xdr:nvPicPr>
        <xdr:cNvPr id="312715" name="Рисунок 1">
          <a:extLst>
            <a:ext uri="{FF2B5EF4-FFF2-40B4-BE49-F238E27FC236}">
              <a16:creationId xmlns:a16="http://schemas.microsoft.com/office/drawing/2014/main" id="{DB2A401B-BDB5-496C-8430-A1EB218FB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0850225"/>
          <a:ext cx="6096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133350</xdr:colOff>
      <xdr:row>50</xdr:row>
      <xdr:rowOff>19050</xdr:rowOff>
    </xdr:from>
    <xdr:to>
      <xdr:col>2</xdr:col>
      <xdr:colOff>714375</xdr:colOff>
      <xdr:row>50</xdr:row>
      <xdr:rowOff>485775</xdr:rowOff>
    </xdr:to>
    <xdr:pic>
      <xdr:nvPicPr>
        <xdr:cNvPr id="312716" name="Рисунок 3">
          <a:extLst>
            <a:ext uri="{FF2B5EF4-FFF2-40B4-BE49-F238E27FC236}">
              <a16:creationId xmlns:a16="http://schemas.microsoft.com/office/drawing/2014/main" id="{54853F5D-EFE3-4B37-94FA-E0E962FA8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335875"/>
          <a:ext cx="581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55</xdr:row>
      <xdr:rowOff>28575</xdr:rowOff>
    </xdr:from>
    <xdr:to>
      <xdr:col>2</xdr:col>
      <xdr:colOff>361950</xdr:colOff>
      <xdr:row>55</xdr:row>
      <xdr:rowOff>495300</xdr:rowOff>
    </xdr:to>
    <xdr:pic>
      <xdr:nvPicPr>
        <xdr:cNvPr id="312717" name="Рисунок 4">
          <a:extLst>
            <a:ext uri="{FF2B5EF4-FFF2-40B4-BE49-F238E27FC236}">
              <a16:creationId xmlns:a16="http://schemas.microsoft.com/office/drawing/2014/main" id="{76843A41-CD81-4843-BFAE-D45FF8691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2869525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447675</xdr:colOff>
      <xdr:row>55</xdr:row>
      <xdr:rowOff>28575</xdr:rowOff>
    </xdr:from>
    <xdr:to>
      <xdr:col>2</xdr:col>
      <xdr:colOff>800100</xdr:colOff>
      <xdr:row>55</xdr:row>
      <xdr:rowOff>476250</xdr:rowOff>
    </xdr:to>
    <xdr:pic>
      <xdr:nvPicPr>
        <xdr:cNvPr id="312718" name="Рисунок 5">
          <a:extLst>
            <a:ext uri="{FF2B5EF4-FFF2-40B4-BE49-F238E27FC236}">
              <a16:creationId xmlns:a16="http://schemas.microsoft.com/office/drawing/2014/main" id="{CCA366EA-782C-4019-8CDA-70FA5B4A6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2869525"/>
          <a:ext cx="352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54</xdr:row>
      <xdr:rowOff>19050</xdr:rowOff>
    </xdr:from>
    <xdr:to>
      <xdr:col>2</xdr:col>
      <xdr:colOff>390525</xdr:colOff>
      <xdr:row>54</xdr:row>
      <xdr:rowOff>485775</xdr:rowOff>
    </xdr:to>
    <xdr:pic>
      <xdr:nvPicPr>
        <xdr:cNvPr id="312719" name="Рисунок 6">
          <a:extLst>
            <a:ext uri="{FF2B5EF4-FFF2-40B4-BE49-F238E27FC236}">
              <a16:creationId xmlns:a16="http://schemas.microsoft.com/office/drawing/2014/main" id="{6E29B160-482F-40DE-813C-7C7B1EBB0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22355175"/>
          <a:ext cx="3524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485775</xdr:colOff>
      <xdr:row>54</xdr:row>
      <xdr:rowOff>28575</xdr:rowOff>
    </xdr:from>
    <xdr:to>
      <xdr:col>2</xdr:col>
      <xdr:colOff>800100</xdr:colOff>
      <xdr:row>54</xdr:row>
      <xdr:rowOff>495300</xdr:rowOff>
    </xdr:to>
    <xdr:pic>
      <xdr:nvPicPr>
        <xdr:cNvPr id="312720" name="Рисунок 7">
          <a:extLst>
            <a:ext uri="{FF2B5EF4-FFF2-40B4-BE49-F238E27FC236}">
              <a16:creationId xmlns:a16="http://schemas.microsoft.com/office/drawing/2014/main" id="{7AD8C25A-9669-4E8B-916F-FB14F8971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22364700"/>
          <a:ext cx="3143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56</xdr:row>
      <xdr:rowOff>19050</xdr:rowOff>
    </xdr:from>
    <xdr:to>
      <xdr:col>2</xdr:col>
      <xdr:colOff>542925</xdr:colOff>
      <xdr:row>56</xdr:row>
      <xdr:rowOff>485775</xdr:rowOff>
    </xdr:to>
    <xdr:pic>
      <xdr:nvPicPr>
        <xdr:cNvPr id="312721" name="Рисунок 8">
          <a:extLst>
            <a:ext uri="{FF2B5EF4-FFF2-40B4-BE49-F238E27FC236}">
              <a16:creationId xmlns:a16="http://schemas.microsoft.com/office/drawing/2014/main" id="{28492AC8-541A-4F95-8B84-23B0BF72A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3364825"/>
          <a:ext cx="3333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57</xdr:row>
      <xdr:rowOff>19050</xdr:rowOff>
    </xdr:from>
    <xdr:to>
      <xdr:col>2</xdr:col>
      <xdr:colOff>638175</xdr:colOff>
      <xdr:row>57</xdr:row>
      <xdr:rowOff>485775</xdr:rowOff>
    </xdr:to>
    <xdr:pic>
      <xdr:nvPicPr>
        <xdr:cNvPr id="312722" name="Рисунок 9">
          <a:extLst>
            <a:ext uri="{FF2B5EF4-FFF2-40B4-BE49-F238E27FC236}">
              <a16:creationId xmlns:a16="http://schemas.microsoft.com/office/drawing/2014/main" id="{C41BFE07-C74A-40CC-96DC-85CB276FE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3869650"/>
          <a:ext cx="457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52</xdr:row>
      <xdr:rowOff>28575</xdr:rowOff>
    </xdr:from>
    <xdr:to>
      <xdr:col>2</xdr:col>
      <xdr:colOff>742950</xdr:colOff>
      <xdr:row>52</xdr:row>
      <xdr:rowOff>485775</xdr:rowOff>
    </xdr:to>
    <xdr:pic>
      <xdr:nvPicPr>
        <xdr:cNvPr id="312723" name="Рисунок 48" descr="https://roben.com.ru/website/var/tmp/image-thumbnails/0/858/thumb__product-index-cover-bg-zoom/lacznik-kalenic-czwornik.jpeg">
          <a:extLst>
            <a:ext uri="{FF2B5EF4-FFF2-40B4-BE49-F238E27FC236}">
              <a16:creationId xmlns:a16="http://schemas.microsoft.com/office/drawing/2014/main" id="{D9875BF2-7F5A-4BE1-8DEC-5547D89EE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1355050"/>
          <a:ext cx="6477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1790700</xdr:colOff>
      <xdr:row>2</xdr:row>
      <xdr:rowOff>47625</xdr:rowOff>
    </xdr:from>
    <xdr:to>
      <xdr:col>1</xdr:col>
      <xdr:colOff>561975</xdr:colOff>
      <xdr:row>5</xdr:row>
      <xdr:rowOff>76200</xdr:rowOff>
    </xdr:to>
    <xdr:pic>
      <xdr:nvPicPr>
        <xdr:cNvPr id="312724" name="Рисунок 49">
          <a:extLst>
            <a:ext uri="{FF2B5EF4-FFF2-40B4-BE49-F238E27FC236}">
              <a16:creationId xmlns:a16="http://schemas.microsoft.com/office/drawing/2014/main" id="{31BF6B19-823D-453A-9CB1-4544DD4C9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428625"/>
          <a:ext cx="8191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130969</xdr:colOff>
      <xdr:row>1</xdr:row>
      <xdr:rowOff>5953</xdr:rowOff>
    </xdr:from>
    <xdr:to>
      <xdr:col>0</xdr:col>
      <xdr:colOff>1620946</xdr:colOff>
      <xdr:row>6</xdr:row>
      <xdr:rowOff>18653</xdr:rowOff>
    </xdr:to>
    <xdr:pic>
      <xdr:nvPicPr>
        <xdr:cNvPr id="51" name="Рисунок 2">
          <a:extLst>
            <a:ext uri="{FF2B5EF4-FFF2-40B4-BE49-F238E27FC236}">
              <a16:creationId xmlns:a16="http://schemas.microsoft.com/office/drawing/2014/main" id="{9BCBEFD3-CC0D-450D-ACF7-64FF1BE25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130969" y="196453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1790700</xdr:colOff>
      <xdr:row>2</xdr:row>
      <xdr:rowOff>47625</xdr:rowOff>
    </xdr:from>
    <xdr:to>
      <xdr:col>1</xdr:col>
      <xdr:colOff>561975</xdr:colOff>
      <xdr:row>5</xdr:row>
      <xdr:rowOff>76200</xdr:rowOff>
    </xdr:to>
    <xdr:pic>
      <xdr:nvPicPr>
        <xdr:cNvPr id="311174" name="Рисунок 49">
          <a:extLst>
            <a:ext uri="{FF2B5EF4-FFF2-40B4-BE49-F238E27FC236}">
              <a16:creationId xmlns:a16="http://schemas.microsoft.com/office/drawing/2014/main" id="{96A2E088-5D17-490A-808C-66EE7DC26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428625"/>
          <a:ext cx="8191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130969</xdr:colOff>
      <xdr:row>1</xdr:row>
      <xdr:rowOff>5953</xdr:rowOff>
    </xdr:from>
    <xdr:to>
      <xdr:col>0</xdr:col>
      <xdr:colOff>1620946</xdr:colOff>
      <xdr:row>6</xdr:row>
      <xdr:rowOff>18653</xdr:rowOff>
    </xdr:to>
    <xdr:pic>
      <xdr:nvPicPr>
        <xdr:cNvPr id="48" name="Рисунок 2">
          <a:extLst>
            <a:ext uri="{FF2B5EF4-FFF2-40B4-BE49-F238E27FC236}">
              <a16:creationId xmlns:a16="http://schemas.microsoft.com/office/drawing/2014/main" id="{BECD6A10-9E75-4FB8-B66C-3226B838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0969" y="196453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7</xdr:col>
      <xdr:colOff>476250</xdr:colOff>
      <xdr:row>2</xdr:row>
      <xdr:rowOff>57150</xdr:rowOff>
    </xdr:from>
    <xdr:to>
      <xdr:col>8</xdr:col>
      <xdr:colOff>600075</xdr:colOff>
      <xdr:row>5</xdr:row>
      <xdr:rowOff>152400</xdr:rowOff>
    </xdr:to>
    <xdr:pic>
      <xdr:nvPicPr>
        <xdr:cNvPr id="311176" name="Рисунок 48">
          <a:extLst>
            <a:ext uri="{FF2B5EF4-FFF2-40B4-BE49-F238E27FC236}">
              <a16:creationId xmlns:a16="http://schemas.microsoft.com/office/drawing/2014/main" id="{9E453080-EBED-4B4B-9BFE-9083E30CE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438150"/>
          <a:ext cx="1257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828675</xdr:colOff>
      <xdr:row>14</xdr:row>
      <xdr:rowOff>19050</xdr:rowOff>
    </xdr:from>
    <xdr:to>
      <xdr:col>4</xdr:col>
      <xdr:colOff>0</xdr:colOff>
      <xdr:row>15</xdr:row>
      <xdr:rowOff>504825</xdr:rowOff>
    </xdr:to>
    <xdr:pic>
      <xdr:nvPicPr>
        <xdr:cNvPr id="311177" name="Рисунок 50">
          <a:extLst>
            <a:ext uri="{FF2B5EF4-FFF2-40B4-BE49-F238E27FC236}">
              <a16:creationId xmlns:a16="http://schemas.microsoft.com/office/drawing/2014/main" id="{A42FB2D5-C6BE-4481-85B9-2C5104099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2762250"/>
          <a:ext cx="9906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809625</xdr:colOff>
      <xdr:row>15</xdr:row>
      <xdr:rowOff>495300</xdr:rowOff>
    </xdr:from>
    <xdr:to>
      <xdr:col>4</xdr:col>
      <xdr:colOff>19050</xdr:colOff>
      <xdr:row>18</xdr:row>
      <xdr:rowOff>9525</xdr:rowOff>
    </xdr:to>
    <xdr:pic>
      <xdr:nvPicPr>
        <xdr:cNvPr id="311178" name="Рисунок 51">
          <a:extLst>
            <a:ext uri="{FF2B5EF4-FFF2-40B4-BE49-F238E27FC236}">
              <a16:creationId xmlns:a16="http://schemas.microsoft.com/office/drawing/2014/main" id="{AEDC4D6E-3210-4D85-8E83-0BAB45078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3743325"/>
          <a:ext cx="10287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800100</xdr:colOff>
      <xdr:row>17</xdr:row>
      <xdr:rowOff>476250</xdr:rowOff>
    </xdr:from>
    <xdr:to>
      <xdr:col>4</xdr:col>
      <xdr:colOff>19050</xdr:colOff>
      <xdr:row>19</xdr:row>
      <xdr:rowOff>504825</xdr:rowOff>
    </xdr:to>
    <xdr:pic>
      <xdr:nvPicPr>
        <xdr:cNvPr id="311179" name="Рисунок 53">
          <a:extLst>
            <a:ext uri="{FF2B5EF4-FFF2-40B4-BE49-F238E27FC236}">
              <a16:creationId xmlns:a16="http://schemas.microsoft.com/office/drawing/2014/main" id="{4E3286EC-B04D-41CA-A452-8830AEB52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4733925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13139</xdr:colOff>
      <xdr:row>16</xdr:row>
      <xdr:rowOff>414046</xdr:rowOff>
    </xdr:from>
    <xdr:to>
      <xdr:col>7</xdr:col>
      <xdr:colOff>768569</xdr:colOff>
      <xdr:row>18</xdr:row>
      <xdr:rowOff>91309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9DD28ED0-6AB5-4AB3-A6B5-AD3E9FE4C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131880" y="4164925"/>
          <a:ext cx="880241" cy="68888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6</xdr:col>
      <xdr:colOff>13140</xdr:colOff>
      <xdr:row>18</xdr:row>
      <xdr:rowOff>170793</xdr:rowOff>
    </xdr:from>
    <xdr:to>
      <xdr:col>7</xdr:col>
      <xdr:colOff>769665</xdr:colOff>
      <xdr:row>19</xdr:row>
      <xdr:rowOff>354724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BDBC9251-617B-4293-9EF0-0BAE6743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131881" y="4933293"/>
          <a:ext cx="881336" cy="68974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771525</xdr:colOff>
      <xdr:row>19</xdr:row>
      <xdr:rowOff>485775</xdr:rowOff>
    </xdr:from>
    <xdr:to>
      <xdr:col>4</xdr:col>
      <xdr:colOff>19050</xdr:colOff>
      <xdr:row>22</xdr:row>
      <xdr:rowOff>38100</xdr:rowOff>
    </xdr:to>
    <xdr:pic>
      <xdr:nvPicPr>
        <xdr:cNvPr id="311182" name="Рисунок 44">
          <a:extLst>
            <a:ext uri="{FF2B5EF4-FFF2-40B4-BE49-F238E27FC236}">
              <a16:creationId xmlns:a16="http://schemas.microsoft.com/office/drawing/2014/main" id="{B635AA05-C4B8-4133-A15D-225A081B5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5753100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752475</xdr:colOff>
      <xdr:row>21</xdr:row>
      <xdr:rowOff>476250</xdr:rowOff>
    </xdr:from>
    <xdr:to>
      <xdr:col>4</xdr:col>
      <xdr:colOff>19050</xdr:colOff>
      <xdr:row>24</xdr:row>
      <xdr:rowOff>47625</xdr:rowOff>
    </xdr:to>
    <xdr:pic>
      <xdr:nvPicPr>
        <xdr:cNvPr id="311183" name="Рисунок 45">
          <a:extLst>
            <a:ext uri="{FF2B5EF4-FFF2-40B4-BE49-F238E27FC236}">
              <a16:creationId xmlns:a16="http://schemas.microsoft.com/office/drawing/2014/main" id="{BF7C1DB6-9811-445F-B1D2-529EAC8CB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6753225"/>
          <a:ext cx="10858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23</xdr:row>
      <xdr:rowOff>495300</xdr:rowOff>
    </xdr:from>
    <xdr:to>
      <xdr:col>4</xdr:col>
      <xdr:colOff>28575</xdr:colOff>
      <xdr:row>26</xdr:row>
      <xdr:rowOff>57150</xdr:rowOff>
    </xdr:to>
    <xdr:pic>
      <xdr:nvPicPr>
        <xdr:cNvPr id="311184" name="Рисунок 46">
          <a:extLst>
            <a:ext uri="{FF2B5EF4-FFF2-40B4-BE49-F238E27FC236}">
              <a16:creationId xmlns:a16="http://schemas.microsoft.com/office/drawing/2014/main" id="{37B79757-05AB-4EBC-B003-61C47FA3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7781925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25</xdr:row>
      <xdr:rowOff>495300</xdr:rowOff>
    </xdr:from>
    <xdr:to>
      <xdr:col>4</xdr:col>
      <xdr:colOff>28575</xdr:colOff>
      <xdr:row>28</xdr:row>
      <xdr:rowOff>57150</xdr:rowOff>
    </xdr:to>
    <xdr:pic>
      <xdr:nvPicPr>
        <xdr:cNvPr id="311185" name="Рисунок 48">
          <a:extLst>
            <a:ext uri="{FF2B5EF4-FFF2-40B4-BE49-F238E27FC236}">
              <a16:creationId xmlns:a16="http://schemas.microsoft.com/office/drawing/2014/main" id="{FD883ED9-3F3D-496D-9DD1-801DCEB88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8791575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27</xdr:row>
      <xdr:rowOff>485775</xdr:rowOff>
    </xdr:from>
    <xdr:to>
      <xdr:col>4</xdr:col>
      <xdr:colOff>28575</xdr:colOff>
      <xdr:row>30</xdr:row>
      <xdr:rowOff>57150</xdr:rowOff>
    </xdr:to>
    <xdr:pic>
      <xdr:nvPicPr>
        <xdr:cNvPr id="311186" name="Рисунок 49">
          <a:extLst>
            <a:ext uri="{FF2B5EF4-FFF2-40B4-BE49-F238E27FC236}">
              <a16:creationId xmlns:a16="http://schemas.microsoft.com/office/drawing/2014/main" id="{B83BACF3-9A2C-4B5C-A6A0-B1BDDC3E7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9791700"/>
          <a:ext cx="10763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30</xdr:row>
      <xdr:rowOff>0</xdr:rowOff>
    </xdr:from>
    <xdr:to>
      <xdr:col>4</xdr:col>
      <xdr:colOff>9525</xdr:colOff>
      <xdr:row>32</xdr:row>
      <xdr:rowOff>47625</xdr:rowOff>
    </xdr:to>
    <xdr:pic>
      <xdr:nvPicPr>
        <xdr:cNvPr id="311187" name="Рисунок 50">
          <a:extLst>
            <a:ext uri="{FF2B5EF4-FFF2-40B4-BE49-F238E27FC236}">
              <a16:creationId xmlns:a16="http://schemas.microsoft.com/office/drawing/2014/main" id="{A76E732D-5FC5-448F-AC9D-EE76E2AE2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082040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22</xdr:row>
      <xdr:rowOff>266700</xdr:rowOff>
    </xdr:from>
    <xdr:to>
      <xdr:col>7</xdr:col>
      <xdr:colOff>1076325</xdr:colOff>
      <xdr:row>26</xdr:row>
      <xdr:rowOff>190500</xdr:rowOff>
    </xdr:to>
    <xdr:pic>
      <xdr:nvPicPr>
        <xdr:cNvPr id="311188" name="Рисунок 1">
          <a:extLst>
            <a:ext uri="{FF2B5EF4-FFF2-40B4-BE49-F238E27FC236}">
              <a16:creationId xmlns:a16="http://schemas.microsoft.com/office/drawing/2014/main" id="{70E35FB5-EC57-40C4-B8EC-CCC823892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7048500"/>
          <a:ext cx="15240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314325</xdr:colOff>
      <xdr:row>0</xdr:row>
      <xdr:rowOff>161925</xdr:rowOff>
    </xdr:from>
    <xdr:to>
      <xdr:col>11</xdr:col>
      <xdr:colOff>504825</xdr:colOff>
      <xdr:row>6</xdr:row>
      <xdr:rowOff>114300</xdr:rowOff>
    </xdr:to>
    <xdr:pic>
      <xdr:nvPicPr>
        <xdr:cNvPr id="311189" name="Рисунок 2">
          <a:extLst>
            <a:ext uri="{FF2B5EF4-FFF2-40B4-BE49-F238E27FC236}">
              <a16:creationId xmlns:a16="http://schemas.microsoft.com/office/drawing/2014/main" id="{428388E2-073F-4E8E-A67E-5BF2A1A85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161925"/>
          <a:ext cx="111442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31</xdr:row>
      <xdr:rowOff>495300</xdr:rowOff>
    </xdr:from>
    <xdr:to>
      <xdr:col>4</xdr:col>
      <xdr:colOff>19050</xdr:colOff>
      <xdr:row>34</xdr:row>
      <xdr:rowOff>38100</xdr:rowOff>
    </xdr:to>
    <xdr:pic>
      <xdr:nvPicPr>
        <xdr:cNvPr id="311190" name="Рисунок 61">
          <a:extLst>
            <a:ext uri="{FF2B5EF4-FFF2-40B4-BE49-F238E27FC236}">
              <a16:creationId xmlns:a16="http://schemas.microsoft.com/office/drawing/2014/main" id="{2ADCA138-2992-4CBF-B0E5-9703C6F6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1820525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35</xdr:row>
      <xdr:rowOff>504825</xdr:rowOff>
    </xdr:from>
    <xdr:to>
      <xdr:col>4</xdr:col>
      <xdr:colOff>28575</xdr:colOff>
      <xdr:row>38</xdr:row>
      <xdr:rowOff>47625</xdr:rowOff>
    </xdr:to>
    <xdr:pic>
      <xdr:nvPicPr>
        <xdr:cNvPr id="311191" name="Рисунок 63">
          <a:extLst>
            <a:ext uri="{FF2B5EF4-FFF2-40B4-BE49-F238E27FC236}">
              <a16:creationId xmlns:a16="http://schemas.microsoft.com/office/drawing/2014/main" id="{F8D69DD0-54E5-45A9-A37E-BDB636857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384935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33</xdr:row>
      <xdr:rowOff>495300</xdr:rowOff>
    </xdr:from>
    <xdr:to>
      <xdr:col>4</xdr:col>
      <xdr:colOff>19050</xdr:colOff>
      <xdr:row>36</xdr:row>
      <xdr:rowOff>38100</xdr:rowOff>
    </xdr:to>
    <xdr:pic>
      <xdr:nvPicPr>
        <xdr:cNvPr id="311192" name="Рисунок 64">
          <a:extLst>
            <a:ext uri="{FF2B5EF4-FFF2-40B4-BE49-F238E27FC236}">
              <a16:creationId xmlns:a16="http://schemas.microsoft.com/office/drawing/2014/main" id="{659A343D-61C5-47AB-B644-BAD6226CA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2830175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37</xdr:row>
      <xdr:rowOff>504825</xdr:rowOff>
    </xdr:from>
    <xdr:to>
      <xdr:col>4</xdr:col>
      <xdr:colOff>19050</xdr:colOff>
      <xdr:row>40</xdr:row>
      <xdr:rowOff>47625</xdr:rowOff>
    </xdr:to>
    <xdr:pic>
      <xdr:nvPicPr>
        <xdr:cNvPr id="311193" name="Рисунок 65">
          <a:extLst>
            <a:ext uri="{FF2B5EF4-FFF2-40B4-BE49-F238E27FC236}">
              <a16:creationId xmlns:a16="http://schemas.microsoft.com/office/drawing/2014/main" id="{36B28B27-CEF2-46AF-AD1A-C9B3C6448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4859000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39</xdr:row>
      <xdr:rowOff>495300</xdr:rowOff>
    </xdr:from>
    <xdr:to>
      <xdr:col>4</xdr:col>
      <xdr:colOff>28575</xdr:colOff>
      <xdr:row>42</xdr:row>
      <xdr:rowOff>38100</xdr:rowOff>
    </xdr:to>
    <xdr:pic>
      <xdr:nvPicPr>
        <xdr:cNvPr id="311194" name="Рисунок 66">
          <a:extLst>
            <a:ext uri="{FF2B5EF4-FFF2-40B4-BE49-F238E27FC236}">
              <a16:creationId xmlns:a16="http://schemas.microsoft.com/office/drawing/2014/main" id="{5ED899FC-6FEF-4481-A432-AA3FAE45D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5859125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41</xdr:row>
      <xdr:rowOff>476250</xdr:rowOff>
    </xdr:from>
    <xdr:to>
      <xdr:col>4</xdr:col>
      <xdr:colOff>38100</xdr:colOff>
      <xdr:row>44</xdr:row>
      <xdr:rowOff>57150</xdr:rowOff>
    </xdr:to>
    <xdr:pic>
      <xdr:nvPicPr>
        <xdr:cNvPr id="311195" name="Рисунок 67">
          <a:extLst>
            <a:ext uri="{FF2B5EF4-FFF2-40B4-BE49-F238E27FC236}">
              <a16:creationId xmlns:a16="http://schemas.microsoft.com/office/drawing/2014/main" id="{5968382D-90F0-4C8F-BE95-34E20B4F5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16849725"/>
          <a:ext cx="10953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34</xdr:row>
      <xdr:rowOff>238125</xdr:rowOff>
    </xdr:from>
    <xdr:to>
      <xdr:col>7</xdr:col>
      <xdr:colOff>1076325</xdr:colOff>
      <xdr:row>38</xdr:row>
      <xdr:rowOff>180975</xdr:rowOff>
    </xdr:to>
    <xdr:pic>
      <xdr:nvPicPr>
        <xdr:cNvPr id="311196" name="Рисунок 3">
          <a:extLst>
            <a:ext uri="{FF2B5EF4-FFF2-40B4-BE49-F238E27FC236}">
              <a16:creationId xmlns:a16="http://schemas.microsoft.com/office/drawing/2014/main" id="{25D92868-51A9-45B3-B7F0-F0AF16761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13077825"/>
          <a:ext cx="1457325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43</xdr:row>
      <xdr:rowOff>485775</xdr:rowOff>
    </xdr:from>
    <xdr:to>
      <xdr:col>4</xdr:col>
      <xdr:colOff>28575</xdr:colOff>
      <xdr:row>46</xdr:row>
      <xdr:rowOff>38100</xdr:rowOff>
    </xdr:to>
    <xdr:pic>
      <xdr:nvPicPr>
        <xdr:cNvPr id="311197" name="Рисунок 75">
          <a:extLst>
            <a:ext uri="{FF2B5EF4-FFF2-40B4-BE49-F238E27FC236}">
              <a16:creationId xmlns:a16="http://schemas.microsoft.com/office/drawing/2014/main" id="{83A9437D-6468-41C9-9F49-DFF6642FC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7868900"/>
          <a:ext cx="1076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781050</xdr:colOff>
      <xdr:row>47</xdr:row>
      <xdr:rowOff>495300</xdr:rowOff>
    </xdr:from>
    <xdr:to>
      <xdr:col>4</xdr:col>
      <xdr:colOff>28575</xdr:colOff>
      <xdr:row>50</xdr:row>
      <xdr:rowOff>47625</xdr:rowOff>
    </xdr:to>
    <xdr:pic>
      <xdr:nvPicPr>
        <xdr:cNvPr id="311198" name="Рисунок 76">
          <a:extLst>
            <a:ext uri="{FF2B5EF4-FFF2-40B4-BE49-F238E27FC236}">
              <a16:creationId xmlns:a16="http://schemas.microsoft.com/office/drawing/2014/main" id="{DD33966A-EBB0-40FD-90D0-31D0EDA21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897725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45</xdr:row>
      <xdr:rowOff>485775</xdr:rowOff>
    </xdr:from>
    <xdr:to>
      <xdr:col>4</xdr:col>
      <xdr:colOff>28575</xdr:colOff>
      <xdr:row>48</xdr:row>
      <xdr:rowOff>47625</xdr:rowOff>
    </xdr:to>
    <xdr:pic>
      <xdr:nvPicPr>
        <xdr:cNvPr id="311199" name="Рисунок 77">
          <a:extLst>
            <a:ext uri="{FF2B5EF4-FFF2-40B4-BE49-F238E27FC236}">
              <a16:creationId xmlns:a16="http://schemas.microsoft.com/office/drawing/2014/main" id="{46629BA2-29BA-4868-98E4-26DC7D643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8878550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50</xdr:row>
      <xdr:rowOff>0</xdr:rowOff>
    </xdr:from>
    <xdr:to>
      <xdr:col>3</xdr:col>
      <xdr:colOff>104775</xdr:colOff>
      <xdr:row>52</xdr:row>
      <xdr:rowOff>28575</xdr:rowOff>
    </xdr:to>
    <xdr:pic>
      <xdr:nvPicPr>
        <xdr:cNvPr id="311200" name="Рисунок 78">
          <a:extLst>
            <a:ext uri="{FF2B5EF4-FFF2-40B4-BE49-F238E27FC236}">
              <a16:creationId xmlns:a16="http://schemas.microsoft.com/office/drawing/2014/main" id="{3AE1F050-607A-4FDE-B3F3-A9AFBC74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0916900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51</xdr:row>
      <xdr:rowOff>495300</xdr:rowOff>
    </xdr:from>
    <xdr:to>
      <xdr:col>3</xdr:col>
      <xdr:colOff>123825</xdr:colOff>
      <xdr:row>54</xdr:row>
      <xdr:rowOff>19050</xdr:rowOff>
    </xdr:to>
    <xdr:pic>
      <xdr:nvPicPr>
        <xdr:cNvPr id="311201" name="Рисунок 79">
          <a:extLst>
            <a:ext uri="{FF2B5EF4-FFF2-40B4-BE49-F238E27FC236}">
              <a16:creationId xmlns:a16="http://schemas.microsoft.com/office/drawing/2014/main" id="{9C60636A-175D-4292-BE8B-4C197F29B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21917025"/>
          <a:ext cx="10477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53</xdr:row>
      <xdr:rowOff>485775</xdr:rowOff>
    </xdr:from>
    <xdr:to>
      <xdr:col>4</xdr:col>
      <xdr:colOff>19050</xdr:colOff>
      <xdr:row>56</xdr:row>
      <xdr:rowOff>38100</xdr:rowOff>
    </xdr:to>
    <xdr:pic>
      <xdr:nvPicPr>
        <xdr:cNvPr id="311202" name="Рисунок 80">
          <a:extLst>
            <a:ext uri="{FF2B5EF4-FFF2-40B4-BE49-F238E27FC236}">
              <a16:creationId xmlns:a16="http://schemas.microsoft.com/office/drawing/2014/main" id="{742BA2E8-79DA-40AF-90E6-913FA0813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2917150"/>
          <a:ext cx="1076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46</xdr:row>
      <xdr:rowOff>219075</xdr:rowOff>
    </xdr:from>
    <xdr:to>
      <xdr:col>7</xdr:col>
      <xdr:colOff>1076325</xdr:colOff>
      <xdr:row>50</xdr:row>
      <xdr:rowOff>228600</xdr:rowOff>
    </xdr:to>
    <xdr:pic>
      <xdr:nvPicPr>
        <xdr:cNvPr id="311203" name="Рисунок 4">
          <a:extLst>
            <a:ext uri="{FF2B5EF4-FFF2-40B4-BE49-F238E27FC236}">
              <a16:creationId xmlns:a16="http://schemas.microsoft.com/office/drawing/2014/main" id="{3298DB78-FA08-4A1E-AEFD-808DCBDE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9116675"/>
          <a:ext cx="1466850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58</xdr:row>
      <xdr:rowOff>9525</xdr:rowOff>
    </xdr:from>
    <xdr:to>
      <xdr:col>2</xdr:col>
      <xdr:colOff>771525</xdr:colOff>
      <xdr:row>59</xdr:row>
      <xdr:rowOff>19050</xdr:rowOff>
    </xdr:to>
    <xdr:pic>
      <xdr:nvPicPr>
        <xdr:cNvPr id="311204" name="Рисунок 82">
          <a:extLst>
            <a:ext uri="{FF2B5EF4-FFF2-40B4-BE49-F238E27FC236}">
              <a16:creationId xmlns:a16="http://schemas.microsoft.com/office/drawing/2014/main" id="{81BFA6AA-C5F4-43FB-98D9-1FD4D116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4841200"/>
          <a:ext cx="6953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59</xdr:row>
      <xdr:rowOff>533400</xdr:rowOff>
    </xdr:from>
    <xdr:to>
      <xdr:col>2</xdr:col>
      <xdr:colOff>809625</xdr:colOff>
      <xdr:row>61</xdr:row>
      <xdr:rowOff>104775</xdr:rowOff>
    </xdr:to>
    <xdr:pic>
      <xdr:nvPicPr>
        <xdr:cNvPr id="311205" name="Рисунок 48">
          <a:extLst>
            <a:ext uri="{FF2B5EF4-FFF2-40B4-BE49-F238E27FC236}">
              <a16:creationId xmlns:a16="http://schemas.microsoft.com/office/drawing/2014/main" id="{9E22BE53-7055-4F40-803B-BA23B606B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26060400"/>
          <a:ext cx="7810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62</xdr:row>
      <xdr:rowOff>19050</xdr:rowOff>
    </xdr:from>
    <xdr:to>
      <xdr:col>2</xdr:col>
      <xdr:colOff>733425</xdr:colOff>
      <xdr:row>62</xdr:row>
      <xdr:rowOff>676275</xdr:rowOff>
    </xdr:to>
    <xdr:pic>
      <xdr:nvPicPr>
        <xdr:cNvPr id="311206" name="Рисунок 49">
          <a:extLst>
            <a:ext uri="{FF2B5EF4-FFF2-40B4-BE49-F238E27FC236}">
              <a16:creationId xmlns:a16="http://schemas.microsoft.com/office/drawing/2014/main" id="{506A10D3-1AD0-4779-8DFE-53E48B1E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7632025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64</xdr:row>
      <xdr:rowOff>114300</xdr:rowOff>
    </xdr:from>
    <xdr:to>
      <xdr:col>2</xdr:col>
      <xdr:colOff>733425</xdr:colOff>
      <xdr:row>65</xdr:row>
      <xdr:rowOff>180975</xdr:rowOff>
    </xdr:to>
    <xdr:pic>
      <xdr:nvPicPr>
        <xdr:cNvPr id="311207" name="Рисунок 50">
          <a:extLst>
            <a:ext uri="{FF2B5EF4-FFF2-40B4-BE49-F238E27FC236}">
              <a16:creationId xmlns:a16="http://schemas.microsoft.com/office/drawing/2014/main" id="{41C2032F-6CD6-49EA-8ED8-163AC2BD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429866">
          <a:off x="3019425" y="29117925"/>
          <a:ext cx="6286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63</xdr:row>
      <xdr:rowOff>504825</xdr:rowOff>
    </xdr:from>
    <xdr:to>
      <xdr:col>2</xdr:col>
      <xdr:colOff>714375</xdr:colOff>
      <xdr:row>64</xdr:row>
      <xdr:rowOff>561975</xdr:rowOff>
    </xdr:to>
    <xdr:pic>
      <xdr:nvPicPr>
        <xdr:cNvPr id="311208" name="Рисунок 51">
          <a:extLst>
            <a:ext uri="{FF2B5EF4-FFF2-40B4-BE49-F238E27FC236}">
              <a16:creationId xmlns:a16="http://schemas.microsoft.com/office/drawing/2014/main" id="{2170270B-FF62-4D2A-A05B-9AC72B83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50736">
          <a:off x="3019425" y="28813125"/>
          <a:ext cx="6096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66</xdr:row>
      <xdr:rowOff>9525</xdr:rowOff>
    </xdr:from>
    <xdr:to>
      <xdr:col>2</xdr:col>
      <xdr:colOff>676275</xdr:colOff>
      <xdr:row>66</xdr:row>
      <xdr:rowOff>695325</xdr:rowOff>
    </xdr:to>
    <xdr:pic>
      <xdr:nvPicPr>
        <xdr:cNvPr id="311209" name="Рисунок 52">
          <a:extLst>
            <a:ext uri="{FF2B5EF4-FFF2-40B4-BE49-F238E27FC236}">
              <a16:creationId xmlns:a16="http://schemas.microsoft.com/office/drawing/2014/main" id="{54DFAE44-664A-4B3B-BA5B-EE64326E8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30403800"/>
          <a:ext cx="5524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60</xdr:row>
      <xdr:rowOff>476250</xdr:rowOff>
    </xdr:from>
    <xdr:to>
      <xdr:col>4</xdr:col>
      <xdr:colOff>28575</xdr:colOff>
      <xdr:row>62</xdr:row>
      <xdr:rowOff>161925</xdr:rowOff>
    </xdr:to>
    <xdr:pic>
      <xdr:nvPicPr>
        <xdr:cNvPr id="311210" name="Рисунок 53">
          <a:extLst>
            <a:ext uri="{FF2B5EF4-FFF2-40B4-BE49-F238E27FC236}">
              <a16:creationId xmlns:a16="http://schemas.microsoft.com/office/drawing/2014/main" id="{B29D7852-0A0C-4D9F-B045-5BB07DFE7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6698575"/>
          <a:ext cx="10858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62</xdr:row>
      <xdr:rowOff>561975</xdr:rowOff>
    </xdr:from>
    <xdr:to>
      <xdr:col>3</xdr:col>
      <xdr:colOff>28575</xdr:colOff>
      <xdr:row>64</xdr:row>
      <xdr:rowOff>104775</xdr:rowOff>
    </xdr:to>
    <xdr:pic>
      <xdr:nvPicPr>
        <xdr:cNvPr id="311211" name="Рисунок 56">
          <a:extLst>
            <a:ext uri="{FF2B5EF4-FFF2-40B4-BE49-F238E27FC236}">
              <a16:creationId xmlns:a16="http://schemas.microsoft.com/office/drawing/2014/main" id="{68053940-EB25-4675-BCA2-9E55A297D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8174950"/>
          <a:ext cx="9334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58</xdr:row>
      <xdr:rowOff>542925</xdr:rowOff>
    </xdr:from>
    <xdr:to>
      <xdr:col>3</xdr:col>
      <xdr:colOff>95250</xdr:colOff>
      <xdr:row>60</xdr:row>
      <xdr:rowOff>133350</xdr:rowOff>
    </xdr:to>
    <xdr:pic>
      <xdr:nvPicPr>
        <xdr:cNvPr id="311212" name="Рисунок 57">
          <a:extLst>
            <a:ext uri="{FF2B5EF4-FFF2-40B4-BE49-F238E27FC236}">
              <a16:creationId xmlns:a16="http://schemas.microsoft.com/office/drawing/2014/main" id="{28F1FE0A-D748-4A18-BD00-9D47E22E6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25374600"/>
          <a:ext cx="9715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64</xdr:row>
      <xdr:rowOff>666750</xdr:rowOff>
    </xdr:from>
    <xdr:to>
      <xdr:col>3</xdr:col>
      <xdr:colOff>123825</xdr:colOff>
      <xdr:row>66</xdr:row>
      <xdr:rowOff>314325</xdr:rowOff>
    </xdr:to>
    <xdr:pic>
      <xdr:nvPicPr>
        <xdr:cNvPr id="311213" name="Рисунок 58">
          <a:extLst>
            <a:ext uri="{FF2B5EF4-FFF2-40B4-BE49-F238E27FC236}">
              <a16:creationId xmlns:a16="http://schemas.microsoft.com/office/drawing/2014/main" id="{59105C12-1E37-4DB2-A14F-248336D84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270588">
          <a:off x="2819400" y="29670375"/>
          <a:ext cx="10477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714375</xdr:colOff>
      <xdr:row>64</xdr:row>
      <xdr:rowOff>371475</xdr:rowOff>
    </xdr:from>
    <xdr:to>
      <xdr:col>3</xdr:col>
      <xdr:colOff>76200</xdr:colOff>
      <xdr:row>66</xdr:row>
      <xdr:rowOff>38100</xdr:rowOff>
    </xdr:to>
    <xdr:pic>
      <xdr:nvPicPr>
        <xdr:cNvPr id="311214" name="Рисунок 59">
          <a:extLst>
            <a:ext uri="{FF2B5EF4-FFF2-40B4-BE49-F238E27FC236}">
              <a16:creationId xmlns:a16="http://schemas.microsoft.com/office/drawing/2014/main" id="{335DF6F5-FF81-4334-8C6C-6D49B33D3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875687">
          <a:off x="2762250" y="2937510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56</xdr:row>
      <xdr:rowOff>161925</xdr:rowOff>
    </xdr:from>
    <xdr:to>
      <xdr:col>3</xdr:col>
      <xdr:colOff>28575</xdr:colOff>
      <xdr:row>58</xdr:row>
      <xdr:rowOff>76200</xdr:rowOff>
    </xdr:to>
    <xdr:pic>
      <xdr:nvPicPr>
        <xdr:cNvPr id="311215" name="Рисунок 62" descr="Završni element desni Futura PRO – Braon boja – mat - Mladost Leskovac">
          <a:extLst>
            <a:ext uri="{FF2B5EF4-FFF2-40B4-BE49-F238E27FC236}">
              <a16:creationId xmlns:a16="http://schemas.microsoft.com/office/drawing/2014/main" id="{EB9BE933-E221-4F78-91D3-87580934A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4107775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733425</xdr:colOff>
      <xdr:row>66</xdr:row>
      <xdr:rowOff>504825</xdr:rowOff>
    </xdr:from>
    <xdr:to>
      <xdr:col>3</xdr:col>
      <xdr:colOff>66675</xdr:colOff>
      <xdr:row>68</xdr:row>
      <xdr:rowOff>133350</xdr:rowOff>
    </xdr:to>
    <xdr:pic>
      <xdr:nvPicPr>
        <xdr:cNvPr id="311216" name="Рисунок 63">
          <a:extLst>
            <a:ext uri="{FF2B5EF4-FFF2-40B4-BE49-F238E27FC236}">
              <a16:creationId xmlns:a16="http://schemas.microsoft.com/office/drawing/2014/main" id="{99BE1E6D-5FE2-4E4E-A484-447C89018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785782">
          <a:off x="2781300" y="30899100"/>
          <a:ext cx="1028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otop.com.pl/wp-content/uploads/2023/08/COROTOP_KATALOG_POLSKI_26052023_podglad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L119"/>
  <sheetViews>
    <sheetView tabSelected="1" zoomScale="145" zoomScaleNormal="145" workbookViewId="0">
      <selection activeCell="J8" sqref="J8:L8"/>
    </sheetView>
  </sheetViews>
  <sheetFormatPr defaultRowHeight="15" x14ac:dyDescent="0.25"/>
  <cols>
    <col min="1" max="1" width="52.42578125" customWidth="1"/>
    <col min="2" max="2" width="13.28515625" customWidth="1"/>
    <col min="3" max="3" width="10.85546875" customWidth="1"/>
    <col min="4" max="8" width="1.85546875" customWidth="1"/>
    <col min="9" max="9" width="14.7109375" customWidth="1"/>
    <col min="10" max="11" width="10.85546875" customWidth="1"/>
    <col min="12" max="12" width="9.85546875" customWidth="1"/>
  </cols>
  <sheetData>
    <row r="1" spans="1:12" ht="24.95" customHeight="1" x14ac:dyDescent="0.25">
      <c r="A1" s="147" t="s">
        <v>108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9"/>
    </row>
    <row r="2" spans="1:12" ht="24.95" customHeight="1" x14ac:dyDescent="0.25">
      <c r="A2" s="150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2"/>
    </row>
    <row r="3" spans="1:12" ht="24.9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</row>
    <row r="4" spans="1:12" ht="24.95" customHeight="1" x14ac:dyDescent="0.25">
      <c r="A4" s="150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2"/>
    </row>
    <row r="5" spans="1:12" ht="24.95" customHeight="1" thickBot="1" x14ac:dyDescent="0.3">
      <c r="A5" s="153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5"/>
    </row>
    <row r="6" spans="1:12" ht="12" customHeight="1" x14ac:dyDescent="0.25">
      <c r="A6" s="156" t="s">
        <v>109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8"/>
    </row>
    <row r="7" spans="1:12" ht="12" customHeight="1" thickBot="1" x14ac:dyDescent="0.3">
      <c r="A7" s="79" t="s">
        <v>0</v>
      </c>
      <c r="B7" s="138" t="s">
        <v>201</v>
      </c>
      <c r="C7" s="138"/>
      <c r="D7" s="138"/>
      <c r="E7" s="138"/>
      <c r="F7" s="138"/>
      <c r="G7" s="138"/>
      <c r="H7" s="138"/>
      <c r="I7" s="138"/>
      <c r="J7" s="138"/>
      <c r="K7" s="138"/>
      <c r="L7" s="139"/>
    </row>
    <row r="8" spans="1:12" ht="12" customHeight="1" x14ac:dyDescent="0.25">
      <c r="A8" s="159" t="s">
        <v>110</v>
      </c>
      <c r="B8" s="160"/>
      <c r="C8" s="160"/>
      <c r="D8" s="160"/>
      <c r="E8" s="160"/>
      <c r="F8" s="160"/>
      <c r="G8" s="160"/>
      <c r="H8" s="160"/>
      <c r="I8" s="80" t="s">
        <v>1</v>
      </c>
      <c r="J8" s="167">
        <v>0.5</v>
      </c>
      <c r="K8" s="168"/>
      <c r="L8" s="169"/>
    </row>
    <row r="9" spans="1:12" ht="12" customHeight="1" thickBot="1" x14ac:dyDescent="0.3">
      <c r="A9" s="161"/>
      <c r="B9" s="162"/>
      <c r="C9" s="162"/>
      <c r="D9" s="162"/>
      <c r="E9" s="162"/>
      <c r="F9" s="162"/>
      <c r="G9" s="162"/>
      <c r="H9" s="162"/>
      <c r="I9" s="40" t="s">
        <v>178</v>
      </c>
      <c r="J9" s="170">
        <v>0</v>
      </c>
      <c r="K9" s="171"/>
      <c r="L9" s="172"/>
    </row>
    <row r="10" spans="1:12" ht="20.100000000000001" customHeight="1" x14ac:dyDescent="0.25">
      <c r="A10" s="163" t="s">
        <v>2</v>
      </c>
      <c r="B10" s="165" t="s">
        <v>4</v>
      </c>
      <c r="C10" s="165" t="s">
        <v>124</v>
      </c>
      <c r="D10" s="142" t="s">
        <v>3</v>
      </c>
      <c r="E10" s="142"/>
      <c r="F10" s="142"/>
      <c r="G10" s="142"/>
      <c r="H10" s="142"/>
      <c r="I10" s="142" t="s">
        <v>6</v>
      </c>
      <c r="J10" s="142" t="s">
        <v>10</v>
      </c>
      <c r="K10" s="142" t="s">
        <v>111</v>
      </c>
      <c r="L10" s="140" t="s">
        <v>112</v>
      </c>
    </row>
    <row r="11" spans="1:12" ht="19.7" customHeight="1" thickBot="1" x14ac:dyDescent="0.3">
      <c r="A11" s="164"/>
      <c r="B11" s="166"/>
      <c r="C11" s="166"/>
      <c r="D11" s="81">
        <v>8004</v>
      </c>
      <c r="E11" s="81">
        <v>8017</v>
      </c>
      <c r="F11" s="81">
        <v>3011</v>
      </c>
      <c r="G11" s="81">
        <v>9005</v>
      </c>
      <c r="H11" s="81">
        <v>7021</v>
      </c>
      <c r="I11" s="166"/>
      <c r="J11" s="143"/>
      <c r="K11" s="143"/>
      <c r="L11" s="141"/>
    </row>
    <row r="12" spans="1:12" ht="14.1" customHeight="1" thickBot="1" x14ac:dyDescent="0.3">
      <c r="A12" s="134" t="s">
        <v>194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6"/>
    </row>
    <row r="13" spans="1:12" ht="26.1" customHeight="1" x14ac:dyDescent="0.25">
      <c r="A13" s="95" t="s">
        <v>186</v>
      </c>
      <c r="B13" s="96"/>
      <c r="C13" s="90" t="s">
        <v>5</v>
      </c>
      <c r="D13" s="137" t="s">
        <v>185</v>
      </c>
      <c r="E13" s="137"/>
      <c r="F13" s="137"/>
      <c r="G13" s="137"/>
      <c r="H13" s="137"/>
      <c r="I13" s="49" t="s">
        <v>46</v>
      </c>
      <c r="J13" s="97">
        <v>73</v>
      </c>
      <c r="K13" s="97">
        <f>J13-J13*$J$8</f>
        <v>36.5</v>
      </c>
      <c r="L13" s="52">
        <f>K13*$J$9</f>
        <v>0</v>
      </c>
    </row>
    <row r="14" spans="1:12" ht="26.1" customHeight="1" x14ac:dyDescent="0.25">
      <c r="A14" s="21" t="s">
        <v>176</v>
      </c>
      <c r="B14" s="6"/>
      <c r="C14" s="88" t="s">
        <v>5</v>
      </c>
      <c r="D14" s="129" t="s">
        <v>114</v>
      </c>
      <c r="E14" s="129"/>
      <c r="F14" s="129"/>
      <c r="G14" s="129"/>
      <c r="H14" s="129"/>
      <c r="I14" s="7" t="s">
        <v>46</v>
      </c>
      <c r="J14" s="91">
        <f>1.35*75</f>
        <v>101.25</v>
      </c>
      <c r="K14" s="91">
        <f>J14-J14*$J$8</f>
        <v>50.625</v>
      </c>
      <c r="L14" s="28">
        <f>K14*$J$9</f>
        <v>0</v>
      </c>
    </row>
    <row r="15" spans="1:12" ht="26.1" customHeight="1" x14ac:dyDescent="0.25">
      <c r="A15" s="21" t="s">
        <v>187</v>
      </c>
      <c r="B15" s="6"/>
      <c r="C15" s="88" t="s">
        <v>5</v>
      </c>
      <c r="D15" s="129" t="s">
        <v>115</v>
      </c>
      <c r="E15" s="129"/>
      <c r="F15" s="129"/>
      <c r="G15" s="129"/>
      <c r="H15" s="129"/>
      <c r="I15" s="7" t="s">
        <v>46</v>
      </c>
      <c r="J15" s="91">
        <f>1.5*75</f>
        <v>112.5</v>
      </c>
      <c r="K15" s="92">
        <f t="shared" ref="K15:K62" si="0">J15-J15*$J$8</f>
        <v>56.25</v>
      </c>
      <c r="L15" s="28">
        <f t="shared" ref="L15:L62" si="1">K15*$J$9</f>
        <v>0</v>
      </c>
    </row>
    <row r="16" spans="1:12" ht="26.1" customHeight="1" x14ac:dyDescent="0.25">
      <c r="A16" s="21" t="s">
        <v>140</v>
      </c>
      <c r="B16" s="8"/>
      <c r="C16" s="102" t="s">
        <v>177</v>
      </c>
      <c r="D16" s="129" t="s">
        <v>116</v>
      </c>
      <c r="E16" s="129"/>
      <c r="F16" s="129"/>
      <c r="G16" s="129"/>
      <c r="H16" s="129"/>
      <c r="I16" s="7" t="s">
        <v>46</v>
      </c>
      <c r="J16" s="91">
        <f>2*75</f>
        <v>150</v>
      </c>
      <c r="K16" s="92">
        <f t="shared" si="0"/>
        <v>75</v>
      </c>
      <c r="L16" s="28">
        <f t="shared" si="1"/>
        <v>0</v>
      </c>
    </row>
    <row r="17" spans="1:12" ht="26.1" customHeight="1" x14ac:dyDescent="0.25">
      <c r="A17" s="21" t="s">
        <v>183</v>
      </c>
      <c r="B17" s="8"/>
      <c r="C17" s="88" t="s">
        <v>5</v>
      </c>
      <c r="D17" s="129" t="s">
        <v>182</v>
      </c>
      <c r="E17" s="129"/>
      <c r="F17" s="129"/>
      <c r="G17" s="129"/>
      <c r="H17" s="129"/>
      <c r="I17" s="7" t="s">
        <v>46</v>
      </c>
      <c r="J17" s="91">
        <f>2*75</f>
        <v>150</v>
      </c>
      <c r="K17" s="92">
        <f t="shared" si="0"/>
        <v>75</v>
      </c>
      <c r="L17" s="28">
        <f t="shared" si="1"/>
        <v>0</v>
      </c>
    </row>
    <row r="18" spans="1:12" ht="26.1" customHeight="1" x14ac:dyDescent="0.25">
      <c r="A18" s="21" t="s">
        <v>141</v>
      </c>
      <c r="B18" s="8"/>
      <c r="C18" s="88" t="s">
        <v>5</v>
      </c>
      <c r="D18" s="129" t="s">
        <v>117</v>
      </c>
      <c r="E18" s="129"/>
      <c r="F18" s="129"/>
      <c r="G18" s="129"/>
      <c r="H18" s="129"/>
      <c r="I18" s="7" t="s">
        <v>46</v>
      </c>
      <c r="J18" s="91">
        <f>2.6*75</f>
        <v>195</v>
      </c>
      <c r="K18" s="92">
        <f t="shared" si="0"/>
        <v>97.5</v>
      </c>
      <c r="L18" s="28">
        <f t="shared" si="1"/>
        <v>0</v>
      </c>
    </row>
    <row r="19" spans="1:12" ht="26.1" customHeight="1" x14ac:dyDescent="0.25">
      <c r="A19" s="21" t="s">
        <v>142</v>
      </c>
      <c r="B19" s="8"/>
      <c r="C19" s="88" t="s">
        <v>5</v>
      </c>
      <c r="D19" s="129" t="s">
        <v>114</v>
      </c>
      <c r="E19" s="129"/>
      <c r="F19" s="129"/>
      <c r="G19" s="129"/>
      <c r="H19" s="129"/>
      <c r="I19" s="7" t="s">
        <v>46</v>
      </c>
      <c r="J19" s="91">
        <f>3.36*75</f>
        <v>252</v>
      </c>
      <c r="K19" s="92">
        <f t="shared" si="0"/>
        <v>126</v>
      </c>
      <c r="L19" s="28">
        <f t="shared" si="1"/>
        <v>0</v>
      </c>
    </row>
    <row r="20" spans="1:12" ht="26.1" customHeight="1" x14ac:dyDescent="0.25">
      <c r="A20" s="21" t="s">
        <v>192</v>
      </c>
      <c r="B20" s="8"/>
      <c r="C20" s="88" t="s">
        <v>5</v>
      </c>
      <c r="D20" s="129" t="s">
        <v>195</v>
      </c>
      <c r="E20" s="129"/>
      <c r="F20" s="129"/>
      <c r="G20" s="129"/>
      <c r="H20" s="129"/>
      <c r="I20" s="7" t="s">
        <v>193</v>
      </c>
      <c r="J20" s="91">
        <v>335</v>
      </c>
      <c r="K20" s="92">
        <f>J20-J20*$J$8</f>
        <v>167.5</v>
      </c>
      <c r="L20" s="28">
        <f>K20*$J$9</f>
        <v>0</v>
      </c>
    </row>
    <row r="21" spans="1:12" ht="26.1" customHeight="1" thickBot="1" x14ac:dyDescent="0.3">
      <c r="A21" s="39" t="s">
        <v>180</v>
      </c>
      <c r="B21" s="82"/>
      <c r="C21" s="93" t="s">
        <v>5</v>
      </c>
      <c r="D21" s="173" t="s">
        <v>114</v>
      </c>
      <c r="E21" s="173"/>
      <c r="F21" s="173"/>
      <c r="G21" s="173"/>
      <c r="H21" s="173"/>
      <c r="I21" s="24" t="s">
        <v>181</v>
      </c>
      <c r="J21" s="25">
        <v>9.5</v>
      </c>
      <c r="K21" s="25">
        <f t="shared" si="0"/>
        <v>4.75</v>
      </c>
      <c r="L21" s="94">
        <f t="shared" si="1"/>
        <v>0</v>
      </c>
    </row>
    <row r="22" spans="1:12" ht="14.1" customHeight="1" thickBot="1" x14ac:dyDescent="0.3">
      <c r="A22" s="134" t="s">
        <v>173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6"/>
    </row>
    <row r="23" spans="1:12" ht="24.95" customHeight="1" x14ac:dyDescent="0.25">
      <c r="A23" s="21" t="s">
        <v>191</v>
      </c>
      <c r="B23" s="8"/>
      <c r="C23" s="88" t="s">
        <v>5</v>
      </c>
      <c r="D23" s="129" t="s">
        <v>118</v>
      </c>
      <c r="E23" s="129"/>
      <c r="F23" s="129"/>
      <c r="G23" s="129"/>
      <c r="H23" s="129"/>
      <c r="I23" s="7" t="s">
        <v>46</v>
      </c>
      <c r="J23" s="91">
        <v>98.5</v>
      </c>
      <c r="K23" s="92">
        <f>J23-J23*$J$8</f>
        <v>49.25</v>
      </c>
      <c r="L23" s="28">
        <f>K23*$J$9</f>
        <v>0</v>
      </c>
    </row>
    <row r="24" spans="1:12" ht="24.95" customHeight="1" x14ac:dyDescent="0.25">
      <c r="A24" s="21" t="s">
        <v>190</v>
      </c>
      <c r="B24" s="8"/>
      <c r="C24" s="88" t="s">
        <v>5</v>
      </c>
      <c r="D24" s="129" t="s">
        <v>184</v>
      </c>
      <c r="E24" s="129"/>
      <c r="F24" s="129"/>
      <c r="G24" s="129"/>
      <c r="H24" s="129"/>
      <c r="I24" s="7" t="s">
        <v>174</v>
      </c>
      <c r="J24" s="91">
        <f>0.67*100</f>
        <v>67</v>
      </c>
      <c r="K24" s="92">
        <f>J24-J24*$J$8</f>
        <v>33.5</v>
      </c>
      <c r="L24" s="28">
        <f>K24*$J$9</f>
        <v>0</v>
      </c>
    </row>
    <row r="25" spans="1:12" ht="24.95" customHeight="1" x14ac:dyDescent="0.25">
      <c r="A25" s="21" t="s">
        <v>189</v>
      </c>
      <c r="B25" s="8"/>
      <c r="C25" s="88" t="s">
        <v>5</v>
      </c>
      <c r="D25" s="129" t="s">
        <v>118</v>
      </c>
      <c r="E25" s="129"/>
      <c r="F25" s="129"/>
      <c r="G25" s="129"/>
      <c r="H25" s="129"/>
      <c r="I25" s="7" t="s">
        <v>46</v>
      </c>
      <c r="J25" s="91">
        <f>1.1*75</f>
        <v>82.5</v>
      </c>
      <c r="K25" s="92">
        <f t="shared" si="0"/>
        <v>41.25</v>
      </c>
      <c r="L25" s="28">
        <f t="shared" si="1"/>
        <v>0</v>
      </c>
    </row>
    <row r="26" spans="1:12" ht="24.95" customHeight="1" thickBot="1" x14ac:dyDescent="0.3">
      <c r="A26" s="21" t="s">
        <v>188</v>
      </c>
      <c r="B26" s="8"/>
      <c r="C26" s="102" t="s">
        <v>177</v>
      </c>
      <c r="D26" s="129" t="s">
        <v>118</v>
      </c>
      <c r="E26" s="129"/>
      <c r="F26" s="129"/>
      <c r="G26" s="129"/>
      <c r="H26" s="129"/>
      <c r="I26" s="7" t="s">
        <v>46</v>
      </c>
      <c r="J26" s="91">
        <f>2.7*75</f>
        <v>202.5</v>
      </c>
      <c r="K26" s="92">
        <f t="shared" si="0"/>
        <v>101.25</v>
      </c>
      <c r="L26" s="28">
        <f t="shared" si="1"/>
        <v>0</v>
      </c>
    </row>
    <row r="27" spans="1:12" ht="14.1" customHeight="1" thickBot="1" x14ac:dyDescent="0.3">
      <c r="A27" s="134" t="s">
        <v>119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6"/>
    </row>
    <row r="28" spans="1:12" ht="24.95" customHeight="1" x14ac:dyDescent="0.25">
      <c r="A28" s="21" t="s">
        <v>143</v>
      </c>
      <c r="B28" s="8"/>
      <c r="C28" s="88" t="s">
        <v>5</v>
      </c>
      <c r="D28" s="129" t="s">
        <v>118</v>
      </c>
      <c r="E28" s="129"/>
      <c r="F28" s="129"/>
      <c r="G28" s="129"/>
      <c r="H28" s="129"/>
      <c r="I28" s="7" t="s">
        <v>47</v>
      </c>
      <c r="J28" s="91">
        <v>9</v>
      </c>
      <c r="K28" s="92">
        <f t="shared" si="0"/>
        <v>4.5</v>
      </c>
      <c r="L28" s="28">
        <f t="shared" si="1"/>
        <v>0</v>
      </c>
    </row>
    <row r="29" spans="1:12" ht="26.25" x14ac:dyDescent="0.25">
      <c r="A29" s="21" t="s">
        <v>144</v>
      </c>
      <c r="B29" s="8"/>
      <c r="C29" s="88" t="s">
        <v>5</v>
      </c>
      <c r="D29" s="129" t="s">
        <v>126</v>
      </c>
      <c r="E29" s="129"/>
      <c r="F29" s="129"/>
      <c r="G29" s="129"/>
      <c r="H29" s="129"/>
      <c r="I29" s="7" t="s">
        <v>48</v>
      </c>
      <c r="J29" s="91">
        <v>17</v>
      </c>
      <c r="K29" s="92">
        <f t="shared" si="0"/>
        <v>8.5</v>
      </c>
      <c r="L29" s="28">
        <f t="shared" si="1"/>
        <v>0</v>
      </c>
    </row>
    <row r="30" spans="1:12" ht="24.95" customHeight="1" x14ac:dyDescent="0.25">
      <c r="A30" s="21" t="s">
        <v>145</v>
      </c>
      <c r="B30" s="8"/>
      <c r="C30" s="88" t="s">
        <v>5</v>
      </c>
      <c r="D30" s="129" t="s">
        <v>127</v>
      </c>
      <c r="E30" s="129"/>
      <c r="F30" s="129"/>
      <c r="G30" s="129"/>
      <c r="H30" s="129"/>
      <c r="I30" s="7" t="s">
        <v>125</v>
      </c>
      <c r="J30" s="91">
        <v>20</v>
      </c>
      <c r="K30" s="92">
        <f t="shared" si="0"/>
        <v>10</v>
      </c>
      <c r="L30" s="28">
        <f t="shared" si="1"/>
        <v>0</v>
      </c>
    </row>
    <row r="31" spans="1:12" ht="24.95" customHeight="1" x14ac:dyDescent="0.25">
      <c r="A31" s="21" t="s">
        <v>146</v>
      </c>
      <c r="B31" s="9"/>
      <c r="C31" s="102" t="s">
        <v>172</v>
      </c>
      <c r="D31" s="129" t="s">
        <v>128</v>
      </c>
      <c r="E31" s="129"/>
      <c r="F31" s="129"/>
      <c r="G31" s="129"/>
      <c r="H31" s="129"/>
      <c r="I31" s="7" t="s">
        <v>49</v>
      </c>
      <c r="J31" s="91">
        <v>11</v>
      </c>
      <c r="K31" s="92">
        <f t="shared" si="0"/>
        <v>5.5</v>
      </c>
      <c r="L31" s="28">
        <f t="shared" si="1"/>
        <v>0</v>
      </c>
    </row>
    <row r="32" spans="1:12" ht="24.95" customHeight="1" thickBot="1" x14ac:dyDescent="0.3">
      <c r="A32" s="21" t="s">
        <v>147</v>
      </c>
      <c r="B32" s="8"/>
      <c r="C32" s="88" t="s">
        <v>5</v>
      </c>
      <c r="D32" s="129" t="s">
        <v>128</v>
      </c>
      <c r="E32" s="129"/>
      <c r="F32" s="129"/>
      <c r="G32" s="129"/>
      <c r="H32" s="129"/>
      <c r="I32" s="7" t="s">
        <v>105</v>
      </c>
      <c r="J32" s="91">
        <v>17</v>
      </c>
      <c r="K32" s="92">
        <f t="shared" si="0"/>
        <v>8.5</v>
      </c>
      <c r="L32" s="28">
        <f t="shared" si="1"/>
        <v>0</v>
      </c>
    </row>
    <row r="33" spans="1:12" ht="14.1" customHeight="1" thickBot="1" x14ac:dyDescent="0.3">
      <c r="A33" s="134" t="s">
        <v>121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</row>
    <row r="34" spans="1:12" ht="23.25" customHeight="1" x14ac:dyDescent="0.25">
      <c r="A34" s="21" t="s">
        <v>148</v>
      </c>
      <c r="B34" s="8"/>
      <c r="C34" s="88" t="s">
        <v>5</v>
      </c>
      <c r="D34" s="10"/>
      <c r="E34" s="12"/>
      <c r="F34" s="17" t="s">
        <v>9</v>
      </c>
      <c r="G34" s="13"/>
      <c r="H34" s="17" t="s">
        <v>9</v>
      </c>
      <c r="I34" s="7" t="s">
        <v>132</v>
      </c>
      <c r="J34" s="91">
        <v>1</v>
      </c>
      <c r="K34" s="92">
        <f>J34-J34*$J$8</f>
        <v>0.5</v>
      </c>
      <c r="L34" s="28">
        <f>K34*$J$9</f>
        <v>0</v>
      </c>
    </row>
    <row r="35" spans="1:12" ht="24.95" customHeight="1" x14ac:dyDescent="0.25">
      <c r="A35" s="21" t="s">
        <v>149</v>
      </c>
      <c r="B35" s="8"/>
      <c r="C35" s="88" t="s">
        <v>5</v>
      </c>
      <c r="D35" s="10"/>
      <c r="E35" s="12"/>
      <c r="F35" s="17" t="s">
        <v>9</v>
      </c>
      <c r="G35" s="13"/>
      <c r="H35" s="17" t="s">
        <v>9</v>
      </c>
      <c r="I35" s="7" t="s">
        <v>133</v>
      </c>
      <c r="J35" s="91">
        <v>1.32</v>
      </c>
      <c r="K35" s="92">
        <f>J35-J35*$J$8</f>
        <v>0.66</v>
      </c>
      <c r="L35" s="28">
        <f>K35*$J$9</f>
        <v>0</v>
      </c>
    </row>
    <row r="36" spans="1:12" ht="24.95" customHeight="1" x14ac:dyDescent="0.25">
      <c r="A36" s="21" t="s">
        <v>150</v>
      </c>
      <c r="B36" s="8"/>
      <c r="C36" s="88" t="s">
        <v>5</v>
      </c>
      <c r="D36" s="17" t="s">
        <v>9</v>
      </c>
      <c r="E36" s="17" t="s">
        <v>9</v>
      </c>
      <c r="F36" s="17" t="s">
        <v>9</v>
      </c>
      <c r="G36" s="13"/>
      <c r="H36" s="17" t="s">
        <v>9</v>
      </c>
      <c r="I36" s="7" t="s">
        <v>134</v>
      </c>
      <c r="J36" s="91">
        <v>1.98</v>
      </c>
      <c r="K36" s="92">
        <f>J36-J36*$J$8</f>
        <v>0.99</v>
      </c>
      <c r="L36" s="28">
        <f>K36*$J$9</f>
        <v>0</v>
      </c>
    </row>
    <row r="37" spans="1:12" ht="24.95" customHeight="1" x14ac:dyDescent="0.25">
      <c r="A37" s="21" t="s">
        <v>151</v>
      </c>
      <c r="B37" s="8"/>
      <c r="C37" s="88" t="s">
        <v>5</v>
      </c>
      <c r="D37" s="10"/>
      <c r="E37" s="12"/>
      <c r="F37" s="17" t="s">
        <v>9</v>
      </c>
      <c r="G37" s="13"/>
      <c r="H37" s="17" t="s">
        <v>9</v>
      </c>
      <c r="I37" s="7" t="s">
        <v>50</v>
      </c>
      <c r="J37" s="91">
        <f>1.46*5</f>
        <v>7.3</v>
      </c>
      <c r="K37" s="92">
        <f>J37-J37*$J$8</f>
        <v>3.65</v>
      </c>
      <c r="L37" s="28">
        <f>K37*$J$9</f>
        <v>0</v>
      </c>
    </row>
    <row r="38" spans="1:12" ht="24.95" customHeight="1" thickBot="1" x14ac:dyDescent="0.3">
      <c r="A38" s="21" t="s">
        <v>152</v>
      </c>
      <c r="B38" s="14"/>
      <c r="C38" s="88" t="s">
        <v>5</v>
      </c>
      <c r="D38" s="10"/>
      <c r="E38" s="12"/>
      <c r="F38" s="17" t="s">
        <v>9</v>
      </c>
      <c r="G38" s="13"/>
      <c r="H38" s="11"/>
      <c r="I38" s="7" t="s">
        <v>51</v>
      </c>
      <c r="J38" s="91">
        <v>13.5</v>
      </c>
      <c r="K38" s="92">
        <f>J38-J38*$J$8</f>
        <v>6.75</v>
      </c>
      <c r="L38" s="28">
        <f>K38*$J$9</f>
        <v>0</v>
      </c>
    </row>
    <row r="39" spans="1:12" ht="14.1" customHeight="1" thickBot="1" x14ac:dyDescent="0.3">
      <c r="A39" s="134" t="s">
        <v>122</v>
      </c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6"/>
    </row>
    <row r="40" spans="1:12" ht="24.95" customHeight="1" x14ac:dyDescent="0.25">
      <c r="A40" s="21" t="s">
        <v>153</v>
      </c>
      <c r="B40" s="8"/>
      <c r="C40" s="88" t="s">
        <v>5</v>
      </c>
      <c r="D40" s="10"/>
      <c r="E40" s="17" t="s">
        <v>9</v>
      </c>
      <c r="F40" s="17" t="s">
        <v>9</v>
      </c>
      <c r="G40" s="17" t="s">
        <v>9</v>
      </c>
      <c r="H40" s="11"/>
      <c r="I40" s="7" t="s">
        <v>131</v>
      </c>
      <c r="J40" s="91">
        <v>0.6</v>
      </c>
      <c r="K40" s="92">
        <f t="shared" si="0"/>
        <v>0.3</v>
      </c>
      <c r="L40" s="28">
        <f t="shared" si="1"/>
        <v>0</v>
      </c>
    </row>
    <row r="41" spans="1:12" ht="24.95" customHeight="1" x14ac:dyDescent="0.25">
      <c r="A41" s="21" t="s">
        <v>154</v>
      </c>
      <c r="B41" s="14"/>
      <c r="C41" s="88" t="s">
        <v>5</v>
      </c>
      <c r="D41" s="10"/>
      <c r="E41" s="12"/>
      <c r="F41" s="89"/>
      <c r="G41" s="13"/>
      <c r="H41" s="11"/>
      <c r="I41" s="7" t="s">
        <v>57</v>
      </c>
      <c r="J41" s="91">
        <v>26</v>
      </c>
      <c r="K41" s="92">
        <f>J41-J41*$J$8</f>
        <v>13</v>
      </c>
      <c r="L41" s="28">
        <f>K41*$J$9</f>
        <v>0</v>
      </c>
    </row>
    <row r="42" spans="1:12" ht="24.95" customHeight="1" thickBot="1" x14ac:dyDescent="0.3">
      <c r="A42" s="21" t="s">
        <v>155</v>
      </c>
      <c r="B42" s="4"/>
      <c r="C42" s="88" t="s">
        <v>5</v>
      </c>
      <c r="D42" s="10"/>
      <c r="E42" s="12"/>
      <c r="F42" s="17" t="s">
        <v>9</v>
      </c>
      <c r="G42" s="13"/>
      <c r="H42" s="11"/>
      <c r="I42" s="7" t="s">
        <v>7</v>
      </c>
      <c r="J42" s="91">
        <v>0.68</v>
      </c>
      <c r="K42" s="92">
        <f>J42-J42*$J$8</f>
        <v>0.34</v>
      </c>
      <c r="L42" s="28">
        <f>K42*$J$9</f>
        <v>0</v>
      </c>
    </row>
    <row r="43" spans="1:12" ht="14.1" customHeight="1" thickBot="1" x14ac:dyDescent="0.3">
      <c r="A43" s="134" t="s">
        <v>86</v>
      </c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6"/>
    </row>
    <row r="44" spans="1:12" ht="24.95" customHeight="1" x14ac:dyDescent="0.25">
      <c r="A44" s="21" t="s">
        <v>156</v>
      </c>
      <c r="B44" s="8"/>
      <c r="C44" s="88" t="s">
        <v>5</v>
      </c>
      <c r="D44" s="10"/>
      <c r="E44" s="12"/>
      <c r="F44" s="17" t="s">
        <v>9</v>
      </c>
      <c r="G44" s="13"/>
      <c r="H44" s="11"/>
      <c r="I44" s="7" t="s">
        <v>52</v>
      </c>
      <c r="J44" s="91">
        <f>4.2*5</f>
        <v>21</v>
      </c>
      <c r="K44" s="92">
        <f t="shared" si="0"/>
        <v>10.5</v>
      </c>
      <c r="L44" s="28">
        <f t="shared" si="1"/>
        <v>0</v>
      </c>
    </row>
    <row r="45" spans="1:12" ht="24.95" customHeight="1" x14ac:dyDescent="0.25">
      <c r="A45" s="21" t="s">
        <v>157</v>
      </c>
      <c r="B45" s="8"/>
      <c r="C45" s="88" t="s">
        <v>5</v>
      </c>
      <c r="D45" s="10"/>
      <c r="E45" s="12"/>
      <c r="F45" s="17" t="s">
        <v>9</v>
      </c>
      <c r="G45" s="13"/>
      <c r="H45" s="11"/>
      <c r="I45" s="7" t="s">
        <v>53</v>
      </c>
      <c r="J45" s="91">
        <f>3.64*5</f>
        <v>18.2</v>
      </c>
      <c r="K45" s="92">
        <f t="shared" si="0"/>
        <v>9.1</v>
      </c>
      <c r="L45" s="28">
        <f t="shared" si="1"/>
        <v>0</v>
      </c>
    </row>
    <row r="46" spans="1:12" ht="24.95" customHeight="1" x14ac:dyDescent="0.25">
      <c r="A46" s="21" t="s">
        <v>158</v>
      </c>
      <c r="B46" s="14"/>
      <c r="C46" s="88" t="s">
        <v>5</v>
      </c>
      <c r="D46" s="10"/>
      <c r="E46" s="12"/>
      <c r="F46" s="17" t="s">
        <v>9</v>
      </c>
      <c r="G46" s="13"/>
      <c r="H46" s="11"/>
      <c r="I46" s="7" t="s">
        <v>54</v>
      </c>
      <c r="J46" s="91">
        <f>3.3*5</f>
        <v>16.5</v>
      </c>
      <c r="K46" s="92">
        <f t="shared" si="0"/>
        <v>8.25</v>
      </c>
      <c r="L46" s="28">
        <f t="shared" si="1"/>
        <v>0</v>
      </c>
    </row>
    <row r="47" spans="1:12" ht="24.95" customHeight="1" x14ac:dyDescent="0.25">
      <c r="A47" s="16" t="s">
        <v>159</v>
      </c>
      <c r="B47" s="8"/>
      <c r="C47" s="88" t="s">
        <v>5</v>
      </c>
      <c r="D47" s="129" t="s">
        <v>118</v>
      </c>
      <c r="E47" s="129"/>
      <c r="F47" s="129"/>
      <c r="G47" s="129"/>
      <c r="H47" s="129"/>
      <c r="I47" s="7" t="s">
        <v>55</v>
      </c>
      <c r="J47" s="91">
        <v>1.39</v>
      </c>
      <c r="K47" s="92">
        <f t="shared" si="0"/>
        <v>0.69499999999999995</v>
      </c>
      <c r="L47" s="28">
        <f t="shared" si="1"/>
        <v>0</v>
      </c>
    </row>
    <row r="48" spans="1:12" ht="24.95" customHeight="1" x14ac:dyDescent="0.25">
      <c r="A48" s="16" t="s">
        <v>160</v>
      </c>
      <c r="B48" s="14"/>
      <c r="C48" s="88" t="s">
        <v>5</v>
      </c>
      <c r="D48" s="129" t="s">
        <v>118</v>
      </c>
      <c r="E48" s="129"/>
      <c r="F48" s="129"/>
      <c r="G48" s="129"/>
      <c r="H48" s="129"/>
      <c r="I48" s="7" t="s">
        <v>55</v>
      </c>
      <c r="J48" s="91">
        <v>1.37</v>
      </c>
      <c r="K48" s="92">
        <f t="shared" si="0"/>
        <v>0.68500000000000005</v>
      </c>
      <c r="L48" s="28">
        <f t="shared" si="1"/>
        <v>0</v>
      </c>
    </row>
    <row r="49" spans="1:12" ht="24.95" customHeight="1" x14ac:dyDescent="0.25">
      <c r="A49" s="21" t="s">
        <v>161</v>
      </c>
      <c r="B49" s="8"/>
      <c r="C49" s="88" t="s">
        <v>5</v>
      </c>
      <c r="D49" s="10"/>
      <c r="E49" s="12"/>
      <c r="F49" s="17" t="s">
        <v>9</v>
      </c>
      <c r="G49" s="13"/>
      <c r="H49" s="11"/>
      <c r="I49" s="7" t="s">
        <v>7</v>
      </c>
      <c r="J49" s="91">
        <v>0.26</v>
      </c>
      <c r="K49" s="92">
        <f t="shared" si="0"/>
        <v>0.13</v>
      </c>
      <c r="L49" s="28">
        <f t="shared" si="1"/>
        <v>0</v>
      </c>
    </row>
    <row r="50" spans="1:12" ht="24.95" customHeight="1" x14ac:dyDescent="0.25">
      <c r="A50" s="21" t="s">
        <v>162</v>
      </c>
      <c r="B50" s="8"/>
      <c r="C50" s="88" t="s">
        <v>5</v>
      </c>
      <c r="D50" s="10"/>
      <c r="E50" s="12"/>
      <c r="F50" s="17" t="s">
        <v>9</v>
      </c>
      <c r="G50" s="13"/>
      <c r="H50" s="11"/>
      <c r="I50" s="7" t="s">
        <v>7</v>
      </c>
      <c r="J50" s="91">
        <v>0.5</v>
      </c>
      <c r="K50" s="92">
        <f>J50-J50*$J$8</f>
        <v>0.25</v>
      </c>
      <c r="L50" s="28">
        <f>K50*$J$9</f>
        <v>0</v>
      </c>
    </row>
    <row r="51" spans="1:12" ht="24.95" customHeight="1" thickBot="1" x14ac:dyDescent="0.3">
      <c r="A51" s="21" t="s">
        <v>163</v>
      </c>
      <c r="B51" s="8"/>
      <c r="C51" s="103" t="s">
        <v>8</v>
      </c>
      <c r="D51" s="10"/>
      <c r="E51" s="12"/>
      <c r="F51" s="17" t="s">
        <v>9</v>
      </c>
      <c r="G51" s="13"/>
      <c r="H51" s="11"/>
      <c r="I51" s="7" t="s">
        <v>7</v>
      </c>
      <c r="J51" s="91">
        <v>0.65</v>
      </c>
      <c r="K51" s="92">
        <f t="shared" si="0"/>
        <v>0.32500000000000001</v>
      </c>
      <c r="L51" s="28">
        <f t="shared" si="1"/>
        <v>0</v>
      </c>
    </row>
    <row r="52" spans="1:12" ht="14.1" customHeight="1" thickBot="1" x14ac:dyDescent="0.3">
      <c r="A52" s="134" t="s">
        <v>123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6"/>
    </row>
    <row r="53" spans="1:12" ht="24.95" customHeight="1" x14ac:dyDescent="0.25">
      <c r="A53" s="21" t="s">
        <v>164</v>
      </c>
      <c r="B53" s="8"/>
      <c r="C53" s="88" t="s">
        <v>5</v>
      </c>
      <c r="D53" s="10"/>
      <c r="E53" s="12"/>
      <c r="F53" s="17" t="s">
        <v>9</v>
      </c>
      <c r="G53" s="13"/>
      <c r="H53" s="11"/>
      <c r="I53" s="7" t="s">
        <v>56</v>
      </c>
      <c r="J53" s="91">
        <f>10.02*5</f>
        <v>50.099999999999994</v>
      </c>
      <c r="K53" s="92">
        <f t="shared" si="0"/>
        <v>25.049999999999997</v>
      </c>
      <c r="L53" s="28">
        <f t="shared" si="1"/>
        <v>0</v>
      </c>
    </row>
    <row r="54" spans="1:12" ht="24.95" customHeight="1" x14ac:dyDescent="0.25">
      <c r="A54" s="21" t="s">
        <v>175</v>
      </c>
      <c r="B54" s="8"/>
      <c r="C54" s="88" t="s">
        <v>5</v>
      </c>
      <c r="D54" s="10"/>
      <c r="E54" s="12"/>
      <c r="F54" s="17" t="s">
        <v>9</v>
      </c>
      <c r="G54" s="13"/>
      <c r="H54" s="11"/>
      <c r="I54" s="7" t="s">
        <v>129</v>
      </c>
      <c r="J54" s="91">
        <f>23.26*5</f>
        <v>116.30000000000001</v>
      </c>
      <c r="K54" s="92">
        <f>J54-J54*$J$8</f>
        <v>58.150000000000006</v>
      </c>
      <c r="L54" s="28">
        <f>K54*$J$9</f>
        <v>0</v>
      </c>
    </row>
    <row r="55" spans="1:12" ht="24.95" customHeight="1" thickBot="1" x14ac:dyDescent="0.3">
      <c r="A55" s="21" t="s">
        <v>165</v>
      </c>
      <c r="B55" s="8"/>
      <c r="C55" s="88" t="s">
        <v>5</v>
      </c>
      <c r="D55" s="10"/>
      <c r="E55" s="12"/>
      <c r="F55" s="17" t="s">
        <v>9</v>
      </c>
      <c r="G55" s="13"/>
      <c r="H55" s="11"/>
      <c r="I55" s="7" t="s">
        <v>130</v>
      </c>
      <c r="J55" s="91">
        <f>4.37*2</f>
        <v>8.74</v>
      </c>
      <c r="K55" s="92">
        <f t="shared" si="0"/>
        <v>4.37</v>
      </c>
      <c r="L55" s="28">
        <f t="shared" si="1"/>
        <v>0</v>
      </c>
    </row>
    <row r="56" spans="1:12" ht="14.1" customHeight="1" thickBot="1" x14ac:dyDescent="0.3">
      <c r="A56" s="134" t="s">
        <v>120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6"/>
    </row>
    <row r="57" spans="1:12" ht="24.95" customHeight="1" x14ac:dyDescent="0.25">
      <c r="A57" s="21" t="s">
        <v>166</v>
      </c>
      <c r="B57" s="4"/>
      <c r="C57" s="88" t="s">
        <v>5</v>
      </c>
      <c r="D57" s="129" t="s">
        <v>118</v>
      </c>
      <c r="E57" s="129"/>
      <c r="F57" s="129"/>
      <c r="G57" s="129"/>
      <c r="H57" s="129"/>
      <c r="I57" s="7" t="s">
        <v>7</v>
      </c>
      <c r="J57" s="91">
        <v>0.11</v>
      </c>
      <c r="K57" s="92">
        <f t="shared" si="0"/>
        <v>5.5E-2</v>
      </c>
      <c r="L57" s="28">
        <f t="shared" si="1"/>
        <v>0</v>
      </c>
    </row>
    <row r="58" spans="1:12" ht="24.95" customHeight="1" x14ac:dyDescent="0.25">
      <c r="A58" s="21" t="s">
        <v>167</v>
      </c>
      <c r="B58" s="4"/>
      <c r="C58" s="88" t="s">
        <v>5</v>
      </c>
      <c r="D58" s="129" t="s">
        <v>118</v>
      </c>
      <c r="E58" s="129"/>
      <c r="F58" s="129"/>
      <c r="G58" s="129"/>
      <c r="H58" s="129"/>
      <c r="I58" s="7" t="s">
        <v>7</v>
      </c>
      <c r="J58" s="91">
        <v>0.22</v>
      </c>
      <c r="K58" s="92">
        <f t="shared" si="0"/>
        <v>0.11</v>
      </c>
      <c r="L58" s="28">
        <f t="shared" si="1"/>
        <v>0</v>
      </c>
    </row>
    <row r="59" spans="1:12" ht="24.95" customHeight="1" x14ac:dyDescent="0.25">
      <c r="A59" s="21" t="s">
        <v>168</v>
      </c>
      <c r="B59" s="8"/>
      <c r="C59" s="88" t="s">
        <v>5</v>
      </c>
      <c r="D59" s="129" t="s">
        <v>118</v>
      </c>
      <c r="E59" s="129"/>
      <c r="F59" s="129"/>
      <c r="G59" s="129"/>
      <c r="H59" s="129"/>
      <c r="I59" s="7" t="s">
        <v>7</v>
      </c>
      <c r="J59" s="91">
        <v>0.19</v>
      </c>
      <c r="K59" s="92">
        <f t="shared" si="0"/>
        <v>9.5000000000000001E-2</v>
      </c>
      <c r="L59" s="28">
        <f t="shared" si="1"/>
        <v>0</v>
      </c>
    </row>
    <row r="60" spans="1:12" ht="24.95" customHeight="1" x14ac:dyDescent="0.25">
      <c r="A60" s="21" t="s">
        <v>169</v>
      </c>
      <c r="B60" s="8"/>
      <c r="C60" s="103" t="s">
        <v>8</v>
      </c>
      <c r="D60" s="129" t="s">
        <v>118</v>
      </c>
      <c r="E60" s="129"/>
      <c r="F60" s="129"/>
      <c r="G60" s="129"/>
      <c r="H60" s="129"/>
      <c r="I60" s="7" t="s">
        <v>7</v>
      </c>
      <c r="J60" s="91">
        <v>0.19</v>
      </c>
      <c r="K60" s="92">
        <f t="shared" si="0"/>
        <v>9.5000000000000001E-2</v>
      </c>
      <c r="L60" s="28">
        <f t="shared" si="1"/>
        <v>0</v>
      </c>
    </row>
    <row r="61" spans="1:12" ht="24.95" customHeight="1" x14ac:dyDescent="0.25">
      <c r="A61" s="21" t="s">
        <v>170</v>
      </c>
      <c r="B61" s="8"/>
      <c r="C61" s="90" t="s">
        <v>5</v>
      </c>
      <c r="D61" s="129" t="s">
        <v>118</v>
      </c>
      <c r="E61" s="129"/>
      <c r="F61" s="129"/>
      <c r="G61" s="129"/>
      <c r="H61" s="129"/>
      <c r="I61" s="7" t="s">
        <v>7</v>
      </c>
      <c r="J61" s="91">
        <v>0.19</v>
      </c>
      <c r="K61" s="92">
        <f t="shared" si="0"/>
        <v>9.5000000000000001E-2</v>
      </c>
      <c r="L61" s="28">
        <f t="shared" si="1"/>
        <v>0</v>
      </c>
    </row>
    <row r="62" spans="1:12" ht="24.95" customHeight="1" thickBot="1" x14ac:dyDescent="0.3">
      <c r="A62" s="21" t="s">
        <v>171</v>
      </c>
      <c r="B62" s="8"/>
      <c r="C62" s="88" t="s">
        <v>5</v>
      </c>
      <c r="D62" s="129" t="s">
        <v>118</v>
      </c>
      <c r="E62" s="129"/>
      <c r="F62" s="129"/>
      <c r="G62" s="129"/>
      <c r="H62" s="129"/>
      <c r="I62" s="7" t="s">
        <v>7</v>
      </c>
      <c r="J62" s="91">
        <v>0.7</v>
      </c>
      <c r="K62" s="92">
        <f t="shared" si="0"/>
        <v>0.35</v>
      </c>
      <c r="L62" s="28">
        <f t="shared" si="1"/>
        <v>0</v>
      </c>
    </row>
    <row r="63" spans="1:12" ht="14.1" customHeight="1" thickBot="1" x14ac:dyDescent="0.3">
      <c r="A63" s="134" t="s">
        <v>139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6"/>
    </row>
    <row r="64" spans="1:12" ht="24.95" customHeight="1" thickBot="1" x14ac:dyDescent="0.3">
      <c r="A64" s="39" t="s">
        <v>136</v>
      </c>
      <c r="B64" s="82"/>
      <c r="C64" s="104" t="s">
        <v>8</v>
      </c>
      <c r="D64" s="83"/>
      <c r="E64" s="84"/>
      <c r="F64" s="85"/>
      <c r="G64" s="86"/>
      <c r="H64" s="87"/>
      <c r="I64" s="24" t="s">
        <v>135</v>
      </c>
      <c r="J64" s="131" t="s">
        <v>137</v>
      </c>
      <c r="K64" s="132"/>
      <c r="L64" s="133"/>
    </row>
    <row r="65" spans="1:12" ht="14.1" customHeight="1" thickBot="1" x14ac:dyDescent="0.3">
      <c r="A65" s="134" t="s">
        <v>200</v>
      </c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6"/>
    </row>
    <row r="66" spans="1:12" ht="24.95" customHeight="1" x14ac:dyDescent="0.25">
      <c r="A66" s="21" t="s">
        <v>198</v>
      </c>
      <c r="B66" s="8"/>
      <c r="C66" s="90" t="s">
        <v>5</v>
      </c>
      <c r="D66" s="129" t="s">
        <v>185</v>
      </c>
      <c r="E66" s="129"/>
      <c r="F66" s="129"/>
      <c r="G66" s="129"/>
      <c r="H66" s="129"/>
      <c r="I66" s="7" t="s">
        <v>196</v>
      </c>
      <c r="J66" s="91">
        <v>84</v>
      </c>
      <c r="K66" s="92">
        <f>J66-J66*$J$8</f>
        <v>42</v>
      </c>
      <c r="L66" s="28">
        <f>K66*$J$9</f>
        <v>0</v>
      </c>
    </row>
    <row r="67" spans="1:12" ht="24.95" customHeight="1" thickBot="1" x14ac:dyDescent="0.3">
      <c r="A67" s="98" t="s">
        <v>197</v>
      </c>
      <c r="B67" s="99"/>
      <c r="C67" s="90" t="s">
        <v>5</v>
      </c>
      <c r="D67" s="130" t="s">
        <v>114</v>
      </c>
      <c r="E67" s="130"/>
      <c r="F67" s="130"/>
      <c r="G67" s="130"/>
      <c r="H67" s="130"/>
      <c r="I67" s="30" t="s">
        <v>199</v>
      </c>
      <c r="J67" s="100">
        <v>78</v>
      </c>
      <c r="K67" s="101">
        <f>J67-J67*$J$8</f>
        <v>39</v>
      </c>
      <c r="L67" s="32">
        <f>K67*$J$9</f>
        <v>0</v>
      </c>
    </row>
    <row r="68" spans="1:12" ht="12" customHeight="1" thickBot="1" x14ac:dyDescent="0.3">
      <c r="A68" s="144" t="s">
        <v>138</v>
      </c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6"/>
    </row>
    <row r="69" spans="1:12" ht="35.1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25">
      <c r="A70" s="2"/>
      <c r="B70" s="2"/>
      <c r="C70" s="3"/>
      <c r="I70" s="1"/>
    </row>
    <row r="71" spans="1:12" x14ac:dyDescent="0.25">
      <c r="A71" s="2"/>
      <c r="B71" s="2"/>
      <c r="C71" s="3"/>
      <c r="I71" s="1"/>
    </row>
    <row r="72" spans="1:12" x14ac:dyDescent="0.25">
      <c r="A72" s="2"/>
      <c r="B72" s="2"/>
      <c r="C72" s="3"/>
      <c r="I72" s="1"/>
    </row>
    <row r="73" spans="1:12" x14ac:dyDescent="0.25">
      <c r="A73" s="2"/>
      <c r="B73" s="2"/>
      <c r="C73" s="3"/>
      <c r="I73" s="1"/>
    </row>
    <row r="74" spans="1:12" x14ac:dyDescent="0.25">
      <c r="A74" s="2"/>
      <c r="B74" s="2"/>
      <c r="C74" s="3"/>
      <c r="I74" s="1"/>
    </row>
    <row r="75" spans="1:12" x14ac:dyDescent="0.25">
      <c r="A75" s="2"/>
      <c r="B75" s="2"/>
      <c r="C75" s="3"/>
      <c r="I75" s="1"/>
    </row>
    <row r="76" spans="1:12" x14ac:dyDescent="0.25">
      <c r="A76" s="2"/>
      <c r="B76" s="2"/>
      <c r="C76" s="3"/>
      <c r="I76" s="1"/>
    </row>
    <row r="77" spans="1:12" x14ac:dyDescent="0.25">
      <c r="A77" s="2"/>
      <c r="B77" s="2"/>
      <c r="C77" s="3"/>
      <c r="I77" s="1"/>
    </row>
    <row r="78" spans="1:12" x14ac:dyDescent="0.25">
      <c r="A78" s="2"/>
      <c r="B78" s="2"/>
      <c r="C78" s="3"/>
      <c r="I78" s="1"/>
    </row>
    <row r="79" spans="1:12" x14ac:dyDescent="0.25">
      <c r="A79" s="2"/>
      <c r="B79" s="2"/>
      <c r="C79" s="3"/>
    </row>
    <row r="80" spans="1:12" x14ac:dyDescent="0.25">
      <c r="A80" s="2"/>
      <c r="B80" s="2"/>
      <c r="C80" s="3"/>
    </row>
    <row r="81" spans="1:3" x14ac:dyDescent="0.25">
      <c r="A81" s="2"/>
      <c r="B81" s="2"/>
      <c r="C81" s="3"/>
    </row>
    <row r="82" spans="1:3" x14ac:dyDescent="0.25">
      <c r="A82" s="2"/>
      <c r="B82" s="2"/>
      <c r="C82" s="3"/>
    </row>
    <row r="83" spans="1:3" x14ac:dyDescent="0.25">
      <c r="A83" s="2"/>
      <c r="B83" s="2"/>
      <c r="C83" s="3"/>
    </row>
    <row r="84" spans="1:3" x14ac:dyDescent="0.25">
      <c r="A84" s="2"/>
      <c r="B84" s="2"/>
      <c r="C84" s="3"/>
    </row>
    <row r="85" spans="1:3" x14ac:dyDescent="0.25">
      <c r="A85" s="2"/>
      <c r="B85" s="2"/>
      <c r="C85" s="3"/>
    </row>
    <row r="86" spans="1:3" x14ac:dyDescent="0.25">
      <c r="A86" s="2"/>
      <c r="B86" s="2"/>
      <c r="C86" s="3"/>
    </row>
    <row r="87" spans="1:3" x14ac:dyDescent="0.25">
      <c r="A87" s="2"/>
      <c r="B87" s="2"/>
      <c r="C87" s="3"/>
    </row>
    <row r="88" spans="1:3" x14ac:dyDescent="0.25">
      <c r="A88" s="2"/>
      <c r="B88" s="2"/>
      <c r="C88" s="3"/>
    </row>
    <row r="89" spans="1:3" x14ac:dyDescent="0.25">
      <c r="A89" s="2"/>
      <c r="B89" s="2"/>
      <c r="C89" s="3"/>
    </row>
    <row r="90" spans="1:3" x14ac:dyDescent="0.25">
      <c r="A90" s="2"/>
      <c r="B90" s="2"/>
      <c r="C90" s="3"/>
    </row>
    <row r="91" spans="1:3" x14ac:dyDescent="0.25">
      <c r="A91" s="2"/>
      <c r="B91" s="2"/>
      <c r="C91" s="3"/>
    </row>
    <row r="92" spans="1:3" x14ac:dyDescent="0.25">
      <c r="A92" s="2"/>
      <c r="B92" s="2"/>
      <c r="C92" s="3"/>
    </row>
    <row r="93" spans="1:3" x14ac:dyDescent="0.25">
      <c r="A93" s="2"/>
      <c r="B93" s="2"/>
      <c r="C93" s="3"/>
    </row>
    <row r="94" spans="1:3" x14ac:dyDescent="0.25">
      <c r="A94" s="2"/>
      <c r="B94" s="2"/>
      <c r="C94" s="3"/>
    </row>
    <row r="95" spans="1:3" x14ac:dyDescent="0.25">
      <c r="A95" s="2"/>
      <c r="B95" s="2"/>
      <c r="C95" s="3"/>
    </row>
    <row r="96" spans="1:3" x14ac:dyDescent="0.25">
      <c r="A96" s="2"/>
      <c r="B96" s="2"/>
      <c r="C96" s="3"/>
    </row>
    <row r="97" spans="1:3" x14ac:dyDescent="0.25">
      <c r="A97" s="2"/>
      <c r="B97" s="2"/>
      <c r="C97" s="3"/>
    </row>
    <row r="98" spans="1:3" x14ac:dyDescent="0.25">
      <c r="A98" s="2"/>
      <c r="B98" s="2"/>
      <c r="C98" s="3"/>
    </row>
    <row r="99" spans="1:3" x14ac:dyDescent="0.25">
      <c r="A99" s="2"/>
      <c r="B99" s="2"/>
      <c r="C99" s="3"/>
    </row>
    <row r="100" spans="1:3" x14ac:dyDescent="0.25">
      <c r="A100" s="2"/>
      <c r="B100" s="2"/>
      <c r="C100" s="3"/>
    </row>
    <row r="101" spans="1:3" x14ac:dyDescent="0.25">
      <c r="A101" s="2"/>
      <c r="B101" s="2"/>
      <c r="C101" s="3"/>
    </row>
    <row r="102" spans="1:3" x14ac:dyDescent="0.25">
      <c r="A102" s="2"/>
      <c r="B102" s="2"/>
      <c r="C102" s="3"/>
    </row>
    <row r="103" spans="1:3" x14ac:dyDescent="0.25">
      <c r="A103" s="2"/>
      <c r="B103" s="2"/>
      <c r="C103" s="3"/>
    </row>
    <row r="104" spans="1:3" x14ac:dyDescent="0.25">
      <c r="A104" s="2"/>
      <c r="B104" s="2"/>
    </row>
    <row r="105" spans="1:3" x14ac:dyDescent="0.25">
      <c r="A105" s="2"/>
      <c r="B105" s="2"/>
    </row>
    <row r="106" spans="1:3" x14ac:dyDescent="0.25">
      <c r="A106" s="2"/>
      <c r="B106" s="2"/>
    </row>
    <row r="107" spans="1:3" x14ac:dyDescent="0.25">
      <c r="A107" s="2"/>
      <c r="B107" s="2"/>
    </row>
    <row r="108" spans="1:3" x14ac:dyDescent="0.25">
      <c r="A108" s="2"/>
      <c r="B108" s="2"/>
    </row>
    <row r="109" spans="1:3" x14ac:dyDescent="0.25">
      <c r="A109" s="2"/>
      <c r="B109" s="2"/>
    </row>
    <row r="110" spans="1:3" x14ac:dyDescent="0.25">
      <c r="A110" s="2"/>
      <c r="B110" s="2"/>
    </row>
    <row r="111" spans="1:3" x14ac:dyDescent="0.25">
      <c r="A111" s="2"/>
      <c r="B111" s="2"/>
    </row>
    <row r="112" spans="1:3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</sheetData>
  <mergeCells count="54">
    <mergeCell ref="A27:L27"/>
    <mergeCell ref="D21:H21"/>
    <mergeCell ref="B10:B11"/>
    <mergeCell ref="D15:H15"/>
    <mergeCell ref="D18:H18"/>
    <mergeCell ref="D19:H19"/>
    <mergeCell ref="A1:L5"/>
    <mergeCell ref="D10:H10"/>
    <mergeCell ref="A6:L6"/>
    <mergeCell ref="A8:H9"/>
    <mergeCell ref="A10:A11"/>
    <mergeCell ref="C10:C11"/>
    <mergeCell ref="I10:I11"/>
    <mergeCell ref="J10:J11"/>
    <mergeCell ref="J8:L8"/>
    <mergeCell ref="J9:L9"/>
    <mergeCell ref="A68:L68"/>
    <mergeCell ref="D62:H62"/>
    <mergeCell ref="D58:H58"/>
    <mergeCell ref="A43:L43"/>
    <mergeCell ref="D30:H30"/>
    <mergeCell ref="D31:H31"/>
    <mergeCell ref="D32:H32"/>
    <mergeCell ref="D47:H47"/>
    <mergeCell ref="A56:L56"/>
    <mergeCell ref="D57:H57"/>
    <mergeCell ref="B7:L7"/>
    <mergeCell ref="L10:L11"/>
    <mergeCell ref="D17:H17"/>
    <mergeCell ref="D25:H25"/>
    <mergeCell ref="D28:H28"/>
    <mergeCell ref="K10:K11"/>
    <mergeCell ref="D26:H26"/>
    <mergeCell ref="D16:H16"/>
    <mergeCell ref="D24:H24"/>
    <mergeCell ref="A22:L22"/>
    <mergeCell ref="D60:H60"/>
    <mergeCell ref="A65:L65"/>
    <mergeCell ref="A33:L33"/>
    <mergeCell ref="A39:L39"/>
    <mergeCell ref="A63:L63"/>
    <mergeCell ref="A52:L52"/>
    <mergeCell ref="D48:H48"/>
    <mergeCell ref="D59:H59"/>
    <mergeCell ref="D66:H66"/>
    <mergeCell ref="D67:H67"/>
    <mergeCell ref="D61:H61"/>
    <mergeCell ref="J64:L64"/>
    <mergeCell ref="A12:L12"/>
    <mergeCell ref="D14:H14"/>
    <mergeCell ref="D23:H23"/>
    <mergeCell ref="D20:H20"/>
    <mergeCell ref="D29:H29"/>
    <mergeCell ref="D13:H13"/>
  </mergeCells>
  <hyperlinks>
    <hyperlink ref="J64:L64" r:id="rId1" display="цена проектная"/>
  </hyperlinks>
  <pageMargins left="0.78740157480314965" right="0.78740157480314965" top="0.15748031496062992" bottom="0.15748031496062992" header="0.51181102362204722" footer="0.51181102362204722"/>
  <pageSetup paperSize="9" scale="88" fitToHeight="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P80"/>
  <sheetViews>
    <sheetView zoomScale="140" zoomScaleNormal="140" workbookViewId="0">
      <selection activeCell="M7" sqref="M7"/>
    </sheetView>
  </sheetViews>
  <sheetFormatPr defaultRowHeight="15" x14ac:dyDescent="0.25"/>
  <cols>
    <col min="1" max="1" width="39.7109375" customWidth="1"/>
    <col min="2" max="2" width="18.7109375" customWidth="1"/>
    <col min="3" max="3" width="15" customWidth="1"/>
    <col min="4" max="8" width="1.85546875" customWidth="1"/>
    <col min="9" max="9" width="14.5703125" customWidth="1"/>
    <col min="10" max="12" width="10.7109375" customWidth="1"/>
    <col min="14" max="14" width="9.85546875" bestFit="1" customWidth="1"/>
  </cols>
  <sheetData>
    <row r="1" spans="1:13" ht="15" customHeight="1" x14ac:dyDescent="0.25">
      <c r="A1" s="176" t="s">
        <v>233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8"/>
    </row>
    <row r="2" spans="1:13" ht="15" customHeight="1" x14ac:dyDescent="0.25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1"/>
    </row>
    <row r="3" spans="1:13" ht="15" customHeight="1" x14ac:dyDescent="0.25">
      <c r="A3" s="179"/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1"/>
    </row>
    <row r="4" spans="1:13" ht="15" customHeight="1" x14ac:dyDescent="0.25">
      <c r="A4" s="179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1"/>
    </row>
    <row r="5" spans="1:13" ht="15" customHeight="1" x14ac:dyDescent="0.25">
      <c r="A5" s="179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1"/>
    </row>
    <row r="6" spans="1:13" ht="15" customHeight="1" x14ac:dyDescent="0.25">
      <c r="A6" s="179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1"/>
    </row>
    <row r="7" spans="1:13" ht="24" customHeight="1" thickBot="1" x14ac:dyDescent="0.3">
      <c r="A7" s="182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4"/>
    </row>
    <row r="8" spans="1:13" ht="12" customHeight="1" x14ac:dyDescent="0.25">
      <c r="A8" s="156" t="s">
        <v>109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8"/>
    </row>
    <row r="9" spans="1:13" ht="12" customHeight="1" thickBot="1" x14ac:dyDescent="0.3">
      <c r="A9" s="79" t="s">
        <v>0</v>
      </c>
      <c r="B9" s="138" t="s">
        <v>264</v>
      </c>
      <c r="C9" s="138"/>
      <c r="D9" s="138"/>
      <c r="E9" s="138"/>
      <c r="F9" s="138"/>
      <c r="G9" s="138"/>
      <c r="H9" s="138"/>
      <c r="I9" s="138"/>
      <c r="J9" s="138"/>
      <c r="K9" s="138"/>
      <c r="L9" s="139"/>
    </row>
    <row r="10" spans="1:13" ht="12" customHeight="1" x14ac:dyDescent="0.25">
      <c r="A10" s="185" t="s">
        <v>113</v>
      </c>
      <c r="B10" s="160"/>
      <c r="C10" s="160"/>
      <c r="D10" s="160"/>
      <c r="E10" s="160"/>
      <c r="F10" s="160"/>
      <c r="G10" s="160"/>
      <c r="H10" s="160"/>
      <c r="I10" s="80" t="s">
        <v>1</v>
      </c>
      <c r="J10" s="167">
        <v>0.45</v>
      </c>
      <c r="K10" s="168"/>
      <c r="L10" s="169"/>
    </row>
    <row r="11" spans="1:13" ht="12" customHeight="1" thickBot="1" x14ac:dyDescent="0.3">
      <c r="A11" s="161"/>
      <c r="B11" s="162"/>
      <c r="C11" s="162"/>
      <c r="D11" s="162"/>
      <c r="E11" s="162"/>
      <c r="F11" s="162"/>
      <c r="G11" s="162"/>
      <c r="H11" s="162"/>
      <c r="I11" s="40" t="s">
        <v>178</v>
      </c>
      <c r="J11" s="170">
        <v>0</v>
      </c>
      <c r="K11" s="171"/>
      <c r="L11" s="172"/>
    </row>
    <row r="12" spans="1:13" ht="20.100000000000001" customHeight="1" x14ac:dyDescent="0.25">
      <c r="A12" s="163" t="s">
        <v>2</v>
      </c>
      <c r="B12" s="165" t="s">
        <v>4</v>
      </c>
      <c r="C12" s="208" t="s">
        <v>11</v>
      </c>
      <c r="D12" s="209"/>
      <c r="E12" s="209"/>
      <c r="F12" s="209"/>
      <c r="G12" s="209"/>
      <c r="H12" s="210"/>
      <c r="I12" s="165" t="s">
        <v>6</v>
      </c>
      <c r="J12" s="142" t="s">
        <v>10</v>
      </c>
      <c r="K12" s="142" t="s">
        <v>111</v>
      </c>
      <c r="L12" s="140" t="s">
        <v>112</v>
      </c>
    </row>
    <row r="13" spans="1:13" ht="20.100000000000001" customHeight="1" thickBot="1" x14ac:dyDescent="0.3">
      <c r="A13" s="189"/>
      <c r="B13" s="214"/>
      <c r="C13" s="211"/>
      <c r="D13" s="212"/>
      <c r="E13" s="212"/>
      <c r="F13" s="212"/>
      <c r="G13" s="212"/>
      <c r="H13" s="213"/>
      <c r="I13" s="214"/>
      <c r="J13" s="190"/>
      <c r="K13" s="190"/>
      <c r="L13" s="196"/>
    </row>
    <row r="14" spans="1:13" ht="15" customHeight="1" thickBot="1" x14ac:dyDescent="0.3">
      <c r="A14" s="134" t="s">
        <v>71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</row>
    <row r="15" spans="1:13" ht="35.1" customHeight="1" x14ac:dyDescent="0.25">
      <c r="A15" s="199" t="s">
        <v>207</v>
      </c>
      <c r="B15" s="201"/>
      <c r="C15" s="193" t="s">
        <v>209</v>
      </c>
      <c r="D15" s="193"/>
      <c r="E15" s="193"/>
      <c r="F15" s="193"/>
      <c r="G15" s="193"/>
      <c r="H15" s="193"/>
      <c r="I15" s="15" t="s">
        <v>12</v>
      </c>
      <c r="J15" s="43">
        <v>28</v>
      </c>
      <c r="K15" s="18">
        <f>(J15-J15*$J$10)</f>
        <v>15.4</v>
      </c>
      <c r="L15" s="27">
        <f t="shared" ref="L15:L22" si="0">(J15-J15*$J$10)*$J$11</f>
        <v>0</v>
      </c>
      <c r="M15" s="42"/>
    </row>
    <row r="16" spans="1:13" ht="35.1" customHeight="1" thickBot="1" x14ac:dyDescent="0.3">
      <c r="A16" s="207"/>
      <c r="B16" s="206"/>
      <c r="C16" s="194"/>
      <c r="D16" s="194"/>
      <c r="E16" s="194"/>
      <c r="F16" s="194"/>
      <c r="G16" s="194"/>
      <c r="H16" s="194"/>
      <c r="I16" s="7" t="s">
        <v>13</v>
      </c>
      <c r="J16" s="19">
        <f>J15/12.5</f>
        <v>2.2400000000000002</v>
      </c>
      <c r="K16" s="19">
        <f>K15/12.5</f>
        <v>1.232</v>
      </c>
      <c r="L16" s="28">
        <f t="shared" si="0"/>
        <v>0</v>
      </c>
    </row>
    <row r="17" spans="1:16" ht="35.1" customHeight="1" x14ac:dyDescent="0.25">
      <c r="A17" s="199" t="s">
        <v>206</v>
      </c>
      <c r="B17" s="201"/>
      <c r="C17" s="193" t="s">
        <v>210</v>
      </c>
      <c r="D17" s="193"/>
      <c r="E17" s="193"/>
      <c r="F17" s="193"/>
      <c r="G17" s="193"/>
      <c r="H17" s="193"/>
      <c r="I17" s="15" t="s">
        <v>12</v>
      </c>
      <c r="J17" s="43">
        <v>28</v>
      </c>
      <c r="K17" s="18">
        <f>(J17-J17*$J$10)</f>
        <v>15.4</v>
      </c>
      <c r="L17" s="27">
        <f t="shared" si="0"/>
        <v>0</v>
      </c>
    </row>
    <row r="18" spans="1:16" ht="35.1" customHeight="1" thickBot="1" x14ac:dyDescent="0.3">
      <c r="A18" s="207"/>
      <c r="B18" s="206"/>
      <c r="C18" s="194"/>
      <c r="D18" s="194"/>
      <c r="E18" s="194"/>
      <c r="F18" s="194"/>
      <c r="G18" s="194"/>
      <c r="H18" s="194"/>
      <c r="I18" s="7" t="s">
        <v>13</v>
      </c>
      <c r="J18" s="19">
        <f>J17/12.5</f>
        <v>2.2400000000000002</v>
      </c>
      <c r="K18" s="19">
        <f>K17/12.5</f>
        <v>1.232</v>
      </c>
      <c r="L18" s="28">
        <f t="shared" si="0"/>
        <v>0</v>
      </c>
    </row>
    <row r="19" spans="1:16" ht="35.1" customHeight="1" x14ac:dyDescent="0.25">
      <c r="A19" s="199" t="s">
        <v>202</v>
      </c>
      <c r="B19" s="201"/>
      <c r="C19" s="193" t="s">
        <v>211</v>
      </c>
      <c r="D19" s="193"/>
      <c r="E19" s="193"/>
      <c r="F19" s="193"/>
      <c r="G19" s="193"/>
      <c r="H19" s="193"/>
      <c r="I19" s="15" t="s">
        <v>12</v>
      </c>
      <c r="J19" s="43">
        <v>28</v>
      </c>
      <c r="K19" s="18">
        <f>(J19-J19*$J$10)</f>
        <v>15.4</v>
      </c>
      <c r="L19" s="27">
        <f t="shared" si="0"/>
        <v>0</v>
      </c>
    </row>
    <row r="20" spans="1:16" ht="35.1" customHeight="1" thickBot="1" x14ac:dyDescent="0.3">
      <c r="A20" s="207"/>
      <c r="B20" s="206"/>
      <c r="C20" s="194"/>
      <c r="D20" s="194"/>
      <c r="E20" s="194"/>
      <c r="F20" s="194"/>
      <c r="G20" s="194"/>
      <c r="H20" s="194"/>
      <c r="I20" s="7" t="s">
        <v>13</v>
      </c>
      <c r="J20" s="19">
        <f>J19/14.5</f>
        <v>1.9310344827586208</v>
      </c>
      <c r="K20" s="19">
        <f>K19/14.5</f>
        <v>1.0620689655172415</v>
      </c>
      <c r="L20" s="28">
        <f t="shared" si="0"/>
        <v>0</v>
      </c>
    </row>
    <row r="21" spans="1:16" ht="35.1" customHeight="1" x14ac:dyDescent="0.25">
      <c r="A21" s="199" t="s">
        <v>205</v>
      </c>
      <c r="B21" s="201"/>
      <c r="C21" s="193" t="s">
        <v>212</v>
      </c>
      <c r="D21" s="193"/>
      <c r="E21" s="193"/>
      <c r="F21" s="193"/>
      <c r="G21" s="193"/>
      <c r="H21" s="193"/>
      <c r="I21" s="15" t="s">
        <v>12</v>
      </c>
      <c r="J21" s="43">
        <v>28</v>
      </c>
      <c r="K21" s="18">
        <f>(J21-J21*$J$10)</f>
        <v>15.4</v>
      </c>
      <c r="L21" s="27">
        <f t="shared" si="0"/>
        <v>0</v>
      </c>
    </row>
    <row r="22" spans="1:16" ht="35.1" customHeight="1" thickBot="1" x14ac:dyDescent="0.3">
      <c r="A22" s="207"/>
      <c r="B22" s="206"/>
      <c r="C22" s="194"/>
      <c r="D22" s="194"/>
      <c r="E22" s="194"/>
      <c r="F22" s="194"/>
      <c r="G22" s="194"/>
      <c r="H22" s="194"/>
      <c r="I22" s="7" t="s">
        <v>13</v>
      </c>
      <c r="J22" s="19">
        <f>J21/13.8</f>
        <v>2.0289855072463765</v>
      </c>
      <c r="K22" s="19">
        <f>K21/13.8</f>
        <v>1.1159420289855073</v>
      </c>
      <c r="L22" s="28">
        <f t="shared" si="0"/>
        <v>0</v>
      </c>
    </row>
    <row r="23" spans="1:16" ht="35.1" customHeight="1" x14ac:dyDescent="0.25">
      <c r="A23" s="199" t="s">
        <v>204</v>
      </c>
      <c r="B23" s="201"/>
      <c r="C23" s="193" t="s">
        <v>213</v>
      </c>
      <c r="D23" s="193"/>
      <c r="E23" s="193"/>
      <c r="F23" s="193"/>
      <c r="G23" s="193"/>
      <c r="H23" s="193"/>
      <c r="I23" s="15" t="s">
        <v>12</v>
      </c>
      <c r="J23" s="43">
        <v>28</v>
      </c>
      <c r="K23" s="18">
        <f>(J23-J23*$J$10)</f>
        <v>15.4</v>
      </c>
      <c r="L23" s="27">
        <f t="shared" ref="L23:L29" si="1">(J23-J23*$J$10)*$J$11</f>
        <v>0</v>
      </c>
    </row>
    <row r="24" spans="1:16" ht="35.1" customHeight="1" thickBot="1" x14ac:dyDescent="0.3">
      <c r="A24" s="200"/>
      <c r="B24" s="202"/>
      <c r="C24" s="195"/>
      <c r="D24" s="195"/>
      <c r="E24" s="195"/>
      <c r="F24" s="195"/>
      <c r="G24" s="195"/>
      <c r="H24" s="195"/>
      <c r="I24" s="24" t="s">
        <v>13</v>
      </c>
      <c r="J24" s="25">
        <f>J23/16</f>
        <v>1.75</v>
      </c>
      <c r="K24" s="25">
        <f>K23/16</f>
        <v>0.96250000000000002</v>
      </c>
      <c r="L24" s="29">
        <f t="shared" si="1"/>
        <v>0</v>
      </c>
      <c r="M24" s="3"/>
      <c r="N24" s="3"/>
      <c r="O24" s="3"/>
      <c r="P24" s="3"/>
    </row>
    <row r="25" spans="1:16" ht="35.1" customHeight="1" x14ac:dyDescent="0.25">
      <c r="A25" s="199" t="s">
        <v>208</v>
      </c>
      <c r="B25" s="201"/>
      <c r="C25" s="193" t="s">
        <v>214</v>
      </c>
      <c r="D25" s="193"/>
      <c r="E25" s="193"/>
      <c r="F25" s="193"/>
      <c r="G25" s="193"/>
      <c r="H25" s="193"/>
      <c r="I25" s="15" t="s">
        <v>12</v>
      </c>
      <c r="J25" s="43">
        <v>28</v>
      </c>
      <c r="K25" s="18">
        <f>(J25-J25*$J$10)</f>
        <v>15.4</v>
      </c>
      <c r="L25" s="27">
        <f t="shared" si="1"/>
        <v>0</v>
      </c>
      <c r="M25" s="3"/>
      <c r="N25" s="3"/>
      <c r="O25" s="3"/>
      <c r="P25" s="3"/>
    </row>
    <row r="26" spans="1:16" ht="35.1" customHeight="1" thickBot="1" x14ac:dyDescent="0.3">
      <c r="A26" s="203"/>
      <c r="B26" s="204"/>
      <c r="C26" s="205"/>
      <c r="D26" s="205"/>
      <c r="E26" s="205"/>
      <c r="F26" s="205"/>
      <c r="G26" s="205"/>
      <c r="H26" s="205"/>
      <c r="I26" s="30" t="s">
        <v>13</v>
      </c>
      <c r="J26" s="31">
        <f>J25/16.6</f>
        <v>1.6867469879518071</v>
      </c>
      <c r="K26" s="31">
        <f>K25/16.6</f>
        <v>0.92771084337349397</v>
      </c>
      <c r="L26" s="32">
        <f t="shared" si="1"/>
        <v>0</v>
      </c>
      <c r="M26" s="3"/>
      <c r="N26" s="3"/>
      <c r="O26" s="3"/>
      <c r="P26" s="3"/>
    </row>
    <row r="27" spans="1:16" ht="26.1" customHeight="1" x14ac:dyDescent="0.25">
      <c r="A27" s="199" t="s">
        <v>203</v>
      </c>
      <c r="B27" s="201"/>
      <c r="C27" s="193" t="s">
        <v>215</v>
      </c>
      <c r="D27" s="193"/>
      <c r="E27" s="193"/>
      <c r="F27" s="193"/>
      <c r="G27" s="193"/>
      <c r="H27" s="193"/>
      <c r="I27" s="15" t="s">
        <v>14</v>
      </c>
      <c r="J27" s="43">
        <v>33</v>
      </c>
      <c r="K27" s="18">
        <f>(J27-J27*$J$10)</f>
        <v>18.149999999999999</v>
      </c>
      <c r="L27" s="27">
        <f t="shared" si="1"/>
        <v>0</v>
      </c>
      <c r="M27" s="3"/>
      <c r="N27" s="3"/>
      <c r="O27" s="3"/>
      <c r="P27" s="3"/>
    </row>
    <row r="28" spans="1:16" ht="26.1" customHeight="1" x14ac:dyDescent="0.25">
      <c r="A28" s="207"/>
      <c r="B28" s="206"/>
      <c r="C28" s="194"/>
      <c r="D28" s="194"/>
      <c r="E28" s="194"/>
      <c r="F28" s="194"/>
      <c r="G28" s="194"/>
      <c r="H28" s="194"/>
      <c r="I28" s="36" t="s">
        <v>23</v>
      </c>
      <c r="J28" s="44">
        <f>J29*26.3</f>
        <v>47.68681318681319</v>
      </c>
      <c r="K28" s="37">
        <f>(J28-J28*$J$10)</f>
        <v>26.227747252747253</v>
      </c>
      <c r="L28" s="38">
        <f t="shared" si="1"/>
        <v>0</v>
      </c>
      <c r="M28" s="3"/>
      <c r="N28" s="3"/>
      <c r="O28" s="3"/>
      <c r="P28" s="3"/>
    </row>
    <row r="29" spans="1:16" ht="26.1" customHeight="1" thickBot="1" x14ac:dyDescent="0.3">
      <c r="A29" s="200"/>
      <c r="B29" s="202"/>
      <c r="C29" s="195"/>
      <c r="D29" s="195"/>
      <c r="E29" s="195"/>
      <c r="F29" s="195"/>
      <c r="G29" s="195"/>
      <c r="H29" s="195"/>
      <c r="I29" s="24" t="s">
        <v>13</v>
      </c>
      <c r="J29" s="25">
        <f>J27/18.2</f>
        <v>1.8131868131868132</v>
      </c>
      <c r="K29" s="25">
        <f>K27/18.2</f>
        <v>0.99725274725274726</v>
      </c>
      <c r="L29" s="29">
        <f t="shared" si="1"/>
        <v>0</v>
      </c>
      <c r="M29" s="3"/>
      <c r="N29" s="3"/>
      <c r="O29" s="3"/>
      <c r="P29" s="3"/>
    </row>
    <row r="30" spans="1:16" ht="15" customHeight="1" thickBot="1" x14ac:dyDescent="0.3">
      <c r="A30" s="186" t="s">
        <v>15</v>
      </c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8"/>
      <c r="M30" s="3"/>
      <c r="N30" s="3"/>
      <c r="O30" s="3"/>
      <c r="P30" s="3"/>
    </row>
    <row r="31" spans="1:16" ht="36.950000000000003" customHeight="1" x14ac:dyDescent="0.25">
      <c r="A31" s="20" t="s">
        <v>216</v>
      </c>
      <c r="B31" s="22"/>
      <c r="C31" s="191" t="s">
        <v>16</v>
      </c>
      <c r="D31" s="192"/>
      <c r="E31" s="192"/>
      <c r="F31" s="192"/>
      <c r="G31" s="192"/>
      <c r="H31" s="192"/>
      <c r="I31" s="15" t="s">
        <v>13</v>
      </c>
      <c r="J31" s="45">
        <v>39.6</v>
      </c>
      <c r="K31" s="18">
        <f>(J31-J31*$J$10)</f>
        <v>21.78</v>
      </c>
      <c r="L31" s="27">
        <f>(J31-J31*$J$10)*$J$11</f>
        <v>0</v>
      </c>
      <c r="M31" s="41"/>
      <c r="N31" s="3"/>
      <c r="O31" s="3"/>
      <c r="P31" s="3"/>
    </row>
    <row r="32" spans="1:16" ht="36.950000000000003" customHeight="1" x14ac:dyDescent="0.25">
      <c r="A32" s="21" t="s">
        <v>217</v>
      </c>
      <c r="B32" s="26"/>
      <c r="C32" s="174" t="s">
        <v>16</v>
      </c>
      <c r="D32" s="175"/>
      <c r="E32" s="175"/>
      <c r="F32" s="175"/>
      <c r="G32" s="175"/>
      <c r="H32" s="175"/>
      <c r="I32" s="7" t="s">
        <v>13</v>
      </c>
      <c r="J32" s="46">
        <v>46.8</v>
      </c>
      <c r="K32" s="19">
        <f>(J32-J32*$J$10)</f>
        <v>25.74</v>
      </c>
      <c r="L32" s="28">
        <f>(J32-J32*$J$10)*$J$11</f>
        <v>0</v>
      </c>
      <c r="M32" s="41"/>
      <c r="N32" s="3"/>
      <c r="O32" s="3"/>
      <c r="P32" s="3"/>
    </row>
    <row r="33" spans="1:16" ht="36.950000000000003" customHeight="1" x14ac:dyDescent="0.25">
      <c r="A33" s="21" t="s">
        <v>218</v>
      </c>
      <c r="B33" s="26"/>
      <c r="C33" s="174" t="s">
        <v>219</v>
      </c>
      <c r="D33" s="175"/>
      <c r="E33" s="175"/>
      <c r="F33" s="175"/>
      <c r="G33" s="175"/>
      <c r="H33" s="175"/>
      <c r="I33" s="7" t="s">
        <v>13</v>
      </c>
      <c r="J33" s="46">
        <v>14.4</v>
      </c>
      <c r="K33" s="19">
        <f>(J33-J33*$J$10)</f>
        <v>7.92</v>
      </c>
      <c r="L33" s="28">
        <f>(J33-J33*$J$10)*$J$11</f>
        <v>0</v>
      </c>
      <c r="M33" s="41"/>
      <c r="N33" s="3"/>
      <c r="O33" s="3"/>
      <c r="P33" s="3"/>
    </row>
    <row r="34" spans="1:16" ht="36.950000000000003" customHeight="1" thickBot="1" x14ac:dyDescent="0.3">
      <c r="A34" s="39" t="s">
        <v>220</v>
      </c>
      <c r="C34" s="197" t="s">
        <v>16</v>
      </c>
      <c r="D34" s="198"/>
      <c r="E34" s="198"/>
      <c r="F34" s="198"/>
      <c r="G34" s="198"/>
      <c r="H34" s="198"/>
      <c r="I34" s="24" t="s">
        <v>13</v>
      </c>
      <c r="J34" s="47">
        <v>79.2</v>
      </c>
      <c r="K34" s="25">
        <f>(J34-J34*$J$10)</f>
        <v>43.56</v>
      </c>
      <c r="L34" s="29">
        <f>(J34-J34*$J$10)*$J$11</f>
        <v>0</v>
      </c>
      <c r="M34" s="41"/>
      <c r="N34" s="3"/>
      <c r="O34" s="3"/>
      <c r="P34" s="3"/>
    </row>
    <row r="35" spans="1:16" ht="15" customHeight="1" thickBot="1" x14ac:dyDescent="0.3">
      <c r="A35" s="186" t="s">
        <v>18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8"/>
      <c r="M35" s="41"/>
      <c r="N35" s="3"/>
      <c r="O35" s="3"/>
      <c r="P35" s="3"/>
    </row>
    <row r="36" spans="1:16" ht="36.950000000000003" customHeight="1" x14ac:dyDescent="0.25">
      <c r="A36" s="20" t="s">
        <v>24</v>
      </c>
      <c r="B36" s="34"/>
      <c r="C36" s="191" t="s">
        <v>17</v>
      </c>
      <c r="D36" s="192"/>
      <c r="E36" s="192"/>
      <c r="F36" s="192"/>
      <c r="G36" s="192"/>
      <c r="H36" s="192"/>
      <c r="I36" s="15" t="s">
        <v>13</v>
      </c>
      <c r="J36" s="45">
        <v>14.4</v>
      </c>
      <c r="K36" s="18">
        <f>(J36-J36*$J$10)</f>
        <v>7.92</v>
      </c>
      <c r="L36" s="27">
        <f>(J36-J36*$J$10)*$J$11</f>
        <v>0</v>
      </c>
      <c r="M36" s="41"/>
      <c r="N36" s="3"/>
      <c r="O36" s="3"/>
      <c r="P36" s="3"/>
    </row>
    <row r="37" spans="1:16" ht="36.950000000000003" customHeight="1" x14ac:dyDescent="0.25">
      <c r="A37" s="21" t="s">
        <v>25</v>
      </c>
      <c r="B37" s="33"/>
      <c r="C37" s="174" t="s">
        <v>17</v>
      </c>
      <c r="D37" s="175"/>
      <c r="E37" s="175"/>
      <c r="F37" s="175"/>
      <c r="G37" s="175"/>
      <c r="H37" s="175"/>
      <c r="I37" s="7" t="s">
        <v>13</v>
      </c>
      <c r="J37" s="46">
        <v>14.4</v>
      </c>
      <c r="K37" s="19">
        <f>(J37-J37*$J$10)</f>
        <v>7.92</v>
      </c>
      <c r="L37" s="28">
        <f>(J37-J37*$J$10)*$J$11</f>
        <v>0</v>
      </c>
      <c r="M37" s="41"/>
      <c r="N37" s="3"/>
      <c r="O37" s="3"/>
      <c r="P37" s="3"/>
    </row>
    <row r="38" spans="1:16" ht="36.950000000000003" customHeight="1" x14ac:dyDescent="0.25">
      <c r="A38" s="21" t="s">
        <v>26</v>
      </c>
      <c r="B38" s="26"/>
      <c r="C38" s="174" t="s">
        <v>16</v>
      </c>
      <c r="D38" s="175"/>
      <c r="E38" s="175"/>
      <c r="F38" s="175"/>
      <c r="G38" s="175"/>
      <c r="H38" s="175"/>
      <c r="I38" s="7" t="s">
        <v>13</v>
      </c>
      <c r="J38" s="46">
        <v>46.8</v>
      </c>
      <c r="K38" s="19">
        <f>(J38-J38*$J$10)</f>
        <v>25.74</v>
      </c>
      <c r="L38" s="28">
        <f>(J38-J38*$J$10)*$J$11</f>
        <v>0</v>
      </c>
      <c r="M38" s="41"/>
      <c r="N38" s="3"/>
      <c r="O38" s="3"/>
      <c r="P38" s="3"/>
    </row>
    <row r="39" spans="1:16" ht="36.950000000000003" customHeight="1" thickBot="1" x14ac:dyDescent="0.3">
      <c r="A39" s="39" t="s">
        <v>33</v>
      </c>
      <c r="B39" s="23"/>
      <c r="C39" s="197" t="s">
        <v>16</v>
      </c>
      <c r="D39" s="198"/>
      <c r="E39" s="198"/>
      <c r="F39" s="198"/>
      <c r="G39" s="198"/>
      <c r="H39" s="198"/>
      <c r="I39" s="24" t="s">
        <v>13</v>
      </c>
      <c r="J39" s="47">
        <v>46.8</v>
      </c>
      <c r="K39" s="25">
        <f>(J39-J39*$J$10)</f>
        <v>25.74</v>
      </c>
      <c r="L39" s="29">
        <f>(J39-J39*$J$10)*$J$11</f>
        <v>0</v>
      </c>
      <c r="M39" s="41"/>
      <c r="N39" s="3"/>
      <c r="O39" s="3"/>
      <c r="P39" s="3"/>
    </row>
    <row r="40" spans="1:16" ht="15" customHeight="1" thickBot="1" x14ac:dyDescent="0.3">
      <c r="A40" s="186" t="s">
        <v>19</v>
      </c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8"/>
      <c r="M40" s="41"/>
      <c r="N40" s="3"/>
      <c r="O40" s="3"/>
      <c r="P40" s="3"/>
    </row>
    <row r="41" spans="1:16" ht="36.950000000000003" customHeight="1" x14ac:dyDescent="0.25">
      <c r="A41" s="20" t="s">
        <v>27</v>
      </c>
      <c r="B41" s="34"/>
      <c r="C41" s="191" t="s">
        <v>17</v>
      </c>
      <c r="D41" s="192"/>
      <c r="E41" s="192"/>
      <c r="F41" s="192"/>
      <c r="G41" s="192"/>
      <c r="H41" s="192"/>
      <c r="I41" s="15" t="s">
        <v>13</v>
      </c>
      <c r="J41" s="45">
        <v>14.4</v>
      </c>
      <c r="K41" s="18">
        <f t="shared" ref="K41:K46" si="2">(J41-J41*$J$10)</f>
        <v>7.92</v>
      </c>
      <c r="L41" s="27">
        <f t="shared" ref="L41:L46" si="3">(J41-J41*$J$10)*$J$11</f>
        <v>0</v>
      </c>
      <c r="M41" s="41"/>
      <c r="N41" s="3"/>
      <c r="O41" s="3"/>
      <c r="P41" s="3"/>
    </row>
    <row r="42" spans="1:16" ht="36.950000000000003" customHeight="1" x14ac:dyDescent="0.25">
      <c r="A42" s="21" t="s">
        <v>28</v>
      </c>
      <c r="B42" s="33"/>
      <c r="C42" s="174" t="s">
        <v>17</v>
      </c>
      <c r="D42" s="175"/>
      <c r="E42" s="175"/>
      <c r="F42" s="175"/>
      <c r="G42" s="175"/>
      <c r="H42" s="175"/>
      <c r="I42" s="7" t="s">
        <v>13</v>
      </c>
      <c r="J42" s="46">
        <v>14.4</v>
      </c>
      <c r="K42" s="19">
        <f t="shared" si="2"/>
        <v>7.92</v>
      </c>
      <c r="L42" s="28">
        <f t="shared" si="3"/>
        <v>0</v>
      </c>
      <c r="M42" s="41"/>
      <c r="N42" s="3"/>
      <c r="O42" s="3"/>
      <c r="P42" s="3"/>
    </row>
    <row r="43" spans="1:16" ht="36.950000000000003" customHeight="1" x14ac:dyDescent="0.25">
      <c r="A43" s="21" t="s">
        <v>29</v>
      </c>
      <c r="B43" s="33"/>
      <c r="C43" s="174" t="s">
        <v>17</v>
      </c>
      <c r="D43" s="175"/>
      <c r="E43" s="175"/>
      <c r="F43" s="175"/>
      <c r="G43" s="175"/>
      <c r="H43" s="175"/>
      <c r="I43" s="7" t="s">
        <v>13</v>
      </c>
      <c r="J43" s="46">
        <v>14.4</v>
      </c>
      <c r="K43" s="19">
        <f t="shared" si="2"/>
        <v>7.92</v>
      </c>
      <c r="L43" s="28">
        <f t="shared" si="3"/>
        <v>0</v>
      </c>
      <c r="M43" s="41"/>
      <c r="N43" s="3"/>
      <c r="O43" s="3"/>
      <c r="P43" s="3"/>
    </row>
    <row r="44" spans="1:16" ht="36.950000000000003" customHeight="1" x14ac:dyDescent="0.25">
      <c r="A44" s="21" t="s">
        <v>30</v>
      </c>
      <c r="B44" s="33"/>
      <c r="C44" s="174" t="s">
        <v>16</v>
      </c>
      <c r="D44" s="175"/>
      <c r="E44" s="175"/>
      <c r="F44" s="175"/>
      <c r="G44" s="175"/>
      <c r="H44" s="175"/>
      <c r="I44" s="7" t="s">
        <v>13</v>
      </c>
      <c r="J44" s="46">
        <v>46.8</v>
      </c>
      <c r="K44" s="19">
        <f t="shared" si="2"/>
        <v>25.74</v>
      </c>
      <c r="L44" s="28">
        <f t="shared" si="3"/>
        <v>0</v>
      </c>
      <c r="M44" s="41"/>
      <c r="N44" s="3"/>
      <c r="O44" s="3"/>
      <c r="P44" s="3"/>
    </row>
    <row r="45" spans="1:16" ht="36.950000000000003" customHeight="1" x14ac:dyDescent="0.25">
      <c r="A45" s="21" t="s">
        <v>31</v>
      </c>
      <c r="B45" s="26"/>
      <c r="C45" s="174" t="s">
        <v>16</v>
      </c>
      <c r="D45" s="175"/>
      <c r="E45" s="175"/>
      <c r="F45" s="175"/>
      <c r="G45" s="175"/>
      <c r="H45" s="175"/>
      <c r="I45" s="7" t="s">
        <v>13</v>
      </c>
      <c r="J45" s="46">
        <v>46.8</v>
      </c>
      <c r="K45" s="19">
        <f t="shared" si="2"/>
        <v>25.74</v>
      </c>
      <c r="L45" s="28">
        <f t="shared" si="3"/>
        <v>0</v>
      </c>
      <c r="M45" s="41"/>
      <c r="N45" s="3"/>
      <c r="O45" s="3"/>
      <c r="P45" s="3"/>
    </row>
    <row r="46" spans="1:16" ht="36.950000000000003" customHeight="1" thickBot="1" x14ac:dyDescent="0.3">
      <c r="A46" s="39" t="s">
        <v>32</v>
      </c>
      <c r="B46" s="35"/>
      <c r="C46" s="197" t="s">
        <v>16</v>
      </c>
      <c r="D46" s="198"/>
      <c r="E46" s="198"/>
      <c r="F46" s="198"/>
      <c r="G46" s="198"/>
      <c r="H46" s="198"/>
      <c r="I46" s="24" t="s">
        <v>13</v>
      </c>
      <c r="J46" s="47">
        <v>46.8</v>
      </c>
      <c r="K46" s="25">
        <f t="shared" si="2"/>
        <v>25.74</v>
      </c>
      <c r="L46" s="29">
        <f t="shared" si="3"/>
        <v>0</v>
      </c>
      <c r="M46" s="41"/>
      <c r="N46" s="3"/>
      <c r="O46" s="3"/>
      <c r="P46" s="3"/>
    </row>
    <row r="47" spans="1:16" ht="15" customHeight="1" thickBot="1" x14ac:dyDescent="0.3">
      <c r="A47" s="186" t="s">
        <v>58</v>
      </c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8"/>
      <c r="M47" s="41"/>
      <c r="N47" s="3"/>
      <c r="O47" s="3"/>
      <c r="P47" s="3"/>
    </row>
    <row r="48" spans="1:16" ht="36.950000000000003" customHeight="1" x14ac:dyDescent="0.25">
      <c r="A48" s="20" t="s">
        <v>59</v>
      </c>
      <c r="B48" s="34"/>
      <c r="C48" s="191" t="s">
        <v>17</v>
      </c>
      <c r="D48" s="192"/>
      <c r="E48" s="192"/>
      <c r="F48" s="192"/>
      <c r="G48" s="192"/>
      <c r="H48" s="192"/>
      <c r="I48" s="15" t="s">
        <v>13</v>
      </c>
      <c r="J48" s="45">
        <v>14.4</v>
      </c>
      <c r="K48" s="18">
        <f>(J48-J48*$J$10)</f>
        <v>7.92</v>
      </c>
      <c r="L48" s="27">
        <f>(J48-J48*$J$10)*$J$11</f>
        <v>0</v>
      </c>
      <c r="M48" s="41"/>
      <c r="N48" s="3"/>
      <c r="O48" s="3"/>
      <c r="P48" s="3"/>
    </row>
    <row r="49" spans="1:16" ht="36.950000000000003" customHeight="1" x14ac:dyDescent="0.25">
      <c r="A49" s="21" t="s">
        <v>60</v>
      </c>
      <c r="B49" s="33"/>
      <c r="C49" s="174" t="s">
        <v>17</v>
      </c>
      <c r="D49" s="175"/>
      <c r="E49" s="175"/>
      <c r="F49" s="175"/>
      <c r="G49" s="175"/>
      <c r="H49" s="175"/>
      <c r="I49" s="7" t="s">
        <v>13</v>
      </c>
      <c r="J49" s="46">
        <v>14.4</v>
      </c>
      <c r="K49" s="19">
        <f>(J49-J49*$J$10)</f>
        <v>7.92</v>
      </c>
      <c r="L49" s="28">
        <f>(J49-J49*$J$10)*$J$11</f>
        <v>0</v>
      </c>
      <c r="M49" s="41"/>
      <c r="N49" s="3"/>
      <c r="O49" s="3"/>
      <c r="P49" s="3"/>
    </row>
    <row r="50" spans="1:16" ht="36.950000000000003" customHeight="1" x14ac:dyDescent="0.25">
      <c r="A50" s="21" t="s">
        <v>61</v>
      </c>
      <c r="B50" s="26"/>
      <c r="C50" s="174" t="s">
        <v>16</v>
      </c>
      <c r="D50" s="175"/>
      <c r="E50" s="175"/>
      <c r="F50" s="175"/>
      <c r="G50" s="175"/>
      <c r="H50" s="175"/>
      <c r="I50" s="7" t="s">
        <v>13</v>
      </c>
      <c r="J50" s="46">
        <v>46.8</v>
      </c>
      <c r="K50" s="19">
        <f>(J50-J50*$J$10)</f>
        <v>25.74</v>
      </c>
      <c r="L50" s="28">
        <f>(J50-J50*$J$10)*$J$11</f>
        <v>0</v>
      </c>
      <c r="M50" s="41"/>
      <c r="N50" s="3"/>
      <c r="O50" s="3"/>
      <c r="P50" s="3"/>
    </row>
    <row r="51" spans="1:16" ht="36.950000000000003" customHeight="1" thickBot="1" x14ac:dyDescent="0.3">
      <c r="A51" s="39" t="s">
        <v>62</v>
      </c>
      <c r="B51" s="23"/>
      <c r="C51" s="197" t="s">
        <v>16</v>
      </c>
      <c r="D51" s="198"/>
      <c r="E51" s="198"/>
      <c r="F51" s="198"/>
      <c r="G51" s="198"/>
      <c r="H51" s="198"/>
      <c r="I51" s="24" t="s">
        <v>13</v>
      </c>
      <c r="J51" s="47">
        <v>46.8</v>
      </c>
      <c r="K51" s="25">
        <f>(J51-J51*$J$10)</f>
        <v>25.74</v>
      </c>
      <c r="L51" s="29">
        <f>(J51-J51*$J$10)*$J$11</f>
        <v>0</v>
      </c>
      <c r="M51" s="41"/>
      <c r="N51" s="3"/>
      <c r="O51" s="3"/>
      <c r="P51" s="3"/>
    </row>
    <row r="52" spans="1:16" ht="15" customHeight="1" thickBot="1" x14ac:dyDescent="0.3">
      <c r="A52" s="186" t="s">
        <v>20</v>
      </c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8"/>
      <c r="M52" s="41"/>
      <c r="N52" s="3"/>
      <c r="O52" s="3"/>
      <c r="P52" s="3"/>
    </row>
    <row r="53" spans="1:16" ht="36.950000000000003" customHeight="1" x14ac:dyDescent="0.25">
      <c r="A53" s="20" t="s">
        <v>34</v>
      </c>
      <c r="B53" s="34"/>
      <c r="C53" s="191" t="s">
        <v>17</v>
      </c>
      <c r="D53" s="192"/>
      <c r="E53" s="192"/>
      <c r="F53" s="192"/>
      <c r="G53" s="192"/>
      <c r="H53" s="192"/>
      <c r="I53" s="15" t="s">
        <v>13</v>
      </c>
      <c r="J53" s="45">
        <v>14.4</v>
      </c>
      <c r="K53" s="18">
        <f>(J53-J53*$J$10)</f>
        <v>7.92</v>
      </c>
      <c r="L53" s="27">
        <f>(J53-J53*$J$10)*$J$11</f>
        <v>0</v>
      </c>
      <c r="M53" s="41"/>
      <c r="N53" s="3"/>
      <c r="O53" s="3"/>
      <c r="P53" s="3"/>
    </row>
    <row r="54" spans="1:16" ht="36.950000000000003" customHeight="1" thickBot="1" x14ac:dyDescent="0.3">
      <c r="A54" s="39" t="s">
        <v>35</v>
      </c>
      <c r="B54" s="23"/>
      <c r="C54" s="197" t="s">
        <v>17</v>
      </c>
      <c r="D54" s="198"/>
      <c r="E54" s="198"/>
      <c r="F54" s="198"/>
      <c r="G54" s="198"/>
      <c r="H54" s="198"/>
      <c r="I54" s="24" t="s">
        <v>13</v>
      </c>
      <c r="J54" s="47">
        <v>14.4</v>
      </c>
      <c r="K54" s="25">
        <f>(J54-J54*$J$10)</f>
        <v>7.92</v>
      </c>
      <c r="L54" s="29">
        <f>(J54-J54*$J$10)*$J$11</f>
        <v>0</v>
      </c>
      <c r="M54" s="41"/>
      <c r="N54" s="3"/>
      <c r="O54" s="3"/>
      <c r="P54" s="3"/>
    </row>
    <row r="55" spans="1:16" ht="15" customHeight="1" thickBot="1" x14ac:dyDescent="0.3">
      <c r="A55" s="186" t="s">
        <v>21</v>
      </c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8"/>
      <c r="M55" s="41"/>
      <c r="N55" s="3"/>
      <c r="O55" s="3"/>
      <c r="P55" s="3"/>
    </row>
    <row r="56" spans="1:16" ht="36.950000000000003" customHeight="1" x14ac:dyDescent="0.25">
      <c r="A56" s="20" t="s">
        <v>36</v>
      </c>
      <c r="B56" s="34"/>
      <c r="C56" s="191" t="s">
        <v>17</v>
      </c>
      <c r="D56" s="192"/>
      <c r="E56" s="192"/>
      <c r="F56" s="192"/>
      <c r="G56" s="192"/>
      <c r="H56" s="192"/>
      <c r="I56" s="15" t="s">
        <v>13</v>
      </c>
      <c r="J56" s="45">
        <v>14.4</v>
      </c>
      <c r="K56" s="18">
        <f>(J56-J56*$J$10)</f>
        <v>7.92</v>
      </c>
      <c r="L56" s="27">
        <f>(J56-J56*$J$10)*$J$11</f>
        <v>0</v>
      </c>
      <c r="M56" s="41"/>
      <c r="N56" s="3"/>
      <c r="O56" s="3"/>
      <c r="P56" s="3"/>
    </row>
    <row r="57" spans="1:16" ht="36.950000000000003" customHeight="1" x14ac:dyDescent="0.25">
      <c r="A57" s="21" t="s">
        <v>37</v>
      </c>
      <c r="B57" s="33"/>
      <c r="C57" s="174" t="s">
        <v>17</v>
      </c>
      <c r="D57" s="175"/>
      <c r="E57" s="175"/>
      <c r="F57" s="175"/>
      <c r="G57" s="175"/>
      <c r="H57" s="175"/>
      <c r="I57" s="7" t="s">
        <v>13</v>
      </c>
      <c r="J57" s="46">
        <v>14.4</v>
      </c>
      <c r="K57" s="19">
        <f>(J57-J57*$J$10)</f>
        <v>7.92</v>
      </c>
      <c r="L57" s="28">
        <f>(J57-J57*$J$10)*$J$11</f>
        <v>0</v>
      </c>
      <c r="M57" s="41"/>
      <c r="N57" s="3"/>
      <c r="O57" s="3"/>
      <c r="P57" s="3"/>
    </row>
    <row r="58" spans="1:16" ht="36.950000000000003" customHeight="1" x14ac:dyDescent="0.25">
      <c r="A58" s="21" t="s">
        <v>38</v>
      </c>
      <c r="B58" s="26"/>
      <c r="C58" s="174" t="s">
        <v>16</v>
      </c>
      <c r="D58" s="175"/>
      <c r="E58" s="175"/>
      <c r="F58" s="175"/>
      <c r="G58" s="175"/>
      <c r="H58" s="175"/>
      <c r="I58" s="7" t="s">
        <v>13</v>
      </c>
      <c r="J58" s="46">
        <v>46.8</v>
      </c>
      <c r="K58" s="19">
        <f>(J58-J58*$J$10)</f>
        <v>25.74</v>
      </c>
      <c r="L58" s="28">
        <f>(J58-J58*$J$10)*$J$11</f>
        <v>0</v>
      </c>
      <c r="M58" s="41"/>
      <c r="N58" s="3"/>
      <c r="O58" s="3"/>
      <c r="P58" s="3"/>
    </row>
    <row r="59" spans="1:16" ht="36.950000000000003" customHeight="1" thickBot="1" x14ac:dyDescent="0.3">
      <c r="A59" s="39" t="s">
        <v>39</v>
      </c>
      <c r="B59" s="23"/>
      <c r="C59" s="197" t="s">
        <v>16</v>
      </c>
      <c r="D59" s="198"/>
      <c r="E59" s="198"/>
      <c r="F59" s="198"/>
      <c r="G59" s="198"/>
      <c r="H59" s="198"/>
      <c r="I59" s="24" t="s">
        <v>13</v>
      </c>
      <c r="J59" s="47">
        <v>46.8</v>
      </c>
      <c r="K59" s="25">
        <f>(J59-J59*$J$10)</f>
        <v>25.74</v>
      </c>
      <c r="L59" s="29">
        <f>(J59-J59*$J$10)*$J$11</f>
        <v>0</v>
      </c>
      <c r="M59" s="41"/>
      <c r="N59" s="3"/>
      <c r="O59" s="3"/>
      <c r="P59" s="3"/>
    </row>
    <row r="60" spans="1:16" ht="15" customHeight="1" thickBot="1" x14ac:dyDescent="0.3">
      <c r="A60" s="186" t="s">
        <v>22</v>
      </c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8"/>
      <c r="M60" s="41"/>
      <c r="N60" s="3"/>
      <c r="O60" s="3"/>
      <c r="P60" s="3"/>
    </row>
    <row r="61" spans="1:16" ht="36.950000000000003" customHeight="1" x14ac:dyDescent="0.25">
      <c r="A61" s="20" t="s">
        <v>40</v>
      </c>
      <c r="B61" s="34"/>
      <c r="C61" s="191" t="s">
        <v>17</v>
      </c>
      <c r="D61" s="192"/>
      <c r="E61" s="192"/>
      <c r="F61" s="192"/>
      <c r="G61" s="192"/>
      <c r="H61" s="192"/>
      <c r="I61" s="15" t="s">
        <v>13</v>
      </c>
      <c r="J61" s="45">
        <v>14.4</v>
      </c>
      <c r="K61" s="18">
        <f t="shared" ref="K61:K66" si="4">(J61-J61*$J$10)</f>
        <v>7.92</v>
      </c>
      <c r="L61" s="27">
        <f t="shared" ref="L61:L66" si="5">(J61-J61*$J$10)*$J$11</f>
        <v>0</v>
      </c>
      <c r="M61" s="41"/>
      <c r="N61" s="3"/>
      <c r="O61" s="3"/>
      <c r="P61" s="3"/>
    </row>
    <row r="62" spans="1:16" ht="36.950000000000003" customHeight="1" x14ac:dyDescent="0.25">
      <c r="A62" s="21" t="s">
        <v>41</v>
      </c>
      <c r="B62" s="33"/>
      <c r="C62" s="174" t="s">
        <v>17</v>
      </c>
      <c r="D62" s="175"/>
      <c r="E62" s="175"/>
      <c r="F62" s="175"/>
      <c r="G62" s="175"/>
      <c r="H62" s="175"/>
      <c r="I62" s="7" t="s">
        <v>13</v>
      </c>
      <c r="J62" s="46">
        <v>14.4</v>
      </c>
      <c r="K62" s="19">
        <f t="shared" si="4"/>
        <v>7.92</v>
      </c>
      <c r="L62" s="28">
        <f t="shared" si="5"/>
        <v>0</v>
      </c>
      <c r="M62" s="41"/>
      <c r="N62" s="3"/>
      <c r="O62" s="3"/>
      <c r="P62" s="3"/>
    </row>
    <row r="63" spans="1:16" ht="36.950000000000003" customHeight="1" x14ac:dyDescent="0.25">
      <c r="A63" s="21" t="s">
        <v>42</v>
      </c>
      <c r="B63" s="33"/>
      <c r="C63" s="174" t="s">
        <v>17</v>
      </c>
      <c r="D63" s="175"/>
      <c r="E63" s="175"/>
      <c r="F63" s="175"/>
      <c r="G63" s="175"/>
      <c r="H63" s="175"/>
      <c r="I63" s="7" t="s">
        <v>13</v>
      </c>
      <c r="J63" s="46">
        <v>14.4</v>
      </c>
      <c r="K63" s="19">
        <f t="shared" si="4"/>
        <v>7.92</v>
      </c>
      <c r="L63" s="28">
        <f t="shared" si="5"/>
        <v>0</v>
      </c>
      <c r="M63" s="41"/>
      <c r="N63" s="3"/>
      <c r="O63" s="3"/>
      <c r="P63" s="3"/>
    </row>
    <row r="64" spans="1:16" ht="36.950000000000003" customHeight="1" x14ac:dyDescent="0.25">
      <c r="A64" s="21" t="s">
        <v>43</v>
      </c>
      <c r="B64" s="33"/>
      <c r="C64" s="174" t="s">
        <v>16</v>
      </c>
      <c r="D64" s="175"/>
      <c r="E64" s="175"/>
      <c r="F64" s="175"/>
      <c r="G64" s="175"/>
      <c r="H64" s="175"/>
      <c r="I64" s="7" t="s">
        <v>13</v>
      </c>
      <c r="J64" s="46">
        <v>46.8</v>
      </c>
      <c r="K64" s="19">
        <f t="shared" si="4"/>
        <v>25.74</v>
      </c>
      <c r="L64" s="28">
        <f t="shared" si="5"/>
        <v>0</v>
      </c>
      <c r="M64" s="41"/>
      <c r="N64" s="3"/>
      <c r="O64" s="3"/>
      <c r="P64" s="3"/>
    </row>
    <row r="65" spans="1:16" ht="36.950000000000003" customHeight="1" x14ac:dyDescent="0.25">
      <c r="A65" s="21" t="s">
        <v>44</v>
      </c>
      <c r="B65" s="26"/>
      <c r="C65" s="174" t="s">
        <v>16</v>
      </c>
      <c r="D65" s="175"/>
      <c r="E65" s="175"/>
      <c r="F65" s="175"/>
      <c r="G65" s="175"/>
      <c r="H65" s="175"/>
      <c r="I65" s="7" t="s">
        <v>13</v>
      </c>
      <c r="J65" s="46">
        <v>46.8</v>
      </c>
      <c r="K65" s="19">
        <f t="shared" si="4"/>
        <v>25.74</v>
      </c>
      <c r="L65" s="28">
        <f t="shared" si="5"/>
        <v>0</v>
      </c>
      <c r="M65" s="41"/>
      <c r="N65" s="3"/>
      <c r="O65" s="3"/>
      <c r="P65" s="3"/>
    </row>
    <row r="66" spans="1:16" ht="36.950000000000003" customHeight="1" thickBot="1" x14ac:dyDescent="0.3">
      <c r="A66" s="39" t="s">
        <v>45</v>
      </c>
      <c r="B66" s="35"/>
      <c r="C66" s="215" t="s">
        <v>16</v>
      </c>
      <c r="D66" s="216"/>
      <c r="E66" s="216"/>
      <c r="F66" s="216"/>
      <c r="G66" s="216"/>
      <c r="H66" s="217"/>
      <c r="I66" s="24" t="s">
        <v>13</v>
      </c>
      <c r="J66" s="47">
        <v>46.8</v>
      </c>
      <c r="K66" s="25">
        <f t="shared" si="4"/>
        <v>25.74</v>
      </c>
      <c r="L66" s="29">
        <f t="shared" si="5"/>
        <v>0</v>
      </c>
      <c r="M66" s="41"/>
      <c r="N66" s="3"/>
      <c r="O66" s="3"/>
      <c r="P66" s="3"/>
    </row>
    <row r="67" spans="1:16" x14ac:dyDescent="0.25">
      <c r="A67" s="2"/>
      <c r="B67" s="2"/>
    </row>
    <row r="68" spans="1:16" x14ac:dyDescent="0.25">
      <c r="A68" s="2"/>
      <c r="B68" s="2"/>
    </row>
    <row r="69" spans="1:16" x14ac:dyDescent="0.25">
      <c r="A69" s="2"/>
      <c r="B69" s="2"/>
    </row>
    <row r="70" spans="1:16" x14ac:dyDescent="0.25">
      <c r="A70" s="2"/>
      <c r="B70" s="2"/>
    </row>
    <row r="71" spans="1:16" x14ac:dyDescent="0.25">
      <c r="A71" s="2"/>
      <c r="B71" s="2"/>
    </row>
    <row r="72" spans="1:16" x14ac:dyDescent="0.25">
      <c r="A72" s="2"/>
      <c r="B72" s="2"/>
    </row>
    <row r="73" spans="1:16" x14ac:dyDescent="0.25">
      <c r="A73" s="2"/>
      <c r="B73" s="2"/>
    </row>
    <row r="74" spans="1:16" x14ac:dyDescent="0.25">
      <c r="A74" s="2"/>
      <c r="B74" s="2"/>
    </row>
    <row r="75" spans="1:16" x14ac:dyDescent="0.25">
      <c r="A75" s="2"/>
      <c r="B75" s="2"/>
    </row>
    <row r="76" spans="1:16" x14ac:dyDescent="0.25">
      <c r="A76" s="2"/>
      <c r="B76" s="2"/>
    </row>
    <row r="77" spans="1:16" x14ac:dyDescent="0.25">
      <c r="A77" s="2"/>
      <c r="B77" s="2"/>
    </row>
    <row r="78" spans="1:16" x14ac:dyDescent="0.25">
      <c r="A78" s="2"/>
      <c r="B78" s="2"/>
    </row>
    <row r="79" spans="1:16" x14ac:dyDescent="0.25">
      <c r="A79" s="2"/>
      <c r="B79" s="2"/>
    </row>
    <row r="80" spans="1:16" x14ac:dyDescent="0.25">
      <c r="A80" s="2"/>
      <c r="B80" s="2"/>
    </row>
  </sheetData>
  <mergeCells count="72">
    <mergeCell ref="C58:H58"/>
    <mergeCell ref="C59:H59"/>
    <mergeCell ref="C66:H66"/>
    <mergeCell ref="C61:H61"/>
    <mergeCell ref="C62:H62"/>
    <mergeCell ref="C63:H63"/>
    <mergeCell ref="C64:H64"/>
    <mergeCell ref="C65:H65"/>
    <mergeCell ref="C49:H49"/>
    <mergeCell ref="C50:H50"/>
    <mergeCell ref="C51:H51"/>
    <mergeCell ref="A52:L52"/>
    <mergeCell ref="C53:H53"/>
    <mergeCell ref="A60:L60"/>
    <mergeCell ref="C54:H54"/>
    <mergeCell ref="A55:L55"/>
    <mergeCell ref="C56:H56"/>
    <mergeCell ref="C57:H57"/>
    <mergeCell ref="C45:H45"/>
    <mergeCell ref="C46:H46"/>
    <mergeCell ref="C43:H43"/>
    <mergeCell ref="C44:H44"/>
    <mergeCell ref="A47:L47"/>
    <mergeCell ref="C48:H48"/>
    <mergeCell ref="C12:H13"/>
    <mergeCell ref="K12:K13"/>
    <mergeCell ref="A15:A16"/>
    <mergeCell ref="B15:B16"/>
    <mergeCell ref="C15:H16"/>
    <mergeCell ref="A17:A18"/>
    <mergeCell ref="B17:B18"/>
    <mergeCell ref="C17:H18"/>
    <mergeCell ref="B12:B13"/>
    <mergeCell ref="I12:I13"/>
    <mergeCell ref="C33:H33"/>
    <mergeCell ref="C34:H34"/>
    <mergeCell ref="B19:B20"/>
    <mergeCell ref="C19:H20"/>
    <mergeCell ref="A27:A29"/>
    <mergeCell ref="B27:B29"/>
    <mergeCell ref="A21:A22"/>
    <mergeCell ref="B21:B22"/>
    <mergeCell ref="A19:A20"/>
    <mergeCell ref="C31:H31"/>
    <mergeCell ref="A30:L30"/>
    <mergeCell ref="C32:H32"/>
    <mergeCell ref="A23:A24"/>
    <mergeCell ref="B23:B24"/>
    <mergeCell ref="C23:H24"/>
    <mergeCell ref="A25:A26"/>
    <mergeCell ref="B25:B26"/>
    <mergeCell ref="C25:H26"/>
    <mergeCell ref="J12:J13"/>
    <mergeCell ref="C41:H41"/>
    <mergeCell ref="C27:H29"/>
    <mergeCell ref="L12:L13"/>
    <mergeCell ref="C36:H36"/>
    <mergeCell ref="C37:H37"/>
    <mergeCell ref="C38:H38"/>
    <mergeCell ref="C39:H39"/>
    <mergeCell ref="A35:L35"/>
    <mergeCell ref="C21:H22"/>
    <mergeCell ref="A14:L14"/>
    <mergeCell ref="C42:H42"/>
    <mergeCell ref="A1:L7"/>
    <mergeCell ref="A8:L8"/>
    <mergeCell ref="B9:L9"/>
    <mergeCell ref="A10:H11"/>
    <mergeCell ref="J10:L10"/>
    <mergeCell ref="J11:L11"/>
    <mergeCell ref="A40:L40"/>
    <mergeCell ref="A12:A13"/>
  </mergeCells>
  <pageMargins left="0.25" right="0.25" top="0.75" bottom="0.75" header="0.3" footer="0.3"/>
  <pageSetup paperSize="9" scale="7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M72"/>
  <sheetViews>
    <sheetView zoomScale="145" zoomScaleNormal="145" workbookViewId="0">
      <selection activeCell="J10" sqref="J10:L10"/>
    </sheetView>
  </sheetViews>
  <sheetFormatPr defaultRowHeight="15" x14ac:dyDescent="0.25"/>
  <cols>
    <col min="1" max="1" width="30.7109375" customWidth="1"/>
    <col min="2" max="2" width="13" customWidth="1"/>
    <col min="3" max="3" width="12.42578125" customWidth="1"/>
    <col min="4" max="7" width="1.85546875" customWidth="1"/>
    <col min="8" max="8" width="19.140625" customWidth="1"/>
    <col min="9" max="9" width="14.28515625" customWidth="1"/>
    <col min="10" max="10" width="10.7109375" customWidth="1"/>
    <col min="11" max="11" width="13.85546875" customWidth="1"/>
    <col min="12" max="12" width="10.7109375" customWidth="1"/>
    <col min="14" max="14" width="9.85546875" bestFit="1" customWidth="1"/>
  </cols>
  <sheetData>
    <row r="1" spans="1:13" ht="15" customHeight="1" x14ac:dyDescent="0.25">
      <c r="A1" s="176" t="s">
        <v>232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8"/>
    </row>
    <row r="2" spans="1:13" ht="15" customHeight="1" x14ac:dyDescent="0.25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1"/>
    </row>
    <row r="3" spans="1:13" ht="15" customHeight="1" x14ac:dyDescent="0.25">
      <c r="A3" s="179"/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1"/>
    </row>
    <row r="4" spans="1:13" ht="15" customHeight="1" x14ac:dyDescent="0.25">
      <c r="A4" s="179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1"/>
    </row>
    <row r="5" spans="1:13" ht="15" customHeight="1" x14ac:dyDescent="0.25">
      <c r="A5" s="179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1"/>
    </row>
    <row r="6" spans="1:13" ht="15" customHeight="1" x14ac:dyDescent="0.25">
      <c r="A6" s="179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1"/>
    </row>
    <row r="7" spans="1:13" ht="24" customHeight="1" thickBot="1" x14ac:dyDescent="0.3">
      <c r="A7" s="182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4"/>
    </row>
    <row r="8" spans="1:13" ht="12" customHeight="1" x14ac:dyDescent="0.25">
      <c r="A8" s="156" t="s">
        <v>109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8"/>
    </row>
    <row r="9" spans="1:13" ht="12" customHeight="1" thickBot="1" x14ac:dyDescent="0.3">
      <c r="A9" s="79" t="s">
        <v>0</v>
      </c>
      <c r="B9" s="138" t="s">
        <v>231</v>
      </c>
      <c r="C9" s="138"/>
      <c r="D9" s="138"/>
      <c r="E9" s="138"/>
      <c r="F9" s="138"/>
      <c r="G9" s="138"/>
      <c r="H9" s="138"/>
      <c r="I9" s="138"/>
      <c r="J9" s="138"/>
      <c r="K9" s="138"/>
      <c r="L9" s="139"/>
    </row>
    <row r="10" spans="1:13" ht="12" customHeight="1" x14ac:dyDescent="0.25">
      <c r="A10" s="185" t="s">
        <v>113</v>
      </c>
      <c r="B10" s="160"/>
      <c r="C10" s="160"/>
      <c r="D10" s="160"/>
      <c r="E10" s="160"/>
      <c r="F10" s="160"/>
      <c r="G10" s="160"/>
      <c r="H10" s="160"/>
      <c r="I10" s="80" t="s">
        <v>1</v>
      </c>
      <c r="J10" s="167">
        <v>0.35</v>
      </c>
      <c r="K10" s="168"/>
      <c r="L10" s="169"/>
    </row>
    <row r="11" spans="1:13" ht="12" customHeight="1" thickBot="1" x14ac:dyDescent="0.3">
      <c r="A11" s="161"/>
      <c r="B11" s="162"/>
      <c r="C11" s="162"/>
      <c r="D11" s="162"/>
      <c r="E11" s="162"/>
      <c r="F11" s="162"/>
      <c r="G11" s="162"/>
      <c r="H11" s="162"/>
      <c r="I11" s="40" t="s">
        <v>179</v>
      </c>
      <c r="J11" s="170">
        <v>0</v>
      </c>
      <c r="K11" s="171"/>
      <c r="L11" s="172"/>
    </row>
    <row r="12" spans="1:13" ht="20.100000000000001" customHeight="1" x14ac:dyDescent="0.25">
      <c r="A12" s="163" t="s">
        <v>2</v>
      </c>
      <c r="B12" s="165" t="s">
        <v>64</v>
      </c>
      <c r="C12" s="165" t="s">
        <v>4</v>
      </c>
      <c r="D12" s="208" t="s">
        <v>11</v>
      </c>
      <c r="E12" s="209"/>
      <c r="F12" s="209"/>
      <c r="G12" s="209"/>
      <c r="H12" s="210"/>
      <c r="I12" s="165" t="s">
        <v>6</v>
      </c>
      <c r="J12" s="142" t="s">
        <v>10</v>
      </c>
      <c r="K12" s="142" t="s">
        <v>111</v>
      </c>
      <c r="L12" s="140" t="s">
        <v>112</v>
      </c>
    </row>
    <row r="13" spans="1:13" ht="20.100000000000001" customHeight="1" thickBot="1" x14ac:dyDescent="0.3">
      <c r="A13" s="164"/>
      <c r="B13" s="166"/>
      <c r="C13" s="166"/>
      <c r="D13" s="218"/>
      <c r="E13" s="219"/>
      <c r="F13" s="219"/>
      <c r="G13" s="219"/>
      <c r="H13" s="220"/>
      <c r="I13" s="166"/>
      <c r="J13" s="143"/>
      <c r="K13" s="143"/>
      <c r="L13" s="141"/>
    </row>
    <row r="14" spans="1:13" ht="15" customHeight="1" thickBot="1" x14ac:dyDescent="0.3">
      <c r="A14" s="134" t="s">
        <v>71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</row>
    <row r="15" spans="1:13" ht="39.950000000000003" customHeight="1" x14ac:dyDescent="0.25">
      <c r="A15" s="221" t="s">
        <v>63</v>
      </c>
      <c r="B15" s="54" t="s">
        <v>65</v>
      </c>
      <c r="C15" s="55"/>
      <c r="D15" s="224" t="s">
        <v>78</v>
      </c>
      <c r="E15" s="225"/>
      <c r="F15" s="225"/>
      <c r="G15" s="225"/>
      <c r="H15" s="226"/>
      <c r="I15" s="15" t="s">
        <v>12</v>
      </c>
      <c r="J15" s="43">
        <v>31.5</v>
      </c>
      <c r="K15" s="18">
        <f>(J15-J15*$J$10)</f>
        <v>20.475000000000001</v>
      </c>
      <c r="L15" s="27">
        <f>(J15-J15*$J$10)*$J$11</f>
        <v>0</v>
      </c>
      <c r="M15" s="42"/>
    </row>
    <row r="16" spans="1:13" ht="39.950000000000003" customHeight="1" x14ac:dyDescent="0.25">
      <c r="A16" s="222"/>
      <c r="B16" s="53" t="s">
        <v>66</v>
      </c>
      <c r="C16" s="48"/>
      <c r="D16" s="227"/>
      <c r="E16" s="228"/>
      <c r="F16" s="228"/>
      <c r="G16" s="228"/>
      <c r="H16" s="229"/>
      <c r="I16" s="49" t="s">
        <v>12</v>
      </c>
      <c r="J16" s="50">
        <v>31.5</v>
      </c>
      <c r="K16" s="51">
        <f>(J16-J16*$J$10)</f>
        <v>20.475000000000001</v>
      </c>
      <c r="L16" s="52">
        <f>(J16-J16*$J$10)*$J$11</f>
        <v>0</v>
      </c>
      <c r="M16" s="42"/>
    </row>
    <row r="17" spans="1:13" ht="39.950000000000003" customHeight="1" x14ac:dyDescent="0.25">
      <c r="A17" s="222"/>
      <c r="B17" s="53" t="s">
        <v>67</v>
      </c>
      <c r="C17" s="48"/>
      <c r="D17" s="227"/>
      <c r="E17" s="228"/>
      <c r="F17" s="228"/>
      <c r="G17" s="228"/>
      <c r="H17" s="229"/>
      <c r="I17" s="49" t="s">
        <v>12</v>
      </c>
      <c r="J17" s="50">
        <v>31.5</v>
      </c>
      <c r="K17" s="51">
        <f>(J17-J17*$J$10)</f>
        <v>20.475000000000001</v>
      </c>
      <c r="L17" s="52">
        <f>(J17-J17*$J$10)*$J$11</f>
        <v>0</v>
      </c>
      <c r="M17" s="42"/>
    </row>
    <row r="18" spans="1:13" ht="39.950000000000003" customHeight="1" x14ac:dyDescent="0.25">
      <c r="A18" s="222"/>
      <c r="B18" s="53" t="s">
        <v>73</v>
      </c>
      <c r="C18" s="48"/>
      <c r="D18" s="227"/>
      <c r="E18" s="228"/>
      <c r="F18" s="228"/>
      <c r="G18" s="228"/>
      <c r="H18" s="229"/>
      <c r="I18" s="49" t="s">
        <v>12</v>
      </c>
      <c r="J18" s="50">
        <v>35.6</v>
      </c>
      <c r="K18" s="51">
        <f>(J18-J18*$J$10)</f>
        <v>23.14</v>
      </c>
      <c r="L18" s="52">
        <f>(J18-J18*$J$10)*$J$11</f>
        <v>0</v>
      </c>
      <c r="M18" s="42"/>
    </row>
    <row r="19" spans="1:13" ht="39.950000000000003" customHeight="1" x14ac:dyDescent="0.25">
      <c r="A19" s="222"/>
      <c r="B19" s="53" t="s">
        <v>68</v>
      </c>
      <c r="C19" s="48"/>
      <c r="D19" s="227"/>
      <c r="E19" s="228"/>
      <c r="F19" s="228"/>
      <c r="G19" s="228"/>
      <c r="H19" s="229"/>
      <c r="I19" s="49" t="s">
        <v>12</v>
      </c>
      <c r="J19" s="50">
        <v>35.6</v>
      </c>
      <c r="K19" s="51">
        <f>(J19-J19*$J$10)</f>
        <v>23.14</v>
      </c>
      <c r="L19" s="52">
        <f>(J19-J19*$J$10)*$J$11</f>
        <v>0</v>
      </c>
      <c r="M19" s="42"/>
    </row>
    <row r="20" spans="1:13" ht="39.950000000000003" customHeight="1" x14ac:dyDescent="0.25">
      <c r="A20" s="222"/>
      <c r="B20" s="53" t="s">
        <v>69</v>
      </c>
      <c r="C20" s="48"/>
      <c r="D20" s="227"/>
      <c r="E20" s="228"/>
      <c r="F20" s="228"/>
      <c r="G20" s="228"/>
      <c r="H20" s="229"/>
      <c r="I20" s="49" t="s">
        <v>12</v>
      </c>
      <c r="J20" s="50">
        <v>35.6</v>
      </c>
      <c r="K20" s="51">
        <f t="shared" ref="K20:K31" si="0">(J20-J20*$J$10)</f>
        <v>23.14</v>
      </c>
      <c r="L20" s="52">
        <f t="shared" ref="L20:L27" si="1">(J20-J20*$J$10)*$J$11</f>
        <v>0</v>
      </c>
      <c r="M20" s="42"/>
    </row>
    <row r="21" spans="1:13" ht="39.950000000000003" customHeight="1" thickBot="1" x14ac:dyDescent="0.3">
      <c r="A21" s="223"/>
      <c r="B21" s="56" t="s">
        <v>70</v>
      </c>
      <c r="C21" s="57"/>
      <c r="D21" s="230"/>
      <c r="E21" s="231"/>
      <c r="F21" s="231"/>
      <c r="G21" s="231"/>
      <c r="H21" s="232"/>
      <c r="I21" s="58" t="s">
        <v>12</v>
      </c>
      <c r="J21" s="59">
        <v>35.6</v>
      </c>
      <c r="K21" s="60">
        <f t="shared" si="0"/>
        <v>23.14</v>
      </c>
      <c r="L21" s="61">
        <f t="shared" si="1"/>
        <v>0</v>
      </c>
    </row>
    <row r="22" spans="1:13" ht="39.950000000000003" customHeight="1" x14ac:dyDescent="0.25">
      <c r="A22" s="221" t="s">
        <v>72</v>
      </c>
      <c r="B22" s="54" t="s">
        <v>65</v>
      </c>
      <c r="C22" s="55"/>
      <c r="D22" s="224" t="s">
        <v>77</v>
      </c>
      <c r="E22" s="225"/>
      <c r="F22" s="225"/>
      <c r="G22" s="225"/>
      <c r="H22" s="226"/>
      <c r="I22" s="15" t="s">
        <v>12</v>
      </c>
      <c r="J22" s="43">
        <v>31.5</v>
      </c>
      <c r="K22" s="18">
        <f t="shared" si="0"/>
        <v>20.475000000000001</v>
      </c>
      <c r="L22" s="27">
        <f t="shared" si="1"/>
        <v>0</v>
      </c>
    </row>
    <row r="23" spans="1:13" ht="39.950000000000003" customHeight="1" x14ac:dyDescent="0.25">
      <c r="A23" s="222"/>
      <c r="B23" s="53" t="s">
        <v>66</v>
      </c>
      <c r="C23" s="48"/>
      <c r="D23" s="227"/>
      <c r="E23" s="228"/>
      <c r="F23" s="228"/>
      <c r="G23" s="228"/>
      <c r="H23" s="229"/>
      <c r="I23" s="49" t="s">
        <v>12</v>
      </c>
      <c r="J23" s="50">
        <v>31.5</v>
      </c>
      <c r="K23" s="51">
        <f t="shared" si="0"/>
        <v>20.475000000000001</v>
      </c>
      <c r="L23" s="52">
        <f t="shared" si="1"/>
        <v>0</v>
      </c>
    </row>
    <row r="24" spans="1:13" ht="39.950000000000003" customHeight="1" x14ac:dyDescent="0.25">
      <c r="A24" s="222"/>
      <c r="B24" s="53" t="s">
        <v>75</v>
      </c>
      <c r="C24" s="48"/>
      <c r="D24" s="227"/>
      <c r="E24" s="228"/>
      <c r="F24" s="228"/>
      <c r="G24" s="228"/>
      <c r="H24" s="229"/>
      <c r="I24" s="49" t="s">
        <v>12</v>
      </c>
      <c r="J24" s="50">
        <v>31.5</v>
      </c>
      <c r="K24" s="51">
        <f t="shared" si="0"/>
        <v>20.475000000000001</v>
      </c>
      <c r="L24" s="52">
        <f t="shared" si="1"/>
        <v>0</v>
      </c>
    </row>
    <row r="25" spans="1:13" ht="39.950000000000003" customHeight="1" x14ac:dyDescent="0.25">
      <c r="A25" s="222"/>
      <c r="B25" s="53" t="s">
        <v>67</v>
      </c>
      <c r="C25" s="48"/>
      <c r="D25" s="227"/>
      <c r="E25" s="228"/>
      <c r="F25" s="228"/>
      <c r="G25" s="228"/>
      <c r="H25" s="229"/>
      <c r="I25" s="49" t="s">
        <v>12</v>
      </c>
      <c r="J25" s="50">
        <v>31.5</v>
      </c>
      <c r="K25" s="51">
        <f t="shared" si="0"/>
        <v>20.475000000000001</v>
      </c>
      <c r="L25" s="52">
        <f t="shared" si="1"/>
        <v>0</v>
      </c>
    </row>
    <row r="26" spans="1:13" ht="39.950000000000003" customHeight="1" x14ac:dyDescent="0.25">
      <c r="A26" s="222"/>
      <c r="B26" s="53" t="s">
        <v>76</v>
      </c>
      <c r="C26" s="48"/>
      <c r="D26" s="227"/>
      <c r="E26" s="228"/>
      <c r="F26" s="228"/>
      <c r="G26" s="228"/>
      <c r="H26" s="229"/>
      <c r="I26" s="49" t="s">
        <v>12</v>
      </c>
      <c r="J26" s="50">
        <v>31.5</v>
      </c>
      <c r="K26" s="51">
        <f t="shared" si="0"/>
        <v>20.475000000000001</v>
      </c>
      <c r="L26" s="52">
        <f t="shared" si="1"/>
        <v>0</v>
      </c>
    </row>
    <row r="27" spans="1:13" ht="39.950000000000003" customHeight="1" x14ac:dyDescent="0.25">
      <c r="A27" s="222"/>
      <c r="B27" s="53" t="s">
        <v>68</v>
      </c>
      <c r="C27" s="48"/>
      <c r="D27" s="227"/>
      <c r="E27" s="228"/>
      <c r="F27" s="228"/>
      <c r="G27" s="228"/>
      <c r="H27" s="229"/>
      <c r="I27" s="49" t="s">
        <v>12</v>
      </c>
      <c r="J27" s="50">
        <v>35.6</v>
      </c>
      <c r="K27" s="51">
        <f t="shared" si="0"/>
        <v>23.14</v>
      </c>
      <c r="L27" s="52">
        <f t="shared" si="1"/>
        <v>0</v>
      </c>
    </row>
    <row r="28" spans="1:13" ht="39.950000000000003" customHeight="1" x14ac:dyDescent="0.25">
      <c r="A28" s="222"/>
      <c r="B28" s="53" t="s">
        <v>74</v>
      </c>
      <c r="C28" s="48"/>
      <c r="D28" s="227"/>
      <c r="E28" s="228"/>
      <c r="F28" s="228"/>
      <c r="G28" s="228"/>
      <c r="H28" s="229"/>
      <c r="I28" s="49" t="s">
        <v>12</v>
      </c>
      <c r="J28" s="50">
        <v>35.6</v>
      </c>
      <c r="K28" s="51">
        <f t="shared" si="0"/>
        <v>23.14</v>
      </c>
      <c r="L28" s="52">
        <f>(J28-J28*$J$10)*$J$11</f>
        <v>0</v>
      </c>
    </row>
    <row r="29" spans="1:13" ht="39.950000000000003" customHeight="1" thickBot="1" x14ac:dyDescent="0.3">
      <c r="A29" s="222"/>
      <c r="B29" s="62" t="s">
        <v>70</v>
      </c>
      <c r="C29" s="70"/>
      <c r="D29" s="227"/>
      <c r="E29" s="228"/>
      <c r="F29" s="228"/>
      <c r="G29" s="228"/>
      <c r="H29" s="229"/>
      <c r="I29" s="64" t="s">
        <v>12</v>
      </c>
      <c r="J29" s="65">
        <v>35.6</v>
      </c>
      <c r="K29" s="66">
        <f t="shared" si="0"/>
        <v>23.14</v>
      </c>
      <c r="L29" s="67">
        <f>(J29-J29*$J$10)*$J$11</f>
        <v>0</v>
      </c>
    </row>
    <row r="30" spans="1:13" ht="39.950000000000003" customHeight="1" x14ac:dyDescent="0.25">
      <c r="A30" s="233" t="s">
        <v>79</v>
      </c>
      <c r="B30" s="106" t="s">
        <v>228</v>
      </c>
      <c r="C30" s="55"/>
      <c r="D30" s="225" t="s">
        <v>81</v>
      </c>
      <c r="E30" s="225"/>
      <c r="F30" s="225"/>
      <c r="G30" s="225"/>
      <c r="H30" s="226"/>
      <c r="I30" s="15" t="s">
        <v>12</v>
      </c>
      <c r="J30" s="110">
        <v>43</v>
      </c>
      <c r="K30" s="111" t="s">
        <v>221</v>
      </c>
      <c r="L30" s="107">
        <f>23.5*J11</f>
        <v>0</v>
      </c>
      <c r="M30" s="42"/>
    </row>
    <row r="31" spans="1:13" ht="39.950000000000003" customHeight="1" x14ac:dyDescent="0.25">
      <c r="A31" s="234"/>
      <c r="B31" s="71" t="s">
        <v>80</v>
      </c>
      <c r="C31" s="70"/>
      <c r="D31" s="228"/>
      <c r="E31" s="228"/>
      <c r="F31" s="228"/>
      <c r="G31" s="228"/>
      <c r="H31" s="228"/>
      <c r="I31" s="30" t="s">
        <v>12</v>
      </c>
      <c r="J31" s="69">
        <v>43</v>
      </c>
      <c r="K31" s="31">
        <f t="shared" si="0"/>
        <v>27.950000000000003</v>
      </c>
      <c r="L31" s="32">
        <f>(J31-J31*$J$10)*$J$11</f>
        <v>0</v>
      </c>
      <c r="M31" s="42"/>
    </row>
    <row r="32" spans="1:13" ht="38.1" customHeight="1" x14ac:dyDescent="0.25">
      <c r="A32" s="234"/>
      <c r="B32" s="62"/>
      <c r="C32" s="63"/>
      <c r="D32" s="228"/>
      <c r="E32" s="228"/>
      <c r="F32" s="228"/>
      <c r="G32" s="228"/>
      <c r="H32" s="228"/>
      <c r="I32" s="64"/>
      <c r="J32" s="65"/>
      <c r="K32" s="66"/>
      <c r="L32" s="67"/>
      <c r="M32" s="42"/>
    </row>
    <row r="33" spans="1:13" ht="38.1" customHeight="1" x14ac:dyDescent="0.25">
      <c r="A33" s="234"/>
      <c r="B33" s="62"/>
      <c r="C33" s="63"/>
      <c r="D33" s="228"/>
      <c r="E33" s="228"/>
      <c r="F33" s="228"/>
      <c r="G33" s="228"/>
      <c r="H33" s="228"/>
      <c r="I33" s="64"/>
      <c r="J33" s="65"/>
      <c r="K33" s="66"/>
      <c r="L33" s="67"/>
      <c r="M33" s="42"/>
    </row>
    <row r="34" spans="1:13" ht="38.1" customHeight="1" x14ac:dyDescent="0.25">
      <c r="A34" s="234"/>
      <c r="B34" s="62"/>
      <c r="C34" s="63"/>
      <c r="D34" s="228"/>
      <c r="E34" s="228"/>
      <c r="F34" s="228"/>
      <c r="G34" s="228"/>
      <c r="H34" s="228"/>
      <c r="I34" s="64"/>
      <c r="J34" s="65"/>
      <c r="K34" s="66"/>
      <c r="L34" s="67"/>
      <c r="M34" s="42"/>
    </row>
    <row r="35" spans="1:13" ht="38.1" customHeight="1" x14ac:dyDescent="0.25">
      <c r="A35" s="234"/>
      <c r="B35" s="62"/>
      <c r="C35" s="63"/>
      <c r="D35" s="228"/>
      <c r="E35" s="228"/>
      <c r="F35" s="228"/>
      <c r="G35" s="228"/>
      <c r="H35" s="228"/>
      <c r="I35" s="64"/>
      <c r="J35" s="65"/>
      <c r="K35" s="66"/>
      <c r="L35" s="67"/>
      <c r="M35" s="42"/>
    </row>
    <row r="36" spans="1:13" ht="38.1" customHeight="1" thickBot="1" x14ac:dyDescent="0.3">
      <c r="A36" s="235"/>
      <c r="B36" s="56"/>
      <c r="C36" s="68"/>
      <c r="D36" s="231"/>
      <c r="E36" s="231"/>
      <c r="F36" s="231"/>
      <c r="G36" s="231"/>
      <c r="H36" s="231"/>
      <c r="I36" s="58"/>
      <c r="J36" s="59"/>
      <c r="K36" s="60"/>
      <c r="L36" s="61"/>
      <c r="M36" s="42"/>
    </row>
    <row r="37" spans="1:13" ht="39.950000000000003" customHeight="1" x14ac:dyDescent="0.25">
      <c r="A37" s="233" t="s">
        <v>82</v>
      </c>
      <c r="B37" s="54" t="s">
        <v>83</v>
      </c>
      <c r="C37" s="55"/>
      <c r="D37" s="225" t="s">
        <v>84</v>
      </c>
      <c r="E37" s="225"/>
      <c r="F37" s="225"/>
      <c r="G37" s="225"/>
      <c r="H37" s="226"/>
      <c r="I37" s="15" t="s">
        <v>12</v>
      </c>
      <c r="J37" s="43">
        <v>35</v>
      </c>
      <c r="K37" s="18">
        <f>(J37-J37*$J$10)</f>
        <v>22.75</v>
      </c>
      <c r="L37" s="27">
        <f>(J37-J37*$J$10)*$J$11</f>
        <v>0</v>
      </c>
      <c r="M37" s="42"/>
    </row>
    <row r="38" spans="1:13" ht="39.950000000000003" customHeight="1" x14ac:dyDescent="0.25">
      <c r="A38" s="234"/>
      <c r="B38" s="71" t="s">
        <v>65</v>
      </c>
      <c r="C38" s="70"/>
      <c r="D38" s="228"/>
      <c r="E38" s="228"/>
      <c r="F38" s="228"/>
      <c r="G38" s="228"/>
      <c r="H38" s="228"/>
      <c r="I38" s="30" t="s">
        <v>12</v>
      </c>
      <c r="J38" s="69">
        <v>35</v>
      </c>
      <c r="K38" s="31">
        <f>(J38-J38*$J$10)</f>
        <v>22.75</v>
      </c>
      <c r="L38" s="32">
        <f>(J38-J38*$J$10)*$J$11</f>
        <v>0</v>
      </c>
      <c r="M38" s="42"/>
    </row>
    <row r="39" spans="1:13" ht="38.1" customHeight="1" x14ac:dyDescent="0.25">
      <c r="A39" s="234"/>
      <c r="B39" s="62"/>
      <c r="C39" s="63"/>
      <c r="D39" s="228"/>
      <c r="E39" s="228"/>
      <c r="F39" s="228"/>
      <c r="G39" s="228"/>
      <c r="H39" s="228"/>
      <c r="I39" s="64"/>
      <c r="J39" s="65"/>
      <c r="K39" s="66"/>
      <c r="L39" s="67"/>
      <c r="M39" s="42"/>
    </row>
    <row r="40" spans="1:13" ht="38.1" customHeight="1" x14ac:dyDescent="0.25">
      <c r="A40" s="234"/>
      <c r="B40" s="62"/>
      <c r="C40" s="63"/>
      <c r="D40" s="228"/>
      <c r="E40" s="228"/>
      <c r="F40" s="228"/>
      <c r="G40" s="228"/>
      <c r="H40" s="228"/>
      <c r="I40" s="64"/>
      <c r="J40" s="65"/>
      <c r="K40" s="66"/>
      <c r="L40" s="67"/>
      <c r="M40" s="42"/>
    </row>
    <row r="41" spans="1:13" ht="38.1" customHeight="1" x14ac:dyDescent="0.25">
      <c r="A41" s="234"/>
      <c r="B41" s="62"/>
      <c r="C41" s="63"/>
      <c r="D41" s="228"/>
      <c r="E41" s="228"/>
      <c r="F41" s="228"/>
      <c r="G41" s="228"/>
      <c r="H41" s="228"/>
      <c r="I41" s="64"/>
      <c r="J41" s="65"/>
      <c r="K41" s="66"/>
      <c r="L41" s="67"/>
      <c r="M41" s="42"/>
    </row>
    <row r="42" spans="1:13" ht="38.1" customHeight="1" x14ac:dyDescent="0.25">
      <c r="A42" s="234"/>
      <c r="B42" s="62"/>
      <c r="C42" s="63"/>
      <c r="D42" s="228"/>
      <c r="E42" s="228"/>
      <c r="F42" s="228"/>
      <c r="G42" s="228"/>
      <c r="H42" s="228"/>
      <c r="I42" s="64"/>
      <c r="J42" s="65"/>
      <c r="K42" s="66"/>
      <c r="L42" s="67"/>
      <c r="M42" s="42"/>
    </row>
    <row r="43" spans="1:13" ht="38.1" customHeight="1" thickBot="1" x14ac:dyDescent="0.3">
      <c r="A43" s="235"/>
      <c r="B43" s="56"/>
      <c r="C43" s="68"/>
      <c r="D43" s="231"/>
      <c r="E43" s="231"/>
      <c r="F43" s="231"/>
      <c r="G43" s="231"/>
      <c r="H43" s="231"/>
      <c r="I43" s="58"/>
      <c r="J43" s="59"/>
      <c r="K43" s="60"/>
      <c r="L43" s="61"/>
      <c r="M43" s="42"/>
    </row>
    <row r="44" spans="1:13" ht="15" customHeight="1" thickBot="1" x14ac:dyDescent="0.3">
      <c r="A44" s="134" t="s">
        <v>85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6"/>
    </row>
    <row r="45" spans="1:13" ht="39.950000000000003" customHeight="1" x14ac:dyDescent="0.25">
      <c r="A45" s="222" t="s">
        <v>86</v>
      </c>
      <c r="B45" s="73" t="s">
        <v>87</v>
      </c>
      <c r="C45" s="74"/>
      <c r="D45" s="237" t="s">
        <v>98</v>
      </c>
      <c r="E45" s="238"/>
      <c r="F45" s="238"/>
      <c r="G45" s="238"/>
      <c r="H45" s="239"/>
      <c r="I45" s="49" t="s">
        <v>13</v>
      </c>
      <c r="J45" s="72">
        <v>12</v>
      </c>
      <c r="K45" s="66">
        <f t="shared" ref="K45:K58" si="2">(J45-J45*$J$10)</f>
        <v>7.8000000000000007</v>
      </c>
      <c r="L45" s="52">
        <f t="shared" ref="L45:L58" si="3">(J45-J45*$J$10)*$J$11</f>
        <v>0</v>
      </c>
    </row>
    <row r="46" spans="1:13" ht="39.950000000000003" customHeight="1" x14ac:dyDescent="0.25">
      <c r="A46" s="236"/>
      <c r="B46" s="105" t="s">
        <v>229</v>
      </c>
      <c r="C46" s="75"/>
      <c r="D46" s="240" t="s">
        <v>99</v>
      </c>
      <c r="E46" s="241"/>
      <c r="F46" s="241"/>
      <c r="G46" s="241"/>
      <c r="H46" s="242"/>
      <c r="I46" s="49" t="s">
        <v>13</v>
      </c>
      <c r="J46" s="72">
        <v>17</v>
      </c>
      <c r="K46" s="112" t="s">
        <v>222</v>
      </c>
      <c r="L46" s="108">
        <f>10.9*J11</f>
        <v>0</v>
      </c>
    </row>
    <row r="47" spans="1:13" ht="39.950000000000003" customHeight="1" x14ac:dyDescent="0.25">
      <c r="A47" s="222" t="s">
        <v>88</v>
      </c>
      <c r="B47" s="73" t="s">
        <v>87</v>
      </c>
      <c r="C47" s="75"/>
      <c r="D47" s="240" t="s">
        <v>89</v>
      </c>
      <c r="E47" s="241"/>
      <c r="F47" s="241"/>
      <c r="G47" s="241"/>
      <c r="H47" s="242"/>
      <c r="I47" s="49" t="s">
        <v>13</v>
      </c>
      <c r="J47" s="72">
        <v>32</v>
      </c>
      <c r="K47" s="51">
        <f t="shared" si="2"/>
        <v>20.8</v>
      </c>
      <c r="L47" s="52">
        <f t="shared" si="3"/>
        <v>0</v>
      </c>
    </row>
    <row r="48" spans="1:13" ht="39.950000000000003" customHeight="1" x14ac:dyDescent="0.25">
      <c r="A48" s="236"/>
      <c r="B48" s="105" t="s">
        <v>229</v>
      </c>
      <c r="C48" s="75"/>
      <c r="D48" s="240" t="s">
        <v>90</v>
      </c>
      <c r="E48" s="241"/>
      <c r="F48" s="241"/>
      <c r="G48" s="241"/>
      <c r="H48" s="242"/>
      <c r="I48" s="49" t="s">
        <v>13</v>
      </c>
      <c r="J48" s="72">
        <v>35</v>
      </c>
      <c r="K48" s="112" t="s">
        <v>223</v>
      </c>
      <c r="L48" s="108">
        <f>21*J11</f>
        <v>0</v>
      </c>
    </row>
    <row r="49" spans="1:12" ht="39.950000000000003" customHeight="1" x14ac:dyDescent="0.25">
      <c r="A49" s="222" t="s">
        <v>91</v>
      </c>
      <c r="B49" s="73" t="s">
        <v>87</v>
      </c>
      <c r="C49" s="75"/>
      <c r="D49" s="240" t="s">
        <v>92</v>
      </c>
      <c r="E49" s="241"/>
      <c r="F49" s="241"/>
      <c r="G49" s="241"/>
      <c r="H49" s="242"/>
      <c r="I49" s="49" t="s">
        <v>13</v>
      </c>
      <c r="J49" s="72">
        <v>33</v>
      </c>
      <c r="K49" s="51">
        <f t="shared" si="2"/>
        <v>21.450000000000003</v>
      </c>
      <c r="L49" s="52">
        <f t="shared" si="3"/>
        <v>0</v>
      </c>
    </row>
    <row r="50" spans="1:12" ht="39.950000000000003" customHeight="1" x14ac:dyDescent="0.25">
      <c r="A50" s="236"/>
      <c r="B50" s="105" t="s">
        <v>229</v>
      </c>
      <c r="C50" s="75"/>
      <c r="D50" s="240" t="s">
        <v>93</v>
      </c>
      <c r="E50" s="241"/>
      <c r="F50" s="241"/>
      <c r="G50" s="241"/>
      <c r="H50" s="242"/>
      <c r="I50" s="7" t="s">
        <v>13</v>
      </c>
      <c r="J50" s="72">
        <v>41</v>
      </c>
      <c r="K50" s="112" t="s">
        <v>224</v>
      </c>
      <c r="L50" s="109">
        <f>26*J11</f>
        <v>0</v>
      </c>
    </row>
    <row r="51" spans="1:12" ht="39.950000000000003" customHeight="1" x14ac:dyDescent="0.25">
      <c r="A51" s="243" t="s">
        <v>94</v>
      </c>
      <c r="B51" s="73" t="s">
        <v>87</v>
      </c>
      <c r="C51" s="75"/>
      <c r="D51" s="240" t="s">
        <v>95</v>
      </c>
      <c r="E51" s="241"/>
      <c r="F51" s="241"/>
      <c r="G51" s="241"/>
      <c r="H51" s="242"/>
      <c r="I51" s="49" t="s">
        <v>13</v>
      </c>
      <c r="J51" s="72">
        <v>120</v>
      </c>
      <c r="K51" s="51">
        <f t="shared" si="2"/>
        <v>78</v>
      </c>
      <c r="L51" s="52">
        <f t="shared" si="3"/>
        <v>0</v>
      </c>
    </row>
    <row r="52" spans="1:12" ht="39.950000000000003" customHeight="1" x14ac:dyDescent="0.25">
      <c r="A52" s="236"/>
      <c r="B52" s="105" t="s">
        <v>229</v>
      </c>
      <c r="C52" s="75"/>
      <c r="D52" s="240" t="s">
        <v>96</v>
      </c>
      <c r="E52" s="241"/>
      <c r="F52" s="241"/>
      <c r="G52" s="241"/>
      <c r="H52" s="242"/>
      <c r="I52" s="7" t="s">
        <v>13</v>
      </c>
      <c r="J52" s="72">
        <v>149</v>
      </c>
      <c r="K52" s="112" t="s">
        <v>225</v>
      </c>
      <c r="L52" s="109">
        <f>90.9*J11</f>
        <v>0</v>
      </c>
    </row>
    <row r="53" spans="1:12" ht="39.950000000000003" customHeight="1" x14ac:dyDescent="0.25">
      <c r="A53" s="243" t="s">
        <v>106</v>
      </c>
      <c r="B53" s="73" t="s">
        <v>87</v>
      </c>
      <c r="D53" s="240" t="s">
        <v>107</v>
      </c>
      <c r="E53" s="241"/>
      <c r="F53" s="241"/>
      <c r="G53" s="241"/>
      <c r="H53" s="242"/>
      <c r="I53" s="49" t="s">
        <v>13</v>
      </c>
      <c r="J53" s="72">
        <v>180</v>
      </c>
      <c r="K53" s="51">
        <f>(J53-J53*$J$10)</f>
        <v>117</v>
      </c>
      <c r="L53" s="52">
        <f>(J53-J53*$J$10)*$J$11</f>
        <v>0</v>
      </c>
    </row>
    <row r="54" spans="1:12" ht="39.950000000000003" customHeight="1" x14ac:dyDescent="0.25">
      <c r="A54" s="236"/>
      <c r="B54" s="105" t="s">
        <v>229</v>
      </c>
      <c r="C54" s="78" t="s">
        <v>16</v>
      </c>
      <c r="D54" s="240" t="s">
        <v>95</v>
      </c>
      <c r="E54" s="241"/>
      <c r="F54" s="241"/>
      <c r="G54" s="241"/>
      <c r="H54" s="242"/>
      <c r="I54" s="7" t="s">
        <v>13</v>
      </c>
      <c r="J54" s="72">
        <v>550</v>
      </c>
      <c r="K54" s="112" t="s">
        <v>226</v>
      </c>
      <c r="L54" s="109">
        <f>332.5*J11</f>
        <v>0</v>
      </c>
    </row>
    <row r="55" spans="1:12" ht="39.950000000000003" customHeight="1" x14ac:dyDescent="0.25">
      <c r="A55" s="243" t="s">
        <v>97</v>
      </c>
      <c r="B55" s="73" t="s">
        <v>87</v>
      </c>
      <c r="C55" s="75"/>
      <c r="D55" s="240" t="s">
        <v>100</v>
      </c>
      <c r="E55" s="241"/>
      <c r="F55" s="241"/>
      <c r="G55" s="241"/>
      <c r="H55" s="242"/>
      <c r="I55" s="49" t="s">
        <v>13</v>
      </c>
      <c r="J55" s="72">
        <v>16</v>
      </c>
      <c r="K55" s="51">
        <f t="shared" si="2"/>
        <v>10.4</v>
      </c>
      <c r="L55" s="52">
        <f t="shared" si="3"/>
        <v>0</v>
      </c>
    </row>
    <row r="56" spans="1:12" ht="39.950000000000003" customHeight="1" x14ac:dyDescent="0.25">
      <c r="A56" s="236"/>
      <c r="B56" s="105" t="s">
        <v>229</v>
      </c>
      <c r="C56" s="75"/>
      <c r="D56" s="240" t="s">
        <v>101</v>
      </c>
      <c r="E56" s="241"/>
      <c r="F56" s="241"/>
      <c r="G56" s="241"/>
      <c r="H56" s="242"/>
      <c r="I56" s="7" t="s">
        <v>13</v>
      </c>
      <c r="J56" s="72">
        <v>16</v>
      </c>
      <c r="K56" s="112" t="s">
        <v>227</v>
      </c>
      <c r="L56" s="109">
        <f>10*J11</f>
        <v>0</v>
      </c>
    </row>
    <row r="57" spans="1:12" ht="39.950000000000003" customHeight="1" x14ac:dyDescent="0.25">
      <c r="A57" s="243" t="s">
        <v>102</v>
      </c>
      <c r="B57" s="73" t="s">
        <v>87</v>
      </c>
      <c r="C57" s="75"/>
      <c r="D57" s="240" t="s">
        <v>104</v>
      </c>
      <c r="E57" s="241"/>
      <c r="F57" s="241"/>
      <c r="G57" s="241"/>
      <c r="H57" s="242"/>
      <c r="I57" s="49" t="s">
        <v>13</v>
      </c>
      <c r="J57" s="72">
        <v>9</v>
      </c>
      <c r="K57" s="51">
        <f t="shared" si="2"/>
        <v>5.85</v>
      </c>
      <c r="L57" s="52">
        <f t="shared" si="3"/>
        <v>0</v>
      </c>
    </row>
    <row r="58" spans="1:12" ht="39.950000000000003" customHeight="1" thickBot="1" x14ac:dyDescent="0.3">
      <c r="A58" s="223"/>
      <c r="B58" s="76" t="s">
        <v>79</v>
      </c>
      <c r="C58" s="77"/>
      <c r="D58" s="215" t="s">
        <v>103</v>
      </c>
      <c r="E58" s="216"/>
      <c r="F58" s="216"/>
      <c r="G58" s="216"/>
      <c r="H58" s="217"/>
      <c r="I58" s="24" t="s">
        <v>13</v>
      </c>
      <c r="J58" s="47">
        <v>10</v>
      </c>
      <c r="K58" s="25">
        <f t="shared" si="2"/>
        <v>6.5</v>
      </c>
      <c r="L58" s="29">
        <f t="shared" si="3"/>
        <v>0</v>
      </c>
    </row>
    <row r="59" spans="1:12" x14ac:dyDescent="0.25">
      <c r="A59" s="244" t="s">
        <v>230</v>
      </c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4"/>
    </row>
    <row r="60" spans="1:12" x14ac:dyDescent="0.25">
      <c r="A60" s="2"/>
      <c r="B60" s="2"/>
    </row>
    <row r="61" spans="1:12" x14ac:dyDescent="0.25">
      <c r="A61" s="2"/>
      <c r="B61" s="2"/>
    </row>
    <row r="62" spans="1:12" x14ac:dyDescent="0.25">
      <c r="A62" s="2"/>
      <c r="B62" s="2"/>
    </row>
    <row r="63" spans="1:12" x14ac:dyDescent="0.25">
      <c r="A63" s="2"/>
      <c r="B63" s="2"/>
    </row>
    <row r="64" spans="1:1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</sheetData>
  <mergeCells count="46">
    <mergeCell ref="A59:L59"/>
    <mergeCell ref="A55:A56"/>
    <mergeCell ref="D55:H55"/>
    <mergeCell ref="D56:H56"/>
    <mergeCell ref="A57:A58"/>
    <mergeCell ref="D57:H57"/>
    <mergeCell ref="D58:H58"/>
    <mergeCell ref="A51:A52"/>
    <mergeCell ref="D51:H51"/>
    <mergeCell ref="D52:H52"/>
    <mergeCell ref="A53:A54"/>
    <mergeCell ref="D53:H53"/>
    <mergeCell ref="D54:H54"/>
    <mergeCell ref="A47:A48"/>
    <mergeCell ref="D47:H47"/>
    <mergeCell ref="D48:H48"/>
    <mergeCell ref="A49:A50"/>
    <mergeCell ref="D49:H49"/>
    <mergeCell ref="D50:H50"/>
    <mergeCell ref="A37:A43"/>
    <mergeCell ref="D37:H43"/>
    <mergeCell ref="A44:L44"/>
    <mergeCell ref="A45:A46"/>
    <mergeCell ref="D45:H45"/>
    <mergeCell ref="D46:H46"/>
    <mergeCell ref="A15:A21"/>
    <mergeCell ref="D15:H21"/>
    <mergeCell ref="A22:A29"/>
    <mergeCell ref="D22:H29"/>
    <mergeCell ref="A30:A36"/>
    <mergeCell ref="D30:H36"/>
    <mergeCell ref="A14:L14"/>
    <mergeCell ref="A12:A13"/>
    <mergeCell ref="B12:B13"/>
    <mergeCell ref="C12:C13"/>
    <mergeCell ref="D12:H13"/>
    <mergeCell ref="I12:I13"/>
    <mergeCell ref="J12:J13"/>
    <mergeCell ref="K12:K13"/>
    <mergeCell ref="L12:L13"/>
    <mergeCell ref="A1:L7"/>
    <mergeCell ref="A8:L8"/>
    <mergeCell ref="B9:L9"/>
    <mergeCell ref="A10:H11"/>
    <mergeCell ref="J10:L10"/>
    <mergeCell ref="J11:L11"/>
  </mergeCells>
  <pageMargins left="0.47244094488188981" right="0.23622047244094491" top="0.23622047244094491" bottom="0.23622047244094491" header="0.31496062992125984" footer="0.31496062992125984"/>
  <pageSetup paperSize="9" scale="7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M82"/>
  <sheetViews>
    <sheetView zoomScale="145" zoomScaleNormal="145" workbookViewId="0">
      <selection activeCell="J10" sqref="J10:L10"/>
    </sheetView>
  </sheetViews>
  <sheetFormatPr defaultRowHeight="15" x14ac:dyDescent="0.25"/>
  <cols>
    <col min="1" max="1" width="30.7109375" customWidth="1"/>
    <col min="2" max="2" width="13" customWidth="1"/>
    <col min="3" max="3" width="12.42578125" customWidth="1"/>
    <col min="4" max="7" width="1.85546875" customWidth="1"/>
    <col min="8" max="8" width="17" customWidth="1"/>
    <col min="9" max="9" width="14.28515625" customWidth="1"/>
    <col min="10" max="10" width="10.7109375" customWidth="1"/>
    <col min="11" max="11" width="13.85546875" customWidth="1"/>
    <col min="12" max="12" width="10.7109375" customWidth="1"/>
    <col min="13" max="13" width="9.140625" style="128"/>
  </cols>
  <sheetData>
    <row r="1" spans="1:12" ht="15" customHeight="1" x14ac:dyDescent="0.25">
      <c r="A1" s="176" t="s">
        <v>234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8"/>
    </row>
    <row r="2" spans="1:12" ht="15" customHeight="1" x14ac:dyDescent="0.25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1"/>
    </row>
    <row r="3" spans="1:12" ht="15" customHeight="1" x14ac:dyDescent="0.25">
      <c r="A3" s="179"/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1"/>
    </row>
    <row r="4" spans="1:12" ht="15" customHeight="1" x14ac:dyDescent="0.25">
      <c r="A4" s="179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1"/>
    </row>
    <row r="5" spans="1:12" ht="15" customHeight="1" x14ac:dyDescent="0.25">
      <c r="A5" s="179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1"/>
    </row>
    <row r="6" spans="1:12" ht="15" customHeight="1" x14ac:dyDescent="0.25">
      <c r="A6" s="179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1"/>
    </row>
    <row r="7" spans="1:12" ht="24" customHeight="1" thickBot="1" x14ac:dyDescent="0.3">
      <c r="A7" s="182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4"/>
    </row>
    <row r="8" spans="1:12" ht="12" customHeight="1" x14ac:dyDescent="0.25">
      <c r="A8" s="156" t="s">
        <v>109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8"/>
    </row>
    <row r="9" spans="1:12" ht="12" customHeight="1" thickBot="1" x14ac:dyDescent="0.3">
      <c r="A9" s="79" t="s">
        <v>0</v>
      </c>
      <c r="B9" s="138" t="s">
        <v>264</v>
      </c>
      <c r="C9" s="138"/>
      <c r="D9" s="138"/>
      <c r="E9" s="138"/>
      <c r="F9" s="138"/>
      <c r="G9" s="138"/>
      <c r="H9" s="138"/>
      <c r="I9" s="138"/>
      <c r="J9" s="138"/>
      <c r="K9" s="138"/>
      <c r="L9" s="139"/>
    </row>
    <row r="10" spans="1:12" ht="12" customHeight="1" x14ac:dyDescent="0.25">
      <c r="A10" s="185" t="s">
        <v>113</v>
      </c>
      <c r="B10" s="160"/>
      <c r="C10" s="160"/>
      <c r="D10" s="160"/>
      <c r="E10" s="160"/>
      <c r="F10" s="160"/>
      <c r="G10" s="160"/>
      <c r="H10" s="160"/>
      <c r="I10" s="80" t="s">
        <v>1</v>
      </c>
      <c r="J10" s="167">
        <v>0.35</v>
      </c>
      <c r="K10" s="168"/>
      <c r="L10" s="169"/>
    </row>
    <row r="11" spans="1:12" ht="12" customHeight="1" thickBot="1" x14ac:dyDescent="0.3">
      <c r="A11" s="161"/>
      <c r="B11" s="162"/>
      <c r="C11" s="162"/>
      <c r="D11" s="162"/>
      <c r="E11" s="162"/>
      <c r="F11" s="162"/>
      <c r="G11" s="162"/>
      <c r="H11" s="162"/>
      <c r="I11" s="40" t="s">
        <v>179</v>
      </c>
      <c r="J11" s="170">
        <v>0</v>
      </c>
      <c r="K11" s="171"/>
      <c r="L11" s="172"/>
    </row>
    <row r="12" spans="1:12" ht="20.100000000000001" customHeight="1" x14ac:dyDescent="0.25">
      <c r="A12" s="163" t="s">
        <v>2</v>
      </c>
      <c r="B12" s="165" t="s">
        <v>64</v>
      </c>
      <c r="C12" s="165" t="s">
        <v>4</v>
      </c>
      <c r="D12" s="208" t="s">
        <v>11</v>
      </c>
      <c r="E12" s="209"/>
      <c r="F12" s="209"/>
      <c r="G12" s="209"/>
      <c r="H12" s="210"/>
      <c r="I12" s="165" t="s">
        <v>6</v>
      </c>
      <c r="J12" s="142" t="s">
        <v>10</v>
      </c>
      <c r="K12" s="142" t="s">
        <v>111</v>
      </c>
      <c r="L12" s="140" t="s">
        <v>112</v>
      </c>
    </row>
    <row r="13" spans="1:12" ht="20.100000000000001" customHeight="1" thickBot="1" x14ac:dyDescent="0.3">
      <c r="A13" s="164"/>
      <c r="B13" s="166"/>
      <c r="C13" s="166"/>
      <c r="D13" s="218"/>
      <c r="E13" s="219"/>
      <c r="F13" s="219"/>
      <c r="G13" s="219"/>
      <c r="H13" s="220"/>
      <c r="I13" s="166"/>
      <c r="J13" s="143"/>
      <c r="K13" s="143"/>
      <c r="L13" s="141"/>
    </row>
    <row r="14" spans="1:12" ht="15" customHeight="1" thickBot="1" x14ac:dyDescent="0.3">
      <c r="A14" s="186" t="s">
        <v>71</v>
      </c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8"/>
    </row>
    <row r="15" spans="1:12" ht="39.950000000000003" customHeight="1" x14ac:dyDescent="0.25">
      <c r="A15" s="233" t="s">
        <v>235</v>
      </c>
      <c r="B15" s="251" t="s">
        <v>236</v>
      </c>
      <c r="C15" s="253"/>
      <c r="D15" s="262" t="s">
        <v>239</v>
      </c>
      <c r="E15" s="262"/>
      <c r="F15" s="262"/>
      <c r="G15" s="262"/>
      <c r="H15" s="262"/>
      <c r="I15" s="125" t="s">
        <v>12</v>
      </c>
      <c r="J15" s="43">
        <v>35.299999999999997</v>
      </c>
      <c r="K15" s="18">
        <f t="shared" ref="K15:K30" si="0">(J15-J15*$J$10)</f>
        <v>22.945</v>
      </c>
      <c r="L15" s="27">
        <f t="shared" ref="L15:L30" si="1">(J15-J15*$J$10)*$J$11</f>
        <v>0</v>
      </c>
    </row>
    <row r="16" spans="1:12" ht="39.950000000000003" customHeight="1" thickBot="1" x14ac:dyDescent="0.3">
      <c r="A16" s="234"/>
      <c r="B16" s="252"/>
      <c r="C16" s="254"/>
      <c r="D16" s="263"/>
      <c r="E16" s="263"/>
      <c r="F16" s="263"/>
      <c r="G16" s="263"/>
      <c r="H16" s="263"/>
      <c r="I16" s="126" t="s">
        <v>13</v>
      </c>
      <c r="J16" s="113">
        <f>J15/10.8</f>
        <v>3.2685185185185182</v>
      </c>
      <c r="K16" s="60">
        <f t="shared" si="0"/>
        <v>2.1245370370370367</v>
      </c>
      <c r="L16" s="61">
        <f t="shared" si="1"/>
        <v>0</v>
      </c>
    </row>
    <row r="17" spans="1:12" ht="39.950000000000003" customHeight="1" x14ac:dyDescent="0.25">
      <c r="A17" s="234"/>
      <c r="B17" s="251" t="s">
        <v>237</v>
      </c>
      <c r="C17" s="253"/>
      <c r="D17" s="263"/>
      <c r="E17" s="263"/>
      <c r="F17" s="263"/>
      <c r="G17" s="263"/>
      <c r="H17" s="263"/>
      <c r="I17" s="125" t="s">
        <v>12</v>
      </c>
      <c r="J17" s="43">
        <v>35.299999999999997</v>
      </c>
      <c r="K17" s="18">
        <f t="shared" si="0"/>
        <v>22.945</v>
      </c>
      <c r="L17" s="27">
        <f t="shared" si="1"/>
        <v>0</v>
      </c>
    </row>
    <row r="18" spans="1:12" ht="39.950000000000003" customHeight="1" thickBot="1" x14ac:dyDescent="0.3">
      <c r="A18" s="234"/>
      <c r="B18" s="252"/>
      <c r="C18" s="254"/>
      <c r="D18" s="263"/>
      <c r="E18" s="263"/>
      <c r="F18" s="263"/>
      <c r="G18" s="263"/>
      <c r="H18" s="263"/>
      <c r="I18" s="126" t="s">
        <v>13</v>
      </c>
      <c r="J18" s="113">
        <f>J17/10.8</f>
        <v>3.2685185185185182</v>
      </c>
      <c r="K18" s="60">
        <f t="shared" si="0"/>
        <v>2.1245370370370367</v>
      </c>
      <c r="L18" s="61">
        <f t="shared" si="1"/>
        <v>0</v>
      </c>
    </row>
    <row r="19" spans="1:12" ht="39.950000000000003" customHeight="1" x14ac:dyDescent="0.25">
      <c r="A19" s="234"/>
      <c r="B19" s="251" t="s">
        <v>238</v>
      </c>
      <c r="C19" s="253"/>
      <c r="D19" s="263"/>
      <c r="E19" s="263"/>
      <c r="F19" s="263"/>
      <c r="G19" s="263"/>
      <c r="H19" s="263"/>
      <c r="I19" s="125" t="s">
        <v>12</v>
      </c>
      <c r="J19" s="43">
        <v>35.299999999999997</v>
      </c>
      <c r="K19" s="18">
        <f t="shared" si="0"/>
        <v>22.945</v>
      </c>
      <c r="L19" s="27">
        <f t="shared" si="1"/>
        <v>0</v>
      </c>
    </row>
    <row r="20" spans="1:12" ht="39.950000000000003" customHeight="1" thickBot="1" x14ac:dyDescent="0.3">
      <c r="A20" s="235"/>
      <c r="B20" s="252"/>
      <c r="C20" s="254"/>
      <c r="D20" s="268"/>
      <c r="E20" s="268"/>
      <c r="F20" s="268"/>
      <c r="G20" s="268"/>
      <c r="H20" s="268"/>
      <c r="I20" s="126" t="s">
        <v>13</v>
      </c>
      <c r="J20" s="113">
        <f>J19/10.8</f>
        <v>3.2685185185185182</v>
      </c>
      <c r="K20" s="60">
        <f t="shared" si="0"/>
        <v>2.1245370370370367</v>
      </c>
      <c r="L20" s="61">
        <f t="shared" si="1"/>
        <v>0</v>
      </c>
    </row>
    <row r="21" spans="1:12" ht="39.950000000000003" customHeight="1" x14ac:dyDescent="0.25">
      <c r="A21" s="233" t="s">
        <v>247</v>
      </c>
      <c r="B21" s="271" t="s">
        <v>241</v>
      </c>
      <c r="C21" s="269"/>
      <c r="D21" s="262" t="s">
        <v>244</v>
      </c>
      <c r="E21" s="262"/>
      <c r="F21" s="262"/>
      <c r="G21" s="262"/>
      <c r="H21" s="262"/>
      <c r="I21" s="125" t="s">
        <v>12</v>
      </c>
      <c r="J21" s="43">
        <v>32.299999999999997</v>
      </c>
      <c r="K21" s="18">
        <f t="shared" si="0"/>
        <v>20.994999999999997</v>
      </c>
      <c r="L21" s="27">
        <f t="shared" si="1"/>
        <v>0</v>
      </c>
    </row>
    <row r="22" spans="1:12" ht="39.950000000000003" customHeight="1" thickBot="1" x14ac:dyDescent="0.3">
      <c r="A22" s="234"/>
      <c r="B22" s="272"/>
      <c r="C22" s="270"/>
      <c r="D22" s="263"/>
      <c r="E22" s="263"/>
      <c r="F22" s="263"/>
      <c r="G22" s="263"/>
      <c r="H22" s="263"/>
      <c r="I22" s="126" t="s">
        <v>13</v>
      </c>
      <c r="J22" s="113">
        <f>J21/10</f>
        <v>3.2299999999999995</v>
      </c>
      <c r="K22" s="60">
        <f t="shared" si="0"/>
        <v>2.0994999999999999</v>
      </c>
      <c r="L22" s="61">
        <f t="shared" si="1"/>
        <v>0</v>
      </c>
    </row>
    <row r="23" spans="1:12" ht="39.950000000000003" customHeight="1" x14ac:dyDescent="0.25">
      <c r="A23" s="222"/>
      <c r="B23" s="251" t="s">
        <v>237</v>
      </c>
      <c r="C23" s="253"/>
      <c r="D23" s="263"/>
      <c r="E23" s="263"/>
      <c r="F23" s="263"/>
      <c r="G23" s="263"/>
      <c r="H23" s="263"/>
      <c r="I23" s="125" t="s">
        <v>12</v>
      </c>
      <c r="J23" s="43">
        <v>32.299999999999997</v>
      </c>
      <c r="K23" s="18">
        <f t="shared" si="0"/>
        <v>20.994999999999997</v>
      </c>
      <c r="L23" s="27">
        <f t="shared" si="1"/>
        <v>0</v>
      </c>
    </row>
    <row r="24" spans="1:12" ht="39.950000000000003" customHeight="1" thickBot="1" x14ac:dyDescent="0.3">
      <c r="A24" s="222"/>
      <c r="B24" s="252"/>
      <c r="C24" s="254"/>
      <c r="D24" s="263"/>
      <c r="E24" s="263"/>
      <c r="F24" s="263"/>
      <c r="G24" s="263"/>
      <c r="H24" s="263"/>
      <c r="I24" s="126" t="s">
        <v>13</v>
      </c>
      <c r="J24" s="113">
        <f>J23/10</f>
        <v>3.2299999999999995</v>
      </c>
      <c r="K24" s="60">
        <f t="shared" si="0"/>
        <v>2.0994999999999999</v>
      </c>
      <c r="L24" s="61">
        <f t="shared" si="1"/>
        <v>0</v>
      </c>
    </row>
    <row r="25" spans="1:12" ht="39.950000000000003" customHeight="1" x14ac:dyDescent="0.25">
      <c r="A25" s="222"/>
      <c r="B25" s="251" t="s">
        <v>238</v>
      </c>
      <c r="C25" s="253"/>
      <c r="D25" s="263"/>
      <c r="E25" s="263"/>
      <c r="F25" s="263"/>
      <c r="G25" s="263"/>
      <c r="H25" s="263"/>
      <c r="I25" s="125" t="s">
        <v>12</v>
      </c>
      <c r="J25" s="43">
        <v>32.299999999999997</v>
      </c>
      <c r="K25" s="18">
        <f t="shared" si="0"/>
        <v>20.994999999999997</v>
      </c>
      <c r="L25" s="27">
        <f t="shared" si="1"/>
        <v>0</v>
      </c>
    </row>
    <row r="26" spans="1:12" ht="39.950000000000003" customHeight="1" thickBot="1" x14ac:dyDescent="0.3">
      <c r="A26" s="222"/>
      <c r="B26" s="252"/>
      <c r="C26" s="254"/>
      <c r="D26" s="263"/>
      <c r="E26" s="263"/>
      <c r="F26" s="263"/>
      <c r="G26" s="263"/>
      <c r="H26" s="263"/>
      <c r="I26" s="126" t="s">
        <v>13</v>
      </c>
      <c r="J26" s="113">
        <f>J25/10</f>
        <v>3.2299999999999995</v>
      </c>
      <c r="K26" s="60">
        <f t="shared" si="0"/>
        <v>2.0994999999999999</v>
      </c>
      <c r="L26" s="61">
        <f t="shared" si="1"/>
        <v>0</v>
      </c>
    </row>
    <row r="27" spans="1:12" ht="39.950000000000003" customHeight="1" x14ac:dyDescent="0.25">
      <c r="A27" s="234"/>
      <c r="B27" s="271" t="s">
        <v>240</v>
      </c>
      <c r="C27" s="269"/>
      <c r="D27" s="263"/>
      <c r="E27" s="263"/>
      <c r="F27" s="263"/>
      <c r="G27" s="263"/>
      <c r="H27" s="263"/>
      <c r="I27" s="125" t="s">
        <v>12</v>
      </c>
      <c r="J27" s="43">
        <v>32.299999999999997</v>
      </c>
      <c r="K27" s="18">
        <f t="shared" si="0"/>
        <v>20.994999999999997</v>
      </c>
      <c r="L27" s="27">
        <f t="shared" si="1"/>
        <v>0</v>
      </c>
    </row>
    <row r="28" spans="1:12" ht="39.950000000000003" customHeight="1" thickBot="1" x14ac:dyDescent="0.3">
      <c r="A28" s="234"/>
      <c r="B28" s="272"/>
      <c r="C28" s="270"/>
      <c r="D28" s="263"/>
      <c r="E28" s="263"/>
      <c r="F28" s="263"/>
      <c r="G28" s="263"/>
      <c r="H28" s="263"/>
      <c r="I28" s="126" t="s">
        <v>13</v>
      </c>
      <c r="J28" s="113">
        <f>J27/10</f>
        <v>3.2299999999999995</v>
      </c>
      <c r="K28" s="60">
        <f t="shared" si="0"/>
        <v>2.0994999999999999</v>
      </c>
      <c r="L28" s="61">
        <f t="shared" si="1"/>
        <v>0</v>
      </c>
    </row>
    <row r="29" spans="1:12" ht="39.950000000000003" customHeight="1" x14ac:dyDescent="0.25">
      <c r="A29" s="222"/>
      <c r="B29" s="251" t="s">
        <v>242</v>
      </c>
      <c r="C29" s="253"/>
      <c r="D29" s="263"/>
      <c r="E29" s="263"/>
      <c r="F29" s="263"/>
      <c r="G29" s="263"/>
      <c r="H29" s="263"/>
      <c r="I29" s="125" t="s">
        <v>12</v>
      </c>
      <c r="J29" s="43">
        <v>32.299999999999997</v>
      </c>
      <c r="K29" s="18">
        <f t="shared" si="0"/>
        <v>20.994999999999997</v>
      </c>
      <c r="L29" s="27">
        <f t="shared" si="1"/>
        <v>0</v>
      </c>
    </row>
    <row r="30" spans="1:12" ht="39.950000000000003" customHeight="1" thickBot="1" x14ac:dyDescent="0.3">
      <c r="A30" s="222"/>
      <c r="B30" s="252"/>
      <c r="C30" s="254"/>
      <c r="D30" s="263"/>
      <c r="E30" s="263"/>
      <c r="F30" s="263"/>
      <c r="G30" s="263"/>
      <c r="H30" s="263"/>
      <c r="I30" s="126" t="s">
        <v>13</v>
      </c>
      <c r="J30" s="113">
        <f>J29/10</f>
        <v>3.2299999999999995</v>
      </c>
      <c r="K30" s="60">
        <f t="shared" si="0"/>
        <v>2.0994999999999999</v>
      </c>
      <c r="L30" s="61">
        <f t="shared" si="1"/>
        <v>0</v>
      </c>
    </row>
    <row r="31" spans="1:12" ht="39.950000000000003" customHeight="1" x14ac:dyDescent="0.25">
      <c r="A31" s="222"/>
      <c r="B31" s="251" t="s">
        <v>243</v>
      </c>
      <c r="C31" s="253"/>
      <c r="D31" s="263"/>
      <c r="E31" s="263"/>
      <c r="F31" s="263"/>
      <c r="G31" s="263"/>
      <c r="H31" s="263"/>
      <c r="I31" s="125" t="s">
        <v>12</v>
      </c>
      <c r="J31" s="43">
        <v>32.299999999999997</v>
      </c>
      <c r="K31" s="18">
        <f t="shared" ref="K31:K42" si="2">(J31-J31*$J$10)</f>
        <v>20.994999999999997</v>
      </c>
      <c r="L31" s="27">
        <f t="shared" ref="L31:L42" si="3">(J31-J31*$J$10)*$J$11</f>
        <v>0</v>
      </c>
    </row>
    <row r="32" spans="1:12" ht="39.950000000000003" customHeight="1" thickBot="1" x14ac:dyDescent="0.3">
      <c r="A32" s="223"/>
      <c r="B32" s="252"/>
      <c r="C32" s="254"/>
      <c r="D32" s="268"/>
      <c r="E32" s="268"/>
      <c r="F32" s="268"/>
      <c r="G32" s="268"/>
      <c r="H32" s="268"/>
      <c r="I32" s="126" t="s">
        <v>13</v>
      </c>
      <c r="J32" s="113">
        <f>J31/10</f>
        <v>3.2299999999999995</v>
      </c>
      <c r="K32" s="60">
        <f t="shared" si="2"/>
        <v>2.0994999999999999</v>
      </c>
      <c r="L32" s="61">
        <f t="shared" si="3"/>
        <v>0</v>
      </c>
    </row>
    <row r="33" spans="1:12" ht="39.950000000000003" customHeight="1" x14ac:dyDescent="0.25">
      <c r="A33" s="233" t="s">
        <v>245</v>
      </c>
      <c r="B33" s="271" t="s">
        <v>241</v>
      </c>
      <c r="C33" s="269"/>
      <c r="D33" s="262" t="s">
        <v>244</v>
      </c>
      <c r="E33" s="262"/>
      <c r="F33" s="262"/>
      <c r="G33" s="262"/>
      <c r="H33" s="262"/>
      <c r="I33" s="125" t="s">
        <v>12</v>
      </c>
      <c r="J33" s="43">
        <v>32.299999999999997</v>
      </c>
      <c r="K33" s="18">
        <f t="shared" si="2"/>
        <v>20.994999999999997</v>
      </c>
      <c r="L33" s="27">
        <f t="shared" si="3"/>
        <v>0</v>
      </c>
    </row>
    <row r="34" spans="1:12" ht="39.950000000000003" customHeight="1" thickBot="1" x14ac:dyDescent="0.3">
      <c r="A34" s="234"/>
      <c r="B34" s="272"/>
      <c r="C34" s="270"/>
      <c r="D34" s="263"/>
      <c r="E34" s="263"/>
      <c r="F34" s="263"/>
      <c r="G34" s="263"/>
      <c r="H34" s="263"/>
      <c r="I34" s="126" t="s">
        <v>13</v>
      </c>
      <c r="J34" s="113">
        <f>J33/10</f>
        <v>3.2299999999999995</v>
      </c>
      <c r="K34" s="60">
        <f t="shared" si="2"/>
        <v>2.0994999999999999</v>
      </c>
      <c r="L34" s="61">
        <f t="shared" si="3"/>
        <v>0</v>
      </c>
    </row>
    <row r="35" spans="1:12" ht="39.950000000000003" customHeight="1" x14ac:dyDescent="0.25">
      <c r="A35" s="234"/>
      <c r="B35" s="251" t="s">
        <v>237</v>
      </c>
      <c r="C35" s="253"/>
      <c r="D35" s="263"/>
      <c r="E35" s="263"/>
      <c r="F35" s="263"/>
      <c r="G35" s="263"/>
      <c r="H35" s="263"/>
      <c r="I35" s="125" t="s">
        <v>12</v>
      </c>
      <c r="J35" s="43">
        <v>32.299999999999997</v>
      </c>
      <c r="K35" s="18">
        <f t="shared" si="2"/>
        <v>20.994999999999997</v>
      </c>
      <c r="L35" s="27">
        <f t="shared" si="3"/>
        <v>0</v>
      </c>
    </row>
    <row r="36" spans="1:12" ht="39.950000000000003" customHeight="1" thickBot="1" x14ac:dyDescent="0.3">
      <c r="A36" s="234"/>
      <c r="B36" s="252"/>
      <c r="C36" s="254"/>
      <c r="D36" s="263"/>
      <c r="E36" s="263"/>
      <c r="F36" s="263"/>
      <c r="G36" s="263"/>
      <c r="H36" s="263"/>
      <c r="I36" s="126" t="s">
        <v>13</v>
      </c>
      <c r="J36" s="113">
        <f>J35/10</f>
        <v>3.2299999999999995</v>
      </c>
      <c r="K36" s="60">
        <f t="shared" si="2"/>
        <v>2.0994999999999999</v>
      </c>
      <c r="L36" s="61">
        <f t="shared" si="3"/>
        <v>0</v>
      </c>
    </row>
    <row r="37" spans="1:12" ht="39.950000000000003" customHeight="1" x14ac:dyDescent="0.25">
      <c r="A37" s="234"/>
      <c r="B37" s="251" t="s">
        <v>238</v>
      </c>
      <c r="C37" s="253"/>
      <c r="D37" s="263"/>
      <c r="E37" s="263"/>
      <c r="F37" s="263"/>
      <c r="G37" s="263"/>
      <c r="H37" s="263"/>
      <c r="I37" s="125" t="s">
        <v>12</v>
      </c>
      <c r="J37" s="43">
        <v>32.299999999999997</v>
      </c>
      <c r="K37" s="18">
        <f t="shared" si="2"/>
        <v>20.994999999999997</v>
      </c>
      <c r="L37" s="27">
        <f t="shared" si="3"/>
        <v>0</v>
      </c>
    </row>
    <row r="38" spans="1:12" ht="39.950000000000003" customHeight="1" thickBot="1" x14ac:dyDescent="0.3">
      <c r="A38" s="234"/>
      <c r="B38" s="252"/>
      <c r="C38" s="254"/>
      <c r="D38" s="263"/>
      <c r="E38" s="263"/>
      <c r="F38" s="263"/>
      <c r="G38" s="263"/>
      <c r="H38" s="263"/>
      <c r="I38" s="126" t="s">
        <v>13</v>
      </c>
      <c r="J38" s="113">
        <f>J37/10</f>
        <v>3.2299999999999995</v>
      </c>
      <c r="K38" s="60">
        <f t="shared" si="2"/>
        <v>2.0994999999999999</v>
      </c>
      <c r="L38" s="61">
        <f t="shared" si="3"/>
        <v>0</v>
      </c>
    </row>
    <row r="39" spans="1:12" ht="39.950000000000003" customHeight="1" x14ac:dyDescent="0.25">
      <c r="A39" s="234"/>
      <c r="B39" s="271" t="s">
        <v>240</v>
      </c>
      <c r="C39" s="269"/>
      <c r="D39" s="263"/>
      <c r="E39" s="263"/>
      <c r="F39" s="263"/>
      <c r="G39" s="263"/>
      <c r="H39" s="263"/>
      <c r="I39" s="125" t="s">
        <v>12</v>
      </c>
      <c r="J39" s="43">
        <v>32.299999999999997</v>
      </c>
      <c r="K39" s="18">
        <f t="shared" si="2"/>
        <v>20.994999999999997</v>
      </c>
      <c r="L39" s="27">
        <f t="shared" si="3"/>
        <v>0</v>
      </c>
    </row>
    <row r="40" spans="1:12" ht="39.950000000000003" customHeight="1" thickBot="1" x14ac:dyDescent="0.3">
      <c r="A40" s="234"/>
      <c r="B40" s="272"/>
      <c r="C40" s="270"/>
      <c r="D40" s="263"/>
      <c r="E40" s="263"/>
      <c r="F40" s="263"/>
      <c r="G40" s="263"/>
      <c r="H40" s="263"/>
      <c r="I40" s="126" t="s">
        <v>13</v>
      </c>
      <c r="J40" s="113">
        <f>J39/10</f>
        <v>3.2299999999999995</v>
      </c>
      <c r="K40" s="60">
        <f t="shared" si="2"/>
        <v>2.0994999999999999</v>
      </c>
      <c r="L40" s="61">
        <f t="shared" si="3"/>
        <v>0</v>
      </c>
    </row>
    <row r="41" spans="1:12" ht="39.950000000000003" customHeight="1" x14ac:dyDescent="0.25">
      <c r="A41" s="234"/>
      <c r="B41" s="251" t="s">
        <v>242</v>
      </c>
      <c r="C41" s="253"/>
      <c r="D41" s="263"/>
      <c r="E41" s="263"/>
      <c r="F41" s="263"/>
      <c r="G41" s="263"/>
      <c r="H41" s="263"/>
      <c r="I41" s="125" t="s">
        <v>12</v>
      </c>
      <c r="J41" s="43">
        <v>32.299999999999997</v>
      </c>
      <c r="K41" s="18">
        <f t="shared" si="2"/>
        <v>20.994999999999997</v>
      </c>
      <c r="L41" s="27">
        <f t="shared" si="3"/>
        <v>0</v>
      </c>
    </row>
    <row r="42" spans="1:12" ht="39.950000000000003" customHeight="1" thickBot="1" x14ac:dyDescent="0.3">
      <c r="A42" s="234"/>
      <c r="B42" s="252"/>
      <c r="C42" s="254"/>
      <c r="D42" s="263"/>
      <c r="E42" s="263"/>
      <c r="F42" s="263"/>
      <c r="G42" s="263"/>
      <c r="H42" s="263"/>
      <c r="I42" s="126" t="s">
        <v>13</v>
      </c>
      <c r="J42" s="113">
        <f>J41/10</f>
        <v>3.2299999999999995</v>
      </c>
      <c r="K42" s="60">
        <f t="shared" si="2"/>
        <v>2.0994999999999999</v>
      </c>
      <c r="L42" s="61">
        <f t="shared" si="3"/>
        <v>0</v>
      </c>
    </row>
    <row r="43" spans="1:12" ht="39.950000000000003" customHeight="1" x14ac:dyDescent="0.25">
      <c r="A43" s="234"/>
      <c r="B43" s="251" t="s">
        <v>243</v>
      </c>
      <c r="C43" s="253"/>
      <c r="D43" s="263"/>
      <c r="E43" s="263"/>
      <c r="F43" s="263"/>
      <c r="G43" s="263"/>
      <c r="H43" s="263"/>
      <c r="I43" s="125" t="s">
        <v>12</v>
      </c>
      <c r="J43" s="43">
        <v>32.299999999999997</v>
      </c>
      <c r="K43" s="18">
        <f t="shared" ref="K43:K54" si="4">(J43-J43*$J$10)</f>
        <v>20.994999999999997</v>
      </c>
      <c r="L43" s="27">
        <f t="shared" ref="L43:L54" si="5">(J43-J43*$J$10)*$J$11</f>
        <v>0</v>
      </c>
    </row>
    <row r="44" spans="1:12" ht="39.950000000000003" customHeight="1" thickBot="1" x14ac:dyDescent="0.3">
      <c r="A44" s="234"/>
      <c r="B44" s="273"/>
      <c r="C44" s="274"/>
      <c r="D44" s="264"/>
      <c r="E44" s="264"/>
      <c r="F44" s="264"/>
      <c r="G44" s="264"/>
      <c r="H44" s="264"/>
      <c r="I44" s="127" t="s">
        <v>13</v>
      </c>
      <c r="J44" s="113">
        <f>J43/10</f>
        <v>3.2299999999999995</v>
      </c>
      <c r="K44" s="66">
        <f t="shared" si="4"/>
        <v>2.0994999999999999</v>
      </c>
      <c r="L44" s="67">
        <f t="shared" si="5"/>
        <v>0</v>
      </c>
    </row>
    <row r="45" spans="1:12" ht="39.950000000000003" customHeight="1" x14ac:dyDescent="0.25">
      <c r="A45" s="233" t="s">
        <v>246</v>
      </c>
      <c r="B45" s="271" t="s">
        <v>241</v>
      </c>
      <c r="C45" s="269"/>
      <c r="D45" s="262" t="s">
        <v>244</v>
      </c>
      <c r="E45" s="262"/>
      <c r="F45" s="262"/>
      <c r="G45" s="262"/>
      <c r="H45" s="262"/>
      <c r="I45" s="125" t="s">
        <v>12</v>
      </c>
      <c r="J45" s="43">
        <v>32.299999999999997</v>
      </c>
      <c r="K45" s="18">
        <f t="shared" si="4"/>
        <v>20.994999999999997</v>
      </c>
      <c r="L45" s="27">
        <f t="shared" si="5"/>
        <v>0</v>
      </c>
    </row>
    <row r="46" spans="1:12" ht="39.950000000000003" customHeight="1" thickBot="1" x14ac:dyDescent="0.3">
      <c r="A46" s="234"/>
      <c r="B46" s="272"/>
      <c r="C46" s="270"/>
      <c r="D46" s="263"/>
      <c r="E46" s="263"/>
      <c r="F46" s="263"/>
      <c r="G46" s="263"/>
      <c r="H46" s="263"/>
      <c r="I46" s="126" t="s">
        <v>13</v>
      </c>
      <c r="J46" s="113">
        <f>J45/10</f>
        <v>3.2299999999999995</v>
      </c>
      <c r="K46" s="60">
        <f t="shared" si="4"/>
        <v>2.0994999999999999</v>
      </c>
      <c r="L46" s="61">
        <f t="shared" si="5"/>
        <v>0</v>
      </c>
    </row>
    <row r="47" spans="1:12" ht="39.950000000000003" customHeight="1" x14ac:dyDescent="0.25">
      <c r="A47" s="234"/>
      <c r="B47" s="251" t="s">
        <v>237</v>
      </c>
      <c r="C47" s="253"/>
      <c r="D47" s="263"/>
      <c r="E47" s="263"/>
      <c r="F47" s="263"/>
      <c r="G47" s="263"/>
      <c r="H47" s="263"/>
      <c r="I47" s="125" t="s">
        <v>12</v>
      </c>
      <c r="J47" s="43">
        <v>32.299999999999997</v>
      </c>
      <c r="K47" s="18">
        <f t="shared" si="4"/>
        <v>20.994999999999997</v>
      </c>
      <c r="L47" s="27">
        <f t="shared" si="5"/>
        <v>0</v>
      </c>
    </row>
    <row r="48" spans="1:12" ht="39.950000000000003" customHeight="1" thickBot="1" x14ac:dyDescent="0.3">
      <c r="A48" s="234"/>
      <c r="B48" s="252"/>
      <c r="C48" s="254"/>
      <c r="D48" s="263"/>
      <c r="E48" s="263"/>
      <c r="F48" s="263"/>
      <c r="G48" s="263"/>
      <c r="H48" s="263"/>
      <c r="I48" s="126" t="s">
        <v>13</v>
      </c>
      <c r="J48" s="113">
        <f>J47/10</f>
        <v>3.2299999999999995</v>
      </c>
      <c r="K48" s="60">
        <f t="shared" si="4"/>
        <v>2.0994999999999999</v>
      </c>
      <c r="L48" s="61">
        <f t="shared" si="5"/>
        <v>0</v>
      </c>
    </row>
    <row r="49" spans="1:12" ht="39.950000000000003" customHeight="1" x14ac:dyDescent="0.25">
      <c r="A49" s="234"/>
      <c r="B49" s="251" t="s">
        <v>238</v>
      </c>
      <c r="C49" s="253"/>
      <c r="D49" s="263"/>
      <c r="E49" s="263"/>
      <c r="F49" s="263"/>
      <c r="G49" s="263"/>
      <c r="H49" s="263"/>
      <c r="I49" s="125" t="s">
        <v>12</v>
      </c>
      <c r="J49" s="43">
        <v>32.299999999999997</v>
      </c>
      <c r="K49" s="18">
        <f t="shared" si="4"/>
        <v>20.994999999999997</v>
      </c>
      <c r="L49" s="27">
        <f t="shared" si="5"/>
        <v>0</v>
      </c>
    </row>
    <row r="50" spans="1:12" ht="39.950000000000003" customHeight="1" thickBot="1" x14ac:dyDescent="0.3">
      <c r="A50" s="234"/>
      <c r="B50" s="252"/>
      <c r="C50" s="254"/>
      <c r="D50" s="263"/>
      <c r="E50" s="263"/>
      <c r="F50" s="263"/>
      <c r="G50" s="263"/>
      <c r="H50" s="263"/>
      <c r="I50" s="126" t="s">
        <v>13</v>
      </c>
      <c r="J50" s="113">
        <f>J49/10</f>
        <v>3.2299999999999995</v>
      </c>
      <c r="K50" s="60">
        <f t="shared" si="4"/>
        <v>2.0994999999999999</v>
      </c>
      <c r="L50" s="61">
        <f t="shared" si="5"/>
        <v>0</v>
      </c>
    </row>
    <row r="51" spans="1:12" ht="39.950000000000003" customHeight="1" x14ac:dyDescent="0.25">
      <c r="A51" s="234"/>
      <c r="B51" s="271" t="s">
        <v>240</v>
      </c>
      <c r="C51" s="269"/>
      <c r="D51" s="263"/>
      <c r="E51" s="263"/>
      <c r="F51" s="263"/>
      <c r="G51" s="263"/>
      <c r="H51" s="263"/>
      <c r="I51" s="125" t="s">
        <v>12</v>
      </c>
      <c r="J51" s="43">
        <v>32.299999999999997</v>
      </c>
      <c r="K51" s="18">
        <f t="shared" si="4"/>
        <v>20.994999999999997</v>
      </c>
      <c r="L51" s="27">
        <f t="shared" si="5"/>
        <v>0</v>
      </c>
    </row>
    <row r="52" spans="1:12" ht="39.950000000000003" customHeight="1" thickBot="1" x14ac:dyDescent="0.3">
      <c r="A52" s="234"/>
      <c r="B52" s="272"/>
      <c r="C52" s="270"/>
      <c r="D52" s="263"/>
      <c r="E52" s="263"/>
      <c r="F52" s="263"/>
      <c r="G52" s="263"/>
      <c r="H52" s="263"/>
      <c r="I52" s="126" t="s">
        <v>13</v>
      </c>
      <c r="J52" s="113">
        <f>J51/10</f>
        <v>3.2299999999999995</v>
      </c>
      <c r="K52" s="60">
        <f t="shared" si="4"/>
        <v>2.0994999999999999</v>
      </c>
      <c r="L52" s="61">
        <f t="shared" si="5"/>
        <v>0</v>
      </c>
    </row>
    <row r="53" spans="1:12" ht="39.950000000000003" customHeight="1" x14ac:dyDescent="0.25">
      <c r="A53" s="234"/>
      <c r="B53" s="271" t="s">
        <v>242</v>
      </c>
      <c r="C53" s="269"/>
      <c r="D53" s="263"/>
      <c r="E53" s="263"/>
      <c r="F53" s="263"/>
      <c r="G53" s="263"/>
      <c r="H53" s="263"/>
      <c r="I53" s="125" t="s">
        <v>12</v>
      </c>
      <c r="J53" s="43">
        <v>32.299999999999997</v>
      </c>
      <c r="K53" s="18">
        <f t="shared" si="4"/>
        <v>20.994999999999997</v>
      </c>
      <c r="L53" s="27">
        <f t="shared" si="5"/>
        <v>0</v>
      </c>
    </row>
    <row r="54" spans="1:12" ht="39.950000000000003" customHeight="1" thickBot="1" x14ac:dyDescent="0.3">
      <c r="A54" s="234"/>
      <c r="B54" s="272"/>
      <c r="C54" s="270"/>
      <c r="D54" s="263"/>
      <c r="E54" s="263"/>
      <c r="F54" s="263"/>
      <c r="G54" s="263"/>
      <c r="H54" s="263"/>
      <c r="I54" s="126" t="s">
        <v>13</v>
      </c>
      <c r="J54" s="113">
        <f>J53/10</f>
        <v>3.2299999999999995</v>
      </c>
      <c r="K54" s="60">
        <f t="shared" si="4"/>
        <v>2.0994999999999999</v>
      </c>
      <c r="L54" s="61">
        <f t="shared" si="5"/>
        <v>0</v>
      </c>
    </row>
    <row r="55" spans="1:12" ht="39.950000000000003" customHeight="1" x14ac:dyDescent="0.25">
      <c r="A55" s="234"/>
      <c r="B55" s="271" t="s">
        <v>243</v>
      </c>
      <c r="C55" s="269"/>
      <c r="D55" s="263"/>
      <c r="E55" s="263"/>
      <c r="F55" s="263"/>
      <c r="G55" s="263"/>
      <c r="H55" s="263"/>
      <c r="I55" s="125" t="s">
        <v>12</v>
      </c>
      <c r="J55" s="43">
        <v>32.299999999999997</v>
      </c>
      <c r="K55" s="18">
        <f>(J55-J55*$J$10)</f>
        <v>20.994999999999997</v>
      </c>
      <c r="L55" s="27">
        <f>(J55-J55*$J$10)*$J$11</f>
        <v>0</v>
      </c>
    </row>
    <row r="56" spans="1:12" ht="39.950000000000003" customHeight="1" thickBot="1" x14ac:dyDescent="0.3">
      <c r="A56" s="235"/>
      <c r="B56" s="272"/>
      <c r="C56" s="270"/>
      <c r="D56" s="268"/>
      <c r="E56" s="268"/>
      <c r="F56" s="268"/>
      <c r="G56" s="268"/>
      <c r="H56" s="268"/>
      <c r="I56" s="126" t="s">
        <v>13</v>
      </c>
      <c r="J56" s="113">
        <f>J55/10</f>
        <v>3.2299999999999995</v>
      </c>
      <c r="K56" s="60">
        <f>(J56-J56*$J$10)</f>
        <v>2.0994999999999999</v>
      </c>
      <c r="L56" s="61">
        <f>(J56-J56*$J$10)*$J$11</f>
        <v>0</v>
      </c>
    </row>
    <row r="57" spans="1:12" ht="15" customHeight="1" thickBot="1" x14ac:dyDescent="0.3">
      <c r="A57" s="265" t="s">
        <v>85</v>
      </c>
      <c r="B57" s="266"/>
      <c r="C57" s="266"/>
      <c r="D57" s="266"/>
      <c r="E57" s="266"/>
      <c r="F57" s="266"/>
      <c r="G57" s="266"/>
      <c r="H57" s="266"/>
      <c r="I57" s="266"/>
      <c r="J57" s="266"/>
      <c r="K57" s="266"/>
      <c r="L57" s="267"/>
    </row>
    <row r="58" spans="1:12" ht="54.95" customHeight="1" thickBot="1" x14ac:dyDescent="0.3">
      <c r="A58" s="114" t="s">
        <v>254</v>
      </c>
      <c r="B58" s="119" t="s">
        <v>235</v>
      </c>
      <c r="C58" s="77"/>
      <c r="D58" s="248" t="s">
        <v>259</v>
      </c>
      <c r="E58" s="249"/>
      <c r="F58" s="249"/>
      <c r="G58" s="249"/>
      <c r="H58" s="250"/>
      <c r="I58" s="58" t="s">
        <v>13</v>
      </c>
      <c r="J58" s="120">
        <v>21.1</v>
      </c>
      <c r="K58" s="25">
        <f>(J58-J58*$J$10)</f>
        <v>13.715000000000002</v>
      </c>
      <c r="L58" s="61">
        <f>(J58-J58*$J$10)*$J$11</f>
        <v>0</v>
      </c>
    </row>
    <row r="59" spans="1:12" ht="54.95" customHeight="1" x14ac:dyDescent="0.25">
      <c r="A59" s="221" t="s">
        <v>86</v>
      </c>
      <c r="B59" s="116" t="s">
        <v>248</v>
      </c>
      <c r="C59" s="117"/>
      <c r="D59" s="248" t="s">
        <v>249</v>
      </c>
      <c r="E59" s="249"/>
      <c r="F59" s="249"/>
      <c r="G59" s="249"/>
      <c r="H59" s="250"/>
      <c r="I59" s="15" t="s">
        <v>13</v>
      </c>
      <c r="J59" s="45">
        <v>24</v>
      </c>
      <c r="K59" s="118">
        <f t="shared" ref="K59:K68" si="6">(J59-J59*$J$10)</f>
        <v>15.600000000000001</v>
      </c>
      <c r="L59" s="27">
        <f t="shared" ref="L59:L68" si="7">(J59-J59*$J$10)*$J$11</f>
        <v>0</v>
      </c>
    </row>
    <row r="60" spans="1:12" ht="54.95" customHeight="1" thickBot="1" x14ac:dyDescent="0.3">
      <c r="A60" s="223"/>
      <c r="B60" s="119" t="s">
        <v>235</v>
      </c>
      <c r="C60" s="77"/>
      <c r="D60" s="260" t="s">
        <v>263</v>
      </c>
      <c r="E60" s="260"/>
      <c r="F60" s="260"/>
      <c r="G60" s="260"/>
      <c r="H60" s="260"/>
      <c r="I60" s="58" t="s">
        <v>13</v>
      </c>
      <c r="J60" s="120">
        <v>25.1</v>
      </c>
      <c r="K60" s="25">
        <f t="shared" si="6"/>
        <v>16.315000000000001</v>
      </c>
      <c r="L60" s="61">
        <f t="shared" si="7"/>
        <v>0</v>
      </c>
    </row>
    <row r="61" spans="1:12" ht="54.95" customHeight="1" x14ac:dyDescent="0.25">
      <c r="A61" s="221" t="s">
        <v>91</v>
      </c>
      <c r="B61" s="116" t="s">
        <v>248</v>
      </c>
      <c r="C61" s="117"/>
      <c r="D61" s="248" t="s">
        <v>250</v>
      </c>
      <c r="E61" s="249"/>
      <c r="F61" s="249"/>
      <c r="G61" s="249"/>
      <c r="H61" s="250"/>
      <c r="I61" s="15" t="s">
        <v>13</v>
      </c>
      <c r="J61" s="45">
        <v>93.8</v>
      </c>
      <c r="K61" s="18">
        <f t="shared" si="6"/>
        <v>60.97</v>
      </c>
      <c r="L61" s="27">
        <f t="shared" si="7"/>
        <v>0</v>
      </c>
    </row>
    <row r="62" spans="1:12" ht="54.95" customHeight="1" thickBot="1" x14ac:dyDescent="0.3">
      <c r="A62" s="223"/>
      <c r="B62" s="119" t="s">
        <v>235</v>
      </c>
      <c r="C62" s="77"/>
      <c r="D62" s="260" t="s">
        <v>262</v>
      </c>
      <c r="E62" s="260"/>
      <c r="F62" s="260"/>
      <c r="G62" s="260"/>
      <c r="H62" s="260"/>
      <c r="I62" s="24" t="s">
        <v>13</v>
      </c>
      <c r="J62" s="120">
        <v>96.8</v>
      </c>
      <c r="K62" s="25">
        <f t="shared" si="6"/>
        <v>62.92</v>
      </c>
      <c r="L62" s="61">
        <f t="shared" si="7"/>
        <v>0</v>
      </c>
    </row>
    <row r="63" spans="1:12" ht="54.95" customHeight="1" x14ac:dyDescent="0.25">
      <c r="A63" s="221" t="s">
        <v>94</v>
      </c>
      <c r="B63" s="116" t="s">
        <v>248</v>
      </c>
      <c r="C63" s="117"/>
      <c r="D63" s="248" t="s">
        <v>251</v>
      </c>
      <c r="E63" s="249"/>
      <c r="F63" s="249"/>
      <c r="G63" s="249"/>
      <c r="H63" s="250"/>
      <c r="I63" s="15" t="s">
        <v>13</v>
      </c>
      <c r="J63" s="45">
        <v>177</v>
      </c>
      <c r="K63" s="18">
        <f t="shared" si="6"/>
        <v>115.05000000000001</v>
      </c>
      <c r="L63" s="27">
        <f t="shared" si="7"/>
        <v>0</v>
      </c>
    </row>
    <row r="64" spans="1:12" ht="54.95" customHeight="1" thickBot="1" x14ac:dyDescent="0.3">
      <c r="A64" s="222"/>
      <c r="B64" s="121" t="s">
        <v>235</v>
      </c>
      <c r="C64" s="122"/>
      <c r="D64" s="260" t="s">
        <v>261</v>
      </c>
      <c r="E64" s="260"/>
      <c r="F64" s="260"/>
      <c r="G64" s="260"/>
      <c r="H64" s="260"/>
      <c r="I64" s="30" t="s">
        <v>13</v>
      </c>
      <c r="J64" s="123">
        <v>181.5</v>
      </c>
      <c r="K64" s="31">
        <f t="shared" si="6"/>
        <v>117.97499999999999</v>
      </c>
      <c r="L64" s="67">
        <f t="shared" si="7"/>
        <v>0</v>
      </c>
    </row>
    <row r="65" spans="1:12" ht="54.95" customHeight="1" x14ac:dyDescent="0.25">
      <c r="A65" s="255" t="s">
        <v>256</v>
      </c>
      <c r="B65" s="116" t="s">
        <v>248</v>
      </c>
      <c r="C65" s="117"/>
      <c r="D65" s="261" t="s">
        <v>252</v>
      </c>
      <c r="E65" s="261"/>
      <c r="F65" s="261"/>
      <c r="G65" s="261"/>
      <c r="H65" s="261"/>
      <c r="I65" s="15" t="s">
        <v>13</v>
      </c>
      <c r="J65" s="45">
        <v>19.2</v>
      </c>
      <c r="K65" s="18">
        <f t="shared" si="6"/>
        <v>12.48</v>
      </c>
      <c r="L65" s="27">
        <f t="shared" si="7"/>
        <v>0</v>
      </c>
    </row>
    <row r="66" spans="1:12" ht="54.95" customHeight="1" thickBot="1" x14ac:dyDescent="0.3">
      <c r="A66" s="256"/>
      <c r="B66" s="124" t="s">
        <v>235</v>
      </c>
      <c r="C66" s="77"/>
      <c r="D66" s="260" t="s">
        <v>260</v>
      </c>
      <c r="E66" s="260"/>
      <c r="F66" s="260"/>
      <c r="G66" s="260"/>
      <c r="H66" s="260"/>
      <c r="I66" s="24" t="s">
        <v>13</v>
      </c>
      <c r="J66" s="47">
        <v>19.7</v>
      </c>
      <c r="K66" s="25">
        <f t="shared" si="6"/>
        <v>12.805</v>
      </c>
      <c r="L66" s="29">
        <f t="shared" si="7"/>
        <v>0</v>
      </c>
    </row>
    <row r="67" spans="1:12" ht="54.95" customHeight="1" x14ac:dyDescent="0.25">
      <c r="A67" s="236" t="s">
        <v>255</v>
      </c>
      <c r="B67" s="115" t="s">
        <v>248</v>
      </c>
      <c r="C67" s="74"/>
      <c r="D67" s="257" t="s">
        <v>257</v>
      </c>
      <c r="E67" s="258"/>
      <c r="F67" s="258"/>
      <c r="G67" s="258"/>
      <c r="H67" s="259"/>
      <c r="I67" s="49" t="s">
        <v>13</v>
      </c>
      <c r="J67" s="72">
        <v>23.3</v>
      </c>
      <c r="K67" s="51">
        <f t="shared" si="6"/>
        <v>15.145000000000001</v>
      </c>
      <c r="L67" s="52">
        <f t="shared" si="7"/>
        <v>0</v>
      </c>
    </row>
    <row r="68" spans="1:12" ht="54.95" customHeight="1" thickBot="1" x14ac:dyDescent="0.3">
      <c r="A68" s="256"/>
      <c r="B68" s="124" t="s">
        <v>235</v>
      </c>
      <c r="C68" s="77"/>
      <c r="D68" s="260" t="s">
        <v>258</v>
      </c>
      <c r="E68" s="260"/>
      <c r="F68" s="260"/>
      <c r="G68" s="260"/>
      <c r="H68" s="260"/>
      <c r="I68" s="24" t="s">
        <v>13</v>
      </c>
      <c r="J68" s="47">
        <v>26.5</v>
      </c>
      <c r="K68" s="25">
        <f t="shared" si="6"/>
        <v>17.225000000000001</v>
      </c>
      <c r="L68" s="29">
        <f t="shared" si="7"/>
        <v>0</v>
      </c>
    </row>
    <row r="69" spans="1:12" ht="15.75" thickBot="1" x14ac:dyDescent="0.3">
      <c r="A69" s="245" t="s">
        <v>253</v>
      </c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7"/>
    </row>
    <row r="70" spans="1:12" x14ac:dyDescent="0.25">
      <c r="A70" s="2"/>
      <c r="B70" s="2"/>
    </row>
    <row r="71" spans="1:12" x14ac:dyDescent="0.25">
      <c r="A71" s="2"/>
      <c r="B71" s="2"/>
    </row>
    <row r="72" spans="1:12" x14ac:dyDescent="0.25">
      <c r="A72" s="2"/>
      <c r="B72" s="2"/>
    </row>
    <row r="73" spans="1:12" x14ac:dyDescent="0.25">
      <c r="A73" s="2"/>
      <c r="B73" s="2"/>
    </row>
    <row r="74" spans="1:12" x14ac:dyDescent="0.25">
      <c r="A74" s="2"/>
      <c r="B74" s="2"/>
    </row>
    <row r="75" spans="1:12" x14ac:dyDescent="0.25">
      <c r="A75" s="2"/>
      <c r="B75" s="2"/>
    </row>
    <row r="76" spans="1:12" x14ac:dyDescent="0.25">
      <c r="A76" s="2"/>
      <c r="B76" s="2"/>
    </row>
    <row r="77" spans="1:12" x14ac:dyDescent="0.25">
      <c r="A77" s="2"/>
      <c r="B77" s="2"/>
    </row>
    <row r="78" spans="1:12" x14ac:dyDescent="0.25">
      <c r="A78" s="2"/>
      <c r="B78" s="2"/>
    </row>
    <row r="79" spans="1:12" x14ac:dyDescent="0.25">
      <c r="A79" s="2"/>
      <c r="B79" s="2"/>
    </row>
    <row r="80" spans="1:1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</sheetData>
  <mergeCells count="83">
    <mergeCell ref="D45:H56"/>
    <mergeCell ref="B47:B48"/>
    <mergeCell ref="C47:C48"/>
    <mergeCell ref="B49:B50"/>
    <mergeCell ref="C49:C50"/>
    <mergeCell ref="B51:B52"/>
    <mergeCell ref="C51:C52"/>
    <mergeCell ref="B53:B54"/>
    <mergeCell ref="C53:C54"/>
    <mergeCell ref="B55:B56"/>
    <mergeCell ref="B43:B44"/>
    <mergeCell ref="C43:C44"/>
    <mergeCell ref="A45:A56"/>
    <mergeCell ref="B45:B46"/>
    <mergeCell ref="C45:C46"/>
    <mergeCell ref="C55:C56"/>
    <mergeCell ref="B37:B38"/>
    <mergeCell ref="C37:C38"/>
    <mergeCell ref="B39:B40"/>
    <mergeCell ref="C39:C40"/>
    <mergeCell ref="B41:B42"/>
    <mergeCell ref="C41:C42"/>
    <mergeCell ref="B12:B13"/>
    <mergeCell ref="C12:C13"/>
    <mergeCell ref="C15:C16"/>
    <mergeCell ref="B27:B28"/>
    <mergeCell ref="C27:C28"/>
    <mergeCell ref="B29:B30"/>
    <mergeCell ref="C29:C30"/>
    <mergeCell ref="B21:B22"/>
    <mergeCell ref="C21:C22"/>
    <mergeCell ref="B23:B24"/>
    <mergeCell ref="C23:C24"/>
    <mergeCell ref="B25:B26"/>
    <mergeCell ref="C25:C26"/>
    <mergeCell ref="C33:C34"/>
    <mergeCell ref="B35:B36"/>
    <mergeCell ref="C35:C36"/>
    <mergeCell ref="B33:B34"/>
    <mergeCell ref="B31:B32"/>
    <mergeCell ref="C31:C32"/>
    <mergeCell ref="A1:L7"/>
    <mergeCell ref="A8:L8"/>
    <mergeCell ref="B9:L9"/>
    <mergeCell ref="A10:H11"/>
    <mergeCell ref="J10:L10"/>
    <mergeCell ref="J11:L11"/>
    <mergeCell ref="K12:K13"/>
    <mergeCell ref="L12:L13"/>
    <mergeCell ref="A14:L14"/>
    <mergeCell ref="A15:A20"/>
    <mergeCell ref="D15:H20"/>
    <mergeCell ref="A21:A32"/>
    <mergeCell ref="D21:H32"/>
    <mergeCell ref="A12:A13"/>
    <mergeCell ref="D12:H13"/>
    <mergeCell ref="I12:I13"/>
    <mergeCell ref="J12:J13"/>
    <mergeCell ref="A61:A62"/>
    <mergeCell ref="D61:H61"/>
    <mergeCell ref="D62:H62"/>
    <mergeCell ref="A33:A44"/>
    <mergeCell ref="D33:H44"/>
    <mergeCell ref="A57:L57"/>
    <mergeCell ref="A59:A60"/>
    <mergeCell ref="D59:H59"/>
    <mergeCell ref="D60:H60"/>
    <mergeCell ref="D68:H68"/>
    <mergeCell ref="A63:A64"/>
    <mergeCell ref="D63:H63"/>
    <mergeCell ref="D64:H64"/>
    <mergeCell ref="D65:H65"/>
    <mergeCell ref="D66:H66"/>
    <mergeCell ref="A69:L69"/>
    <mergeCell ref="D58:H58"/>
    <mergeCell ref="B15:B16"/>
    <mergeCell ref="B17:B18"/>
    <mergeCell ref="C17:C18"/>
    <mergeCell ref="B19:B20"/>
    <mergeCell ref="C19:C20"/>
    <mergeCell ref="A65:A66"/>
    <mergeCell ref="A67:A68"/>
    <mergeCell ref="D67:H67"/>
  </mergeCells>
  <printOptions horizontalCentered="1"/>
  <pageMargins left="0.47244094488188981" right="0.23622047244094491" top="0.35433070866141736" bottom="0.35433070866141736" header="0.31496062992125984" footer="0.31496062992125984"/>
  <pageSetup paperSize="9" scale="72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E3E7E-080F-4397-A5A8-A29A14D7B1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Прайс Corotop</vt:lpstr>
      <vt:lpstr>Прайс Kikinda</vt:lpstr>
      <vt:lpstr>Прайс Röben</vt:lpstr>
      <vt:lpstr>Прайс Mladost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Clovis</cp:lastModifiedBy>
  <cp:lastPrinted>2025-12-20T12:26:02Z</cp:lastPrinted>
  <dcterms:created xsi:type="dcterms:W3CDTF">2015-10-08T07:13:43Z</dcterms:created>
  <dcterms:modified xsi:type="dcterms:W3CDTF">2026-03-12T11:04:28Z</dcterms:modified>
</cp:coreProperties>
</file>