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ЭтаКнига"/>
  <mc:AlternateContent xmlns:mc="http://schemas.openxmlformats.org/markup-compatibility/2006">
    <mc:Choice Requires="x15">
      <x15ac:absPath xmlns:x15ac="http://schemas.microsoft.com/office/spreadsheetml/2010/11/ac" url="D:\Work Roof\"/>
    </mc:Choice>
  </mc:AlternateContent>
  <xr:revisionPtr revIDLastSave="0" documentId="13_ncr:1_{FF1CF56C-9644-44C1-AFD4-20D70FE3D0C2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Прайс Corotop" sheetId="1" r:id="rId1"/>
    <sheet name="Прайс Kikinda" sheetId="3" r:id="rId2"/>
    <sheet name="Прайс Röben" sheetId="5" r:id="rId3"/>
    <sheet name="Прайс Mladost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6" i="5" l="1"/>
  <c r="J11" i="5"/>
  <c r="K66" i="1"/>
  <c r="K65" i="1"/>
  <c r="L37" i="5"/>
  <c r="J56" i="6"/>
  <c r="J54" i="6"/>
  <c r="K54" i="6"/>
  <c r="J52" i="6"/>
  <c r="L52" i="6"/>
  <c r="J50" i="6"/>
  <c r="L50" i="6" s="1"/>
  <c r="J48" i="6"/>
  <c r="L48" i="6" s="1"/>
  <c r="K48" i="6"/>
  <c r="J46" i="6"/>
  <c r="K46" i="6" s="1"/>
  <c r="L46" i="6"/>
  <c r="J44" i="6"/>
  <c r="L44" i="6"/>
  <c r="J42" i="6"/>
  <c r="K42" i="6"/>
  <c r="J40" i="6"/>
  <c r="K40" i="6" s="1"/>
  <c r="L40" i="6"/>
  <c r="J38" i="6"/>
  <c r="K38" i="6"/>
  <c r="J36" i="6"/>
  <c r="L36" i="6" s="1"/>
  <c r="J34" i="6"/>
  <c r="K34" i="6"/>
  <c r="J32" i="6"/>
  <c r="K32" i="6" s="1"/>
  <c r="J30" i="6"/>
  <c r="L30" i="6"/>
  <c r="J28" i="6"/>
  <c r="L28" i="6" s="1"/>
  <c r="K28" i="6"/>
  <c r="J26" i="6"/>
  <c r="L26" i="6"/>
  <c r="J24" i="6"/>
  <c r="L24" i="6"/>
  <c r="J22" i="6"/>
  <c r="K22" i="6" s="1"/>
  <c r="L22" i="6"/>
  <c r="J20" i="6"/>
  <c r="L20" i="6" s="1"/>
  <c r="K20" i="6"/>
  <c r="J18" i="6"/>
  <c r="L18" i="6"/>
  <c r="J16" i="6"/>
  <c r="K16" i="6"/>
  <c r="L58" i="6"/>
  <c r="K58" i="6"/>
  <c r="K60" i="6"/>
  <c r="K61" i="6"/>
  <c r="K62" i="6"/>
  <c r="K63" i="6"/>
  <c r="K64" i="6"/>
  <c r="K65" i="6"/>
  <c r="K66" i="6"/>
  <c r="K67" i="6"/>
  <c r="K68" i="6"/>
  <c r="L60" i="6"/>
  <c r="L61" i="6"/>
  <c r="L62" i="6"/>
  <c r="L63" i="6"/>
  <c r="L64" i="6"/>
  <c r="L65" i="6"/>
  <c r="L66" i="6"/>
  <c r="L67" i="6"/>
  <c r="L68" i="6"/>
  <c r="L55" i="6"/>
  <c r="K55" i="6"/>
  <c r="L54" i="6"/>
  <c r="L53" i="6"/>
  <c r="K53" i="6"/>
  <c r="L51" i="6"/>
  <c r="K51" i="6"/>
  <c r="K50" i="6"/>
  <c r="L49" i="6"/>
  <c r="K49" i="6"/>
  <c r="L47" i="6"/>
  <c r="K47" i="6"/>
  <c r="L45" i="6"/>
  <c r="K45" i="6"/>
  <c r="L43" i="6"/>
  <c r="K43" i="6"/>
  <c r="L41" i="6"/>
  <c r="K41" i="6"/>
  <c r="L39" i="6"/>
  <c r="K39" i="6"/>
  <c r="L37" i="6"/>
  <c r="K37" i="6"/>
  <c r="L35" i="6"/>
  <c r="K35" i="6"/>
  <c r="L34" i="6"/>
  <c r="L33" i="6"/>
  <c r="K33" i="6"/>
  <c r="L32" i="6"/>
  <c r="L31" i="6"/>
  <c r="K31" i="6"/>
  <c r="L29" i="6"/>
  <c r="K29" i="6"/>
  <c r="L27" i="6"/>
  <c r="K27" i="6"/>
  <c r="L25" i="6"/>
  <c r="K25" i="6"/>
  <c r="K59" i="6"/>
  <c r="L23" i="6"/>
  <c r="K23" i="6"/>
  <c r="K21" i="6"/>
  <c r="L19" i="6"/>
  <c r="K19" i="6"/>
  <c r="K17" i="6"/>
  <c r="K15" i="6"/>
  <c r="L56" i="5"/>
  <c r="L54" i="5"/>
  <c r="L52" i="5"/>
  <c r="L50" i="5"/>
  <c r="L48" i="5"/>
  <c r="L46" i="5"/>
  <c r="L30" i="5"/>
  <c r="K68" i="1"/>
  <c r="K67" i="1"/>
  <c r="L67" i="1" s="1"/>
  <c r="K20" i="1"/>
  <c r="K22" i="1"/>
  <c r="K13" i="1"/>
  <c r="K17" i="1"/>
  <c r="K23" i="1"/>
  <c r="L23" i="1" s="1"/>
  <c r="K16" i="1"/>
  <c r="K15" i="1"/>
  <c r="L15" i="1" s="1"/>
  <c r="K14" i="1"/>
  <c r="K25" i="1"/>
  <c r="K24" i="1"/>
  <c r="K36" i="1"/>
  <c r="K43" i="1"/>
  <c r="K44" i="1"/>
  <c r="K54" i="1"/>
  <c r="K53" i="1"/>
  <c r="K52" i="1"/>
  <c r="L52" i="1" s="1"/>
  <c r="K45" i="1"/>
  <c r="K19" i="1"/>
  <c r="K18" i="1"/>
  <c r="K49" i="1"/>
  <c r="K35" i="1"/>
  <c r="K29" i="1"/>
  <c r="K27" i="1"/>
  <c r="K28" i="1"/>
  <c r="L28" i="1" s="1"/>
  <c r="K30" i="1"/>
  <c r="K31" i="1"/>
  <c r="K39" i="1"/>
  <c r="K33" i="1"/>
  <c r="K34" i="1"/>
  <c r="K37" i="1"/>
  <c r="K46" i="1"/>
  <c r="K47" i="1"/>
  <c r="K48" i="1"/>
  <c r="K50" i="1"/>
  <c r="K40" i="1"/>
  <c r="K41" i="1"/>
  <c r="K56" i="1"/>
  <c r="K57" i="1"/>
  <c r="K58" i="1"/>
  <c r="K59" i="1"/>
  <c r="K60" i="1"/>
  <c r="K61" i="1"/>
  <c r="L61" i="1" s="1"/>
  <c r="L58" i="5"/>
  <c r="K58" i="5"/>
  <c r="L57" i="5"/>
  <c r="K57" i="5"/>
  <c r="L55" i="5"/>
  <c r="K55" i="5"/>
  <c r="L53" i="5"/>
  <c r="K53" i="5"/>
  <c r="L51" i="5"/>
  <c r="K51" i="5"/>
  <c r="L49" i="5"/>
  <c r="K49" i="5"/>
  <c r="L47" i="5"/>
  <c r="K47" i="5"/>
  <c r="L45" i="5"/>
  <c r="K45" i="5"/>
  <c r="L38" i="5"/>
  <c r="K38" i="5"/>
  <c r="K37" i="5"/>
  <c r="L31" i="5"/>
  <c r="K31" i="5"/>
  <c r="L29" i="5"/>
  <c r="K29" i="5"/>
  <c r="L28" i="5"/>
  <c r="K28" i="5"/>
  <c r="L27" i="5"/>
  <c r="K27" i="5"/>
  <c r="L26" i="5"/>
  <c r="K26" i="5"/>
  <c r="L25" i="5"/>
  <c r="K25" i="5"/>
  <c r="L24" i="5"/>
  <c r="K24" i="5"/>
  <c r="L23" i="5"/>
  <c r="K23" i="5"/>
  <c r="L22" i="5"/>
  <c r="K22" i="5"/>
  <c r="L21" i="5"/>
  <c r="K21" i="5"/>
  <c r="L20" i="5"/>
  <c r="K20" i="5"/>
  <c r="L19" i="5"/>
  <c r="K19" i="5"/>
  <c r="L18" i="5"/>
  <c r="K18" i="5"/>
  <c r="L17" i="5"/>
  <c r="K17" i="5"/>
  <c r="L16" i="5"/>
  <c r="K16" i="5"/>
  <c r="L15" i="5"/>
  <c r="K15" i="5"/>
  <c r="J29" i="3"/>
  <c r="J28" i="3"/>
  <c r="L33" i="3"/>
  <c r="L36" i="3"/>
  <c r="K15" i="3"/>
  <c r="K16" i="3" s="1"/>
  <c r="J16" i="3"/>
  <c r="L16" i="3"/>
  <c r="K17" i="3"/>
  <c r="K18" i="3"/>
  <c r="J18" i="3"/>
  <c r="L18" i="3"/>
  <c r="K19" i="3"/>
  <c r="K20" i="3"/>
  <c r="J20" i="3"/>
  <c r="L20" i="3" s="1"/>
  <c r="K21" i="3"/>
  <c r="K22" i="3" s="1"/>
  <c r="J22" i="3"/>
  <c r="L22" i="3"/>
  <c r="K23" i="3"/>
  <c r="K24" i="3"/>
  <c r="J24" i="3"/>
  <c r="L24" i="3"/>
  <c r="K25" i="3"/>
  <c r="K26" i="3"/>
  <c r="J26" i="3"/>
  <c r="L26" i="3"/>
  <c r="K27" i="3"/>
  <c r="K29" i="3"/>
  <c r="K31" i="3"/>
  <c r="K32" i="3"/>
  <c r="K33" i="3"/>
  <c r="K34" i="3"/>
  <c r="K36" i="3"/>
  <c r="K37" i="3"/>
  <c r="K38" i="3"/>
  <c r="K39" i="3"/>
  <c r="K41" i="3"/>
  <c r="K42" i="3"/>
  <c r="K43" i="3"/>
  <c r="K44" i="3"/>
  <c r="K45" i="3"/>
  <c r="K46" i="3"/>
  <c r="K48" i="3"/>
  <c r="K49" i="3"/>
  <c r="K50" i="3"/>
  <c r="K51" i="3"/>
  <c r="K53" i="3"/>
  <c r="K54" i="3"/>
  <c r="K56" i="3"/>
  <c r="K57" i="3"/>
  <c r="K58" i="3"/>
  <c r="K59" i="3"/>
  <c r="K61" i="3"/>
  <c r="K62" i="3"/>
  <c r="K63" i="3"/>
  <c r="K64" i="3"/>
  <c r="K65" i="3"/>
  <c r="K66" i="3"/>
  <c r="L19" i="3"/>
  <c r="L62" i="3"/>
  <c r="L63" i="3"/>
  <c r="L61" i="3"/>
  <c r="L25" i="3"/>
  <c r="L43" i="3"/>
  <c r="L54" i="3"/>
  <c r="L32" i="3"/>
  <c r="L15" i="3"/>
  <c r="L45" i="3"/>
  <c r="L51" i="3"/>
  <c r="L56" i="3"/>
  <c r="L65" i="3"/>
  <c r="L23" i="3"/>
  <c r="L49" i="3"/>
  <c r="L53" i="3"/>
  <c r="L37" i="3"/>
  <c r="L64" i="3"/>
  <c r="L44" i="3"/>
  <c r="L31" i="3"/>
  <c r="L34" i="3"/>
  <c r="L21" i="3"/>
  <c r="L38" i="3"/>
  <c r="L50" i="3"/>
  <c r="L46" i="3"/>
  <c r="L66" i="3"/>
  <c r="L41" i="3"/>
  <c r="L48" i="3"/>
  <c r="L42" i="3"/>
  <c r="L39" i="3"/>
  <c r="L58" i="3"/>
  <c r="L17" i="3"/>
  <c r="L59" i="3"/>
  <c r="L57" i="3"/>
  <c r="L27" i="3"/>
  <c r="K28" i="3"/>
  <c r="L28" i="3"/>
  <c r="L29" i="3"/>
  <c r="L15" i="6"/>
  <c r="L59" i="6"/>
  <c r="L21" i="6"/>
  <c r="L17" i="6"/>
  <c r="K18" i="6"/>
  <c r="K52" i="6"/>
  <c r="K30" i="6"/>
  <c r="L42" i="6"/>
  <c r="K44" i="6"/>
  <c r="K24" i="6"/>
  <c r="L16" i="6"/>
  <c r="K56" i="6" l="1"/>
  <c r="L56" i="6"/>
  <c r="L38" i="6"/>
  <c r="K36" i="6"/>
  <c r="K26" i="6"/>
  <c r="L18" i="1"/>
  <c r="L36" i="1"/>
  <c r="L60" i="1"/>
  <c r="L19" i="1"/>
  <c r="L25" i="1"/>
  <c r="L58" i="1"/>
  <c r="L14" i="1"/>
  <c r="L31" i="1"/>
  <c r="L53" i="1"/>
  <c r="L41" i="1"/>
  <c r="L40" i="1"/>
  <c r="L27" i="1"/>
  <c r="L54" i="1"/>
  <c r="L16" i="1"/>
  <c r="L46" i="1"/>
  <c r="L37" i="1"/>
  <c r="L65" i="1"/>
  <c r="L24" i="1"/>
  <c r="L33" i="1"/>
  <c r="L66" i="1"/>
  <c r="L45" i="1"/>
  <c r="L57" i="1"/>
  <c r="L56" i="1"/>
  <c r="L29" i="1"/>
  <c r="L48" i="1"/>
  <c r="L35" i="1"/>
  <c r="L44" i="1"/>
  <c r="L17" i="1"/>
  <c r="L22" i="1"/>
  <c r="L20" i="1"/>
  <c r="L34" i="1"/>
  <c r="L59" i="1"/>
  <c r="L68" i="1"/>
  <c r="L39" i="1"/>
  <c r="L30" i="1"/>
  <c r="L50" i="1"/>
  <c r="L47" i="1"/>
  <c r="L49" i="1"/>
  <c r="L43" i="1"/>
  <c r="L13" i="1"/>
</calcChain>
</file>

<file path=xl/sharedStrings.xml><?xml version="1.0" encoding="utf-8"?>
<sst xmlns="http://schemas.openxmlformats.org/spreadsheetml/2006/main" count="608" uniqueCount="267">
  <si>
    <t>e-mail: mirkeramiki2012@ukr.net</t>
  </si>
  <si>
    <t>Скидка</t>
  </si>
  <si>
    <t>Наименование товара</t>
  </si>
  <si>
    <t>Цвет, RAL</t>
  </si>
  <si>
    <t>Фото</t>
  </si>
  <si>
    <t>в наличии</t>
  </si>
  <si>
    <t>Ед. изм.</t>
  </si>
  <si>
    <t>Штука</t>
  </si>
  <si>
    <t>под заказ*</t>
  </si>
  <si>
    <t>х</t>
  </si>
  <si>
    <t>Цена розничн., EURO</t>
  </si>
  <si>
    <t>Технические характеристики</t>
  </si>
  <si>
    <t>кв.м.</t>
  </si>
  <si>
    <t>шт.</t>
  </si>
  <si>
    <r>
      <t xml:space="preserve">кв.м.
</t>
    </r>
    <r>
      <rPr>
        <sz val="6"/>
        <rFont val="Arial"/>
        <family val="2"/>
        <charset val="204"/>
      </rPr>
      <t>при 18,2 шт/кв.м.</t>
    </r>
  </si>
  <si>
    <t>Универсальные доборные элементы</t>
  </si>
  <si>
    <t>---</t>
  </si>
  <si>
    <t>Расход: 3 шт/м.п.</t>
  </si>
  <si>
    <t>Доборные элементы PREMIUM KIKINDA</t>
  </si>
  <si>
    <t>Доборные элементы KLASIK PREMIUM</t>
  </si>
  <si>
    <t>Доборные элементы PORTUGALAC</t>
  </si>
  <si>
    <t>Доборные элементы HOLANDEZ</t>
  </si>
  <si>
    <t>Доборные элементы BANAT</t>
  </si>
  <si>
    <r>
      <t xml:space="preserve">кв.м.
</t>
    </r>
    <r>
      <rPr>
        <sz val="6"/>
        <color indexed="55"/>
        <rFont val="Arial"/>
        <family val="2"/>
        <charset val="204"/>
      </rPr>
      <t>при 26,3 шт/кв.м.</t>
    </r>
  </si>
  <si>
    <t xml:space="preserve">          Боковая левая PREMIUM KIKINDA</t>
  </si>
  <si>
    <t xml:space="preserve">          Боковая правая PREMIUM KIKINDA</t>
  </si>
  <si>
    <t xml:space="preserve">          Вентиляционная черепица 
          PREMIUM KIKINDA</t>
  </si>
  <si>
    <t xml:space="preserve">          Боковая левая KLASIK PREMIUM</t>
  </si>
  <si>
    <t xml:space="preserve">          Боковая правая KLASIK PREMIUM</t>
  </si>
  <si>
    <t xml:space="preserve">          Конёк рядовой (трапеция) KLASIK PREMIUM</t>
  </si>
  <si>
    <t xml:space="preserve">          Начальный конёк вальмы (трапеция) 
          KLASIK PREMIUM</t>
  </si>
  <si>
    <t xml:space="preserve">          Вентиляционная черепица KLASIK PREMIUM</t>
  </si>
  <si>
    <t xml:space="preserve">          Черепица KLASIK PREMIUM со снегоупором</t>
  </si>
  <si>
    <t xml:space="preserve">          Черепица PREMIUM KIKINDA со снегоупором</t>
  </si>
  <si>
    <t xml:space="preserve">          Боковая левая PORTUGALAC</t>
  </si>
  <si>
    <t xml:space="preserve">          Боковая правая PORTUGALAC</t>
  </si>
  <si>
    <t xml:space="preserve">          Боковая левая HOLANDEZ</t>
  </si>
  <si>
    <t xml:space="preserve">          Боковая правая HOLANDEZ</t>
  </si>
  <si>
    <t xml:space="preserve">          Вентиляционная черепица HOLANDEZ</t>
  </si>
  <si>
    <t xml:space="preserve">          Черепица HOLANDEZ со снегоупором</t>
  </si>
  <si>
    <t xml:space="preserve">          Боковая левая BANAT</t>
  </si>
  <si>
    <t xml:space="preserve">          Боковая правая BANAT</t>
  </si>
  <si>
    <t xml:space="preserve">          Конёк рядовой (трапеция) BANAT</t>
  </si>
  <si>
    <t xml:space="preserve">          Начальный конёк вальмы (трапеция) BANAT</t>
  </si>
  <si>
    <t xml:space="preserve">          Вентиляционная черепица BANAT</t>
  </si>
  <si>
    <t xml:space="preserve">          Черепица BANAT со снегоупором</t>
  </si>
  <si>
    <r>
      <t xml:space="preserve">Рулон 
</t>
    </r>
    <r>
      <rPr>
        <sz val="6"/>
        <rFont val="Arial"/>
        <family val="2"/>
        <charset val="204"/>
      </rPr>
      <t>(50м х 1,5м)</t>
    </r>
  </si>
  <si>
    <r>
      <t xml:space="preserve">Рулон 
</t>
    </r>
    <r>
      <rPr>
        <sz val="6"/>
        <rFont val="Arial"/>
        <family val="2"/>
        <charset val="204"/>
      </rPr>
      <t>(50м х 50мм)</t>
    </r>
  </si>
  <si>
    <r>
      <t xml:space="preserve">Рулон 
</t>
    </r>
    <r>
      <rPr>
        <sz val="6"/>
        <rFont val="Arial"/>
        <family val="2"/>
        <charset val="204"/>
      </rPr>
      <t>(25м х 50мм)</t>
    </r>
  </si>
  <si>
    <r>
      <t xml:space="preserve">Рулон 
</t>
    </r>
    <r>
      <rPr>
        <sz val="6"/>
        <rFont val="Arial"/>
        <family val="2"/>
        <charset val="204"/>
      </rPr>
      <t>(25м х 15мм)</t>
    </r>
  </si>
  <si>
    <r>
      <t xml:space="preserve">Рулон 
</t>
    </r>
    <r>
      <rPr>
        <sz val="6"/>
        <rFont val="Arial"/>
        <family val="2"/>
        <charset val="204"/>
      </rPr>
      <t>(5м х 100мм)</t>
    </r>
  </si>
  <si>
    <r>
      <t xml:space="preserve">Штука
</t>
    </r>
    <r>
      <rPr>
        <sz val="6"/>
        <rFont val="Arial"/>
        <family val="2"/>
        <charset val="204"/>
      </rPr>
      <t>(2 м)</t>
    </r>
  </si>
  <si>
    <r>
      <t xml:space="preserve">Рулон
</t>
    </r>
    <r>
      <rPr>
        <sz val="6"/>
        <rFont val="Arial"/>
        <family val="2"/>
        <charset val="204"/>
      </rPr>
      <t>(5м х 390мм)</t>
    </r>
  </si>
  <si>
    <r>
      <t xml:space="preserve">Рулон
</t>
    </r>
    <r>
      <rPr>
        <sz val="6"/>
        <rFont val="Arial"/>
        <family val="2"/>
        <charset val="204"/>
      </rPr>
      <t>(5м х 310мм)</t>
    </r>
  </si>
  <si>
    <r>
      <t xml:space="preserve">Рулон
</t>
    </r>
    <r>
      <rPr>
        <sz val="6"/>
        <rFont val="Arial"/>
        <family val="2"/>
        <charset val="204"/>
      </rPr>
      <t>(5м х 240мм)</t>
    </r>
  </si>
  <si>
    <r>
      <t xml:space="preserve">Штука
</t>
    </r>
    <r>
      <rPr>
        <sz val="6"/>
        <rFont val="Arial"/>
        <family val="2"/>
        <charset val="204"/>
      </rPr>
      <t>(50мм х 210мм)</t>
    </r>
  </si>
  <si>
    <r>
      <t xml:space="preserve">Рулон
</t>
    </r>
    <r>
      <rPr>
        <sz val="6"/>
        <rFont val="Arial"/>
        <family val="2"/>
        <charset val="204"/>
      </rPr>
      <t>(5м х 300мм)</t>
    </r>
  </si>
  <si>
    <r>
      <t xml:space="preserve">Штука
</t>
    </r>
    <r>
      <rPr>
        <sz val="6"/>
        <rFont val="Arial"/>
        <family val="2"/>
        <charset val="204"/>
      </rPr>
      <t>(2м х 500мм)</t>
    </r>
  </si>
  <si>
    <t>Доборные элементы VELIKA / MALA KIKINDA</t>
  </si>
  <si>
    <t xml:space="preserve">          Боковая левая VELIKA / MALA KIKINDA</t>
  </si>
  <si>
    <t xml:space="preserve">          Боковая правая VELIKA / MALA KIKINDA</t>
  </si>
  <si>
    <t xml:space="preserve">          Вентиляционная черепица 
          VELIKA / MALA KIKINDA</t>
  </si>
  <si>
    <t xml:space="preserve">          Черепица VELIKA / MALA KIKINDA 
          со снегоупором</t>
  </si>
  <si>
    <t>MONZAplus</t>
  </si>
  <si>
    <t>Цвет</t>
  </si>
  <si>
    <t>Антрацит 
ангобированная</t>
  </si>
  <si>
    <t>Медная 
ангобированная</t>
  </si>
  <si>
    <t>Каштановая 
ангобированная</t>
  </si>
  <si>
    <t>Тобаго 
глазурованная</t>
  </si>
  <si>
    <t>Мадуро 
глазурованная</t>
  </si>
  <si>
    <t>Графитовая 
глазурованная</t>
  </si>
  <si>
    <t>РЯДОВАЯ ЧЕРЕПИЦА</t>
  </si>
  <si>
    <t>PIEMONT</t>
  </si>
  <si>
    <t>Трентино 
глазурованная</t>
  </si>
  <si>
    <t>Титан серая глазурованная</t>
  </si>
  <si>
    <t>Коричневая ангобированная</t>
  </si>
  <si>
    <t>Осенний лист ангобированная</t>
  </si>
  <si>
    <r>
      <t xml:space="preserve">
Вес 1 шт.......................................около 3,97 кг
Общая длина.............................около 47,2 см
Общая ширина..........................около 29,0 см
Длина покрытия..............около 36,5–40,3 см
Средняя ширина покрытия.....около 24,5 см
</t>
    </r>
    <r>
      <rPr>
        <b/>
        <sz val="6"/>
        <rFont val="Arial"/>
        <family val="2"/>
        <charset val="204"/>
      </rPr>
      <t>Мин. Количество на кв.м.</t>
    </r>
    <r>
      <rPr>
        <sz val="6"/>
        <rFont val="Arial"/>
        <family val="2"/>
        <charset val="204"/>
      </rPr>
      <t>...............</t>
    </r>
    <r>
      <rPr>
        <b/>
        <sz val="6"/>
        <rFont val="Arial"/>
        <family val="2"/>
        <charset val="204"/>
      </rPr>
      <t>10,1 шт</t>
    </r>
    <r>
      <rPr>
        <sz val="6"/>
        <rFont val="Arial"/>
        <family val="2"/>
        <charset val="204"/>
      </rPr>
      <t xml:space="preserve"> 
Количество/м2.................около 10,1–11,2 шт
Минимальный угол наклона крыши......от 22
Количество/европаллета....................240 шт
Вес кв.м.............................около 40,1–44,5 кг
Вес полной паллеты...................около 983 кг
Морозоустойчивость...................................да</t>
    </r>
  </si>
  <si>
    <r>
      <t xml:space="preserve">
Вес 1 шт.......................................около 4,07 кг
Общая длина.............................около 46,4 см
Общая ширина..........................около 30,4 см
Длина покрытия..............около 38,3–40,3 см
Средняя ширина покрытия.....около 26,3 см
</t>
    </r>
    <r>
      <rPr>
        <b/>
        <sz val="6"/>
        <rFont val="Arial"/>
        <family val="2"/>
        <charset val="204"/>
      </rPr>
      <t>Мин. Количество на кв.м.</t>
    </r>
    <r>
      <rPr>
        <sz val="6"/>
        <rFont val="Arial"/>
        <family val="2"/>
        <charset val="204"/>
      </rPr>
      <t>.................</t>
    </r>
    <r>
      <rPr>
        <b/>
        <sz val="6"/>
        <rFont val="Arial"/>
        <family val="2"/>
        <charset val="204"/>
      </rPr>
      <t>9,5 шт</t>
    </r>
    <r>
      <rPr>
        <sz val="6"/>
        <rFont val="Arial"/>
        <family val="2"/>
        <charset val="204"/>
      </rPr>
      <t xml:space="preserve"> 
Количество/м2....................около 9,4–9,9 шт
Минимальный угол наклона крыши......от 22
Количество/европаллета...................240 шт
Вес кв.м.............................около 38,3–40,3 кг
Вес полной паллеты................около 1007 кг
Морозоустойчивость...................................да</t>
    </r>
  </si>
  <si>
    <t>BERGAMO</t>
  </si>
  <si>
    <t>Серая матовая ангобированная</t>
  </si>
  <si>
    <r>
      <t xml:space="preserve">
Вес 1 шт.......................................около 3,95 кг
Общая длина.............................около 43,6 см
Общая ширина..........................около 28,5 см
Длина покрытия...............около 33,3–36,1 см
Средняя ширина покрытия......около 23,7 см
</t>
    </r>
    <r>
      <rPr>
        <b/>
        <sz val="6"/>
        <rFont val="Arial"/>
        <family val="2"/>
        <charset val="204"/>
      </rPr>
      <t>Мин. Количество на кв.м.</t>
    </r>
    <r>
      <rPr>
        <sz val="6"/>
        <rFont val="Arial"/>
        <family val="2"/>
        <charset val="204"/>
      </rPr>
      <t>..................</t>
    </r>
    <r>
      <rPr>
        <b/>
        <sz val="6"/>
        <rFont val="Arial"/>
        <family val="2"/>
        <charset val="204"/>
      </rPr>
      <t>12 шт</t>
    </r>
    <r>
      <rPr>
        <sz val="6"/>
        <rFont val="Arial"/>
        <family val="2"/>
        <charset val="204"/>
      </rPr>
      <t xml:space="preserve"> 
Количество/м2.................около 11,8–12,8 шт
Минимальный угол наклона крыши......от 25
Количество/европаллета...................240 шт
Вес кв.м.....................................около 48,5 кг
Вес полной паллеты..................около 975 кг
Морозоустойчивость...................................да</t>
    </r>
  </si>
  <si>
    <t>VERONA</t>
  </si>
  <si>
    <t>Натуральная красная</t>
  </si>
  <si>
    <r>
      <t xml:space="preserve">
Вес 1 шт.......................................около 3,90 кг
Общая длина.............................около 46,6 см
Общая ширина..........................около 30,6 см
Длина покрытия...............около 35,7–39,8 см
Средняя ширина покрытия......около 24,3 см
</t>
    </r>
    <r>
      <rPr>
        <b/>
        <sz val="6"/>
        <rFont val="Arial"/>
        <family val="2"/>
        <charset val="204"/>
      </rPr>
      <t>Мин. Количество на кв.м.</t>
    </r>
    <r>
      <rPr>
        <sz val="6"/>
        <rFont val="Arial"/>
        <family val="2"/>
        <charset val="204"/>
      </rPr>
      <t>.................</t>
    </r>
    <r>
      <rPr>
        <b/>
        <sz val="6"/>
        <rFont val="Arial"/>
        <family val="2"/>
        <charset val="204"/>
      </rPr>
      <t>10,3 шт</t>
    </r>
    <r>
      <rPr>
        <sz val="6"/>
        <rFont val="Arial"/>
        <family val="2"/>
        <charset val="204"/>
      </rPr>
      <t xml:space="preserve"> 
Количество/м2.................около 10,3–11,5 шт
Минимальный угол наклона крыши......от 22
Количество/европаллета...................240 шт
Вес кв.м............................около 40,2–44,9 кг
Вес полной паллеты..................около 966 кг
Морозоустойчивость...................................да</t>
    </r>
  </si>
  <si>
    <t>ДОБОРНЫЕ ЭЛЕМЕНТЫ ЧЕРЕПИЦЫ</t>
  </si>
  <si>
    <t>Конёк</t>
  </si>
  <si>
    <t>MONZAplus
PIEMONT
VERONA</t>
  </si>
  <si>
    <t>Начало/конец конька (Ивер)</t>
  </si>
  <si>
    <t>Вес…………………….....около 1/1,4 кг</t>
  </si>
  <si>
    <t>Вес……………….....около 0,95/1,64 кг</t>
  </si>
  <si>
    <t>Начало вальмы</t>
  </si>
  <si>
    <t>Вес……………..……….....около 3,4 кг</t>
  </si>
  <si>
    <t>Вес……………..……….....около 3,8 кг</t>
  </si>
  <si>
    <t>Тройник</t>
  </si>
  <si>
    <t>Вес……………..……….....около 4,8 кг</t>
  </si>
  <si>
    <t>Вес……………..……….....около 4,6 кг</t>
  </si>
  <si>
    <t>Боковая левая/правая</t>
  </si>
  <si>
    <r>
      <t>К-во шт/м.п……...............</t>
    </r>
    <r>
      <rPr>
        <b/>
        <sz val="7"/>
        <rFont val="Arial"/>
        <family val="2"/>
        <charset val="204"/>
      </rPr>
      <t>около 3 шт</t>
    </r>
    <r>
      <rPr>
        <sz val="7"/>
        <rFont val="Arial"/>
        <family val="2"/>
        <charset val="204"/>
      </rPr>
      <t xml:space="preserve">
Вес…………………….....около 3,6 кг</t>
    </r>
  </si>
  <si>
    <r>
      <t>К-во шт/м.п……...............</t>
    </r>
    <r>
      <rPr>
        <b/>
        <sz val="7"/>
        <rFont val="Arial"/>
        <family val="2"/>
        <charset val="204"/>
      </rPr>
      <t>около 3 шт</t>
    </r>
    <r>
      <rPr>
        <sz val="7"/>
        <rFont val="Arial"/>
        <family val="2"/>
        <charset val="204"/>
      </rPr>
      <t xml:space="preserve">
Вес…………………….....около 4,4 кг</t>
    </r>
  </si>
  <si>
    <r>
      <t>К-во шт/м.п………………</t>
    </r>
    <r>
      <rPr>
        <b/>
        <sz val="7"/>
        <rFont val="Arial"/>
        <family val="2"/>
        <charset val="204"/>
      </rPr>
      <t>около 2,5 шт</t>
    </r>
    <r>
      <rPr>
        <sz val="7"/>
        <rFont val="Arial"/>
        <family val="2"/>
        <charset val="204"/>
      </rPr>
      <t xml:space="preserve">
Вес левая/правая…….....около 6/5,5 кг</t>
    </r>
  </si>
  <si>
    <r>
      <t>К-во шт/м.п………………</t>
    </r>
    <r>
      <rPr>
        <b/>
        <sz val="7"/>
        <rFont val="Arial"/>
        <family val="2"/>
        <charset val="204"/>
      </rPr>
      <t>около 2,9 шт</t>
    </r>
    <r>
      <rPr>
        <sz val="7"/>
        <rFont val="Arial"/>
        <family val="2"/>
        <charset val="204"/>
      </rPr>
      <t xml:space="preserve">
Вес левая/правая…….....около 4,3/5 кг</t>
    </r>
  </si>
  <si>
    <t>Вентиляционная</t>
  </si>
  <si>
    <t>Вес……………..……….....около 4,1 кг</t>
  </si>
  <si>
    <t>Вес……………..……….....около 4,2 кг</t>
  </si>
  <si>
    <r>
      <t xml:space="preserve">Рулон 
</t>
    </r>
    <r>
      <rPr>
        <sz val="6"/>
        <rFont val="Arial"/>
        <family val="2"/>
        <charset val="204"/>
      </rPr>
      <t>(30м х 50мм)</t>
    </r>
  </si>
  <si>
    <t>Четверник</t>
  </si>
  <si>
    <t>Вес……………..……….....около 5,0 кг</t>
  </si>
  <si>
    <r>
      <t xml:space="preserve">                </t>
    </r>
    <r>
      <rPr>
        <b/>
        <sz val="28"/>
        <color indexed="63"/>
        <rFont val="Arial"/>
        <family val="2"/>
        <charset val="204"/>
      </rPr>
      <t xml:space="preserve">Кровельные аксессуары
</t>
    </r>
    <r>
      <rPr>
        <b/>
        <sz val="28"/>
        <color indexed="23"/>
        <rFont val="Arial"/>
        <family val="2"/>
        <charset val="204"/>
      </rPr>
      <t xml:space="preserve">
</t>
    </r>
    <r>
      <rPr>
        <b/>
        <sz val="14"/>
        <color indexed="8"/>
        <rFont val="Arial"/>
        <family val="2"/>
        <charset val="204"/>
      </rPr>
      <t xml:space="preserve">                                </t>
    </r>
    <r>
      <rPr>
        <b/>
        <sz val="12"/>
        <color indexed="8"/>
        <rFont val="Arial"/>
        <family val="2"/>
        <charset val="204"/>
      </rPr>
      <t>(произв. Польша)</t>
    </r>
  </si>
  <si>
    <t>Рогачко Евгений, тел.: (097) 956-04-64, (050) 517-36-42</t>
  </si>
  <si>
    <r>
      <rPr>
        <b/>
        <u/>
        <sz val="8"/>
        <color indexed="53"/>
        <rFont val="Arial"/>
        <family val="2"/>
        <charset val="204"/>
      </rPr>
      <t>Склад:</t>
    </r>
    <r>
      <rPr>
        <b/>
        <sz val="8"/>
        <color indexed="53"/>
        <rFont val="Arial"/>
        <family val="2"/>
        <charset val="204"/>
      </rPr>
      <t xml:space="preserve"> с. Нерубайское, ул. Пастера 35 (пн-пт: 8:00-17:00, сб: 8:00-13:00, вс: выходной)
</t>
    </r>
    <r>
      <rPr>
        <b/>
        <u/>
        <sz val="8"/>
        <color indexed="53"/>
        <rFont val="Arial"/>
        <family val="2"/>
        <charset val="204"/>
      </rPr>
      <t>Офис:</t>
    </r>
    <r>
      <rPr>
        <b/>
        <sz val="8"/>
        <color indexed="53"/>
        <rFont val="Arial"/>
        <family val="2"/>
        <charset val="204"/>
      </rPr>
      <t xml:space="preserve"> г. Одесса, ул. Левитана 62 (пн-пт: 9:00-18:00, сб: 9:00-13:00, вс: выходной)</t>
    </r>
  </si>
  <si>
    <t>Цена со скидкой, EURO</t>
  </si>
  <si>
    <t>Цена со скидкой, UAH</t>
  </si>
  <si>
    <r>
      <rPr>
        <b/>
        <u/>
        <sz val="8"/>
        <color indexed="53"/>
        <rFont val="Arial"/>
        <family val="2"/>
        <charset val="204"/>
      </rPr>
      <t>Склад:</t>
    </r>
    <r>
      <rPr>
        <b/>
        <sz val="8"/>
        <color indexed="53"/>
        <rFont val="Arial"/>
        <family val="2"/>
        <charset val="204"/>
      </rPr>
      <t xml:space="preserve"> с. Нерубайское, ул. Пастера 1 (пн-пт: 8:00-17:00, сб: 8:00-13:00, вс: выходной)
</t>
    </r>
    <r>
      <rPr>
        <b/>
        <u/>
        <sz val="8"/>
        <color indexed="53"/>
        <rFont val="Arial"/>
        <family val="2"/>
        <charset val="204"/>
      </rPr>
      <t>Офис:</t>
    </r>
    <r>
      <rPr>
        <b/>
        <sz val="8"/>
        <color indexed="53"/>
        <rFont val="Arial"/>
        <family val="2"/>
        <charset val="204"/>
      </rPr>
      <t xml:space="preserve"> г. Одесса, ул. Левитана 62 (пн-пт: 9:00-18:00, сб: 9:00-13:00, вс: выходной)</t>
    </r>
  </si>
  <si>
    <t>чёрный</t>
  </si>
  <si>
    <t>тёмно-серый</t>
  </si>
  <si>
    <t>бежевый</t>
  </si>
  <si>
    <t>красный</t>
  </si>
  <si>
    <t>серебро</t>
  </si>
  <si>
    <t>Клейкие ленты</t>
  </si>
  <si>
    <t>Крепёж</t>
  </si>
  <si>
    <t>Карнизный свес</t>
  </si>
  <si>
    <t>Ендова</t>
  </si>
  <si>
    <t>Примыкание</t>
  </si>
  <si>
    <t>Наличие</t>
  </si>
  <si>
    <r>
      <t xml:space="preserve">Рулон 
</t>
    </r>
    <r>
      <rPr>
        <sz val="6"/>
        <rFont val="Arial"/>
        <family val="2"/>
        <charset val="204"/>
      </rPr>
      <t>(25м х 40мм)</t>
    </r>
  </si>
  <si>
    <t>бело-красная</t>
  </si>
  <si>
    <t>прозрачная</t>
  </si>
  <si>
    <t>черная</t>
  </si>
  <si>
    <r>
      <t xml:space="preserve">Рулон
</t>
    </r>
    <r>
      <rPr>
        <sz val="6"/>
        <rFont val="Arial"/>
        <family val="2"/>
        <charset val="204"/>
      </rPr>
      <t>(5м х 280мм)</t>
    </r>
  </si>
  <si>
    <r>
      <t xml:space="preserve">Штука
</t>
    </r>
    <r>
      <rPr>
        <sz val="6"/>
        <rFont val="Arial"/>
        <family val="2"/>
        <charset val="204"/>
      </rPr>
      <t>(2 м x 80мм)</t>
    </r>
  </si>
  <si>
    <r>
      <t xml:space="preserve">Штука
</t>
    </r>
    <r>
      <rPr>
        <sz val="6"/>
        <rFont val="Calibri"/>
        <family val="2"/>
        <charset val="204"/>
      </rPr>
      <t>(1м х 60мм х 27мм)</t>
    </r>
  </si>
  <si>
    <r>
      <t xml:space="preserve">Штука
</t>
    </r>
    <r>
      <rPr>
        <sz val="6"/>
        <rFont val="Calibri"/>
        <family val="2"/>
        <charset val="204"/>
      </rPr>
      <t>(1м х 55мм)</t>
    </r>
  </si>
  <si>
    <r>
      <t xml:space="preserve">Штука
</t>
    </r>
    <r>
      <rPr>
        <sz val="6"/>
        <rFont val="Calibri"/>
        <family val="2"/>
        <charset val="204"/>
      </rPr>
      <t>(1м х 85мм)</t>
    </r>
  </si>
  <si>
    <r>
      <t xml:space="preserve">Штука
</t>
    </r>
    <r>
      <rPr>
        <sz val="6"/>
        <rFont val="Calibri"/>
        <family val="2"/>
        <charset val="204"/>
      </rPr>
      <t>(1м х 32мм)</t>
    </r>
  </si>
  <si>
    <t>Комплект</t>
  </si>
  <si>
    <t>Система защиты от снега CoroSNOW</t>
  </si>
  <si>
    <r>
      <t xml:space="preserve">цена проектная
</t>
    </r>
    <r>
      <rPr>
        <b/>
        <sz val="6"/>
        <color indexed="30"/>
        <rFont val="Calibri"/>
        <family val="2"/>
        <charset val="204"/>
      </rPr>
      <t>ассортимент в каталоге по ссылке</t>
    </r>
  </si>
  <si>
    <t>*срок поставки 4-5 недель по предоплате</t>
  </si>
  <si>
    <t>Система защиты от снега</t>
  </si>
  <si>
    <r>
      <t xml:space="preserve">Мембрана супердифузионная </t>
    </r>
    <r>
      <rPr>
        <b/>
        <sz val="8"/>
        <color indexed="10"/>
        <rFont val="Arial"/>
        <family val="2"/>
        <charset val="204"/>
      </rPr>
      <t>Corotop STRONG 160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Цвет: БЕЖЕВЫЙ, Плотность = 160 г/м2, Водонепроницаемость: W1, Паропроницаемость: Sd 0,02 м,
Прочность на разрыв гвоздем = 200N / 275N</t>
    </r>
  </si>
  <si>
    <r>
      <t xml:space="preserve">Мембрана супердифузионная </t>
    </r>
    <r>
      <rPr>
        <b/>
        <sz val="8"/>
        <color indexed="10"/>
        <rFont val="Arial"/>
        <family val="2"/>
        <charset val="204"/>
      </rPr>
      <t>Corotop RED STRONG 180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Цвет: КРАСНЫЙ, Плотность = 180 г/м2, Водонепроницаемость: W1, Паропроницаемость: Sd 0,02 м,
Прочность на разрыв гвоздем = 250N / 350N</t>
    </r>
  </si>
  <si>
    <r>
      <t xml:space="preserve">Мембрана супердифузионная </t>
    </r>
    <r>
      <rPr>
        <b/>
        <sz val="8"/>
        <color indexed="10"/>
        <rFont val="Arial"/>
        <family val="2"/>
        <charset val="204"/>
      </rPr>
      <t>Corotop ULTRA 220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Цвет: ЧЕРНЫЙ, Плотность = 220 г/м2, Водонепроницаемость: W1, Паропроницаемость: Sd 0,02 м, 
Прочность на разрыв гвоздем = 280N / 400N</t>
    </r>
  </si>
  <si>
    <r>
      <t xml:space="preserve">1-сторонняя алюм. клейкая лента </t>
    </r>
    <r>
      <rPr>
        <b/>
        <sz val="8"/>
        <color indexed="10"/>
        <rFont val="Arial"/>
        <family val="2"/>
        <charset val="204"/>
      </rPr>
      <t>Corotop FLEX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Цвет: СЕРЕБРО, Материал: акриловая дисперсия, армированная полиэстеровым волокном, Темп.прим.: &gt; 10˚С, Устойчивость: от +10˚С до + 80˚С</t>
    </r>
  </si>
  <si>
    <r>
      <t xml:space="preserve">1-сторонняя армиров. клейкая лента </t>
    </r>
    <r>
      <rPr>
        <b/>
        <sz val="8"/>
        <color indexed="10"/>
        <rFont val="Arial"/>
        <family val="2"/>
        <charset val="204"/>
      </rPr>
      <t>Corotop FIX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Цвет: БЕЛЫЙ, Материал: акриловая дисперсия, армированная полиэстровым волокном, Темп.прим.: &gt; 0˚С, Устойчивость к темп.: от -40˚С до +100˚С</t>
    </r>
  </si>
  <si>
    <r>
      <t xml:space="preserve">2-стороняя армиров. клейкая лента </t>
    </r>
    <r>
      <rPr>
        <b/>
        <sz val="8"/>
        <color indexed="10"/>
        <rFont val="Arial"/>
        <family val="2"/>
        <charset val="204"/>
      </rPr>
      <t>Corotop MIX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Клеевой состав: Акриловая дисперсия с армированием полиэфирной сеткой, 
Темп.прим.: от +10 °С до +30 °С, Устойчивость к темп.: от -30 °C до +100 °C, Устойчива к УФ-излучению</t>
    </r>
  </si>
  <si>
    <r>
      <t xml:space="preserve">2-стороняя бутилкаучуковая лента </t>
    </r>
    <r>
      <rPr>
        <b/>
        <sz val="8"/>
        <color indexed="10"/>
        <rFont val="Arial"/>
        <family val="2"/>
        <charset val="204"/>
      </rPr>
      <t>Corotop BUTYL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Основа ленты: Бутилкаучук, Темп.прим.: от +5 °С до +40 °С, Устойчивость к темп.: от -30 °C до +70 °C, Устойчива к УФ-облучению</t>
    </r>
  </si>
  <si>
    <r>
      <t xml:space="preserve">Уплотнительная лента под контррейку </t>
    </r>
    <r>
      <rPr>
        <b/>
        <sz val="8"/>
        <color indexed="10"/>
        <rFont val="Arial"/>
        <family val="2"/>
        <charset val="204"/>
      </rPr>
      <t>Corotop PUR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Цвет: ЧЁРНЫЙ, Материал: полиэтилен с закрытыми порами, Темп.прим.: &gt; 0˚С, Устойчивость к темп.: от -30˚С до + 100˚С</t>
    </r>
  </si>
  <si>
    <r>
      <t xml:space="preserve">Гребень свеса плоский </t>
    </r>
    <r>
      <rPr>
        <b/>
        <sz val="8"/>
        <color indexed="10"/>
        <rFont val="Arial"/>
        <family val="2"/>
        <charset val="204"/>
      </rPr>
      <t>CoroKAP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Материал: ПВХ</t>
    </r>
  </si>
  <si>
    <r>
      <t xml:space="preserve">Гребень свеса с вентиляционной решеткой </t>
    </r>
    <r>
      <rPr>
        <b/>
        <sz val="8"/>
        <color indexed="10"/>
        <rFont val="Arial"/>
        <family val="2"/>
        <charset val="204"/>
      </rPr>
      <t>CoroKAP V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Материал: ПВХ</t>
    </r>
  </si>
  <si>
    <r>
      <t>Вентиляционная решетка</t>
    </r>
    <r>
      <rPr>
        <b/>
        <sz val="8"/>
        <color indexed="10"/>
        <rFont val="Arial"/>
        <family val="2"/>
        <charset val="204"/>
      </rPr>
      <t xml:space="preserve"> CoroKAP EV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Материал: ПВХ</t>
    </r>
  </si>
  <si>
    <r>
      <t>Вентиляционная карнизная сетка свеса</t>
    </r>
    <r>
      <rPr>
        <b/>
        <sz val="8"/>
        <color indexed="10"/>
        <rFont val="Arial"/>
        <family val="2"/>
        <charset val="204"/>
      </rPr>
      <t xml:space="preserve"> CoroCRAT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Материал: ПВХ</t>
    </r>
  </si>
  <si>
    <r>
      <t xml:space="preserve">Капельник </t>
    </r>
    <r>
      <rPr>
        <b/>
        <sz val="8"/>
        <color indexed="10"/>
        <rFont val="Arial"/>
        <family val="2"/>
        <charset val="204"/>
      </rPr>
      <t>CoroRAN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Материал: алюминий, Размеры: 10х70х120 мм / 135</t>
    </r>
    <r>
      <rPr>
        <b/>
        <sz val="4.5"/>
        <rFont val="Calibri"/>
        <family val="2"/>
        <charset val="204"/>
      </rPr>
      <t>⁰</t>
    </r>
    <r>
      <rPr>
        <b/>
        <sz val="4.5"/>
        <rFont val="Arial"/>
        <family val="2"/>
        <charset val="204"/>
      </rPr>
      <t xml:space="preserve"> / t = 0,58 мм</t>
    </r>
  </si>
  <si>
    <r>
      <t xml:space="preserve">Уплотнитель клиновидный для ендовы </t>
    </r>
    <r>
      <rPr>
        <b/>
        <sz val="8"/>
        <color indexed="10"/>
        <rFont val="Arial"/>
        <family val="2"/>
        <charset val="204"/>
      </rPr>
      <t>CoroCLIN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Материал: пенополиуретан, Упаковка: 100 шт, Устойчив к УФ-облучению</t>
    </r>
  </si>
  <si>
    <r>
      <t xml:space="preserve">Ендова с поперечным тиснением </t>
    </r>
    <r>
      <rPr>
        <b/>
        <sz val="8"/>
        <color indexed="10"/>
        <rFont val="Arial"/>
        <family val="2"/>
        <charset val="204"/>
      </rPr>
      <t>CoroKOSZ P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t = 0,58 мм</t>
    </r>
  </si>
  <si>
    <r>
      <t xml:space="preserve">Клямер ендовы </t>
    </r>
    <r>
      <rPr>
        <b/>
        <sz val="8"/>
        <color indexed="10"/>
        <rFont val="Arial"/>
        <family val="2"/>
        <charset val="204"/>
      </rPr>
      <t>CoroKOSZ K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6 шт на 1 ендову</t>
    </r>
  </si>
  <si>
    <r>
      <t xml:space="preserve">Подконьковая вентиляционная лента </t>
    </r>
    <r>
      <rPr>
        <b/>
        <sz val="8"/>
        <color indexed="10"/>
        <rFont val="Arial"/>
        <family val="2"/>
        <charset val="204"/>
      </rPr>
      <t>CoroVENT E</t>
    </r>
    <r>
      <rPr>
        <b/>
        <sz val="8"/>
        <rFont val="Arial"/>
        <family val="2"/>
        <charset val="204"/>
      </rPr>
      <t xml:space="preserve"> 390 мм
</t>
    </r>
    <r>
      <rPr>
        <b/>
        <sz val="4.5"/>
        <rFont val="Arial"/>
        <family val="2"/>
        <charset val="204"/>
      </rPr>
      <t>Материал: нетканный полипропилен</t>
    </r>
  </si>
  <si>
    <r>
      <t xml:space="preserve">Подконьковая вентиляционная лента </t>
    </r>
    <r>
      <rPr>
        <b/>
        <sz val="8"/>
        <color indexed="10"/>
        <rFont val="Arial"/>
        <family val="2"/>
        <charset val="204"/>
      </rPr>
      <t>CoroVENT E</t>
    </r>
    <r>
      <rPr>
        <b/>
        <sz val="8"/>
        <rFont val="Arial"/>
        <family val="2"/>
        <charset val="204"/>
      </rPr>
      <t xml:space="preserve"> 310 мм
</t>
    </r>
    <r>
      <rPr>
        <b/>
        <sz val="4.5"/>
        <rFont val="Arial"/>
        <family val="2"/>
        <charset val="204"/>
      </rPr>
      <t>Материал: нетканный полипропилен</t>
    </r>
  </si>
  <si>
    <r>
      <t xml:space="preserve">Подконьковая вентиляционная лента </t>
    </r>
    <r>
      <rPr>
        <b/>
        <sz val="8"/>
        <color indexed="10"/>
        <rFont val="Arial"/>
        <family val="2"/>
        <charset val="204"/>
      </rPr>
      <t>CoroVENT E</t>
    </r>
    <r>
      <rPr>
        <b/>
        <sz val="8"/>
        <rFont val="Arial"/>
        <family val="2"/>
        <charset val="204"/>
      </rPr>
      <t xml:space="preserve"> 240 мм
</t>
    </r>
    <r>
      <rPr>
        <b/>
        <sz val="4.5"/>
        <rFont val="Arial"/>
        <family val="2"/>
        <charset val="204"/>
      </rPr>
      <t>Материал: нетканный полипропилен</t>
    </r>
  </si>
  <si>
    <r>
      <t xml:space="preserve">Держатель для конькового бруса </t>
    </r>
    <r>
      <rPr>
        <b/>
        <sz val="8"/>
        <color indexed="10"/>
        <rFont val="Arial"/>
        <family val="2"/>
        <charset val="204"/>
      </rPr>
      <t>CoroNIT</t>
    </r>
    <r>
      <rPr>
        <b/>
        <sz val="8"/>
        <rFont val="Arial"/>
        <family val="2"/>
        <charset val="204"/>
      </rPr>
      <t xml:space="preserve"> - тип "гвоздь"</t>
    </r>
  </si>
  <si>
    <r>
      <t xml:space="preserve">Держатель для конькового бруса </t>
    </r>
    <r>
      <rPr>
        <b/>
        <sz val="8"/>
        <color indexed="10"/>
        <rFont val="Arial"/>
        <family val="2"/>
        <charset val="204"/>
      </rPr>
      <t>CoroBLACH</t>
    </r>
    <r>
      <rPr>
        <b/>
        <sz val="8"/>
        <rFont val="Arial"/>
        <family val="2"/>
        <charset val="204"/>
      </rPr>
      <t xml:space="preserve"> - тип "пластина"</t>
    </r>
  </si>
  <si>
    <r>
      <t xml:space="preserve">Клямер для конька </t>
    </r>
    <r>
      <rPr>
        <b/>
        <sz val="8"/>
        <color indexed="10"/>
        <rFont val="Arial"/>
        <family val="2"/>
        <charset val="204"/>
      </rPr>
      <t>CoroKAL</t>
    </r>
    <r>
      <rPr>
        <b/>
        <sz val="8"/>
        <rFont val="Arial"/>
        <family val="2"/>
        <charset val="204"/>
      </rPr>
      <t xml:space="preserve"> UNI
</t>
    </r>
    <r>
      <rPr>
        <b/>
        <sz val="4.5"/>
        <rFont val="Arial"/>
        <family val="2"/>
        <charset val="204"/>
      </rPr>
      <t>Материал: алюминий</t>
    </r>
  </si>
  <si>
    <r>
      <t xml:space="preserve">Клямер для конька </t>
    </r>
    <r>
      <rPr>
        <b/>
        <sz val="8"/>
        <color indexed="10"/>
        <rFont val="Arial"/>
        <family val="2"/>
        <charset val="204"/>
      </rPr>
      <t>CoroKAL</t>
    </r>
    <r>
      <rPr>
        <b/>
        <sz val="8"/>
        <rFont val="Arial"/>
        <family val="2"/>
        <charset val="204"/>
      </rPr>
      <t xml:space="preserve"> Röben
</t>
    </r>
    <r>
      <rPr>
        <b/>
        <sz val="4.5"/>
        <rFont val="Arial"/>
        <family val="2"/>
        <charset val="204"/>
      </rPr>
      <t>Материал: алюминий</t>
    </r>
  </si>
  <si>
    <r>
      <t>Клямер для конька</t>
    </r>
    <r>
      <rPr>
        <b/>
        <sz val="8"/>
        <color indexed="10"/>
        <rFont val="Arial"/>
        <family val="2"/>
        <charset val="204"/>
      </rPr>
      <t xml:space="preserve"> CoroKAL</t>
    </r>
    <r>
      <rPr>
        <b/>
        <sz val="8"/>
        <rFont val="Arial"/>
        <family val="2"/>
        <charset val="204"/>
      </rPr>
      <t xml:space="preserve"> в ассортименте
</t>
    </r>
    <r>
      <rPr>
        <b/>
        <sz val="4.5"/>
        <rFont val="Arial"/>
        <family val="2"/>
        <charset val="204"/>
      </rPr>
      <t>Материал: алюминий</t>
    </r>
  </si>
  <si>
    <r>
      <t xml:space="preserve">Лента примыкания к дымоходу </t>
    </r>
    <r>
      <rPr>
        <b/>
        <sz val="8"/>
        <color indexed="10"/>
        <rFont val="Arial"/>
        <family val="2"/>
        <charset val="204"/>
      </rPr>
      <t>CoroMIN ALU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Материал: плиссированный алюминий со слоем полиэфирного лака, покрытый изнутри слоем бутилового клея, Темп.прим.: от +5 °С до +40 °С, Устойчивость к темп.: от -40 °C до +90 °C, Устойчива к УФ-облучению</t>
    </r>
  </si>
  <si>
    <r>
      <t xml:space="preserve">Планка примыкания к дымоходу </t>
    </r>
    <r>
      <rPr>
        <b/>
        <sz val="8"/>
        <color indexed="10"/>
        <rFont val="Arial"/>
        <family val="2"/>
        <charset val="204"/>
      </rPr>
      <t>CoroLINE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Материал: алюминий, t = 0,58 мм</t>
    </r>
  </si>
  <si>
    <r>
      <t xml:space="preserve">Клямер </t>
    </r>
    <r>
      <rPr>
        <b/>
        <sz val="8"/>
        <color indexed="10"/>
        <rFont val="Arial"/>
        <family val="2"/>
        <charset val="204"/>
      </rPr>
      <t>CoroSPIN</t>
    </r>
    <r>
      <rPr>
        <b/>
        <sz val="8"/>
        <rFont val="Arial"/>
        <family val="2"/>
        <charset val="204"/>
      </rPr>
      <t xml:space="preserve"> TYPE Nordmark
</t>
    </r>
    <r>
      <rPr>
        <b/>
        <sz val="4.5"/>
        <rFont val="Arial"/>
        <family val="2"/>
        <charset val="204"/>
      </rPr>
      <t>Материал: оцинкованная/нержавеющая сталь, 100 шт/уп</t>
    </r>
  </si>
  <si>
    <r>
      <t xml:space="preserve">Клямер </t>
    </r>
    <r>
      <rPr>
        <b/>
        <sz val="8"/>
        <color indexed="10"/>
        <rFont val="Arial"/>
        <family val="2"/>
        <charset val="204"/>
      </rPr>
      <t>CoroSPIN</t>
    </r>
    <r>
      <rPr>
        <b/>
        <sz val="8"/>
        <rFont val="Arial"/>
        <family val="2"/>
        <charset val="204"/>
      </rPr>
      <t xml:space="preserve"> TYPE 409
</t>
    </r>
    <r>
      <rPr>
        <b/>
        <sz val="4.5"/>
        <rFont val="Arial"/>
        <family val="2"/>
        <charset val="204"/>
      </rPr>
      <t>Материал: оцинкованная/нержавеющая сталь, 200 шт/уп</t>
    </r>
  </si>
  <si>
    <r>
      <t xml:space="preserve">Клямер </t>
    </r>
    <r>
      <rPr>
        <b/>
        <sz val="8"/>
        <color indexed="10"/>
        <rFont val="Arial"/>
        <family val="2"/>
        <charset val="204"/>
      </rPr>
      <t>CoroSPIN</t>
    </r>
    <r>
      <rPr>
        <b/>
        <sz val="8"/>
        <rFont val="Arial"/>
        <family val="2"/>
        <charset val="204"/>
      </rPr>
      <t xml:space="preserve"> TYPE J/435
</t>
    </r>
    <r>
      <rPr>
        <b/>
        <sz val="4.5"/>
        <rFont val="Arial"/>
        <family val="2"/>
        <charset val="204"/>
      </rPr>
      <t>Материал: оцинкованная/нержавеющая сталь, 100 шт/уп</t>
    </r>
  </si>
  <si>
    <r>
      <t xml:space="preserve">Клямер </t>
    </r>
    <r>
      <rPr>
        <b/>
        <sz val="8"/>
        <color indexed="10"/>
        <rFont val="Arial"/>
        <family val="2"/>
        <charset val="204"/>
      </rPr>
      <t>CoroSPIN</t>
    </r>
    <r>
      <rPr>
        <b/>
        <sz val="8"/>
        <rFont val="Arial"/>
        <family val="2"/>
        <charset val="204"/>
      </rPr>
      <t xml:space="preserve"> TYPE 416
</t>
    </r>
    <r>
      <rPr>
        <b/>
        <sz val="4.5"/>
        <rFont val="Arial"/>
        <family val="2"/>
        <charset val="204"/>
      </rPr>
      <t>Материал: оцинкованная/нержавеющая сталь, 100 шт/уп</t>
    </r>
  </si>
  <si>
    <r>
      <t xml:space="preserve">Клямер </t>
    </r>
    <r>
      <rPr>
        <b/>
        <sz val="8"/>
        <color indexed="10"/>
        <rFont val="Arial"/>
        <family val="2"/>
        <charset val="204"/>
      </rPr>
      <t>CoroSPIN</t>
    </r>
    <r>
      <rPr>
        <b/>
        <sz val="8"/>
        <rFont val="Arial"/>
        <family val="2"/>
        <charset val="204"/>
      </rPr>
      <t xml:space="preserve"> TYPE 417
</t>
    </r>
    <r>
      <rPr>
        <b/>
        <sz val="4.5"/>
        <rFont val="Arial"/>
        <family val="2"/>
        <charset val="204"/>
      </rPr>
      <t>Материал: оцинкованная/нержавеющая сталь, 100 шт/уп</t>
    </r>
  </si>
  <si>
    <r>
      <t>Клямер</t>
    </r>
    <r>
      <rPr>
        <b/>
        <sz val="8"/>
        <color indexed="10"/>
        <rFont val="Arial"/>
        <family val="2"/>
        <charset val="204"/>
      </rPr>
      <t xml:space="preserve"> CoroSPIN</t>
    </r>
    <r>
      <rPr>
        <b/>
        <sz val="8"/>
        <rFont val="Arial"/>
        <family val="2"/>
        <charset val="204"/>
      </rPr>
      <t xml:space="preserve"> TYPE 513
</t>
    </r>
    <r>
      <rPr>
        <b/>
        <sz val="4.5"/>
        <rFont val="Arial"/>
        <family val="2"/>
        <charset val="204"/>
      </rPr>
      <t>Материал: оцинкованная/нержавеющая сталь, 25 шт/уп</t>
    </r>
  </si>
  <si>
    <t>уточнять</t>
  </si>
  <si>
    <t>Пароизоляционные плёнки и мембраны</t>
  </si>
  <si>
    <r>
      <t xml:space="preserve">Рулон 
</t>
    </r>
    <r>
      <rPr>
        <sz val="6"/>
        <rFont val="Arial"/>
        <family val="2"/>
        <charset val="204"/>
      </rPr>
      <t>(50м х 2м)</t>
    </r>
  </si>
  <si>
    <r>
      <t xml:space="preserve">Лента примыкания к дымоходу </t>
    </r>
    <r>
      <rPr>
        <b/>
        <sz val="8"/>
        <color indexed="10"/>
        <rFont val="Arial"/>
        <family val="2"/>
        <charset val="204"/>
      </rPr>
      <t>Corotop K-FLEX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 xml:space="preserve">Материал: термопластичный бутилкаучук </t>
    </r>
    <r>
      <rPr>
        <b/>
        <sz val="4.5"/>
        <color indexed="10"/>
        <rFont val="Arial"/>
        <family val="2"/>
        <charset val="204"/>
      </rPr>
      <t>армированный</t>
    </r>
    <r>
      <rPr>
        <b/>
        <sz val="4.5"/>
        <rFont val="Arial"/>
        <family val="2"/>
        <charset val="204"/>
      </rPr>
      <t xml:space="preserve"> высокоэластичной алюминиевой сеткой, Темп.прим.: от +5 °С до +40 °С, Устойчивость к темп.: от -30 °C до +80 °C, Устойчива к УФ-облучению</t>
    </r>
  </si>
  <si>
    <r>
      <t xml:space="preserve">Мембрана супердифузионная </t>
    </r>
    <r>
      <rPr>
        <b/>
        <sz val="8"/>
        <color indexed="10"/>
        <rFont val="Arial"/>
        <family val="2"/>
        <charset val="204"/>
      </rPr>
      <t>Corotop SMART 120</t>
    </r>
    <r>
      <rPr>
        <b/>
        <sz val="8"/>
        <rFont val="Arial"/>
        <family val="2"/>
        <charset val="204"/>
      </rPr>
      <t xml:space="preserve">
</t>
    </r>
    <r>
      <rPr>
        <b/>
        <sz val="4.7"/>
        <rFont val="Arial"/>
        <family val="2"/>
        <charset val="204"/>
      </rPr>
      <t>Цвет: ЧЕРНЫЙ, Плотность = 120 (-) г/м2, Водонепроницаемость: W1, Паропроницаемость: Sd 0,02 м,
Прочность на разрыв гвоздем = 130N / 170N</t>
    </r>
  </si>
  <si>
    <t>заканчивается</t>
  </si>
  <si>
    <r>
      <t xml:space="preserve">Курс EURO </t>
    </r>
    <r>
      <rPr>
        <b/>
        <sz val="6"/>
        <color indexed="23"/>
        <rFont val="Arial"/>
        <family val="2"/>
        <charset val="204"/>
      </rPr>
      <t>(НБУ+3%)</t>
    </r>
  </si>
  <si>
    <r>
      <t>Курс EURO</t>
    </r>
    <r>
      <rPr>
        <b/>
        <sz val="6"/>
        <color indexed="23"/>
        <rFont val="Arial"/>
        <family val="2"/>
        <charset val="204"/>
      </rPr>
      <t xml:space="preserve"> (НБУ+3%)</t>
    </r>
  </si>
  <si>
    <r>
      <t xml:space="preserve">Рулон 
</t>
    </r>
    <r>
      <rPr>
        <sz val="6"/>
        <rFont val="Arial"/>
        <family val="2"/>
        <charset val="204"/>
      </rPr>
      <t>(25м х 0,3м)</t>
    </r>
  </si>
  <si>
    <t>зелёный</t>
  </si>
  <si>
    <r>
      <t xml:space="preserve">Мембрана супердифузионная </t>
    </r>
    <r>
      <rPr>
        <b/>
        <sz val="8"/>
        <color indexed="10"/>
        <rFont val="Arial"/>
        <family val="2"/>
        <charset val="204"/>
      </rPr>
      <t>Corotop GREEN STRONG 160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Цвет: ЗЕЛЁНЫЙ, Плотность = 160 г/м2, Водонепроницаемость: W1, Паропроницаемость: Sd 0,02 м,
Прочность на разрыв гвоздем = 220N / 300N</t>
    </r>
  </si>
  <si>
    <t>жёлтый</t>
  </si>
  <si>
    <t>серый</t>
  </si>
  <si>
    <r>
      <t xml:space="preserve">Мембрана супердифузионная </t>
    </r>
    <r>
      <rPr>
        <b/>
        <sz val="8"/>
        <color indexed="10"/>
        <rFont val="Arial"/>
        <family val="2"/>
        <charset val="204"/>
      </rPr>
      <t>Corotop COROVIN 100</t>
    </r>
    <r>
      <rPr>
        <b/>
        <sz val="8"/>
        <rFont val="Arial"/>
        <family val="2"/>
        <charset val="204"/>
      </rPr>
      <t xml:space="preserve">
</t>
    </r>
    <r>
      <rPr>
        <b/>
        <sz val="4.7"/>
        <rFont val="Arial"/>
        <family val="2"/>
        <charset val="204"/>
      </rPr>
      <t>Цвет: СЕРЫЙ, Плотность = 100 г/м2, Водонепроницаемость: W3, Паропроницаемость: Sd 0,01 м,
Прочность на разрыв гвоздем = 145N / 180N, Особенности: ветрозащита</t>
    </r>
  </si>
  <si>
    <r>
      <t xml:space="preserve">Мембрана супердифузионная </t>
    </r>
    <r>
      <rPr>
        <b/>
        <sz val="8"/>
        <color indexed="10"/>
        <rFont val="Arial"/>
        <family val="2"/>
        <charset val="204"/>
      </rPr>
      <t>Corotop CLASSIC 130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Цвет: ТЕМНО-СЕРЫЙ, Плотность = 130 г/м2, Водонепроницаемость: W1, Паропроницаемость: Sd 0,02 м,
Прочность на разрыв гвоздем = 170N / 240N</t>
    </r>
  </si>
  <si>
    <r>
      <t xml:space="preserve">Пароизоляц. мембрана с алюм. слоем </t>
    </r>
    <r>
      <rPr>
        <b/>
        <sz val="8"/>
        <color indexed="10"/>
        <rFont val="Arial"/>
        <family val="2"/>
        <charset val="204"/>
      </rPr>
      <t>Corotop REFLEX 115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Цвет: СЕРЕБРО, Плотность = 115 г/м2, Паропроницаемость: Sd 40 м,
Прочность на разрыв гвоздем = 60N / 80N</t>
    </r>
  </si>
  <si>
    <r>
      <t xml:space="preserve">Пароизоляц. мембрана с алюм. слоем </t>
    </r>
    <r>
      <rPr>
        <b/>
        <sz val="8"/>
        <color indexed="10"/>
        <rFont val="Arial"/>
        <family val="2"/>
        <charset val="204"/>
      </rPr>
      <t>Corotop METALLIC 80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Цвет: СЕРЕБРО, Плотность = 80 г/м2, Паропроницаемость: Sd 40 м, 
Прочность на разрыв гвоздем = 40N / 60N</t>
    </r>
  </si>
  <si>
    <r>
      <t xml:space="preserve">Пароизоляц. плёнка </t>
    </r>
    <r>
      <rPr>
        <b/>
        <sz val="8"/>
        <color indexed="10"/>
        <rFont val="Arial"/>
        <family val="2"/>
        <charset val="204"/>
      </rPr>
      <t>SECCO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Цвет: ЖЁЛТЫЙ, Материал: LDPE, Толщина = 0,2 мм, Паропроницаемость: Sd 40 м, 
Прочность на разрыв гвоздем = 40N / 40N</t>
    </r>
  </si>
  <si>
    <r>
      <t xml:space="preserve">Пароизоляц. плёнка армированная с алюм. слоем </t>
    </r>
    <r>
      <rPr>
        <b/>
        <sz val="8"/>
        <color indexed="10"/>
        <rFont val="Arial"/>
        <family val="2"/>
        <charset val="204"/>
      </rPr>
      <t>SECCO ALU 110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Цвет: СЕРЕБРО, Плотность = 110 г/м2,
Прочность на разрыв гвоздем ≥ 100N</t>
    </r>
  </si>
  <si>
    <r>
      <t xml:space="preserve">Мембрана супердифузионная под фальц </t>
    </r>
    <r>
      <rPr>
        <b/>
        <sz val="8"/>
        <color indexed="10"/>
        <rFont val="Arial"/>
        <family val="2"/>
        <charset val="204"/>
      </rPr>
      <t>Corotop METAL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Цвет: АНТРАЦИТ, Плотность = 440 г/м2, Водонепроницаемость: W1, Паропроницаемость: Sd 0,02 м, 
Прочность на разрыв гвоздем = 150N / 200N, Толщина = 8 мм, Особенности: используется в фальцевых кровлях</t>
    </r>
  </si>
  <si>
    <r>
      <t xml:space="preserve">Рулон 
</t>
    </r>
    <r>
      <rPr>
        <sz val="6"/>
        <rFont val="Arial"/>
        <family val="2"/>
        <charset val="204"/>
      </rPr>
      <t>(25м х 1,5м)</t>
    </r>
  </si>
  <si>
    <t>Гидроизоляционные мембраны и плёнки</t>
  </si>
  <si>
    <t>антрацит</t>
  </si>
  <si>
    <r>
      <t xml:space="preserve">Рулон 
</t>
    </r>
    <r>
      <rPr>
        <sz val="6"/>
        <rFont val="Arial"/>
        <family val="2"/>
        <charset val="204"/>
      </rPr>
      <t>(50м х 1м)</t>
    </r>
  </si>
  <si>
    <r>
      <t xml:space="preserve">Шиповидная мембрана </t>
    </r>
    <r>
      <rPr>
        <b/>
        <sz val="8"/>
        <color indexed="10"/>
        <rFont val="Arial"/>
        <family val="2"/>
        <charset val="204"/>
      </rPr>
      <t>SECCO GEO 400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Цвет: ЧЁРНЫЙ, Материал: HDPE, Толщина = 0,4 мм, Высота тиснения = 8 мм, Плотность = 400 г/м2</t>
    </r>
  </si>
  <si>
    <r>
      <t xml:space="preserve">Геотекстиль термофиксированный </t>
    </r>
    <r>
      <rPr>
        <b/>
        <sz val="8"/>
        <color indexed="10"/>
        <rFont val="Arial"/>
        <family val="2"/>
        <charset val="204"/>
      </rPr>
      <t>SECCO 120</t>
    </r>
    <r>
      <rPr>
        <b/>
        <sz val="8"/>
        <rFont val="Arial"/>
        <family val="2"/>
        <charset val="204"/>
      </rPr>
      <t xml:space="preserve">
</t>
    </r>
    <r>
      <rPr>
        <b/>
        <sz val="4.5"/>
        <rFont val="Arial"/>
        <family val="2"/>
        <charset val="204"/>
      </rPr>
      <t>Цвет: СЕРЫЙ, Материал: полиэстер, Плотность = 120 г/м2</t>
    </r>
  </si>
  <si>
    <r>
      <t xml:space="preserve">Рулон 
</t>
    </r>
    <r>
      <rPr>
        <sz val="6"/>
        <rFont val="Arial"/>
        <family val="2"/>
        <charset val="204"/>
      </rPr>
      <t>(20м х 2м)</t>
    </r>
  </si>
  <si>
    <t>Фундамент и дренаж</t>
  </si>
  <si>
    <r>
      <t xml:space="preserve">          Рядовая черепица BANAT M-997
          </t>
    </r>
    <r>
      <rPr>
        <b/>
        <sz val="6"/>
        <color indexed="10"/>
        <rFont val="Arial"/>
        <family val="2"/>
        <charset val="204"/>
      </rPr>
      <t>(под заказ)</t>
    </r>
  </si>
  <si>
    <r>
      <t xml:space="preserve">          Рядовая черепица MALA KIKINDA M-272
          </t>
    </r>
    <r>
      <rPr>
        <b/>
        <sz val="6"/>
        <color indexed="10"/>
        <rFont val="Arial"/>
        <family val="2"/>
        <charset val="204"/>
      </rPr>
      <t>(под заказ)</t>
    </r>
  </si>
  <si>
    <r>
      <t xml:space="preserve">Размер: 421х251 мм
Полезн. размер: 360х210 мм
Масса: 2,75 кг
</t>
    </r>
    <r>
      <rPr>
        <b/>
        <sz val="7"/>
        <rFont val="Arial"/>
        <family val="2"/>
        <charset val="204"/>
      </rPr>
      <t>Шаг обрешетки: 300-360 мм
Расход: 12,5 шт/кв.м.
Рекомендумый мин. уклон: 22</t>
    </r>
    <r>
      <rPr>
        <b/>
        <sz val="7"/>
        <rFont val="Calibri"/>
        <family val="2"/>
        <charset val="204"/>
      </rPr>
      <t>⁰</t>
    </r>
    <r>
      <rPr>
        <sz val="7"/>
        <rFont val="Arial"/>
        <family val="2"/>
        <charset val="204"/>
      </rPr>
      <t xml:space="preserve">
К-во на поддоне: 312 шт</t>
    </r>
  </si>
  <si>
    <r>
      <t xml:space="preserve">Размер: 421х251 мм
Полезн. размер: 360х210 мм
Масса: 2,75 кг
</t>
    </r>
    <r>
      <rPr>
        <b/>
        <sz val="7"/>
        <rFont val="Arial"/>
        <family val="2"/>
        <charset val="204"/>
      </rPr>
      <t xml:space="preserve">Шаг обрешетки: 300-360 мм
Расход: 12,5 шт/кв.м.
Рекомендумый мин. уклон: 22⁰
</t>
    </r>
    <r>
      <rPr>
        <sz val="7"/>
        <rFont val="Arial"/>
        <family val="2"/>
        <charset val="204"/>
      </rPr>
      <t>К-во на поддоне: 312 шт</t>
    </r>
  </si>
  <si>
    <r>
      <t xml:space="preserve">Размер: 400х245 мм
Полезн. размер: 335х205 мм
Масса: 2,50 кг
</t>
    </r>
    <r>
      <rPr>
        <b/>
        <sz val="7"/>
        <rFont val="Arial"/>
        <family val="2"/>
        <charset val="204"/>
      </rPr>
      <t xml:space="preserve">Шаг обрешетки: 335 мм
Расход: 14,5 шт/кв.м.
Рекомендумый мин. уклон: 22⁰
</t>
    </r>
    <r>
      <rPr>
        <sz val="7"/>
        <rFont val="Arial"/>
        <family val="2"/>
        <charset val="204"/>
      </rPr>
      <t>К-во на поддоне: 390 шт</t>
    </r>
  </si>
  <si>
    <r>
      <t xml:space="preserve">Размер: 410х255 мм
Полезн. размер: 345х210 мм
Масса: 2,90 кг
</t>
    </r>
    <r>
      <rPr>
        <b/>
        <sz val="7"/>
        <rFont val="Arial"/>
        <family val="2"/>
        <charset val="204"/>
      </rPr>
      <t>Шаг обрешетки: 345 мм
Расход: 13,8 шт/кв.м.
Рекомендумый мин. уклон: 22⁰</t>
    </r>
    <r>
      <rPr>
        <sz val="7"/>
        <rFont val="Arial"/>
        <family val="2"/>
        <charset val="204"/>
      </rPr>
      <t xml:space="preserve">
К-во на поддоне: 330 шт</t>
    </r>
  </si>
  <si>
    <r>
      <t xml:space="preserve">Размер: 400х245 мм
Полезн. размер: 330х190 мм
Масса: 2,60 кг
</t>
    </r>
    <r>
      <rPr>
        <b/>
        <sz val="7"/>
        <rFont val="Arial"/>
        <family val="2"/>
        <charset val="204"/>
      </rPr>
      <t>Шаг обрешетки: 330 мм
Расход: 16 шт/кв.м.
Рекомендумый мин. уклон: 22⁰
К-во на поддоне: 360 шт</t>
    </r>
  </si>
  <si>
    <r>
      <t xml:space="preserve">Размер: 400х225 мм
Полезн. размер: 330х180 мм
Масса: 2,30 кг
</t>
    </r>
    <r>
      <rPr>
        <b/>
        <sz val="7"/>
        <rFont val="Arial"/>
        <family val="2"/>
        <charset val="204"/>
      </rPr>
      <t xml:space="preserve">Шаг обрешетки: 330 мм
Расход: 16,6 шт/кв.м.
Рекомендумый мин. уклон: 22⁰
</t>
    </r>
    <r>
      <rPr>
        <sz val="7"/>
        <rFont val="Arial"/>
        <family val="2"/>
        <charset val="204"/>
      </rPr>
      <t>К-во на поддоне: 400 шт</t>
    </r>
  </si>
  <si>
    <r>
      <t xml:space="preserve">Размер: 405х230 мм
Полезн. размер: 290-200х190 мм
Масса: 2,60 кг
</t>
    </r>
    <r>
      <rPr>
        <b/>
        <sz val="7"/>
        <rFont val="Arial"/>
        <family val="2"/>
        <charset val="204"/>
      </rPr>
      <t xml:space="preserve">Шаг обрешетки: 290-200 мм
Расход: 18,2 шт/кв.м. при 290 мм
                 26,3 шт/кв.м. при 200 мм
Рекомендумый мин. уклон: 22⁰
</t>
    </r>
    <r>
      <rPr>
        <sz val="7"/>
        <rFont val="Arial"/>
        <family val="2"/>
        <charset val="204"/>
      </rPr>
      <t>К-во на поддоне: 386 шт</t>
    </r>
  </si>
  <si>
    <t xml:space="preserve">          Ивер (коньковый торцевой элемент) FP-182</t>
  </si>
  <si>
    <t xml:space="preserve">          Начальный конёк вальмы ZSG-182</t>
  </si>
  <si>
    <t xml:space="preserve">          Конёк рядовой M-185</t>
  </si>
  <si>
    <t>Расход: 3 шт/м.п.
К-во на поддоне: 216 шт</t>
  </si>
  <si>
    <t xml:space="preserve">          Тройник (соединитель коньков) TKS-182</t>
  </si>
  <si>
    <r>
      <rPr>
        <b/>
        <strike/>
        <sz val="10"/>
        <rFont val="Arial"/>
        <family val="2"/>
        <charset val="204"/>
      </rPr>
      <t>27,95</t>
    </r>
    <r>
      <rPr>
        <b/>
        <sz val="10"/>
        <rFont val="Arial"/>
        <family val="2"/>
        <charset val="204"/>
      </rPr>
      <t xml:space="preserve">
               </t>
    </r>
    <r>
      <rPr>
        <b/>
        <u/>
        <sz val="10"/>
        <rFont val="Arial"/>
        <family val="2"/>
        <charset val="204"/>
      </rPr>
      <t>23,50</t>
    </r>
  </si>
  <si>
    <r>
      <rPr>
        <b/>
        <strike/>
        <sz val="10"/>
        <rFont val="Arial"/>
        <family val="2"/>
        <charset val="204"/>
      </rPr>
      <t>11,05</t>
    </r>
    <r>
      <rPr>
        <b/>
        <sz val="10"/>
        <rFont val="Arial"/>
        <family val="2"/>
        <charset val="204"/>
      </rPr>
      <t xml:space="preserve">
               </t>
    </r>
    <r>
      <rPr>
        <b/>
        <u/>
        <sz val="10"/>
        <rFont val="Arial"/>
        <family val="2"/>
        <charset val="204"/>
      </rPr>
      <t>10,90</t>
    </r>
  </si>
  <si>
    <r>
      <rPr>
        <b/>
        <strike/>
        <sz val="10"/>
        <rFont val="Arial"/>
        <family val="2"/>
        <charset val="204"/>
      </rPr>
      <t>22,75</t>
    </r>
    <r>
      <rPr>
        <b/>
        <sz val="10"/>
        <rFont val="Arial"/>
        <family val="2"/>
        <charset val="204"/>
      </rPr>
      <t xml:space="preserve">
               </t>
    </r>
    <r>
      <rPr>
        <b/>
        <u/>
        <sz val="10"/>
        <rFont val="Arial"/>
        <family val="2"/>
        <charset val="204"/>
      </rPr>
      <t>21,00</t>
    </r>
  </si>
  <si>
    <r>
      <rPr>
        <b/>
        <strike/>
        <sz val="10"/>
        <rFont val="Arial"/>
        <family val="2"/>
        <charset val="204"/>
      </rPr>
      <t>26,65</t>
    </r>
    <r>
      <rPr>
        <b/>
        <sz val="10"/>
        <rFont val="Arial"/>
        <family val="2"/>
        <charset val="204"/>
      </rPr>
      <t xml:space="preserve">
               </t>
    </r>
    <r>
      <rPr>
        <b/>
        <u/>
        <sz val="10"/>
        <rFont val="Arial"/>
        <family val="2"/>
        <charset val="204"/>
      </rPr>
      <t>26,00</t>
    </r>
  </si>
  <si>
    <r>
      <rPr>
        <b/>
        <strike/>
        <sz val="10"/>
        <rFont val="Arial"/>
        <family val="2"/>
        <charset val="204"/>
      </rPr>
      <t>96,85</t>
    </r>
    <r>
      <rPr>
        <b/>
        <sz val="10"/>
        <rFont val="Arial"/>
        <family val="2"/>
        <charset val="204"/>
      </rPr>
      <t xml:space="preserve">
               </t>
    </r>
    <r>
      <rPr>
        <b/>
        <u/>
        <sz val="10"/>
        <rFont val="Arial"/>
        <family val="2"/>
        <charset val="204"/>
      </rPr>
      <t>90,90</t>
    </r>
  </si>
  <si>
    <r>
      <rPr>
        <b/>
        <strike/>
        <sz val="10"/>
        <rFont val="Arial"/>
        <family val="2"/>
        <charset val="204"/>
      </rPr>
      <t>357,50</t>
    </r>
    <r>
      <rPr>
        <b/>
        <sz val="10"/>
        <rFont val="Arial"/>
        <family val="2"/>
        <charset val="204"/>
      </rPr>
      <t xml:space="preserve">
              </t>
    </r>
    <r>
      <rPr>
        <b/>
        <u/>
        <sz val="10"/>
        <rFont val="Arial"/>
        <family val="2"/>
        <charset val="204"/>
      </rPr>
      <t>332,50</t>
    </r>
  </si>
  <si>
    <r>
      <rPr>
        <b/>
        <strike/>
        <sz val="10"/>
        <rFont val="Arial"/>
        <family val="2"/>
        <charset val="204"/>
      </rPr>
      <t>10,40</t>
    </r>
    <r>
      <rPr>
        <b/>
        <sz val="10"/>
        <rFont val="Arial"/>
        <family val="2"/>
        <charset val="204"/>
      </rPr>
      <t xml:space="preserve">
               </t>
    </r>
    <r>
      <rPr>
        <b/>
        <u/>
        <sz val="10"/>
        <rFont val="Arial"/>
        <family val="2"/>
        <charset val="204"/>
      </rPr>
      <t>10,00</t>
    </r>
  </si>
  <si>
    <t>Антрацит 
ангобированная*</t>
  </si>
  <si>
    <t>BERGAMO*</t>
  </si>
  <si>
    <r>
      <t xml:space="preserve">* </t>
    </r>
    <r>
      <rPr>
        <b/>
        <sz val="7"/>
        <color indexed="8"/>
        <rFont val="Calibri"/>
        <family val="2"/>
        <charset val="204"/>
      </rPr>
      <t>распродажа действует</t>
    </r>
    <r>
      <rPr>
        <sz val="7"/>
        <color indexed="8"/>
        <rFont val="Calibri"/>
        <family val="2"/>
        <charset val="204"/>
      </rPr>
      <t xml:space="preserve"> на модель черепицы Bergamo антрацит до окончания складких запасов нашого склада в Нерубайском; </t>
    </r>
    <r>
      <rPr>
        <b/>
        <sz val="7"/>
        <color indexed="8"/>
        <rFont val="Calibri"/>
        <family val="2"/>
        <charset val="204"/>
      </rPr>
      <t>распродажа не действует</t>
    </r>
    <r>
      <rPr>
        <sz val="7"/>
        <color indexed="8"/>
        <rFont val="Calibri"/>
        <family val="2"/>
        <charset val="204"/>
      </rPr>
      <t xml:space="preserve"> на новые поставки с Польши, для них условия остаются прежние.</t>
    </r>
  </si>
  <si>
    <t>Прайс действует с 18.12.2025</t>
  </si>
  <si>
    <r>
      <rPr>
        <b/>
        <sz val="26"/>
        <color indexed="23"/>
        <rFont val="Arial"/>
        <family val="2"/>
        <charset val="204"/>
      </rPr>
      <t xml:space="preserve">                 </t>
    </r>
    <r>
      <rPr>
        <b/>
        <sz val="26"/>
        <color indexed="63"/>
        <rFont val="Arial"/>
        <family val="2"/>
        <charset val="204"/>
      </rPr>
      <t>Керамическая черепица</t>
    </r>
    <r>
      <rPr>
        <b/>
        <sz val="36"/>
        <color indexed="63"/>
        <rFont val="Arial"/>
        <family val="2"/>
        <charset val="204"/>
      </rPr>
      <t xml:space="preserve">
</t>
    </r>
    <r>
      <rPr>
        <b/>
        <sz val="14"/>
        <color indexed="63"/>
        <rFont val="Arial"/>
        <family val="2"/>
        <charset val="204"/>
      </rPr>
      <t xml:space="preserve">                                  </t>
    </r>
    <r>
      <rPr>
        <b/>
        <i/>
        <sz val="14"/>
        <color indexed="63"/>
        <rFont val="Arial"/>
        <family val="2"/>
        <charset val="204"/>
      </rPr>
      <t xml:space="preserve"> </t>
    </r>
    <r>
      <rPr>
        <b/>
        <sz val="10"/>
        <color indexed="63"/>
        <rFont val="Arial"/>
        <family val="2"/>
        <charset val="204"/>
      </rPr>
      <t>(произв. Польша)</t>
    </r>
    <r>
      <rPr>
        <b/>
        <sz val="14"/>
        <color indexed="63"/>
        <rFont val="Arial"/>
        <family val="2"/>
        <charset val="204"/>
      </rPr>
      <t xml:space="preserve">
</t>
    </r>
  </si>
  <si>
    <r>
      <rPr>
        <b/>
        <sz val="26"/>
        <color indexed="23"/>
        <rFont val="Arial"/>
        <family val="2"/>
        <charset val="204"/>
      </rPr>
      <t xml:space="preserve">           </t>
    </r>
    <r>
      <rPr>
        <b/>
        <sz val="26"/>
        <color indexed="63"/>
        <rFont val="Arial"/>
        <family val="2"/>
        <charset val="204"/>
      </rPr>
      <t>Керамическая черепица</t>
    </r>
    <r>
      <rPr>
        <b/>
        <sz val="36"/>
        <color indexed="63"/>
        <rFont val="Arial"/>
        <family val="2"/>
        <charset val="204"/>
      </rPr>
      <t xml:space="preserve">
</t>
    </r>
    <r>
      <rPr>
        <b/>
        <sz val="14"/>
        <color indexed="63"/>
        <rFont val="Arial"/>
        <family val="2"/>
        <charset val="204"/>
      </rPr>
      <t xml:space="preserve">                          </t>
    </r>
    <r>
      <rPr>
        <b/>
        <sz val="10"/>
        <color indexed="63"/>
        <rFont val="Arial"/>
        <family val="2"/>
        <charset val="204"/>
      </rPr>
      <t xml:space="preserve">(произв. Сербия)
</t>
    </r>
  </si>
  <si>
    <r>
      <rPr>
        <b/>
        <sz val="26"/>
        <color indexed="23"/>
        <rFont val="Arial"/>
        <family val="2"/>
        <charset val="204"/>
      </rPr>
      <t xml:space="preserve">                 </t>
    </r>
    <r>
      <rPr>
        <b/>
        <sz val="26"/>
        <color indexed="63"/>
        <rFont val="Arial"/>
        <family val="2"/>
        <charset val="204"/>
      </rPr>
      <t>Керамическая черепица</t>
    </r>
    <r>
      <rPr>
        <b/>
        <sz val="36"/>
        <color indexed="63"/>
        <rFont val="Arial"/>
        <family val="2"/>
        <charset val="204"/>
      </rPr>
      <t xml:space="preserve">
</t>
    </r>
    <r>
      <rPr>
        <b/>
        <sz val="14"/>
        <color indexed="63"/>
        <rFont val="Arial"/>
        <family val="2"/>
        <charset val="204"/>
      </rPr>
      <t xml:space="preserve">                                   </t>
    </r>
    <r>
      <rPr>
        <b/>
        <sz val="10"/>
        <color indexed="63"/>
        <rFont val="Arial"/>
        <family val="2"/>
        <charset val="204"/>
      </rPr>
      <t>(произв. Сербия)</t>
    </r>
    <r>
      <rPr>
        <b/>
        <sz val="14"/>
        <color indexed="63"/>
        <rFont val="Arial"/>
        <family val="2"/>
        <charset val="204"/>
      </rPr>
      <t xml:space="preserve">
</t>
    </r>
  </si>
  <si>
    <t>FUTURA PRO</t>
  </si>
  <si>
    <t>Антрацитово-серый мат ангоб</t>
  </si>
  <si>
    <t>Чёрный мат ангоб</t>
  </si>
  <si>
    <t>Коричневый мат ангоб</t>
  </si>
  <si>
    <r>
      <t xml:space="preserve">
Вес 1 шт: 3,8 кг
Длина: 455 мм
Ширина: 274 мм
</t>
    </r>
    <r>
      <rPr>
        <b/>
        <sz val="7"/>
        <rFont val="Arial"/>
        <family val="2"/>
        <charset val="204"/>
      </rPr>
      <t>Расход: 10,8 шт/кв.м.</t>
    </r>
    <r>
      <rPr>
        <sz val="7"/>
        <rFont val="Arial"/>
        <family val="2"/>
        <charset val="204"/>
      </rPr>
      <t xml:space="preserve">
К-во шт. на поддоне: 280 шт.
Вес поддона: 1140 кг
Мин. уклон крыши: 15°
Шаг обрешетки: 36-38 см
Варианты монтажа</t>
    </r>
  </si>
  <si>
    <t>Красный глянцевый ангоб</t>
  </si>
  <si>
    <t>Красный мат ангоб</t>
  </si>
  <si>
    <t>Чёрный глянцевый ангоб</t>
  </si>
  <si>
    <t>Коричневый глянцевый ангоб</t>
  </si>
  <si>
    <r>
      <t xml:space="preserve">
Вес 1 шт: 3,85 кг
Длина: 480 мм
Ширина: 290 мм
</t>
    </r>
    <r>
      <rPr>
        <b/>
        <sz val="7"/>
        <rFont val="Arial"/>
        <family val="2"/>
        <charset val="204"/>
      </rPr>
      <t>Расход: 10 шт/кв.м.</t>
    </r>
    <r>
      <rPr>
        <sz val="7"/>
        <rFont val="Arial"/>
        <family val="2"/>
        <charset val="204"/>
      </rPr>
      <t xml:space="preserve">
К-во шт. на поддоне: 280 шт.
Вес поддона: 1140 кг
Мин. уклон крыши: 15°
Шаг обрешетки: 36,5-40,5 см</t>
    </r>
  </si>
  <si>
    <t>TRADICIONAL PRO 10</t>
  </si>
  <si>
    <t>HORIZONT PRO 10</t>
  </si>
  <si>
    <t>CONTINENT PRO 10</t>
  </si>
  <si>
    <t>CONTINENT PRO 10
TRADICIONAL PRO 10
HORIZONT PRO 10</t>
  </si>
  <si>
    <t>Вес 1 шт: 3,42 кг
Длина: 385 мм
Ширина: 210 мм
Расход: 2,8 шт/м.п.
К-во шт. на поддоне: 160 шт.
Вес поддона: 575 кг</t>
  </si>
  <si>
    <t>Вес 1 шт: 3,18 кг
Длина: 390 мм
Ширина: 205 мм
К-во шт. на поддоне: 32 шт.
Вес поддона: 120 кг</t>
  </si>
  <si>
    <t>Вес 1 шт: 3,14 кг
К-во шт. на поддоне: 24 шт.
Вес поддона: 110 кг</t>
  </si>
  <si>
    <t>Вес 1 шт: 2,2 кг
Длина: 480 мм
Расход: 2,5 шт/м.п.
К-во шт. на поддоне: 84 шт.
Вес поддона: 225 кг</t>
  </si>
  <si>
    <t>Выделенные модели и цвета на сегодня не доступны к заказам, со временем будут обновления от завода</t>
  </si>
  <si>
    <t>Половинчатая черепица</t>
  </si>
  <si>
    <t>Вентиляционная черепица</t>
  </si>
  <si>
    <t>Боковая левая/правая черепица</t>
  </si>
  <si>
    <t>Вес 1 шт: 4,1 кг
Длина: 480 мм
Ширина: 290 мм
К-во шт. на поддоне: 140 шт.
Вес поддона: 610 кг</t>
  </si>
  <si>
    <t>Вес 1 шт: 3,8 кг
Длина: 455 мм
Ширина: 274 мм
К-во шт. на поддоне: 140 шт.
Вес поддона: 565 кг</t>
  </si>
  <si>
    <t>Вес 1 шт: 2 кг
Длина: 455 мм
Ширина: 155 мм</t>
  </si>
  <si>
    <t>Вес 1 шт: 2,36 кг
Длина: 455 мм
Расход: 2,6 шт/м.п.
К-во шт. на поддоне: 84 шт.
Вес поддона: 230 кг</t>
  </si>
  <si>
    <t>Вес 1 шт: 3,75 кг
К-во шт. на поддоне: 25 шт.
Вес поддона: 115 кг</t>
  </si>
  <si>
    <t>Вес 1 шт: 3 кг
Длина: 375 мм
Ширина: 225 мм
К-во шт. на поддоне: 32 шт.
Вес поддона: 125 кг</t>
  </si>
  <si>
    <t>Вес 1 шт: 3,08 кг
Длина: 375 мм
Ширина: 228 мм
Расход: 3 шт/м.п.
К-во шт. на поддоне: 160 шт.
Вес поддона: 525 кг</t>
  </si>
  <si>
    <t>Прайс действует с 12.03.2026</t>
  </si>
  <si>
    <r>
      <t xml:space="preserve">Рулон 
</t>
    </r>
    <r>
      <rPr>
        <sz val="6"/>
        <rFont val="Arial"/>
        <family val="2"/>
        <charset val="204"/>
      </rPr>
      <t>(50м х 1,2м)</t>
    </r>
  </si>
  <si>
    <r>
      <t xml:space="preserve">Отсечная горизонтальная изоляция </t>
    </r>
    <r>
      <rPr>
        <b/>
        <sz val="8"/>
        <color indexed="10"/>
        <rFont val="Arial"/>
        <family val="2"/>
        <charset val="204"/>
      </rPr>
      <t xml:space="preserve">SECCO LDPE 
</t>
    </r>
    <r>
      <rPr>
        <b/>
        <sz val="8"/>
        <rFont val="Arial"/>
        <family val="2"/>
        <charset val="204"/>
      </rPr>
      <t xml:space="preserve">(под мауэрлат и на фундамент)
</t>
    </r>
    <r>
      <rPr>
        <b/>
        <sz val="4.5"/>
        <rFont val="Arial"/>
        <family val="2"/>
        <charset val="204"/>
      </rPr>
      <t>Цвет: ЧЕРНЫЙ, Плотность = 270 г/м2, Толщина: 0,3 мм, Особенности: двухсторонее тиснение</t>
    </r>
  </si>
  <si>
    <r>
      <t xml:space="preserve">          Рядовая черепица VELIKA KIKINDA M-333
          </t>
    </r>
    <r>
      <rPr>
        <b/>
        <sz val="6"/>
        <color theme="9" tint="-0.249977111117893"/>
        <rFont val="Arial"/>
        <family val="2"/>
        <charset val="204"/>
      </rPr>
      <t>(в наличии)</t>
    </r>
  </si>
  <si>
    <r>
      <t xml:space="preserve">          Рядовая черепица PREMIUM KIKINDA
          </t>
    </r>
    <r>
      <rPr>
        <b/>
        <sz val="6"/>
        <color theme="9" tint="-0.249977111117893"/>
        <rFont val="Arial"/>
        <family val="2"/>
        <charset val="204"/>
      </rPr>
      <t>(в наличии)</t>
    </r>
  </si>
  <si>
    <r>
      <t xml:space="preserve">          Рядовая черепица KLASIK PREMIUM
          </t>
    </r>
    <r>
      <rPr>
        <b/>
        <sz val="6"/>
        <color theme="9" tint="-0.249977111117893"/>
        <rFont val="Arial"/>
        <family val="2"/>
        <charset val="204"/>
      </rPr>
      <t>(в наличии)</t>
    </r>
  </si>
  <si>
    <r>
      <t xml:space="preserve">          Рядовая черепица PORTUGALAC M-977
          </t>
    </r>
    <r>
      <rPr>
        <b/>
        <sz val="6"/>
        <color theme="9" tint="-0.249977111117893"/>
        <rFont val="Arial"/>
        <family val="2"/>
        <charset val="204"/>
      </rPr>
      <t>(в наличии)</t>
    </r>
  </si>
  <si>
    <r>
      <t xml:space="preserve">          Рядовая черепица HOLANDEZ M-993
          </t>
    </r>
    <r>
      <rPr>
        <b/>
        <sz val="6"/>
        <color theme="9" tint="-0.249977111117893"/>
        <rFont val="Arial"/>
        <family val="2"/>
        <charset val="204"/>
      </rPr>
      <t>(в наличии)</t>
    </r>
  </si>
  <si>
    <t>Прайс действует с 22.06.2026</t>
  </si>
  <si>
    <t>Прайс действует с 13.08.2026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</si>
</sst>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9" x14ac:knownFonts="1">
    <font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b/>
      <sz val="4.5"/>
      <name val="Arial"/>
      <family val="2"/>
      <charset val="204"/>
    </font>
    <font>
      <b/>
      <sz val="4.7"/>
      <name val="Arial"/>
      <family val="2"/>
      <charset val="204"/>
    </font>
    <font>
      <b/>
      <sz val="4.5"/>
      <name val="Calibri"/>
      <family val="2"/>
      <charset val="204"/>
    </font>
    <font>
      <b/>
      <sz val="26"/>
      <color indexed="23"/>
      <name val="Arial"/>
      <family val="2"/>
      <charset val="204"/>
    </font>
    <font>
      <sz val="7"/>
      <name val="Arial"/>
      <family val="2"/>
      <charset val="204"/>
    </font>
    <font>
      <b/>
      <sz val="7"/>
      <name val="Arial"/>
      <family val="2"/>
      <charset val="204"/>
    </font>
    <font>
      <b/>
      <sz val="7"/>
      <name val="Calibri"/>
      <family val="2"/>
      <charset val="204"/>
    </font>
    <font>
      <sz val="6"/>
      <name val="Arial"/>
      <family val="2"/>
      <charset val="204"/>
    </font>
    <font>
      <sz val="6"/>
      <color indexed="55"/>
      <name val="Arial"/>
      <family val="2"/>
      <charset val="204"/>
    </font>
    <font>
      <b/>
      <sz val="36"/>
      <color indexed="63"/>
      <name val="Arial"/>
      <family val="2"/>
      <charset val="204"/>
    </font>
    <font>
      <b/>
      <sz val="26"/>
      <color indexed="63"/>
      <name val="Arial"/>
      <family val="2"/>
      <charset val="204"/>
    </font>
    <font>
      <b/>
      <sz val="14"/>
      <color indexed="63"/>
      <name val="Arial"/>
      <family val="2"/>
      <charset val="204"/>
    </font>
    <font>
      <sz val="6"/>
      <name val="Calibri"/>
      <family val="2"/>
      <charset val="204"/>
    </font>
    <font>
      <b/>
      <sz val="28"/>
      <color indexed="63"/>
      <name val="Arial"/>
      <family val="2"/>
      <charset val="204"/>
    </font>
    <font>
      <b/>
      <sz val="11"/>
      <name val="Arial"/>
      <family val="2"/>
      <charset val="204"/>
    </font>
    <font>
      <b/>
      <sz val="6"/>
      <name val="Arial"/>
      <family val="2"/>
      <charset val="204"/>
    </font>
    <font>
      <b/>
      <sz val="6"/>
      <color indexed="10"/>
      <name val="Arial"/>
      <family val="2"/>
      <charset val="204"/>
    </font>
    <font>
      <b/>
      <sz val="28"/>
      <color indexed="23"/>
      <name val="Arial"/>
      <family val="2"/>
      <charset val="204"/>
    </font>
    <font>
      <b/>
      <sz val="12"/>
      <color indexed="8"/>
      <name val="Arial"/>
      <family val="2"/>
      <charset val="204"/>
    </font>
    <font>
      <b/>
      <sz val="14"/>
      <color indexed="8"/>
      <name val="Arial"/>
      <family val="2"/>
      <charset val="204"/>
    </font>
    <font>
      <b/>
      <u/>
      <sz val="8"/>
      <color indexed="53"/>
      <name val="Arial"/>
      <family val="2"/>
      <charset val="204"/>
    </font>
    <font>
      <b/>
      <sz val="8"/>
      <color indexed="53"/>
      <name val="Arial"/>
      <family val="2"/>
      <charset val="204"/>
    </font>
    <font>
      <b/>
      <sz val="6"/>
      <color indexed="30"/>
      <name val="Calibri"/>
      <family val="2"/>
      <charset val="204"/>
    </font>
    <font>
      <b/>
      <sz val="8"/>
      <color indexed="10"/>
      <name val="Arial"/>
      <family val="2"/>
      <charset val="204"/>
    </font>
    <font>
      <b/>
      <sz val="4.5"/>
      <color indexed="10"/>
      <name val="Arial"/>
      <family val="2"/>
      <charset val="204"/>
    </font>
    <font>
      <b/>
      <sz val="6"/>
      <color indexed="23"/>
      <name val="Arial"/>
      <family val="2"/>
      <charset val="204"/>
    </font>
    <font>
      <b/>
      <strike/>
      <sz val="10"/>
      <name val="Arial"/>
      <family val="2"/>
      <charset val="204"/>
    </font>
    <font>
      <b/>
      <u/>
      <sz val="10"/>
      <name val="Arial"/>
      <family val="2"/>
      <charset val="204"/>
    </font>
    <font>
      <sz val="7"/>
      <color indexed="8"/>
      <name val="Calibri"/>
      <family val="2"/>
      <charset val="204"/>
    </font>
    <font>
      <b/>
      <sz val="7"/>
      <color indexed="8"/>
      <name val="Calibri"/>
      <family val="2"/>
      <charset val="204"/>
    </font>
    <font>
      <b/>
      <i/>
      <sz val="14"/>
      <color indexed="63"/>
      <name val="Arial"/>
      <family val="2"/>
      <charset val="204"/>
    </font>
    <font>
      <b/>
      <sz val="10"/>
      <color indexed="63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8"/>
      <name val="Calibri"/>
      <family val="2"/>
      <charset val="204"/>
      <scheme val="minor"/>
    </font>
    <font>
      <b/>
      <sz val="28"/>
      <color rgb="FFFF33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sz val="8"/>
      <color theme="0" tint="-0.34998626667073579"/>
      <name val="Arial"/>
      <family val="2"/>
      <charset val="204"/>
    </font>
    <font>
      <b/>
      <sz val="10"/>
      <color theme="0" tint="-0.34998626667073579"/>
      <name val="Arial"/>
      <family val="2"/>
      <charset val="204"/>
    </font>
    <font>
      <b/>
      <sz val="8"/>
      <color rgb="FF666262"/>
      <name val="Arial"/>
      <family val="2"/>
      <charset val="204"/>
    </font>
    <font>
      <sz val="8"/>
      <color theme="1"/>
      <name val="Arial"/>
      <family val="2"/>
      <charset val="204"/>
    </font>
    <font>
      <b/>
      <sz val="7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28"/>
      <color rgb="FF666262"/>
      <name val="Arial"/>
      <family val="2"/>
      <charset val="204"/>
    </font>
    <font>
      <b/>
      <sz val="8"/>
      <color theme="5" tint="-0.249977111117893"/>
      <name val="Arial"/>
      <family val="2"/>
      <charset val="204"/>
    </font>
    <font>
      <b/>
      <sz val="8"/>
      <color rgb="FFE0840A"/>
      <name val="Arial"/>
      <family val="2"/>
      <charset val="204"/>
    </font>
    <font>
      <b/>
      <i/>
      <sz val="6"/>
      <color theme="5"/>
      <name val="Arial"/>
      <family val="2"/>
      <charset val="204"/>
    </font>
    <font>
      <b/>
      <i/>
      <sz val="6"/>
      <color rgb="FFE0840A"/>
      <name val="Arial"/>
      <family val="2"/>
      <charset val="204"/>
    </font>
    <font>
      <b/>
      <sz val="36"/>
      <color rgb="FF666262"/>
      <name val="Arial"/>
      <family val="2"/>
      <charset val="204"/>
    </font>
    <font>
      <sz val="7"/>
      <color theme="1"/>
      <name val="Calibri"/>
      <family val="2"/>
      <charset val="204"/>
      <scheme val="minor"/>
    </font>
    <font>
      <b/>
      <sz val="7"/>
      <color theme="1"/>
      <name val="Calibri"/>
      <family val="2"/>
      <charset val="204"/>
      <scheme val="minor"/>
    </font>
    <font>
      <b/>
      <sz val="6"/>
      <color theme="9" tint="-0.249977111117893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rgb="FFCC33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31030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E9A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A50021"/>
        <bgColor indexed="64"/>
      </patternFill>
    </fill>
    <fill>
      <patternFill patternType="solid">
        <fgColor rgb="FFEF8D0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8989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6" fillId="0" borderId="0" applyNumberFormat="0" applyFill="0" applyBorder="0" applyAlignment="0" applyProtection="0"/>
  </cellStyleXfs>
  <cellXfs count="285">
    <xf numFmtId="0" fontId="0" fillId="0" borderId="0" xfId="0"/>
    <xf numFmtId="0" fontId="37" fillId="0" borderId="0" xfId="0" applyFont="1"/>
    <xf numFmtId="0" fontId="38" fillId="0" borderId="0" xfId="0" applyFont="1"/>
    <xf numFmtId="0" fontId="0" fillId="0" borderId="0" xfId="0" applyFill="1"/>
    <xf numFmtId="0" fontId="39" fillId="0" borderId="1" xfId="0" applyFont="1" applyBorder="1"/>
    <xf numFmtId="0" fontId="40" fillId="0" borderId="0" xfId="0" applyFont="1" applyBorder="1" applyAlignment="1">
      <alignment vertical="center"/>
    </xf>
    <xf numFmtId="0" fontId="2" fillId="0" borderId="2" xfId="0" applyFont="1" applyBorder="1"/>
    <xf numFmtId="0" fontId="3" fillId="0" borderId="2" xfId="0" applyFont="1" applyBorder="1" applyAlignment="1">
      <alignment horizontal="center" vertical="center" wrapText="1"/>
    </xf>
    <xf numFmtId="0" fontId="39" fillId="0" borderId="2" xfId="0" applyFont="1" applyBorder="1"/>
    <xf numFmtId="0" fontId="39" fillId="0" borderId="2" xfId="0" applyFont="1" applyBorder="1" applyAlignment="1">
      <alignment wrapText="1"/>
    </xf>
    <xf numFmtId="0" fontId="41" fillId="2" borderId="2" xfId="0" applyFont="1" applyFill="1" applyBorder="1"/>
    <xf numFmtId="0" fontId="41" fillId="3" borderId="2" xfId="0" applyFont="1" applyFill="1" applyBorder="1"/>
    <xf numFmtId="0" fontId="41" fillId="4" borderId="2" xfId="0" applyFont="1" applyFill="1" applyBorder="1"/>
    <xf numFmtId="0" fontId="41" fillId="5" borderId="2" xfId="0" applyFont="1" applyFill="1" applyBorder="1"/>
    <xf numFmtId="0" fontId="42" fillId="0" borderId="2" xfId="0" applyFont="1" applyBorder="1"/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/>
    </xf>
    <xf numFmtId="0" fontId="42" fillId="0" borderId="2" xfId="0" applyFont="1" applyBorder="1" applyAlignment="1">
      <alignment horizontal="center" vertical="center"/>
    </xf>
    <xf numFmtId="4" fontId="1" fillId="0" borderId="3" xfId="0" applyNumberFormat="1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43" fillId="0" borderId="3" xfId="0" applyFont="1" applyBorder="1" applyAlignment="1">
      <alignment horizontal="center" vertical="center"/>
    </xf>
    <xf numFmtId="0" fontId="4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4" fontId="1" fillId="0" borderId="6" xfId="0" applyNumberFormat="1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4" fontId="1" fillId="0" borderId="7" xfId="0" applyNumberFormat="1" applyFont="1" applyFill="1" applyBorder="1" applyAlignment="1">
      <alignment horizontal="center" vertical="center"/>
    </xf>
    <xf numFmtId="4" fontId="1" fillId="0" borderId="8" xfId="0" applyNumberFormat="1" applyFont="1" applyFill="1" applyBorder="1" applyAlignment="1">
      <alignment horizontal="center" vertical="center"/>
    </xf>
    <xf numFmtId="4" fontId="1" fillId="0" borderId="9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4" fontId="1" fillId="0" borderId="10" xfId="0" applyNumberFormat="1" applyFont="1" applyBorder="1" applyAlignment="1">
      <alignment horizontal="center" vertical="center"/>
    </xf>
    <xf numFmtId="4" fontId="1" fillId="0" borderId="11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12" xfId="0" applyBorder="1"/>
    <xf numFmtId="0" fontId="44" fillId="0" borderId="2" xfId="0" applyFont="1" applyBorder="1" applyAlignment="1">
      <alignment horizontal="center" vertical="center" wrapText="1"/>
    </xf>
    <xf numFmtId="4" fontId="45" fillId="0" borderId="2" xfId="0" applyNumberFormat="1" applyFont="1" applyBorder="1" applyAlignment="1">
      <alignment horizontal="center" vertical="center"/>
    </xf>
    <xf numFmtId="4" fontId="45" fillId="0" borderId="8" xfId="0" applyNumberFormat="1" applyFont="1" applyFill="1" applyBorder="1" applyAlignment="1">
      <alignment horizontal="center" vertical="center"/>
    </xf>
    <xf numFmtId="0" fontId="2" fillId="0" borderId="13" xfId="0" applyFont="1" applyBorder="1" applyAlignment="1">
      <alignment horizontal="left" vertical="center" wrapText="1"/>
    </xf>
    <xf numFmtId="0" fontId="46" fillId="0" borderId="10" xfId="0" applyFont="1" applyBorder="1" applyAlignment="1">
      <alignment horizontal="right" vertical="center"/>
    </xf>
    <xf numFmtId="4" fontId="0" fillId="0" borderId="0" xfId="0" applyNumberFormat="1" applyFill="1"/>
    <xf numFmtId="4" fontId="0" fillId="0" borderId="0" xfId="0" applyNumberFormat="1"/>
    <xf numFmtId="4" fontId="1" fillId="6" borderId="3" xfId="0" applyNumberFormat="1" applyFont="1" applyFill="1" applyBorder="1" applyAlignment="1">
      <alignment horizontal="center" vertical="center"/>
    </xf>
    <xf numFmtId="4" fontId="45" fillId="0" borderId="2" xfId="0" applyNumberFormat="1" applyFont="1" applyFill="1" applyBorder="1" applyAlignment="1">
      <alignment horizontal="center" vertical="center"/>
    </xf>
    <xf numFmtId="4" fontId="1" fillId="7" borderId="3" xfId="0" applyNumberFormat="1" applyFont="1" applyFill="1" applyBorder="1" applyAlignment="1">
      <alignment horizontal="center" vertical="center"/>
    </xf>
    <xf numFmtId="4" fontId="1" fillId="7" borderId="2" xfId="0" applyNumberFormat="1" applyFont="1" applyFill="1" applyBorder="1" applyAlignment="1">
      <alignment horizontal="center" vertical="center"/>
    </xf>
    <xf numFmtId="4" fontId="1" fillId="7" borderId="6" xfId="0" applyNumberFormat="1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4" fontId="1" fillId="6" borderId="14" xfId="0" applyNumberFormat="1" applyFont="1" applyFill="1" applyBorder="1" applyAlignment="1">
      <alignment horizontal="center" vertical="center"/>
    </xf>
    <xf numFmtId="4" fontId="1" fillId="0" borderId="14" xfId="0" applyNumberFormat="1" applyFont="1" applyBorder="1" applyAlignment="1">
      <alignment horizontal="center" vertical="center"/>
    </xf>
    <xf numFmtId="4" fontId="1" fillId="0" borderId="15" xfId="0" applyNumberFormat="1" applyFont="1" applyFill="1" applyBorder="1" applyAlignment="1">
      <alignment horizontal="center" vertical="center"/>
    </xf>
    <xf numFmtId="0" fontId="47" fillId="0" borderId="14" xfId="0" applyFont="1" applyBorder="1" applyAlignment="1">
      <alignment horizontal="center" vertical="center" wrapText="1"/>
    </xf>
    <xf numFmtId="0" fontId="47" fillId="0" borderId="3" xfId="0" applyFont="1" applyBorder="1" applyAlignment="1">
      <alignment horizontal="center" vertical="center" wrapText="1"/>
    </xf>
    <xf numFmtId="0" fontId="8" fillId="0" borderId="3" xfId="0" applyFont="1" applyFill="1" applyBorder="1" applyAlignment="1">
      <alignment vertical="center" wrapText="1"/>
    </xf>
    <xf numFmtId="0" fontId="47" fillId="0" borderId="16" xfId="0" applyFont="1" applyBorder="1" applyAlignment="1">
      <alignment horizontal="center" vertical="center" wrapText="1"/>
    </xf>
    <xf numFmtId="0" fontId="8" fillId="0" borderId="6" xfId="0" applyFont="1" applyFill="1" applyBorder="1" applyAlignment="1">
      <alignment vertical="center" wrapText="1"/>
    </xf>
    <xf numFmtId="0" fontId="3" fillId="0" borderId="16" xfId="0" applyFont="1" applyBorder="1" applyAlignment="1">
      <alignment horizontal="center" vertical="center" wrapText="1"/>
    </xf>
    <xf numFmtId="4" fontId="1" fillId="6" borderId="16" xfId="0" applyNumberFormat="1" applyFont="1" applyFill="1" applyBorder="1" applyAlignment="1">
      <alignment horizontal="center" vertical="center"/>
    </xf>
    <xf numFmtId="4" fontId="1" fillId="0" borderId="16" xfId="0" applyNumberFormat="1" applyFont="1" applyBorder="1" applyAlignment="1">
      <alignment horizontal="center" vertical="center"/>
    </xf>
    <xf numFmtId="4" fontId="1" fillId="0" borderId="17" xfId="0" applyNumberFormat="1" applyFont="1" applyFill="1" applyBorder="1" applyAlignment="1">
      <alignment horizontal="center" vertical="center"/>
    </xf>
    <xf numFmtId="0" fontId="47" fillId="0" borderId="18" xfId="0" applyFont="1" applyBorder="1" applyAlignment="1">
      <alignment horizontal="center" vertical="center" wrapText="1"/>
    </xf>
    <xf numFmtId="0" fontId="8" fillId="0" borderId="18" xfId="0" applyFont="1" applyFill="1" applyBorder="1" applyAlignment="1">
      <alignment vertical="center" wrapText="1"/>
    </xf>
    <xf numFmtId="0" fontId="3" fillId="0" borderId="18" xfId="0" applyFont="1" applyBorder="1" applyAlignment="1">
      <alignment horizontal="center" vertical="center" wrapText="1"/>
    </xf>
    <xf numFmtId="4" fontId="1" fillId="6" borderId="18" xfId="0" applyNumberFormat="1" applyFont="1" applyFill="1" applyBorder="1" applyAlignment="1">
      <alignment horizontal="center" vertical="center"/>
    </xf>
    <xf numFmtId="4" fontId="1" fillId="0" borderId="18" xfId="0" applyNumberFormat="1" applyFont="1" applyBorder="1" applyAlignment="1">
      <alignment horizontal="center" vertical="center"/>
    </xf>
    <xf numFmtId="4" fontId="1" fillId="0" borderId="19" xfId="0" applyNumberFormat="1" applyFont="1" applyFill="1" applyBorder="1" applyAlignment="1">
      <alignment horizontal="center" vertical="center"/>
    </xf>
    <xf numFmtId="0" fontId="8" fillId="0" borderId="16" xfId="0" applyFont="1" applyFill="1" applyBorder="1" applyAlignment="1">
      <alignment vertical="center" wrapText="1"/>
    </xf>
    <xf numFmtId="4" fontId="1" fillId="6" borderId="10" xfId="0" applyNumberFormat="1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vertical="center" wrapText="1"/>
    </xf>
    <xf numFmtId="0" fontId="47" fillId="0" borderId="10" xfId="0" applyFont="1" applyBorder="1" applyAlignment="1">
      <alignment horizontal="center" vertical="center" wrapText="1"/>
    </xf>
    <xf numFmtId="4" fontId="1" fillId="7" borderId="14" xfId="0" applyNumberFormat="1" applyFont="1" applyFill="1" applyBorder="1" applyAlignment="1">
      <alignment horizontal="center" vertical="center"/>
    </xf>
    <xf numFmtId="0" fontId="8" fillId="0" borderId="14" xfId="0" quotePrefix="1" applyFont="1" applyFill="1" applyBorder="1" applyAlignment="1">
      <alignment horizontal="center" vertical="center" wrapText="1"/>
    </xf>
    <xf numFmtId="0" fontId="8" fillId="0" borderId="14" xfId="0" quotePrefix="1" applyFont="1" applyFill="1" applyBorder="1" applyAlignment="1">
      <alignment vertical="center" wrapText="1"/>
    </xf>
    <xf numFmtId="0" fontId="8" fillId="0" borderId="2" xfId="0" quotePrefix="1" applyFont="1" applyFill="1" applyBorder="1" applyAlignment="1">
      <alignment vertical="center" wrapText="1"/>
    </xf>
    <xf numFmtId="0" fontId="8" fillId="0" borderId="16" xfId="0" quotePrefix="1" applyFont="1" applyFill="1" applyBorder="1" applyAlignment="1">
      <alignment horizontal="center" vertical="center" wrapText="1"/>
    </xf>
    <xf numFmtId="0" fontId="8" fillId="0" borderId="6" xfId="0" quotePrefix="1" applyFont="1" applyFill="1" applyBorder="1" applyAlignment="1">
      <alignment vertical="center" wrapText="1"/>
    </xf>
    <xf numFmtId="0" fontId="8" fillId="0" borderId="2" xfId="0" quotePrefix="1" applyFont="1" applyFill="1" applyBorder="1" applyAlignment="1">
      <alignment horizontal="center" vertical="center" wrapText="1"/>
    </xf>
    <xf numFmtId="0" fontId="46" fillId="0" borderId="20" xfId="0" applyFont="1" applyBorder="1" applyAlignment="1">
      <alignment vertical="center"/>
    </xf>
    <xf numFmtId="0" fontId="46" fillId="0" borderId="3" xfId="0" applyFont="1" applyBorder="1" applyAlignment="1">
      <alignment horizontal="right" vertical="center"/>
    </xf>
    <xf numFmtId="0" fontId="48" fillId="8" borderId="6" xfId="0" applyFont="1" applyFill="1" applyBorder="1" applyAlignment="1">
      <alignment horizontal="center" vertical="center" textRotation="90"/>
    </xf>
    <xf numFmtId="0" fontId="39" fillId="0" borderId="6" xfId="0" applyFont="1" applyBorder="1"/>
    <xf numFmtId="0" fontId="41" fillId="2" borderId="6" xfId="0" applyFont="1" applyFill="1" applyBorder="1"/>
    <xf numFmtId="0" fontId="41" fillId="4" borderId="6" xfId="0" applyFont="1" applyFill="1" applyBorder="1"/>
    <xf numFmtId="0" fontId="41" fillId="9" borderId="6" xfId="0" applyFont="1" applyFill="1" applyBorder="1"/>
    <xf numFmtId="0" fontId="41" fillId="5" borderId="6" xfId="0" applyFont="1" applyFill="1" applyBorder="1"/>
    <xf numFmtId="0" fontId="41" fillId="3" borderId="6" xfId="0" applyFont="1" applyFill="1" applyBorder="1"/>
    <xf numFmtId="0" fontId="8" fillId="6" borderId="2" xfId="0" applyFont="1" applyFill="1" applyBorder="1" applyAlignment="1">
      <alignment horizontal="center" vertical="center"/>
    </xf>
    <xf numFmtId="0" fontId="41" fillId="9" borderId="2" xfId="0" applyFont="1" applyFill="1" applyBorder="1"/>
    <xf numFmtId="0" fontId="8" fillId="6" borderId="14" xfId="0" applyFont="1" applyFill="1" applyBorder="1" applyAlignment="1">
      <alignment horizontal="center" vertical="center"/>
    </xf>
    <xf numFmtId="4" fontId="1" fillId="0" borderId="2" xfId="0" applyNumberFormat="1" applyFont="1" applyFill="1" applyBorder="1" applyAlignment="1">
      <alignment horizontal="center" vertical="center"/>
    </xf>
    <xf numFmtId="4" fontId="1" fillId="0" borderId="21" xfId="0" applyNumberFormat="1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left" vertical="center" wrapText="1"/>
    </xf>
    <xf numFmtId="0" fontId="2" fillId="0" borderId="14" xfId="0" applyFont="1" applyBorder="1"/>
    <xf numFmtId="4" fontId="1" fillId="0" borderId="14" xfId="0" applyNumberFormat="1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/>
    </xf>
    <xf numFmtId="0" fontId="9" fillId="10" borderId="6" xfId="0" applyFont="1" applyFill="1" applyBorder="1" applyAlignment="1">
      <alignment horizontal="center" vertical="center"/>
    </xf>
    <xf numFmtId="0" fontId="9" fillId="11" borderId="14" xfId="0" quotePrefix="1" applyFont="1" applyFill="1" applyBorder="1" applyAlignment="1">
      <alignment horizontal="center" vertical="center" wrapText="1"/>
    </xf>
    <xf numFmtId="0" fontId="49" fillId="11" borderId="3" xfId="0" applyFont="1" applyFill="1" applyBorder="1" applyAlignment="1">
      <alignment horizontal="center" vertical="center" wrapText="1"/>
    </xf>
    <xf numFmtId="4" fontId="1" fillId="11" borderId="7" xfId="0" applyNumberFormat="1" applyFont="1" applyFill="1" applyBorder="1" applyAlignment="1">
      <alignment horizontal="center" vertical="center"/>
    </xf>
    <xf numFmtId="4" fontId="1" fillId="11" borderId="15" xfId="0" applyNumberFormat="1" applyFont="1" applyFill="1" applyBorder="1" applyAlignment="1">
      <alignment horizontal="center" vertical="center"/>
    </xf>
    <xf numFmtId="4" fontId="1" fillId="11" borderId="8" xfId="0" applyNumberFormat="1" applyFont="1" applyFill="1" applyBorder="1" applyAlignment="1">
      <alignment horizontal="center" vertical="center"/>
    </xf>
    <xf numFmtId="4" fontId="1" fillId="6" borderId="25" xfId="0" applyNumberFormat="1" applyFont="1" applyFill="1" applyBorder="1" applyAlignment="1">
      <alignment horizontal="center" vertical="center"/>
    </xf>
    <xf numFmtId="4" fontId="1" fillId="11" borderId="26" xfId="0" applyNumberFormat="1" applyFont="1" applyFill="1" applyBorder="1" applyAlignment="1">
      <alignment horizontal="left" vertical="center" wrapText="1"/>
    </xf>
    <xf numFmtId="4" fontId="1" fillId="11" borderId="27" xfId="0" applyNumberFormat="1" applyFont="1" applyFill="1" applyBorder="1" applyAlignment="1">
      <alignment horizontal="left" vertical="center" wrapText="1"/>
    </xf>
    <xf numFmtId="4" fontId="1" fillId="0" borderId="16" xfId="0" applyNumberFormat="1" applyFont="1" applyFill="1" applyBorder="1" applyAlignment="1">
      <alignment horizontal="center" vertical="center"/>
    </xf>
    <xf numFmtId="0" fontId="18" fillId="0" borderId="28" xfId="0" applyFont="1" applyBorder="1" applyAlignment="1">
      <alignment horizontal="center" vertical="center" wrapText="1"/>
    </xf>
    <xf numFmtId="0" fontId="11" fillId="0" borderId="14" xfId="0" quotePrefix="1" applyFont="1" applyFill="1" applyBorder="1" applyAlignment="1">
      <alignment horizontal="center" vertical="center" wrapText="1"/>
    </xf>
    <xf numFmtId="0" fontId="11" fillId="0" borderId="3" xfId="0" quotePrefix="1" applyFont="1" applyFill="1" applyBorder="1" applyAlignment="1">
      <alignment horizontal="center" vertical="center" wrapText="1"/>
    </xf>
    <xf numFmtId="0" fontId="8" fillId="0" borderId="3" xfId="0" quotePrefix="1" applyFont="1" applyFill="1" applyBorder="1" applyAlignment="1">
      <alignment vertical="center" wrapText="1"/>
    </xf>
    <xf numFmtId="4" fontId="1" fillId="0" borderId="25" xfId="0" applyNumberFormat="1" applyFont="1" applyBorder="1" applyAlignment="1">
      <alignment horizontal="center" vertical="center"/>
    </xf>
    <xf numFmtId="0" fontId="11" fillId="0" borderId="16" xfId="0" quotePrefix="1" applyFont="1" applyFill="1" applyBorder="1" applyAlignment="1">
      <alignment horizontal="center" vertical="center" wrapText="1"/>
    </xf>
    <xf numFmtId="4" fontId="1" fillId="7" borderId="16" xfId="0" applyNumberFormat="1" applyFont="1" applyFill="1" applyBorder="1" applyAlignment="1">
      <alignment horizontal="center" vertical="center"/>
    </xf>
    <xf numFmtId="0" fontId="11" fillId="0" borderId="18" xfId="0" quotePrefix="1" applyFont="1" applyFill="1" applyBorder="1" applyAlignment="1">
      <alignment horizontal="center" vertical="center" wrapText="1"/>
    </xf>
    <xf numFmtId="0" fontId="8" fillId="0" borderId="10" xfId="0" quotePrefix="1" applyFont="1" applyFill="1" applyBorder="1" applyAlignment="1">
      <alignment vertical="center" wrapText="1"/>
    </xf>
    <xf numFmtId="4" fontId="1" fillId="7" borderId="18" xfId="0" applyNumberFormat="1" applyFont="1" applyFill="1" applyBorder="1" applyAlignment="1">
      <alignment horizontal="center" vertical="center"/>
    </xf>
    <xf numFmtId="0" fontId="11" fillId="0" borderId="6" xfId="0" quotePrefix="1" applyFont="1" applyFill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164" fontId="0" fillId="0" borderId="0" xfId="0" applyNumberFormat="1"/>
    <xf numFmtId="0" fontId="2" fillId="0" borderId="1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4" fontId="1" fillId="0" borderId="7" xfId="0" applyNumberFormat="1" applyFont="1" applyBorder="1" applyAlignment="1">
      <alignment horizontal="center" vertical="center"/>
    </xf>
    <xf numFmtId="4" fontId="1" fillId="0" borderId="6" xfId="0" applyNumberFormat="1" applyFont="1" applyFill="1" applyBorder="1" applyAlignment="1">
      <alignment horizontal="center" vertical="center"/>
    </xf>
    <xf numFmtId="0" fontId="2" fillId="0" borderId="56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0" fontId="39" fillId="0" borderId="25" xfId="0" applyFont="1" applyBorder="1" applyAlignment="1">
      <alignment horizontal="center"/>
    </xf>
    <xf numFmtId="0" fontId="39" fillId="0" borderId="14" xfId="0" applyFont="1" applyBorder="1" applyAlignment="1">
      <alignment horizontal="center"/>
    </xf>
    <xf numFmtId="0" fontId="8" fillId="6" borderId="25" xfId="0" applyFont="1" applyFill="1" applyBorder="1" applyAlignment="1">
      <alignment horizontal="center" vertical="center"/>
    </xf>
    <xf numFmtId="0" fontId="8" fillId="6" borderId="14" xfId="0" applyFont="1" applyFill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0" fontId="8" fillId="0" borderId="5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59" xfId="0" applyFont="1" applyBorder="1" applyAlignment="1">
      <alignment horizontal="center" vertical="center"/>
    </xf>
    <xf numFmtId="4" fontId="36" fillId="0" borderId="46" xfId="1" applyNumberFormat="1" applyBorder="1" applyAlignment="1">
      <alignment horizontal="center" vertical="center" wrapText="1"/>
    </xf>
    <xf numFmtId="4" fontId="36" fillId="0" borderId="47" xfId="1" applyNumberFormat="1" applyBorder="1" applyAlignment="1">
      <alignment horizontal="center" vertical="center"/>
    </xf>
    <xf numFmtId="4" fontId="36" fillId="0" borderId="48" xfId="1" applyNumberFormat="1" applyBorder="1" applyAlignment="1">
      <alignment horizontal="center" vertical="center"/>
    </xf>
    <xf numFmtId="0" fontId="2" fillId="12" borderId="32" xfId="0" applyFont="1" applyFill="1" applyBorder="1" applyAlignment="1">
      <alignment horizontal="center" vertical="center" wrapText="1"/>
    </xf>
    <xf numFmtId="0" fontId="2" fillId="12" borderId="33" xfId="0" applyFont="1" applyFill="1" applyBorder="1" applyAlignment="1">
      <alignment horizontal="center" vertical="center" wrapText="1"/>
    </xf>
    <xf numFmtId="0" fontId="2" fillId="12" borderId="34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53" fillId="0" borderId="39" xfId="0" applyFont="1" applyBorder="1" applyAlignment="1">
      <alignment horizontal="left" vertical="center"/>
    </xf>
    <xf numFmtId="0" fontId="54" fillId="0" borderId="12" xfId="0" applyFont="1" applyBorder="1" applyAlignment="1">
      <alignment horizontal="left" vertical="center"/>
    </xf>
    <xf numFmtId="0" fontId="54" fillId="0" borderId="40" xfId="0" applyFont="1" applyBorder="1" applyAlignment="1">
      <alignment horizontal="left" vertical="center"/>
    </xf>
    <xf numFmtId="0" fontId="2" fillId="12" borderId="35" xfId="0" applyFont="1" applyFill="1" applyBorder="1" applyAlignment="1">
      <alignment horizontal="center" vertical="center" wrapText="1"/>
    </xf>
    <xf numFmtId="0" fontId="2" fillId="12" borderId="36" xfId="0" applyFont="1" applyFill="1" applyBorder="1" applyAlignment="1">
      <alignment horizontal="center" vertical="center" wrapText="1"/>
    </xf>
    <xf numFmtId="0" fontId="2" fillId="12" borderId="37" xfId="0" applyFont="1" applyFill="1" applyBorder="1" applyAlignment="1">
      <alignment horizontal="center" vertical="center" wrapText="1"/>
    </xf>
    <xf numFmtId="0" fontId="50" fillId="0" borderId="35" xfId="0" applyFont="1" applyFill="1" applyBorder="1" applyAlignment="1">
      <alignment horizontal="center" vertical="center" wrapText="1"/>
    </xf>
    <xf numFmtId="0" fontId="50" fillId="0" borderId="36" xfId="0" applyFont="1" applyFill="1" applyBorder="1" applyAlignment="1">
      <alignment horizontal="center" vertical="center" wrapText="1"/>
    </xf>
    <xf numFmtId="0" fontId="50" fillId="0" borderId="37" xfId="0" applyFont="1" applyFill="1" applyBorder="1" applyAlignment="1">
      <alignment horizontal="center" vertical="center" wrapText="1"/>
    </xf>
    <xf numFmtId="0" fontId="50" fillId="0" borderId="20" xfId="0" applyFont="1" applyFill="1" applyBorder="1" applyAlignment="1">
      <alignment horizontal="center" vertical="center" wrapText="1"/>
    </xf>
    <xf numFmtId="0" fontId="50" fillId="0" borderId="0" xfId="0" applyFont="1" applyFill="1" applyBorder="1" applyAlignment="1">
      <alignment horizontal="center" vertical="center" wrapText="1"/>
    </xf>
    <xf numFmtId="0" fontId="50" fillId="0" borderId="38" xfId="0" applyFont="1" applyFill="1" applyBorder="1" applyAlignment="1">
      <alignment horizontal="center" vertical="center" wrapText="1"/>
    </xf>
    <xf numFmtId="0" fontId="50" fillId="0" borderId="39" xfId="0" applyFont="1" applyFill="1" applyBorder="1" applyAlignment="1">
      <alignment horizontal="center" vertical="center" wrapText="1"/>
    </xf>
    <xf numFmtId="0" fontId="50" fillId="0" borderId="12" xfId="0" applyFont="1" applyFill="1" applyBorder="1" applyAlignment="1">
      <alignment horizontal="center" vertical="center" wrapText="1"/>
    </xf>
    <xf numFmtId="0" fontId="50" fillId="0" borderId="40" xfId="0" applyFont="1" applyFill="1" applyBorder="1" applyAlignment="1">
      <alignment horizontal="center" vertical="center" wrapText="1"/>
    </xf>
    <xf numFmtId="0" fontId="49" fillId="8" borderId="3" xfId="0" applyFont="1" applyFill="1" applyBorder="1" applyAlignment="1">
      <alignment horizontal="center" vertical="center" wrapText="1"/>
    </xf>
    <xf numFmtId="0" fontId="46" fillId="0" borderId="35" xfId="0" applyFont="1" applyBorder="1" applyAlignment="1">
      <alignment horizontal="left" vertical="center"/>
    </xf>
    <xf numFmtId="0" fontId="46" fillId="0" borderId="36" xfId="0" applyFont="1" applyBorder="1" applyAlignment="1">
      <alignment horizontal="left" vertical="center"/>
    </xf>
    <xf numFmtId="0" fontId="46" fillId="0" borderId="37" xfId="0" applyFont="1" applyBorder="1" applyAlignment="1">
      <alignment horizontal="left" vertical="center"/>
    </xf>
    <xf numFmtId="0" fontId="51" fillId="0" borderId="35" xfId="0" applyFont="1" applyBorder="1" applyAlignment="1">
      <alignment horizontal="left" vertical="center" wrapText="1"/>
    </xf>
    <xf numFmtId="0" fontId="52" fillId="0" borderId="36" xfId="0" applyFont="1" applyBorder="1" applyAlignment="1">
      <alignment horizontal="left" vertical="center"/>
    </xf>
    <xf numFmtId="0" fontId="52" fillId="0" borderId="20" xfId="0" applyFont="1" applyBorder="1" applyAlignment="1">
      <alignment horizontal="left" vertical="center"/>
    </xf>
    <xf numFmtId="0" fontId="52" fillId="0" borderId="0" xfId="0" applyFont="1" applyBorder="1" applyAlignment="1">
      <alignment horizontal="left" vertical="center"/>
    </xf>
    <xf numFmtId="0" fontId="49" fillId="8" borderId="5" xfId="0" applyFont="1" applyFill="1" applyBorder="1" applyAlignment="1">
      <alignment horizontal="center" vertical="center"/>
    </xf>
    <xf numFmtId="0" fontId="49" fillId="8" borderId="13" xfId="0" applyFont="1" applyFill="1" applyBorder="1" applyAlignment="1">
      <alignment horizontal="center" vertical="center"/>
    </xf>
    <xf numFmtId="0" fontId="49" fillId="8" borderId="3" xfId="0" applyFont="1" applyFill="1" applyBorder="1" applyAlignment="1">
      <alignment horizontal="center" vertical="center"/>
    </xf>
    <xf numFmtId="0" fontId="49" fillId="8" borderId="6" xfId="0" applyFont="1" applyFill="1" applyBorder="1" applyAlignment="1">
      <alignment horizontal="center" vertical="center"/>
    </xf>
    <xf numFmtId="0" fontId="49" fillId="8" borderId="6" xfId="0" applyFont="1" applyFill="1" applyBorder="1" applyAlignment="1">
      <alignment horizontal="center" vertical="center" wrapText="1"/>
    </xf>
    <xf numFmtId="9" fontId="46" fillId="0" borderId="41" xfId="0" applyNumberFormat="1" applyFont="1" applyBorder="1" applyAlignment="1">
      <alignment horizontal="center" vertical="center"/>
    </xf>
    <xf numFmtId="9" fontId="46" fillId="0" borderId="42" xfId="0" applyNumberFormat="1" applyFont="1" applyBorder="1" applyAlignment="1">
      <alignment horizontal="center" vertical="center"/>
    </xf>
    <xf numFmtId="9" fontId="46" fillId="0" borderId="43" xfId="0" applyNumberFormat="1" applyFont="1" applyBorder="1" applyAlignment="1">
      <alignment horizontal="center" vertical="center"/>
    </xf>
    <xf numFmtId="2" fontId="46" fillId="0" borderId="24" xfId="0" applyNumberFormat="1" applyFont="1" applyBorder="1" applyAlignment="1">
      <alignment horizontal="center" vertical="center"/>
    </xf>
    <xf numFmtId="2" fontId="46" fillId="0" borderId="44" xfId="0" applyNumberFormat="1" applyFont="1" applyBorder="1" applyAlignment="1">
      <alignment horizontal="center" vertical="center"/>
    </xf>
    <xf numFmtId="2" fontId="46" fillId="0" borderId="45" xfId="0" applyNumberFormat="1" applyFont="1" applyBorder="1" applyAlignment="1">
      <alignment horizontal="center" vertical="center"/>
    </xf>
    <xf numFmtId="0" fontId="46" fillId="0" borderId="12" xfId="0" applyFont="1" applyBorder="1" applyAlignment="1">
      <alignment horizontal="right" vertical="center"/>
    </xf>
    <xf numFmtId="0" fontId="46" fillId="0" borderId="40" xfId="0" applyFont="1" applyBorder="1" applyAlignment="1">
      <alignment horizontal="right" vertical="center"/>
    </xf>
    <xf numFmtId="0" fontId="49" fillId="8" borderId="7" xfId="0" applyFont="1" applyFill="1" applyBorder="1" applyAlignment="1">
      <alignment horizontal="center" vertical="center" wrapText="1"/>
    </xf>
    <xf numFmtId="0" fontId="49" fillId="8" borderId="9" xfId="0" applyFont="1" applyFill="1" applyBorder="1" applyAlignment="1">
      <alignment horizontal="center" vertical="center" wrapText="1"/>
    </xf>
    <xf numFmtId="0" fontId="49" fillId="8" borderId="23" xfId="0" applyFont="1" applyFill="1" applyBorder="1" applyAlignment="1">
      <alignment horizontal="center" vertical="center"/>
    </xf>
    <xf numFmtId="0" fontId="49" fillId="8" borderId="10" xfId="0" applyFont="1" applyFill="1" applyBorder="1" applyAlignment="1">
      <alignment horizontal="center" vertical="center" wrapText="1"/>
    </xf>
    <xf numFmtId="0" fontId="8" fillId="0" borderId="3" xfId="0" quotePrefix="1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49" fillId="8" borderId="11" xfId="0" applyFont="1" applyFill="1" applyBorder="1" applyAlignment="1">
      <alignment horizontal="center" vertical="center" wrapText="1"/>
    </xf>
    <xf numFmtId="0" fontId="8" fillId="0" borderId="2" xfId="0" quotePrefix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55" fillId="0" borderId="35" xfId="0" applyFont="1" applyFill="1" applyBorder="1" applyAlignment="1">
      <alignment horizontal="center" vertical="center" wrapText="1"/>
    </xf>
    <xf numFmtId="0" fontId="55" fillId="0" borderId="36" xfId="0" applyFont="1" applyFill="1" applyBorder="1" applyAlignment="1">
      <alignment horizontal="center" vertical="center" wrapText="1"/>
    </xf>
    <xf numFmtId="0" fontId="55" fillId="0" borderId="37" xfId="0" applyFont="1" applyFill="1" applyBorder="1" applyAlignment="1">
      <alignment horizontal="center" vertical="center" wrapText="1"/>
    </xf>
    <xf numFmtId="0" fontId="55" fillId="0" borderId="20" xfId="0" applyFont="1" applyFill="1" applyBorder="1" applyAlignment="1">
      <alignment horizontal="center" vertical="center" wrapText="1"/>
    </xf>
    <xf numFmtId="0" fontId="55" fillId="0" borderId="0" xfId="0" applyFont="1" applyFill="1" applyBorder="1" applyAlignment="1">
      <alignment horizontal="center" vertical="center" wrapText="1"/>
    </xf>
    <xf numFmtId="0" fontId="55" fillId="0" borderId="38" xfId="0" applyFont="1" applyFill="1" applyBorder="1" applyAlignment="1">
      <alignment horizontal="center" vertical="center" wrapText="1"/>
    </xf>
    <xf numFmtId="0" fontId="55" fillId="0" borderId="39" xfId="0" applyFont="1" applyFill="1" applyBorder="1" applyAlignment="1">
      <alignment horizontal="center" vertical="center" wrapText="1"/>
    </xf>
    <xf numFmtId="0" fontId="55" fillId="0" borderId="12" xfId="0" applyFont="1" applyFill="1" applyBorder="1" applyAlignment="1">
      <alignment horizontal="center" vertical="center" wrapText="1"/>
    </xf>
    <xf numFmtId="0" fontId="55" fillId="0" borderId="40" xfId="0" applyFont="1" applyFill="1" applyBorder="1" applyAlignment="1">
      <alignment horizontal="center" vertical="center" wrapText="1"/>
    </xf>
    <xf numFmtId="0" fontId="25" fillId="0" borderId="3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43" fillId="0" borderId="3" xfId="0" applyFont="1" applyBorder="1" applyAlignment="1">
      <alignment horizontal="center" vertical="center"/>
    </xf>
    <xf numFmtId="0" fontId="43" fillId="0" borderId="6" xfId="0" applyFont="1" applyBorder="1" applyAlignment="1">
      <alignment horizontal="center" vertical="center"/>
    </xf>
    <xf numFmtId="0" fontId="2" fillId="0" borderId="23" xfId="0" applyFont="1" applyBorder="1" applyAlignment="1">
      <alignment horizontal="left" vertical="center" wrapText="1"/>
    </xf>
    <xf numFmtId="0" fontId="43" fillId="0" borderId="10" xfId="0" applyFont="1" applyBorder="1" applyAlignment="1">
      <alignment horizontal="center" vertical="center"/>
    </xf>
    <xf numFmtId="0" fontId="8" fillId="0" borderId="10" xfId="0" applyFont="1" applyFill="1" applyBorder="1" applyAlignment="1">
      <alignment horizontal="left" vertical="center" wrapText="1"/>
    </xf>
    <xf numFmtId="0" fontId="43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8" fillId="0" borderId="6" xfId="0" quotePrefix="1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49" fillId="8" borderId="50" xfId="0" applyFont="1" applyFill="1" applyBorder="1" applyAlignment="1">
      <alignment horizontal="center" vertical="center" wrapText="1"/>
    </xf>
    <xf numFmtId="0" fontId="49" fillId="8" borderId="36" xfId="0" applyFont="1" applyFill="1" applyBorder="1" applyAlignment="1">
      <alignment horizontal="center" vertical="center" wrapText="1"/>
    </xf>
    <xf numFmtId="0" fontId="49" fillId="8" borderId="51" xfId="0" applyFont="1" applyFill="1" applyBorder="1" applyAlignment="1">
      <alignment horizontal="center" vertical="center" wrapText="1"/>
    </xf>
    <xf numFmtId="0" fontId="49" fillId="8" borderId="52" xfId="0" applyFont="1" applyFill="1" applyBorder="1" applyAlignment="1">
      <alignment horizontal="center" vertical="center" wrapText="1"/>
    </xf>
    <xf numFmtId="0" fontId="49" fillId="8" borderId="0" xfId="0" applyFont="1" applyFill="1" applyBorder="1" applyAlignment="1">
      <alignment horizontal="center" vertical="center" wrapText="1"/>
    </xf>
    <xf numFmtId="0" fontId="49" fillId="8" borderId="31" xfId="0" applyFont="1" applyFill="1" applyBorder="1" applyAlignment="1">
      <alignment horizontal="center" vertical="center" wrapText="1"/>
    </xf>
    <xf numFmtId="0" fontId="49" fillId="8" borderId="10" xfId="0" applyFont="1" applyFill="1" applyBorder="1" applyAlignment="1">
      <alignment horizontal="center" vertical="center"/>
    </xf>
    <xf numFmtId="0" fontId="8" fillId="0" borderId="46" xfId="0" quotePrefix="1" applyFont="1" applyFill="1" applyBorder="1" applyAlignment="1">
      <alignment horizontal="center" vertical="center" wrapText="1"/>
    </xf>
    <xf numFmtId="0" fontId="8" fillId="0" borderId="47" xfId="0" quotePrefix="1" applyFont="1" applyFill="1" applyBorder="1" applyAlignment="1">
      <alignment horizontal="center" vertical="center" wrapText="1"/>
    </xf>
    <xf numFmtId="0" fontId="8" fillId="0" borderId="49" xfId="0" quotePrefix="1" applyFont="1" applyFill="1" applyBorder="1" applyAlignment="1">
      <alignment horizontal="center" vertical="center" wrapText="1"/>
    </xf>
    <xf numFmtId="0" fontId="49" fillId="8" borderId="57" xfId="0" applyFont="1" applyFill="1" applyBorder="1" applyAlignment="1">
      <alignment horizontal="center" vertical="center" wrapText="1"/>
    </xf>
    <xf numFmtId="0" fontId="49" fillId="8" borderId="12" xfId="0" applyFont="1" applyFill="1" applyBorder="1" applyAlignment="1">
      <alignment horizontal="center" vertical="center" wrapText="1"/>
    </xf>
    <xf numFmtId="0" fontId="49" fillId="8" borderId="30" xfId="0" applyFont="1" applyFill="1" applyBorder="1" applyAlignment="1">
      <alignment horizontal="center" vertical="center" wrapText="1"/>
    </xf>
    <xf numFmtId="0" fontId="18" fillId="0" borderId="56" xfId="0" applyFont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 wrapText="1"/>
    </xf>
    <xf numFmtId="0" fontId="11" fillId="0" borderId="50" xfId="0" applyFont="1" applyFill="1" applyBorder="1" applyAlignment="1">
      <alignment horizontal="center" vertical="top" wrapText="1"/>
    </xf>
    <xf numFmtId="0" fontId="11" fillId="0" borderId="36" xfId="0" applyFont="1" applyFill="1" applyBorder="1" applyAlignment="1">
      <alignment horizontal="center" vertical="top" wrapText="1"/>
    </xf>
    <xf numFmtId="0" fontId="11" fillId="0" borderId="51" xfId="0" applyFont="1" applyFill="1" applyBorder="1" applyAlignment="1">
      <alignment horizontal="center" vertical="top" wrapText="1"/>
    </xf>
    <xf numFmtId="0" fontId="11" fillId="0" borderId="52" xfId="0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 wrapText="1"/>
    </xf>
    <xf numFmtId="0" fontId="11" fillId="0" borderId="31" xfId="0" applyFont="1" applyFill="1" applyBorder="1" applyAlignment="1">
      <alignment horizontal="center" vertical="top" wrapText="1"/>
    </xf>
    <xf numFmtId="0" fontId="11" fillId="0" borderId="57" xfId="0" applyFont="1" applyFill="1" applyBorder="1" applyAlignment="1">
      <alignment horizontal="center" vertical="top" wrapText="1"/>
    </xf>
    <xf numFmtId="0" fontId="11" fillId="0" borderId="12" xfId="0" applyFont="1" applyFill="1" applyBorder="1" applyAlignment="1">
      <alignment horizontal="center" vertical="top" wrapText="1"/>
    </xf>
    <xf numFmtId="0" fontId="11" fillId="0" borderId="30" xfId="0" applyFont="1" applyFill="1" applyBorder="1" applyAlignment="1">
      <alignment horizontal="center" vertical="top" wrapText="1"/>
    </xf>
    <xf numFmtId="0" fontId="18" fillId="0" borderId="35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8" fillId="0" borderId="41" xfId="0" quotePrefix="1" applyFont="1" applyFill="1" applyBorder="1" applyAlignment="1">
      <alignment horizontal="center" vertical="center" wrapText="1"/>
    </xf>
    <xf numFmtId="0" fontId="8" fillId="0" borderId="42" xfId="0" quotePrefix="1" applyFont="1" applyFill="1" applyBorder="1" applyAlignment="1">
      <alignment horizontal="center" vertical="center" wrapText="1"/>
    </xf>
    <xf numFmtId="0" fontId="8" fillId="0" borderId="29" xfId="0" quotePrefix="1" applyFont="1" applyFill="1" applyBorder="1" applyAlignment="1">
      <alignment horizontal="center" vertical="center" wrapText="1"/>
    </xf>
    <xf numFmtId="0" fontId="8" fillId="0" borderId="21" xfId="0" quotePrefix="1" applyFont="1" applyFill="1" applyBorder="1" applyAlignment="1">
      <alignment horizontal="center" vertical="center" wrapText="1"/>
    </xf>
    <xf numFmtId="0" fontId="8" fillId="0" borderId="53" xfId="0" quotePrefix="1" applyFont="1" applyFill="1" applyBorder="1" applyAlignment="1">
      <alignment horizontal="center" vertical="center" wrapText="1"/>
    </xf>
    <xf numFmtId="0" fontId="8" fillId="0" borderId="54" xfId="0" quotePrefix="1" applyFont="1" applyFill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0" fontId="56" fillId="0" borderId="36" xfId="0" applyFont="1" applyBorder="1" applyAlignment="1">
      <alignment horizontal="left" vertical="center"/>
    </xf>
    <xf numFmtId="0" fontId="57" fillId="13" borderId="39" xfId="0" applyFont="1" applyFill="1" applyBorder="1" applyAlignment="1">
      <alignment horizontal="left" vertical="center"/>
    </xf>
    <xf numFmtId="0" fontId="57" fillId="13" borderId="12" xfId="0" applyFont="1" applyFill="1" applyBorder="1" applyAlignment="1">
      <alignment horizontal="left" vertical="center"/>
    </xf>
    <xf numFmtId="0" fontId="57" fillId="13" borderId="40" xfId="0" applyFont="1" applyFill="1" applyBorder="1" applyAlignment="1">
      <alignment horizontal="left" vertical="center"/>
    </xf>
    <xf numFmtId="0" fontId="11" fillId="0" borderId="41" xfId="0" quotePrefix="1" applyFont="1" applyFill="1" applyBorder="1" applyAlignment="1">
      <alignment horizontal="center" vertical="center" wrapText="1"/>
    </xf>
    <xf numFmtId="0" fontId="11" fillId="0" borderId="42" xfId="0" quotePrefix="1" applyFont="1" applyFill="1" applyBorder="1" applyAlignment="1">
      <alignment horizontal="center" vertical="center" wrapText="1"/>
    </xf>
    <xf numFmtId="0" fontId="11" fillId="0" borderId="29" xfId="0" quotePrefix="1" applyFont="1" applyFill="1" applyBorder="1" applyAlignment="1">
      <alignment horizontal="center" vertical="center" wrapText="1"/>
    </xf>
    <xf numFmtId="0" fontId="47" fillId="0" borderId="56" xfId="0" applyFont="1" applyBorder="1" applyAlignment="1">
      <alignment horizontal="center" vertical="center" wrapText="1"/>
    </xf>
    <xf numFmtId="0" fontId="47" fillId="0" borderId="28" xfId="0" applyFont="1" applyBorder="1" applyAlignment="1">
      <alignment horizontal="center" vertical="center" wrapText="1"/>
    </xf>
    <xf numFmtId="0" fontId="8" fillId="0" borderId="50" xfId="0" applyFont="1" applyFill="1" applyBorder="1" applyAlignment="1">
      <alignment horizontal="center" vertical="center" wrapText="1"/>
    </xf>
    <xf numFmtId="0" fontId="8" fillId="0" borderId="57" xfId="0" applyFont="1" applyFill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1" fillId="0" borderId="58" xfId="0" quotePrefix="1" applyFont="1" applyFill="1" applyBorder="1" applyAlignment="1">
      <alignment horizontal="center" vertical="center" wrapText="1"/>
    </xf>
    <xf numFmtId="0" fontId="11" fillId="0" borderId="1" xfId="0" quotePrefix="1" applyFont="1" applyFill="1" applyBorder="1" applyAlignment="1">
      <alignment horizontal="center" vertical="center" wrapText="1"/>
    </xf>
    <xf numFmtId="0" fontId="11" fillId="0" borderId="59" xfId="0" quotePrefix="1" applyFont="1" applyFill="1" applyBorder="1" applyAlignment="1">
      <alignment horizontal="center" vertical="center" wrapText="1"/>
    </xf>
    <xf numFmtId="0" fontId="11" fillId="0" borderId="6" xfId="0" quotePrefix="1" applyFont="1" applyFill="1" applyBorder="1" applyAlignment="1">
      <alignment horizontal="center" vertical="center" wrapText="1"/>
    </xf>
    <xf numFmtId="0" fontId="11" fillId="0" borderId="3" xfId="0" quotePrefix="1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top" wrapText="1"/>
    </xf>
    <xf numFmtId="0" fontId="8" fillId="0" borderId="2" xfId="0" applyFont="1" applyFill="1" applyBorder="1" applyAlignment="1">
      <alignment horizontal="center" vertical="top" wrapText="1"/>
    </xf>
    <xf numFmtId="0" fontId="8" fillId="0" borderId="10" xfId="0" applyFont="1" applyFill="1" applyBorder="1" applyAlignment="1">
      <alignment horizontal="center" vertical="top" wrapText="1"/>
    </xf>
    <xf numFmtId="0" fontId="2" fillId="12" borderId="39" xfId="0" applyFont="1" applyFill="1" applyBorder="1" applyAlignment="1">
      <alignment horizontal="center" vertical="center" wrapText="1"/>
    </xf>
    <xf numFmtId="0" fontId="2" fillId="12" borderId="12" xfId="0" applyFont="1" applyFill="1" applyBorder="1" applyAlignment="1">
      <alignment horizontal="center" vertical="center" wrapText="1"/>
    </xf>
    <xf numFmtId="0" fontId="2" fillId="12" borderId="40" xfId="0" applyFont="1" applyFill="1" applyBorder="1" applyAlignment="1">
      <alignment horizontal="center" vertical="center" wrapText="1"/>
    </xf>
    <xf numFmtId="0" fontId="8" fillId="13" borderId="50" xfId="0" applyFont="1" applyFill="1" applyBorder="1" applyAlignment="1">
      <alignment horizontal="center" vertical="center" wrapText="1"/>
    </xf>
    <xf numFmtId="0" fontId="8" fillId="13" borderId="57" xfId="0" applyFont="1" applyFill="1" applyBorder="1" applyAlignment="1">
      <alignment horizontal="center" vertical="center" wrapText="1"/>
    </xf>
    <xf numFmtId="0" fontId="47" fillId="13" borderId="56" xfId="0" applyFont="1" applyFill="1" applyBorder="1" applyAlignment="1">
      <alignment horizontal="center" vertical="center" wrapText="1"/>
    </xf>
    <xf numFmtId="0" fontId="47" fillId="13" borderId="28" xfId="0" applyFont="1" applyFill="1" applyBorder="1" applyAlignment="1">
      <alignment horizontal="center" vertical="center" wrapText="1"/>
    </xf>
    <xf numFmtId="0" fontId="47" fillId="0" borderId="55" xfId="0" applyFont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top" wrapText="1"/>
    </xf>
    <xf numFmtId="0" fontId="8" fillId="0" borderId="52" xfId="0" applyFont="1" applyFill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10" Type="http://schemas.openxmlformats.org/officeDocument/2006/relationships/image" Target="../media/image10.pn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jpeg"/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pn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62.jpeg"/><Relationship Id="rId18" Type="http://schemas.openxmlformats.org/officeDocument/2006/relationships/image" Target="../media/image67.jpeg"/><Relationship Id="rId26" Type="http://schemas.openxmlformats.org/officeDocument/2006/relationships/image" Target="../media/image75.jpeg"/><Relationship Id="rId39" Type="http://schemas.openxmlformats.org/officeDocument/2006/relationships/image" Target="../media/image35.png"/><Relationship Id="rId21" Type="http://schemas.openxmlformats.org/officeDocument/2006/relationships/image" Target="../media/image70.png"/><Relationship Id="rId34" Type="http://schemas.openxmlformats.org/officeDocument/2006/relationships/image" Target="../media/image83.jpeg"/><Relationship Id="rId7" Type="http://schemas.openxmlformats.org/officeDocument/2006/relationships/image" Target="../media/image56.png"/><Relationship Id="rId12" Type="http://schemas.openxmlformats.org/officeDocument/2006/relationships/image" Target="../media/image61.jpeg"/><Relationship Id="rId17" Type="http://schemas.openxmlformats.org/officeDocument/2006/relationships/image" Target="../media/image66.jpeg"/><Relationship Id="rId25" Type="http://schemas.openxmlformats.org/officeDocument/2006/relationships/image" Target="../media/image74.png"/><Relationship Id="rId33" Type="http://schemas.openxmlformats.org/officeDocument/2006/relationships/image" Target="../media/image82.jpeg"/><Relationship Id="rId38" Type="http://schemas.openxmlformats.org/officeDocument/2006/relationships/image" Target="../media/image87.jpeg"/><Relationship Id="rId2" Type="http://schemas.openxmlformats.org/officeDocument/2006/relationships/image" Target="../media/image51.png"/><Relationship Id="rId16" Type="http://schemas.openxmlformats.org/officeDocument/2006/relationships/image" Target="../media/image65.jpeg"/><Relationship Id="rId20" Type="http://schemas.openxmlformats.org/officeDocument/2006/relationships/image" Target="../media/image69.jpeg"/><Relationship Id="rId29" Type="http://schemas.openxmlformats.org/officeDocument/2006/relationships/image" Target="../media/image78.jpeg"/><Relationship Id="rId1" Type="http://schemas.openxmlformats.org/officeDocument/2006/relationships/image" Target="../media/image50.jpeg"/><Relationship Id="rId6" Type="http://schemas.openxmlformats.org/officeDocument/2006/relationships/image" Target="../media/image55.png"/><Relationship Id="rId11" Type="http://schemas.openxmlformats.org/officeDocument/2006/relationships/image" Target="../media/image60.jpeg"/><Relationship Id="rId24" Type="http://schemas.openxmlformats.org/officeDocument/2006/relationships/image" Target="../media/image73.jpeg"/><Relationship Id="rId32" Type="http://schemas.openxmlformats.org/officeDocument/2006/relationships/image" Target="../media/image81.png"/><Relationship Id="rId37" Type="http://schemas.openxmlformats.org/officeDocument/2006/relationships/image" Target="../media/image86.png"/><Relationship Id="rId40" Type="http://schemas.openxmlformats.org/officeDocument/2006/relationships/image" Target="../media/image88.png"/><Relationship Id="rId5" Type="http://schemas.openxmlformats.org/officeDocument/2006/relationships/image" Target="../media/image54.jpeg"/><Relationship Id="rId15" Type="http://schemas.openxmlformats.org/officeDocument/2006/relationships/image" Target="../media/image64.jpeg"/><Relationship Id="rId23" Type="http://schemas.openxmlformats.org/officeDocument/2006/relationships/image" Target="../media/image72.jpeg"/><Relationship Id="rId28" Type="http://schemas.openxmlformats.org/officeDocument/2006/relationships/image" Target="../media/image77.png"/><Relationship Id="rId36" Type="http://schemas.openxmlformats.org/officeDocument/2006/relationships/image" Target="../media/image85.jpeg"/><Relationship Id="rId10" Type="http://schemas.openxmlformats.org/officeDocument/2006/relationships/image" Target="../media/image59.jpeg"/><Relationship Id="rId19" Type="http://schemas.openxmlformats.org/officeDocument/2006/relationships/image" Target="../media/image68.jpeg"/><Relationship Id="rId31" Type="http://schemas.openxmlformats.org/officeDocument/2006/relationships/image" Target="../media/image80.jpeg"/><Relationship Id="rId4" Type="http://schemas.openxmlformats.org/officeDocument/2006/relationships/image" Target="../media/image53.jpeg"/><Relationship Id="rId9" Type="http://schemas.openxmlformats.org/officeDocument/2006/relationships/image" Target="../media/image58.jpeg"/><Relationship Id="rId14" Type="http://schemas.openxmlformats.org/officeDocument/2006/relationships/image" Target="../media/image63.jpeg"/><Relationship Id="rId22" Type="http://schemas.openxmlformats.org/officeDocument/2006/relationships/image" Target="../media/image71.png"/><Relationship Id="rId27" Type="http://schemas.openxmlformats.org/officeDocument/2006/relationships/image" Target="../media/image76.png"/><Relationship Id="rId30" Type="http://schemas.openxmlformats.org/officeDocument/2006/relationships/image" Target="../media/image79.png"/><Relationship Id="rId35" Type="http://schemas.openxmlformats.org/officeDocument/2006/relationships/image" Target="../media/image84.jpeg"/><Relationship Id="rId8" Type="http://schemas.openxmlformats.org/officeDocument/2006/relationships/image" Target="../media/image57.jpeg"/><Relationship Id="rId3" Type="http://schemas.openxmlformats.org/officeDocument/2006/relationships/image" Target="../media/image52.jpe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01.png"/><Relationship Id="rId18" Type="http://schemas.openxmlformats.org/officeDocument/2006/relationships/image" Target="../media/image106.png"/><Relationship Id="rId26" Type="http://schemas.openxmlformats.org/officeDocument/2006/relationships/image" Target="../media/image114.png"/><Relationship Id="rId39" Type="http://schemas.openxmlformats.org/officeDocument/2006/relationships/image" Target="../media/image127.jpeg"/><Relationship Id="rId21" Type="http://schemas.openxmlformats.org/officeDocument/2006/relationships/image" Target="../media/image109.png"/><Relationship Id="rId34" Type="http://schemas.openxmlformats.org/officeDocument/2006/relationships/image" Target="../media/image122.jpeg"/><Relationship Id="rId42" Type="http://schemas.openxmlformats.org/officeDocument/2006/relationships/image" Target="../media/image130.jpeg"/><Relationship Id="rId47" Type="http://schemas.openxmlformats.org/officeDocument/2006/relationships/image" Target="../media/image35.png"/><Relationship Id="rId7" Type="http://schemas.openxmlformats.org/officeDocument/2006/relationships/image" Target="../media/image95.png"/><Relationship Id="rId2" Type="http://schemas.openxmlformats.org/officeDocument/2006/relationships/image" Target="../media/image90.png"/><Relationship Id="rId16" Type="http://schemas.openxmlformats.org/officeDocument/2006/relationships/image" Target="../media/image104.png"/><Relationship Id="rId29" Type="http://schemas.openxmlformats.org/officeDocument/2006/relationships/image" Target="../media/image117.jpeg"/><Relationship Id="rId1" Type="http://schemas.openxmlformats.org/officeDocument/2006/relationships/image" Target="../media/image89.png"/><Relationship Id="rId6" Type="http://schemas.openxmlformats.org/officeDocument/2006/relationships/image" Target="../media/image94.png"/><Relationship Id="rId11" Type="http://schemas.openxmlformats.org/officeDocument/2006/relationships/image" Target="../media/image99.png"/><Relationship Id="rId24" Type="http://schemas.openxmlformats.org/officeDocument/2006/relationships/image" Target="../media/image112.jpeg"/><Relationship Id="rId32" Type="http://schemas.openxmlformats.org/officeDocument/2006/relationships/image" Target="../media/image120.jpeg"/><Relationship Id="rId37" Type="http://schemas.openxmlformats.org/officeDocument/2006/relationships/image" Target="../media/image125.jpeg"/><Relationship Id="rId40" Type="http://schemas.openxmlformats.org/officeDocument/2006/relationships/image" Target="../media/image128.jpeg"/><Relationship Id="rId45" Type="http://schemas.openxmlformats.org/officeDocument/2006/relationships/image" Target="../media/image133.jpeg"/><Relationship Id="rId5" Type="http://schemas.openxmlformats.org/officeDocument/2006/relationships/image" Target="../media/image93.png"/><Relationship Id="rId15" Type="http://schemas.openxmlformats.org/officeDocument/2006/relationships/image" Target="../media/image103.png"/><Relationship Id="rId23" Type="http://schemas.openxmlformats.org/officeDocument/2006/relationships/image" Target="../media/image111.png"/><Relationship Id="rId28" Type="http://schemas.openxmlformats.org/officeDocument/2006/relationships/image" Target="../media/image116.png"/><Relationship Id="rId36" Type="http://schemas.openxmlformats.org/officeDocument/2006/relationships/image" Target="../media/image124.jpeg"/><Relationship Id="rId10" Type="http://schemas.openxmlformats.org/officeDocument/2006/relationships/image" Target="../media/image98.png"/><Relationship Id="rId19" Type="http://schemas.openxmlformats.org/officeDocument/2006/relationships/image" Target="../media/image107.png"/><Relationship Id="rId31" Type="http://schemas.openxmlformats.org/officeDocument/2006/relationships/image" Target="../media/image119.jpeg"/><Relationship Id="rId44" Type="http://schemas.openxmlformats.org/officeDocument/2006/relationships/image" Target="../media/image132.jpeg"/><Relationship Id="rId4" Type="http://schemas.openxmlformats.org/officeDocument/2006/relationships/image" Target="../media/image92.png"/><Relationship Id="rId9" Type="http://schemas.openxmlformats.org/officeDocument/2006/relationships/image" Target="../media/image97.png"/><Relationship Id="rId14" Type="http://schemas.openxmlformats.org/officeDocument/2006/relationships/image" Target="../media/image102.png"/><Relationship Id="rId22" Type="http://schemas.openxmlformats.org/officeDocument/2006/relationships/image" Target="../media/image110.png"/><Relationship Id="rId27" Type="http://schemas.openxmlformats.org/officeDocument/2006/relationships/image" Target="../media/image115.png"/><Relationship Id="rId30" Type="http://schemas.openxmlformats.org/officeDocument/2006/relationships/image" Target="../media/image118.png"/><Relationship Id="rId35" Type="http://schemas.openxmlformats.org/officeDocument/2006/relationships/image" Target="../media/image123.jpeg"/><Relationship Id="rId43" Type="http://schemas.openxmlformats.org/officeDocument/2006/relationships/image" Target="../media/image131.jpeg"/><Relationship Id="rId8" Type="http://schemas.openxmlformats.org/officeDocument/2006/relationships/image" Target="../media/image96.png"/><Relationship Id="rId3" Type="http://schemas.openxmlformats.org/officeDocument/2006/relationships/image" Target="../media/image91.png"/><Relationship Id="rId12" Type="http://schemas.openxmlformats.org/officeDocument/2006/relationships/image" Target="../media/image100.png"/><Relationship Id="rId17" Type="http://schemas.openxmlformats.org/officeDocument/2006/relationships/image" Target="../media/image105.png"/><Relationship Id="rId25" Type="http://schemas.openxmlformats.org/officeDocument/2006/relationships/image" Target="../media/image113.jpeg"/><Relationship Id="rId33" Type="http://schemas.openxmlformats.org/officeDocument/2006/relationships/image" Target="../media/image121.jpeg"/><Relationship Id="rId38" Type="http://schemas.openxmlformats.org/officeDocument/2006/relationships/image" Target="../media/image126.jpeg"/><Relationship Id="rId46" Type="http://schemas.openxmlformats.org/officeDocument/2006/relationships/image" Target="../media/image134.jpeg"/><Relationship Id="rId20" Type="http://schemas.openxmlformats.org/officeDocument/2006/relationships/image" Target="../media/image108.png"/><Relationship Id="rId41" Type="http://schemas.openxmlformats.org/officeDocument/2006/relationships/image" Target="../media/image129.jpe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45.png"/><Relationship Id="rId18" Type="http://schemas.openxmlformats.org/officeDocument/2006/relationships/image" Target="../media/image150.png"/><Relationship Id="rId26" Type="http://schemas.openxmlformats.org/officeDocument/2006/relationships/image" Target="../media/image158.png"/><Relationship Id="rId39" Type="http://schemas.openxmlformats.org/officeDocument/2006/relationships/image" Target="../media/image171.png"/><Relationship Id="rId21" Type="http://schemas.openxmlformats.org/officeDocument/2006/relationships/image" Target="../media/image153.png"/><Relationship Id="rId34" Type="http://schemas.openxmlformats.org/officeDocument/2006/relationships/image" Target="../media/image166.png"/><Relationship Id="rId42" Type="http://schemas.openxmlformats.org/officeDocument/2006/relationships/image" Target="../media/image174.png"/><Relationship Id="rId7" Type="http://schemas.openxmlformats.org/officeDocument/2006/relationships/image" Target="../media/image139.jpeg"/><Relationship Id="rId2" Type="http://schemas.openxmlformats.org/officeDocument/2006/relationships/image" Target="../media/image35.png"/><Relationship Id="rId16" Type="http://schemas.openxmlformats.org/officeDocument/2006/relationships/image" Target="../media/image148.png"/><Relationship Id="rId20" Type="http://schemas.openxmlformats.org/officeDocument/2006/relationships/image" Target="../media/image152.png"/><Relationship Id="rId29" Type="http://schemas.openxmlformats.org/officeDocument/2006/relationships/image" Target="../media/image161.png"/><Relationship Id="rId41" Type="http://schemas.openxmlformats.org/officeDocument/2006/relationships/image" Target="../media/image173.png"/><Relationship Id="rId1" Type="http://schemas.openxmlformats.org/officeDocument/2006/relationships/image" Target="../media/image134.jpeg"/><Relationship Id="rId6" Type="http://schemas.openxmlformats.org/officeDocument/2006/relationships/image" Target="../media/image138.png"/><Relationship Id="rId11" Type="http://schemas.openxmlformats.org/officeDocument/2006/relationships/image" Target="../media/image143.png"/><Relationship Id="rId24" Type="http://schemas.openxmlformats.org/officeDocument/2006/relationships/image" Target="../media/image156.png"/><Relationship Id="rId32" Type="http://schemas.openxmlformats.org/officeDocument/2006/relationships/image" Target="../media/image164.png"/><Relationship Id="rId37" Type="http://schemas.openxmlformats.org/officeDocument/2006/relationships/image" Target="../media/image169.png"/><Relationship Id="rId40" Type="http://schemas.openxmlformats.org/officeDocument/2006/relationships/image" Target="../media/image172.png"/><Relationship Id="rId5" Type="http://schemas.openxmlformats.org/officeDocument/2006/relationships/image" Target="../media/image137.png"/><Relationship Id="rId15" Type="http://schemas.openxmlformats.org/officeDocument/2006/relationships/image" Target="../media/image147.png"/><Relationship Id="rId23" Type="http://schemas.openxmlformats.org/officeDocument/2006/relationships/image" Target="../media/image155.png"/><Relationship Id="rId28" Type="http://schemas.openxmlformats.org/officeDocument/2006/relationships/image" Target="../media/image160.png"/><Relationship Id="rId36" Type="http://schemas.openxmlformats.org/officeDocument/2006/relationships/image" Target="../media/image168.png"/><Relationship Id="rId10" Type="http://schemas.openxmlformats.org/officeDocument/2006/relationships/image" Target="../media/image142.png"/><Relationship Id="rId19" Type="http://schemas.openxmlformats.org/officeDocument/2006/relationships/image" Target="../media/image151.png"/><Relationship Id="rId31" Type="http://schemas.openxmlformats.org/officeDocument/2006/relationships/image" Target="../media/image163.png"/><Relationship Id="rId4" Type="http://schemas.openxmlformats.org/officeDocument/2006/relationships/image" Target="../media/image136.png"/><Relationship Id="rId9" Type="http://schemas.openxmlformats.org/officeDocument/2006/relationships/image" Target="../media/image141.png"/><Relationship Id="rId14" Type="http://schemas.openxmlformats.org/officeDocument/2006/relationships/image" Target="../media/image146.png"/><Relationship Id="rId22" Type="http://schemas.openxmlformats.org/officeDocument/2006/relationships/image" Target="../media/image154.png"/><Relationship Id="rId27" Type="http://schemas.openxmlformats.org/officeDocument/2006/relationships/image" Target="../media/image159.png"/><Relationship Id="rId30" Type="http://schemas.openxmlformats.org/officeDocument/2006/relationships/image" Target="../media/image162.png"/><Relationship Id="rId35" Type="http://schemas.openxmlformats.org/officeDocument/2006/relationships/image" Target="../media/image167.png"/><Relationship Id="rId43" Type="http://schemas.openxmlformats.org/officeDocument/2006/relationships/image" Target="../media/image175.png"/><Relationship Id="rId8" Type="http://schemas.openxmlformats.org/officeDocument/2006/relationships/image" Target="../media/image140.jpeg"/><Relationship Id="rId3" Type="http://schemas.openxmlformats.org/officeDocument/2006/relationships/image" Target="../media/image135.jpeg"/><Relationship Id="rId12" Type="http://schemas.openxmlformats.org/officeDocument/2006/relationships/image" Target="../media/image144.png"/><Relationship Id="rId17" Type="http://schemas.openxmlformats.org/officeDocument/2006/relationships/image" Target="../media/image149.png"/><Relationship Id="rId25" Type="http://schemas.openxmlformats.org/officeDocument/2006/relationships/image" Target="../media/image157.png"/><Relationship Id="rId33" Type="http://schemas.openxmlformats.org/officeDocument/2006/relationships/image" Target="../media/image165.png"/><Relationship Id="rId38" Type="http://schemas.openxmlformats.org/officeDocument/2006/relationships/image" Target="../media/image17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35</xdr:row>
      <xdr:rowOff>19050</xdr:rowOff>
    </xdr:from>
    <xdr:to>
      <xdr:col>1</xdr:col>
      <xdr:colOff>609600</xdr:colOff>
      <xdr:row>35</xdr:row>
      <xdr:rowOff>304800</xdr:rowOff>
    </xdr:to>
    <xdr:pic>
      <xdr:nvPicPr>
        <xdr:cNvPr id="311947" name="Рисунок 15">
          <a:extLst>
            <a:ext uri="{FF2B5EF4-FFF2-40B4-BE49-F238E27FC236}">
              <a16:creationId xmlns:a16="http://schemas.microsoft.com/office/drawing/2014/main" id="{738E6684-2B52-40AC-8E4B-5E7567F17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0067925"/>
          <a:ext cx="29527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13</xdr:row>
      <xdr:rowOff>19050</xdr:rowOff>
    </xdr:from>
    <xdr:to>
      <xdr:col>1</xdr:col>
      <xdr:colOff>847725</xdr:colOff>
      <xdr:row>13</xdr:row>
      <xdr:rowOff>285750</xdr:rowOff>
    </xdr:to>
    <xdr:pic>
      <xdr:nvPicPr>
        <xdr:cNvPr id="311948" name="Рисунок 4">
          <a:extLst>
            <a:ext uri="{FF2B5EF4-FFF2-40B4-BE49-F238E27FC236}">
              <a16:creationId xmlns:a16="http://schemas.microsoft.com/office/drawing/2014/main" id="{9C6B5413-CCF5-4D2C-9769-89F5CB028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3775" y="3190875"/>
          <a:ext cx="8096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14</xdr:row>
      <xdr:rowOff>19050</xdr:rowOff>
    </xdr:from>
    <xdr:to>
      <xdr:col>1</xdr:col>
      <xdr:colOff>857250</xdr:colOff>
      <xdr:row>14</xdr:row>
      <xdr:rowOff>276225</xdr:rowOff>
    </xdr:to>
    <xdr:pic>
      <xdr:nvPicPr>
        <xdr:cNvPr id="311949" name="Рисунок 6">
          <a:extLst>
            <a:ext uri="{FF2B5EF4-FFF2-40B4-BE49-F238E27FC236}">
              <a16:creationId xmlns:a16="http://schemas.microsoft.com/office/drawing/2014/main" id="{CE7B51ED-4B19-44CC-9837-4B666A3EC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3775" y="3514725"/>
          <a:ext cx="81915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15</xdr:row>
      <xdr:rowOff>38100</xdr:rowOff>
    </xdr:from>
    <xdr:to>
      <xdr:col>1</xdr:col>
      <xdr:colOff>847725</xdr:colOff>
      <xdr:row>15</xdr:row>
      <xdr:rowOff>295275</xdr:rowOff>
    </xdr:to>
    <xdr:pic>
      <xdr:nvPicPr>
        <xdr:cNvPr id="311950" name="Рисунок 8">
          <a:extLst>
            <a:ext uri="{FF2B5EF4-FFF2-40B4-BE49-F238E27FC236}">
              <a16:creationId xmlns:a16="http://schemas.microsoft.com/office/drawing/2014/main" id="{1A18C095-2E2B-4E42-96A0-89689E428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0" y="3857625"/>
          <a:ext cx="81915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17</xdr:row>
      <xdr:rowOff>38100</xdr:rowOff>
    </xdr:from>
    <xdr:to>
      <xdr:col>1</xdr:col>
      <xdr:colOff>857250</xdr:colOff>
      <xdr:row>17</xdr:row>
      <xdr:rowOff>304800</xdr:rowOff>
    </xdr:to>
    <xdr:pic>
      <xdr:nvPicPr>
        <xdr:cNvPr id="311951" name="Рисунок 10">
          <a:extLst>
            <a:ext uri="{FF2B5EF4-FFF2-40B4-BE49-F238E27FC236}">
              <a16:creationId xmlns:a16="http://schemas.microsoft.com/office/drawing/2014/main" id="{3230DC32-3FBD-4317-B310-335835F30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3775" y="4505325"/>
          <a:ext cx="8191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18</xdr:row>
      <xdr:rowOff>28575</xdr:rowOff>
    </xdr:from>
    <xdr:to>
      <xdr:col>1</xdr:col>
      <xdr:colOff>866775</xdr:colOff>
      <xdr:row>18</xdr:row>
      <xdr:rowOff>304800</xdr:rowOff>
    </xdr:to>
    <xdr:pic>
      <xdr:nvPicPr>
        <xdr:cNvPr id="311952" name="Рисунок 12">
          <a:extLst>
            <a:ext uri="{FF2B5EF4-FFF2-40B4-BE49-F238E27FC236}">
              <a16:creationId xmlns:a16="http://schemas.microsoft.com/office/drawing/2014/main" id="{F241EB85-B817-4651-862D-EDA6A13FB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4725" y="4819650"/>
          <a:ext cx="8477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</xdr:colOff>
      <xdr:row>24</xdr:row>
      <xdr:rowOff>19050</xdr:rowOff>
    </xdr:from>
    <xdr:to>
      <xdr:col>1</xdr:col>
      <xdr:colOff>876300</xdr:colOff>
      <xdr:row>24</xdr:row>
      <xdr:rowOff>295275</xdr:rowOff>
    </xdr:to>
    <xdr:pic>
      <xdr:nvPicPr>
        <xdr:cNvPr id="311953" name="Рисунок 16">
          <a:extLst>
            <a:ext uri="{FF2B5EF4-FFF2-40B4-BE49-F238E27FC236}">
              <a16:creationId xmlns:a16="http://schemas.microsoft.com/office/drawing/2014/main" id="{8A9CDCCC-9957-4E4B-A689-DB77F55DA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6896100"/>
          <a:ext cx="86677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257175</xdr:colOff>
      <xdr:row>26</xdr:row>
      <xdr:rowOff>9525</xdr:rowOff>
    </xdr:from>
    <xdr:to>
      <xdr:col>1</xdr:col>
      <xdr:colOff>542925</xdr:colOff>
      <xdr:row>26</xdr:row>
      <xdr:rowOff>295275</xdr:rowOff>
    </xdr:to>
    <xdr:pic>
      <xdr:nvPicPr>
        <xdr:cNvPr id="311954" name="Рисунок 18">
          <a:extLst>
            <a:ext uri="{FF2B5EF4-FFF2-40B4-BE49-F238E27FC236}">
              <a16:creationId xmlns:a16="http://schemas.microsoft.com/office/drawing/2014/main" id="{03137EE5-9DCD-49C5-9D81-14C5DC163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50" y="7372350"/>
          <a:ext cx="2857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209550</xdr:colOff>
      <xdr:row>27</xdr:row>
      <xdr:rowOff>19050</xdr:rowOff>
    </xdr:from>
    <xdr:to>
      <xdr:col>1</xdr:col>
      <xdr:colOff>628650</xdr:colOff>
      <xdr:row>27</xdr:row>
      <xdr:rowOff>266700</xdr:rowOff>
    </xdr:to>
    <xdr:pic>
      <xdr:nvPicPr>
        <xdr:cNvPr id="311955" name="Рисунок 22">
          <a:extLst>
            <a:ext uri="{FF2B5EF4-FFF2-40B4-BE49-F238E27FC236}">
              <a16:creationId xmlns:a16="http://schemas.microsoft.com/office/drawing/2014/main" id="{0D2B336B-88A7-4FAF-BF7E-15F3842F7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5225" y="7696200"/>
          <a:ext cx="4191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29</xdr:row>
      <xdr:rowOff>28575</xdr:rowOff>
    </xdr:from>
    <xdr:to>
      <xdr:col>1</xdr:col>
      <xdr:colOff>781050</xdr:colOff>
      <xdr:row>29</xdr:row>
      <xdr:rowOff>295275</xdr:rowOff>
    </xdr:to>
    <xdr:pic>
      <xdr:nvPicPr>
        <xdr:cNvPr id="311956" name="Рисунок 30">
          <a:extLst>
            <a:ext uri="{FF2B5EF4-FFF2-40B4-BE49-F238E27FC236}">
              <a16:creationId xmlns:a16="http://schemas.microsoft.com/office/drawing/2014/main" id="{4439E78F-E256-407A-A347-DF5634782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9975" y="8353425"/>
          <a:ext cx="6667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30</xdr:row>
      <xdr:rowOff>38100</xdr:rowOff>
    </xdr:from>
    <xdr:to>
      <xdr:col>1</xdr:col>
      <xdr:colOff>800100</xdr:colOff>
      <xdr:row>30</xdr:row>
      <xdr:rowOff>304800</xdr:rowOff>
    </xdr:to>
    <xdr:pic>
      <xdr:nvPicPr>
        <xdr:cNvPr id="311957" name="Рисунок 32">
          <a:extLst>
            <a:ext uri="{FF2B5EF4-FFF2-40B4-BE49-F238E27FC236}">
              <a16:creationId xmlns:a16="http://schemas.microsoft.com/office/drawing/2014/main" id="{A3781818-AE59-4D15-B54B-6A892F68C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62350" y="8677275"/>
          <a:ext cx="7334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276225</xdr:colOff>
      <xdr:row>38</xdr:row>
      <xdr:rowOff>19050</xdr:rowOff>
    </xdr:from>
    <xdr:to>
      <xdr:col>1</xdr:col>
      <xdr:colOff>571500</xdr:colOff>
      <xdr:row>38</xdr:row>
      <xdr:rowOff>304800</xdr:rowOff>
    </xdr:to>
    <xdr:pic>
      <xdr:nvPicPr>
        <xdr:cNvPr id="311958" name="Рисунок 36">
          <a:extLst>
            <a:ext uri="{FF2B5EF4-FFF2-40B4-BE49-F238E27FC236}">
              <a16:creationId xmlns:a16="http://schemas.microsoft.com/office/drawing/2014/main" id="{AEC919D4-B34F-4E06-94AD-4ED5D2E5C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0868025"/>
          <a:ext cx="29527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32</xdr:row>
      <xdr:rowOff>28575</xdr:rowOff>
    </xdr:from>
    <xdr:to>
      <xdr:col>1</xdr:col>
      <xdr:colOff>781050</xdr:colOff>
      <xdr:row>32</xdr:row>
      <xdr:rowOff>285750</xdr:rowOff>
    </xdr:to>
    <xdr:pic>
      <xdr:nvPicPr>
        <xdr:cNvPr id="311959" name="Рисунок 38">
          <a:extLst>
            <a:ext uri="{FF2B5EF4-FFF2-40B4-BE49-F238E27FC236}">
              <a16:creationId xmlns:a16="http://schemas.microsoft.com/office/drawing/2014/main" id="{43C35051-82CC-44CB-BA4A-A8DE4581D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875" y="9153525"/>
          <a:ext cx="70485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33</xdr:row>
      <xdr:rowOff>19050</xdr:rowOff>
    </xdr:from>
    <xdr:to>
      <xdr:col>1</xdr:col>
      <xdr:colOff>800100</xdr:colOff>
      <xdr:row>33</xdr:row>
      <xdr:rowOff>304800</xdr:rowOff>
    </xdr:to>
    <xdr:pic>
      <xdr:nvPicPr>
        <xdr:cNvPr id="311960" name="Рисунок 40">
          <a:extLst>
            <a:ext uri="{FF2B5EF4-FFF2-40B4-BE49-F238E27FC236}">
              <a16:creationId xmlns:a16="http://schemas.microsoft.com/office/drawing/2014/main" id="{09FD868D-4934-414B-92A8-A92E772B6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0450" y="9439275"/>
          <a:ext cx="69532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200025</xdr:colOff>
      <xdr:row>36</xdr:row>
      <xdr:rowOff>19050</xdr:rowOff>
    </xdr:from>
    <xdr:to>
      <xdr:col>1</xdr:col>
      <xdr:colOff>676275</xdr:colOff>
      <xdr:row>36</xdr:row>
      <xdr:rowOff>304800</xdr:rowOff>
    </xdr:to>
    <xdr:pic>
      <xdr:nvPicPr>
        <xdr:cNvPr id="311961" name="Рисунок 44">
          <a:extLst>
            <a:ext uri="{FF2B5EF4-FFF2-40B4-BE49-F238E27FC236}">
              <a16:creationId xmlns:a16="http://schemas.microsoft.com/office/drawing/2014/main" id="{D61844DE-ABA0-4498-8BFD-23DA88CB8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0" y="10382250"/>
          <a:ext cx="4762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266700</xdr:colOff>
      <xdr:row>42</xdr:row>
      <xdr:rowOff>19050</xdr:rowOff>
    </xdr:from>
    <xdr:to>
      <xdr:col>1</xdr:col>
      <xdr:colOff>581025</xdr:colOff>
      <xdr:row>42</xdr:row>
      <xdr:rowOff>304800</xdr:rowOff>
    </xdr:to>
    <xdr:pic>
      <xdr:nvPicPr>
        <xdr:cNvPr id="311962" name="Рисунок 46">
          <a:extLst>
            <a:ext uri="{FF2B5EF4-FFF2-40B4-BE49-F238E27FC236}">
              <a16:creationId xmlns:a16="http://schemas.microsoft.com/office/drawing/2014/main" id="{AC6AA1D3-F10B-40CB-B8FA-536400B03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75" y="11982450"/>
          <a:ext cx="31432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266700</xdr:colOff>
      <xdr:row>43</xdr:row>
      <xdr:rowOff>19050</xdr:rowOff>
    </xdr:from>
    <xdr:to>
      <xdr:col>1</xdr:col>
      <xdr:colOff>581025</xdr:colOff>
      <xdr:row>43</xdr:row>
      <xdr:rowOff>304800</xdr:rowOff>
    </xdr:to>
    <xdr:pic>
      <xdr:nvPicPr>
        <xdr:cNvPr id="311963" name="Рисунок 107">
          <a:extLst>
            <a:ext uri="{FF2B5EF4-FFF2-40B4-BE49-F238E27FC236}">
              <a16:creationId xmlns:a16="http://schemas.microsoft.com/office/drawing/2014/main" id="{8A6A0CE1-28BB-4635-880C-616386311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75" y="12296775"/>
          <a:ext cx="31432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266700</xdr:colOff>
      <xdr:row>44</xdr:row>
      <xdr:rowOff>19050</xdr:rowOff>
    </xdr:from>
    <xdr:to>
      <xdr:col>1</xdr:col>
      <xdr:colOff>590550</xdr:colOff>
      <xdr:row>44</xdr:row>
      <xdr:rowOff>295275</xdr:rowOff>
    </xdr:to>
    <xdr:pic>
      <xdr:nvPicPr>
        <xdr:cNvPr id="311964" name="Рисунок 108">
          <a:extLst>
            <a:ext uri="{FF2B5EF4-FFF2-40B4-BE49-F238E27FC236}">
              <a16:creationId xmlns:a16="http://schemas.microsoft.com/office/drawing/2014/main" id="{AAC9065B-9C0E-431D-B638-DFD40945C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75" y="12611100"/>
          <a:ext cx="32385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180975</xdr:colOff>
      <xdr:row>45</xdr:row>
      <xdr:rowOff>19050</xdr:rowOff>
    </xdr:from>
    <xdr:to>
      <xdr:col>1</xdr:col>
      <xdr:colOff>695325</xdr:colOff>
      <xdr:row>45</xdr:row>
      <xdr:rowOff>304800</xdr:rowOff>
    </xdr:to>
    <xdr:pic>
      <xdr:nvPicPr>
        <xdr:cNvPr id="311965" name="Рисунок 48">
          <a:extLst>
            <a:ext uri="{FF2B5EF4-FFF2-40B4-BE49-F238E27FC236}">
              <a16:creationId xmlns:a16="http://schemas.microsoft.com/office/drawing/2014/main" id="{B3C079C6-5235-4BEB-83AF-991F1A87F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50" y="12925425"/>
          <a:ext cx="5143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190500</xdr:colOff>
      <xdr:row>46</xdr:row>
      <xdr:rowOff>9525</xdr:rowOff>
    </xdr:from>
    <xdr:to>
      <xdr:col>1</xdr:col>
      <xdr:colOff>666750</xdr:colOff>
      <xdr:row>46</xdr:row>
      <xdr:rowOff>295275</xdr:rowOff>
    </xdr:to>
    <xdr:pic>
      <xdr:nvPicPr>
        <xdr:cNvPr id="311966" name="Рисунок 50">
          <a:extLst>
            <a:ext uri="{FF2B5EF4-FFF2-40B4-BE49-F238E27FC236}">
              <a16:creationId xmlns:a16="http://schemas.microsoft.com/office/drawing/2014/main" id="{07DB0E73-428F-4ECA-A0B1-7E0266279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6175" y="13230225"/>
          <a:ext cx="4762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257175</xdr:colOff>
      <xdr:row>47</xdr:row>
      <xdr:rowOff>19050</xdr:rowOff>
    </xdr:from>
    <xdr:to>
      <xdr:col>1</xdr:col>
      <xdr:colOff>590550</xdr:colOff>
      <xdr:row>47</xdr:row>
      <xdr:rowOff>304800</xdr:rowOff>
    </xdr:to>
    <xdr:pic>
      <xdr:nvPicPr>
        <xdr:cNvPr id="311967" name="Рисунок 52">
          <a:extLst>
            <a:ext uri="{FF2B5EF4-FFF2-40B4-BE49-F238E27FC236}">
              <a16:creationId xmlns:a16="http://schemas.microsoft.com/office/drawing/2014/main" id="{D8117AD9-43C3-4D0A-8E59-9D685483E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50" y="13554075"/>
          <a:ext cx="33337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219075</xdr:colOff>
      <xdr:row>51</xdr:row>
      <xdr:rowOff>19050</xdr:rowOff>
    </xdr:from>
    <xdr:to>
      <xdr:col>1</xdr:col>
      <xdr:colOff>590550</xdr:colOff>
      <xdr:row>51</xdr:row>
      <xdr:rowOff>314325</xdr:rowOff>
    </xdr:to>
    <xdr:pic>
      <xdr:nvPicPr>
        <xdr:cNvPr id="311968" name="Рисунок 54">
          <a:extLst>
            <a:ext uri="{FF2B5EF4-FFF2-40B4-BE49-F238E27FC236}">
              <a16:creationId xmlns:a16="http://schemas.microsoft.com/office/drawing/2014/main" id="{D0E5D1D7-83AB-43CB-B616-123558EB2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0" y="14668500"/>
          <a:ext cx="3714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53</xdr:row>
      <xdr:rowOff>19050</xdr:rowOff>
    </xdr:from>
    <xdr:to>
      <xdr:col>1</xdr:col>
      <xdr:colOff>590550</xdr:colOff>
      <xdr:row>53</xdr:row>
      <xdr:rowOff>276225</xdr:rowOff>
    </xdr:to>
    <xdr:pic>
      <xdr:nvPicPr>
        <xdr:cNvPr id="311969" name="Рисунок 56">
          <a:extLst>
            <a:ext uri="{FF2B5EF4-FFF2-40B4-BE49-F238E27FC236}">
              <a16:creationId xmlns:a16="http://schemas.microsoft.com/office/drawing/2014/main" id="{30FFC1A2-3BC0-4C4F-8FF9-127A9BE89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15297150"/>
          <a:ext cx="3524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209550</xdr:colOff>
      <xdr:row>39</xdr:row>
      <xdr:rowOff>19050</xdr:rowOff>
    </xdr:from>
    <xdr:to>
      <xdr:col>1</xdr:col>
      <xdr:colOff>609600</xdr:colOff>
      <xdr:row>39</xdr:row>
      <xdr:rowOff>304800</xdr:rowOff>
    </xdr:to>
    <xdr:pic>
      <xdr:nvPicPr>
        <xdr:cNvPr id="311970" name="Рисунок 58">
          <a:extLst>
            <a:ext uri="{FF2B5EF4-FFF2-40B4-BE49-F238E27FC236}">
              <a16:creationId xmlns:a16="http://schemas.microsoft.com/office/drawing/2014/main" id="{6B48361C-552A-4BA5-AE24-D59A40A7B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5225" y="11182350"/>
          <a:ext cx="4000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200025</xdr:colOff>
      <xdr:row>40</xdr:row>
      <xdr:rowOff>19050</xdr:rowOff>
    </xdr:from>
    <xdr:to>
      <xdr:col>1</xdr:col>
      <xdr:colOff>657225</xdr:colOff>
      <xdr:row>40</xdr:row>
      <xdr:rowOff>304800</xdr:rowOff>
    </xdr:to>
    <xdr:pic>
      <xdr:nvPicPr>
        <xdr:cNvPr id="311971" name="Рисунок 60">
          <a:extLst>
            <a:ext uri="{FF2B5EF4-FFF2-40B4-BE49-F238E27FC236}">
              <a16:creationId xmlns:a16="http://schemas.microsoft.com/office/drawing/2014/main" id="{126D3401-E6D3-4CAE-B770-DA75225D8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0" y="11496675"/>
          <a:ext cx="4572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295275</xdr:colOff>
      <xdr:row>55</xdr:row>
      <xdr:rowOff>19050</xdr:rowOff>
    </xdr:from>
    <xdr:to>
      <xdr:col>1</xdr:col>
      <xdr:colOff>571500</xdr:colOff>
      <xdr:row>55</xdr:row>
      <xdr:rowOff>314325</xdr:rowOff>
    </xdr:to>
    <xdr:pic>
      <xdr:nvPicPr>
        <xdr:cNvPr id="311972" name="Рисунок 62">
          <a:extLst>
            <a:ext uri="{FF2B5EF4-FFF2-40B4-BE49-F238E27FC236}">
              <a16:creationId xmlns:a16="http://schemas.microsoft.com/office/drawing/2014/main" id="{522F70B3-BD5A-4E6D-8C60-905D96F47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0" y="15782925"/>
          <a:ext cx="27622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57</xdr:row>
      <xdr:rowOff>76200</xdr:rowOff>
    </xdr:from>
    <xdr:to>
      <xdr:col>1</xdr:col>
      <xdr:colOff>809625</xdr:colOff>
      <xdr:row>57</xdr:row>
      <xdr:rowOff>247650</xdr:rowOff>
    </xdr:to>
    <xdr:pic>
      <xdr:nvPicPr>
        <xdr:cNvPr id="311973" name="Рисунок 8512">
          <a:extLst>
            <a:ext uri="{FF2B5EF4-FFF2-40B4-BE49-F238E27FC236}">
              <a16:creationId xmlns:a16="http://schemas.microsoft.com/office/drawing/2014/main" id="{662721B0-4EF9-498B-91E1-5F7BC5C65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9975" y="16468725"/>
          <a:ext cx="69532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123825</xdr:colOff>
      <xdr:row>58</xdr:row>
      <xdr:rowOff>57150</xdr:rowOff>
    </xdr:from>
    <xdr:to>
      <xdr:col>1</xdr:col>
      <xdr:colOff>809625</xdr:colOff>
      <xdr:row>58</xdr:row>
      <xdr:rowOff>266700</xdr:rowOff>
    </xdr:to>
    <xdr:pic>
      <xdr:nvPicPr>
        <xdr:cNvPr id="311974" name="Рисунок 8514">
          <a:extLst>
            <a:ext uri="{FF2B5EF4-FFF2-40B4-BE49-F238E27FC236}">
              <a16:creationId xmlns:a16="http://schemas.microsoft.com/office/drawing/2014/main" id="{F07FCB24-0B7C-47AB-8919-D538DA2F2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0" y="16764000"/>
          <a:ext cx="6858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59</xdr:row>
      <xdr:rowOff>47625</xdr:rowOff>
    </xdr:from>
    <xdr:to>
      <xdr:col>1</xdr:col>
      <xdr:colOff>866775</xdr:colOff>
      <xdr:row>59</xdr:row>
      <xdr:rowOff>276225</xdr:rowOff>
    </xdr:to>
    <xdr:pic>
      <xdr:nvPicPr>
        <xdr:cNvPr id="311975" name="Рисунок 8516">
          <a:extLst>
            <a:ext uri="{FF2B5EF4-FFF2-40B4-BE49-F238E27FC236}">
              <a16:creationId xmlns:a16="http://schemas.microsoft.com/office/drawing/2014/main" id="{E8D3534E-534A-45C2-8C3B-A41DFCBF5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4725" y="17068800"/>
          <a:ext cx="8477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295275</xdr:colOff>
      <xdr:row>60</xdr:row>
      <xdr:rowOff>19050</xdr:rowOff>
    </xdr:from>
    <xdr:to>
      <xdr:col>1</xdr:col>
      <xdr:colOff>571500</xdr:colOff>
      <xdr:row>60</xdr:row>
      <xdr:rowOff>304800</xdr:rowOff>
    </xdr:to>
    <xdr:pic>
      <xdr:nvPicPr>
        <xdr:cNvPr id="311976" name="Рисунок 8520">
          <a:extLst>
            <a:ext uri="{FF2B5EF4-FFF2-40B4-BE49-F238E27FC236}">
              <a16:creationId xmlns:a16="http://schemas.microsoft.com/office/drawing/2014/main" id="{DCA264B1-285C-49D7-94BA-328F687F7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0" y="17354550"/>
          <a:ext cx="27622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62</xdr:row>
      <xdr:rowOff>19050</xdr:rowOff>
    </xdr:from>
    <xdr:to>
      <xdr:col>1</xdr:col>
      <xdr:colOff>561975</xdr:colOff>
      <xdr:row>62</xdr:row>
      <xdr:rowOff>295275</xdr:rowOff>
    </xdr:to>
    <xdr:pic>
      <xdr:nvPicPr>
        <xdr:cNvPr id="311977" name="Рисунок 8524">
          <a:extLst>
            <a:ext uri="{FF2B5EF4-FFF2-40B4-BE49-F238E27FC236}">
              <a16:creationId xmlns:a16="http://schemas.microsoft.com/office/drawing/2014/main" id="{9056EB23-208E-46CF-AF5C-4FEA18714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17840325"/>
          <a:ext cx="32385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56</xdr:row>
      <xdr:rowOff>19050</xdr:rowOff>
    </xdr:from>
    <xdr:to>
      <xdr:col>1</xdr:col>
      <xdr:colOff>723900</xdr:colOff>
      <xdr:row>56</xdr:row>
      <xdr:rowOff>304800</xdr:rowOff>
    </xdr:to>
    <xdr:pic>
      <xdr:nvPicPr>
        <xdr:cNvPr id="311978" name="Рисунок 2">
          <a:extLst>
            <a:ext uri="{FF2B5EF4-FFF2-40B4-BE49-F238E27FC236}">
              <a16:creationId xmlns:a16="http://schemas.microsoft.com/office/drawing/2014/main" id="{3200475B-7ABC-44DF-B4EB-FBE76A20D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9975" y="16097250"/>
          <a:ext cx="6096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180975</xdr:colOff>
      <xdr:row>49</xdr:row>
      <xdr:rowOff>19050</xdr:rowOff>
    </xdr:from>
    <xdr:to>
      <xdr:col>1</xdr:col>
      <xdr:colOff>685800</xdr:colOff>
      <xdr:row>49</xdr:row>
      <xdr:rowOff>295275</xdr:rowOff>
    </xdr:to>
    <xdr:pic>
      <xdr:nvPicPr>
        <xdr:cNvPr id="311979" name="Рисунок 4">
          <a:extLst>
            <a:ext uri="{FF2B5EF4-FFF2-40B4-BE49-F238E27FC236}">
              <a16:creationId xmlns:a16="http://schemas.microsoft.com/office/drawing/2014/main" id="{89564787-D2D9-44E5-ABA2-18C973DEB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50" y="14182725"/>
          <a:ext cx="5048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1743075</xdr:colOff>
      <xdr:row>1</xdr:row>
      <xdr:rowOff>152400</xdr:rowOff>
    </xdr:from>
    <xdr:to>
      <xdr:col>0</xdr:col>
      <xdr:colOff>2562225</xdr:colOff>
      <xdr:row>3</xdr:row>
      <xdr:rowOff>114300</xdr:rowOff>
    </xdr:to>
    <xdr:pic>
      <xdr:nvPicPr>
        <xdr:cNvPr id="311980" name="Рисунок 39">
          <a:extLst>
            <a:ext uri="{FF2B5EF4-FFF2-40B4-BE49-F238E27FC236}">
              <a16:creationId xmlns:a16="http://schemas.microsoft.com/office/drawing/2014/main" id="{2386C14A-CE36-44FF-9346-0EE5B287C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3075" y="466725"/>
          <a:ext cx="81915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771525</xdr:colOff>
      <xdr:row>2</xdr:row>
      <xdr:rowOff>76200</xdr:rowOff>
    </xdr:from>
    <xdr:to>
      <xdr:col>8</xdr:col>
      <xdr:colOff>438150</xdr:colOff>
      <xdr:row>3</xdr:row>
      <xdr:rowOff>171450</xdr:rowOff>
    </xdr:to>
    <xdr:pic>
      <xdr:nvPicPr>
        <xdr:cNvPr id="311981" name="Рисунок 2">
          <a:extLst>
            <a:ext uri="{FF2B5EF4-FFF2-40B4-BE49-F238E27FC236}">
              <a16:creationId xmlns:a16="http://schemas.microsoft.com/office/drawing/2014/main" id="{5FE7E323-6030-47D0-989B-A88258B07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04850"/>
          <a:ext cx="1895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151086</xdr:colOff>
      <xdr:row>0</xdr:row>
      <xdr:rowOff>249621</xdr:rowOff>
    </xdr:from>
    <xdr:to>
      <xdr:col>0</xdr:col>
      <xdr:colOff>1641063</xdr:colOff>
      <xdr:row>3</xdr:row>
      <xdr:rowOff>268890</xdr:rowOff>
    </xdr:to>
    <xdr:pic>
      <xdr:nvPicPr>
        <xdr:cNvPr id="43" name="Рисунок 2">
          <a:extLst>
            <a:ext uri="{FF2B5EF4-FFF2-40B4-BE49-F238E27FC236}">
              <a16:creationId xmlns:a16="http://schemas.microsoft.com/office/drawing/2014/main" id="{A82127B3-2317-46F3-BDB8-B76FE2919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 bwMode="auto">
        <a:xfrm>
          <a:off x="151086" y="249621"/>
          <a:ext cx="1489977" cy="965200"/>
        </a:xfrm>
        <a:prstGeom prst="roundRect">
          <a:avLst>
            <a:gd name="adj" fmla="val 50000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 editAs="oneCell">
    <xdr:from>
      <xdr:col>1</xdr:col>
      <xdr:colOff>19050</xdr:colOff>
      <xdr:row>23</xdr:row>
      <xdr:rowOff>19050</xdr:rowOff>
    </xdr:from>
    <xdr:to>
      <xdr:col>1</xdr:col>
      <xdr:colOff>876300</xdr:colOff>
      <xdr:row>23</xdr:row>
      <xdr:rowOff>295275</xdr:rowOff>
    </xdr:to>
    <xdr:pic>
      <xdr:nvPicPr>
        <xdr:cNvPr id="311983" name="Рисунок 2">
          <a:extLst>
            <a:ext uri="{FF2B5EF4-FFF2-40B4-BE49-F238E27FC236}">
              <a16:creationId xmlns:a16="http://schemas.microsoft.com/office/drawing/2014/main" id="{4030065C-05C3-4B63-9D79-E9F36B2CB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4725" y="6581775"/>
          <a:ext cx="85725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209550</xdr:colOff>
      <xdr:row>28</xdr:row>
      <xdr:rowOff>19050</xdr:rowOff>
    </xdr:from>
    <xdr:to>
      <xdr:col>1</xdr:col>
      <xdr:colOff>676275</xdr:colOff>
      <xdr:row>28</xdr:row>
      <xdr:rowOff>304800</xdr:rowOff>
    </xdr:to>
    <xdr:pic>
      <xdr:nvPicPr>
        <xdr:cNvPr id="311984" name="Рисунок 28">
          <a:extLst>
            <a:ext uri="{FF2B5EF4-FFF2-40B4-BE49-F238E27FC236}">
              <a16:creationId xmlns:a16="http://schemas.microsoft.com/office/drawing/2014/main" id="{87C29E29-191C-4B3A-859A-5B945C4FF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5225" y="8029575"/>
          <a:ext cx="46672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219075</xdr:colOff>
      <xdr:row>52</xdr:row>
      <xdr:rowOff>19050</xdr:rowOff>
    </xdr:from>
    <xdr:to>
      <xdr:col>1</xdr:col>
      <xdr:colOff>590550</xdr:colOff>
      <xdr:row>52</xdr:row>
      <xdr:rowOff>314325</xdr:rowOff>
    </xdr:to>
    <xdr:pic>
      <xdr:nvPicPr>
        <xdr:cNvPr id="311985" name="Рисунок 54">
          <a:extLst>
            <a:ext uri="{FF2B5EF4-FFF2-40B4-BE49-F238E27FC236}">
              <a16:creationId xmlns:a16="http://schemas.microsoft.com/office/drawing/2014/main" id="{A0EF5E36-FE94-4361-9715-21ED2F3FD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0" y="14982825"/>
          <a:ext cx="3714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34</xdr:row>
      <xdr:rowOff>19050</xdr:rowOff>
    </xdr:from>
    <xdr:to>
      <xdr:col>1</xdr:col>
      <xdr:colOff>790575</xdr:colOff>
      <xdr:row>34</xdr:row>
      <xdr:rowOff>304800</xdr:rowOff>
    </xdr:to>
    <xdr:pic>
      <xdr:nvPicPr>
        <xdr:cNvPr id="311986" name="Рисунок 40">
          <a:extLst>
            <a:ext uri="{FF2B5EF4-FFF2-40B4-BE49-F238E27FC236}">
              <a16:creationId xmlns:a16="http://schemas.microsoft.com/office/drawing/2014/main" id="{2BAF0CCB-347B-4B03-AD99-ADF4CD2A7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9975" y="9753600"/>
          <a:ext cx="67627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257175</xdr:colOff>
      <xdr:row>48</xdr:row>
      <xdr:rowOff>47625</xdr:rowOff>
    </xdr:from>
    <xdr:to>
      <xdr:col>1</xdr:col>
      <xdr:colOff>590550</xdr:colOff>
      <xdr:row>48</xdr:row>
      <xdr:rowOff>276225</xdr:rowOff>
    </xdr:to>
    <xdr:pic>
      <xdr:nvPicPr>
        <xdr:cNvPr id="311987" name="Рисунок 52">
          <a:extLst>
            <a:ext uri="{FF2B5EF4-FFF2-40B4-BE49-F238E27FC236}">
              <a16:creationId xmlns:a16="http://schemas.microsoft.com/office/drawing/2014/main" id="{E1CF4452-EDDF-4D04-AFE6-66AD49590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50" y="13896975"/>
          <a:ext cx="33337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22</xdr:row>
      <xdr:rowOff>57150</xdr:rowOff>
    </xdr:from>
    <xdr:to>
      <xdr:col>1</xdr:col>
      <xdr:colOff>847725</xdr:colOff>
      <xdr:row>22</xdr:row>
      <xdr:rowOff>238125</xdr:rowOff>
    </xdr:to>
    <xdr:pic>
      <xdr:nvPicPr>
        <xdr:cNvPr id="311988" name="Рисунок 1">
          <a:extLst>
            <a:ext uri="{FF2B5EF4-FFF2-40B4-BE49-F238E27FC236}">
              <a16:creationId xmlns:a16="http://schemas.microsoft.com/office/drawing/2014/main" id="{ECF20CB5-9C1B-48DB-A686-06821CE2A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3775" y="6305550"/>
          <a:ext cx="8096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16</xdr:row>
      <xdr:rowOff>19050</xdr:rowOff>
    </xdr:from>
    <xdr:to>
      <xdr:col>1</xdr:col>
      <xdr:colOff>838200</xdr:colOff>
      <xdr:row>16</xdr:row>
      <xdr:rowOff>304800</xdr:rowOff>
    </xdr:to>
    <xdr:pic>
      <xdr:nvPicPr>
        <xdr:cNvPr id="311990" name="Рисунок 8">
          <a:extLst>
            <a:ext uri="{FF2B5EF4-FFF2-40B4-BE49-F238E27FC236}">
              <a16:creationId xmlns:a16="http://schemas.microsoft.com/office/drawing/2014/main" id="{7FCEDCED-D990-4975-938D-14E41164A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4162425"/>
          <a:ext cx="79057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3076575</xdr:colOff>
      <xdr:row>15</xdr:row>
      <xdr:rowOff>38100</xdr:rowOff>
    </xdr:from>
    <xdr:to>
      <xdr:col>0</xdr:col>
      <xdr:colOff>3429000</xdr:colOff>
      <xdr:row>15</xdr:row>
      <xdr:rowOff>314325</xdr:rowOff>
    </xdr:to>
    <xdr:pic>
      <xdr:nvPicPr>
        <xdr:cNvPr id="311991" name="Рисунок 48">
          <a:extLst>
            <a:ext uri="{FF2B5EF4-FFF2-40B4-BE49-F238E27FC236}">
              <a16:creationId xmlns:a16="http://schemas.microsoft.com/office/drawing/2014/main" id="{6282D63B-F92E-4FC8-A914-F2C852D2A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3857625"/>
          <a:ext cx="3524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3086100</xdr:colOff>
      <xdr:row>24</xdr:row>
      <xdr:rowOff>38100</xdr:rowOff>
    </xdr:from>
    <xdr:to>
      <xdr:col>0</xdr:col>
      <xdr:colOff>3429000</xdr:colOff>
      <xdr:row>24</xdr:row>
      <xdr:rowOff>304800</xdr:rowOff>
    </xdr:to>
    <xdr:pic>
      <xdr:nvPicPr>
        <xdr:cNvPr id="311992" name="Рисунок 51">
          <a:extLst>
            <a:ext uri="{FF2B5EF4-FFF2-40B4-BE49-F238E27FC236}">
              <a16:creationId xmlns:a16="http://schemas.microsoft.com/office/drawing/2014/main" id="{C745ADD7-59B1-491C-B410-A2D6B4995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6100" y="6915150"/>
          <a:ext cx="3429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12</xdr:row>
      <xdr:rowOff>28575</xdr:rowOff>
    </xdr:from>
    <xdr:to>
      <xdr:col>1</xdr:col>
      <xdr:colOff>847725</xdr:colOff>
      <xdr:row>12</xdr:row>
      <xdr:rowOff>314325</xdr:rowOff>
    </xdr:to>
    <xdr:pic>
      <xdr:nvPicPr>
        <xdr:cNvPr id="311993" name="Рисунок 4">
          <a:extLst>
            <a:ext uri="{FF2B5EF4-FFF2-40B4-BE49-F238E27FC236}">
              <a16:creationId xmlns:a16="http://schemas.microsoft.com/office/drawing/2014/main" id="{E365452E-FC9D-4614-A0D6-F3AC92574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3775" y="2876550"/>
          <a:ext cx="80962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21</xdr:row>
      <xdr:rowOff>85725</xdr:rowOff>
    </xdr:from>
    <xdr:to>
      <xdr:col>1</xdr:col>
      <xdr:colOff>857250</xdr:colOff>
      <xdr:row>21</xdr:row>
      <xdr:rowOff>228600</xdr:rowOff>
    </xdr:to>
    <xdr:pic>
      <xdr:nvPicPr>
        <xdr:cNvPr id="311994" name="Рисунок 2">
          <a:extLst>
            <a:ext uri="{FF2B5EF4-FFF2-40B4-BE49-F238E27FC236}">
              <a16:creationId xmlns:a16="http://schemas.microsoft.com/office/drawing/2014/main" id="{5C1BA86D-2ED5-46D6-B36B-21A2BFF91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0" y="6019800"/>
          <a:ext cx="8286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171450</xdr:colOff>
      <xdr:row>19</xdr:row>
      <xdr:rowOff>28575</xdr:rowOff>
    </xdr:from>
    <xdr:to>
      <xdr:col>1</xdr:col>
      <xdr:colOff>714375</xdr:colOff>
      <xdr:row>19</xdr:row>
      <xdr:rowOff>304800</xdr:rowOff>
    </xdr:to>
    <xdr:pic>
      <xdr:nvPicPr>
        <xdr:cNvPr id="311995" name="Рисунок 12">
          <a:extLst>
            <a:ext uri="{FF2B5EF4-FFF2-40B4-BE49-F238E27FC236}">
              <a16:creationId xmlns:a16="http://schemas.microsoft.com/office/drawing/2014/main" id="{2C7EAB06-8BFD-4C82-BF64-A57B9BBC0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7125" y="5143500"/>
          <a:ext cx="5429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67</xdr:row>
      <xdr:rowOff>28575</xdr:rowOff>
    </xdr:from>
    <xdr:to>
      <xdr:col>1</xdr:col>
      <xdr:colOff>723900</xdr:colOff>
      <xdr:row>67</xdr:row>
      <xdr:rowOff>295275</xdr:rowOff>
    </xdr:to>
    <xdr:pic>
      <xdr:nvPicPr>
        <xdr:cNvPr id="311996" name="Рисунок 1">
          <a:extLst>
            <a:ext uri="{FF2B5EF4-FFF2-40B4-BE49-F238E27FC236}">
              <a16:creationId xmlns:a16="http://schemas.microsoft.com/office/drawing/2014/main" id="{CD19F98E-9BD1-42A1-9ADB-D31CEEE39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9975" y="18649950"/>
          <a:ext cx="6096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66</xdr:row>
      <xdr:rowOff>57150</xdr:rowOff>
    </xdr:from>
    <xdr:to>
      <xdr:col>1</xdr:col>
      <xdr:colOff>790575</xdr:colOff>
      <xdr:row>66</xdr:row>
      <xdr:rowOff>247650</xdr:rowOff>
    </xdr:to>
    <xdr:pic>
      <xdr:nvPicPr>
        <xdr:cNvPr id="311997" name="Рисунок 53">
          <a:extLst>
            <a:ext uri="{FF2B5EF4-FFF2-40B4-BE49-F238E27FC236}">
              <a16:creationId xmlns:a16="http://schemas.microsoft.com/office/drawing/2014/main" id="{89C8C811-18AF-4FEF-BFA2-44F107893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0" y="18364200"/>
          <a:ext cx="704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154043</xdr:colOff>
      <xdr:row>64</xdr:row>
      <xdr:rowOff>163566</xdr:rowOff>
    </xdr:from>
    <xdr:ext cx="542267" cy="361511"/>
    <xdr:pic>
      <xdr:nvPicPr>
        <xdr:cNvPr id="53" name="Рисунок 45">
          <a:extLst>
            <a:ext uri="{FF2B5EF4-FFF2-40B4-BE49-F238E27FC236}">
              <a16:creationId xmlns:a16="http://schemas.microsoft.com/office/drawing/2014/main" id="{66F03937-D5A8-4977-939D-B514D78A7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8733" y="18162532"/>
          <a:ext cx="542267" cy="3615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49</xdr:row>
      <xdr:rowOff>19050</xdr:rowOff>
    </xdr:from>
    <xdr:to>
      <xdr:col>1</xdr:col>
      <xdr:colOff>885825</xdr:colOff>
      <xdr:row>49</xdr:row>
      <xdr:rowOff>457200</xdr:rowOff>
    </xdr:to>
    <xdr:pic macro="[0]!Рисунок140_Щелчок">
      <xdr:nvPicPr>
        <xdr:cNvPr id="310193" name="Рисунок 140">
          <a:extLst>
            <a:ext uri="{FF2B5EF4-FFF2-40B4-BE49-F238E27FC236}">
              <a16:creationId xmlns:a16="http://schemas.microsoft.com/office/drawing/2014/main" id="{01CB8313-02CB-464D-A3C0-C25A31333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0375" y="17221200"/>
          <a:ext cx="5334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9525</xdr:colOff>
      <xdr:row>0</xdr:row>
      <xdr:rowOff>19050</xdr:rowOff>
    </xdr:from>
    <xdr:to>
      <xdr:col>11</xdr:col>
      <xdr:colOff>704850</xdr:colOff>
      <xdr:row>6</xdr:row>
      <xdr:rowOff>285750</xdr:rowOff>
    </xdr:to>
    <xdr:pic>
      <xdr:nvPicPr>
        <xdr:cNvPr id="310194" name="Рисунок 42">
          <a:extLst>
            <a:ext uri="{FF2B5EF4-FFF2-40B4-BE49-F238E27FC236}">
              <a16:creationId xmlns:a16="http://schemas.microsoft.com/office/drawing/2014/main" id="{BF193B73-890C-4633-8648-4034FC125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19050"/>
          <a:ext cx="1409700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171450</xdr:colOff>
      <xdr:row>14</xdr:row>
      <xdr:rowOff>85725</xdr:rowOff>
    </xdr:from>
    <xdr:to>
      <xdr:col>1</xdr:col>
      <xdr:colOff>1104900</xdr:colOff>
      <xdr:row>15</xdr:row>
      <xdr:rowOff>352425</xdr:rowOff>
    </xdr:to>
    <xdr:pic macro="[0]!Рисунок43_Щелчок">
      <xdr:nvPicPr>
        <xdr:cNvPr id="310195" name="Рисунок 43">
          <a:extLst>
            <a:ext uri="{FF2B5EF4-FFF2-40B4-BE49-F238E27FC236}">
              <a16:creationId xmlns:a16="http://schemas.microsoft.com/office/drawing/2014/main" id="{F827D81B-B4AC-4065-AA73-0B0D605C7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2828925"/>
          <a:ext cx="9334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152400</xdr:colOff>
      <xdr:row>16</xdr:row>
      <xdr:rowOff>85725</xdr:rowOff>
    </xdr:from>
    <xdr:to>
      <xdr:col>1</xdr:col>
      <xdr:colOff>1095375</xdr:colOff>
      <xdr:row>17</xdr:row>
      <xdr:rowOff>361950</xdr:rowOff>
    </xdr:to>
    <xdr:pic macro="[0]!Рисунок69_Щелчок">
      <xdr:nvPicPr>
        <xdr:cNvPr id="310196" name="Рисунок 69">
          <a:extLst>
            <a:ext uri="{FF2B5EF4-FFF2-40B4-BE49-F238E27FC236}">
              <a16:creationId xmlns:a16="http://schemas.microsoft.com/office/drawing/2014/main" id="{5F99B772-FE5B-44C6-B5B5-C9530D79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3705225"/>
          <a:ext cx="9429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161925</xdr:colOff>
      <xdr:row>20</xdr:row>
      <xdr:rowOff>76200</xdr:rowOff>
    </xdr:from>
    <xdr:to>
      <xdr:col>1</xdr:col>
      <xdr:colOff>1066800</xdr:colOff>
      <xdr:row>21</xdr:row>
      <xdr:rowOff>361950</xdr:rowOff>
    </xdr:to>
    <xdr:pic macro="[0]!Рисунок89_Щелчок">
      <xdr:nvPicPr>
        <xdr:cNvPr id="310197" name="Рисунок 89">
          <a:extLst>
            <a:ext uri="{FF2B5EF4-FFF2-40B4-BE49-F238E27FC236}">
              <a16:creationId xmlns:a16="http://schemas.microsoft.com/office/drawing/2014/main" id="{1A96C550-5F72-483A-8E95-C01519868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875" y="5448300"/>
          <a:ext cx="90487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361950</xdr:colOff>
      <xdr:row>29</xdr:row>
      <xdr:rowOff>123825</xdr:rowOff>
    </xdr:from>
    <xdr:to>
      <xdr:col>1</xdr:col>
      <xdr:colOff>933450</xdr:colOff>
      <xdr:row>31</xdr:row>
      <xdr:rowOff>38100</xdr:rowOff>
    </xdr:to>
    <xdr:pic macro="[0]!Рисунок106_Щелчок">
      <xdr:nvPicPr>
        <xdr:cNvPr id="310198" name="Рисунок 106" descr="Capac frontal FP-182, natur, Toza Markovic | MatHaus by Arabesque">
          <a:extLst>
            <a:ext uri="{FF2B5EF4-FFF2-40B4-BE49-F238E27FC236}">
              <a16:creationId xmlns:a16="http://schemas.microsoft.com/office/drawing/2014/main" id="{F94527CA-22EC-4D4E-BA9A-551D00060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9900" y="9096375"/>
          <a:ext cx="5715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390525</xdr:colOff>
      <xdr:row>31</xdr:row>
      <xdr:rowOff>28575</xdr:rowOff>
    </xdr:from>
    <xdr:to>
      <xdr:col>1</xdr:col>
      <xdr:colOff>904875</xdr:colOff>
      <xdr:row>31</xdr:row>
      <xdr:rowOff>457200</xdr:rowOff>
    </xdr:to>
    <xdr:pic macro="[0]!Рисунок108_Щелчок">
      <xdr:nvPicPr>
        <xdr:cNvPr id="310199" name="Рисунок 108">
          <a:extLst>
            <a:ext uri="{FF2B5EF4-FFF2-40B4-BE49-F238E27FC236}">
              <a16:creationId xmlns:a16="http://schemas.microsoft.com/office/drawing/2014/main" id="{0813D785-B140-4741-91A2-A3C9E3119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8475" y="9658350"/>
          <a:ext cx="51435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371475</xdr:colOff>
      <xdr:row>32</xdr:row>
      <xdr:rowOff>19050</xdr:rowOff>
    </xdr:from>
    <xdr:to>
      <xdr:col>1</xdr:col>
      <xdr:colOff>876300</xdr:colOff>
      <xdr:row>32</xdr:row>
      <xdr:rowOff>447675</xdr:rowOff>
    </xdr:to>
    <xdr:pic macro="[0]!Рисунок110_Щелчок">
      <xdr:nvPicPr>
        <xdr:cNvPr id="310200" name="Рисунок 110">
          <a:extLst>
            <a:ext uri="{FF2B5EF4-FFF2-40B4-BE49-F238E27FC236}">
              <a16:creationId xmlns:a16="http://schemas.microsoft.com/office/drawing/2014/main" id="{881A7A5F-1154-471B-8C53-A50759298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9425" y="10115550"/>
          <a:ext cx="50482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381000</xdr:colOff>
      <xdr:row>33</xdr:row>
      <xdr:rowOff>19050</xdr:rowOff>
    </xdr:from>
    <xdr:to>
      <xdr:col>1</xdr:col>
      <xdr:colOff>866775</xdr:colOff>
      <xdr:row>33</xdr:row>
      <xdr:rowOff>447675</xdr:rowOff>
    </xdr:to>
    <xdr:pic macro="[0]!Рисунок112_Щелчок">
      <xdr:nvPicPr>
        <xdr:cNvPr id="310201" name="Рисунок 112">
          <a:extLst>
            <a:ext uri="{FF2B5EF4-FFF2-40B4-BE49-F238E27FC236}">
              <a16:creationId xmlns:a16="http://schemas.microsoft.com/office/drawing/2014/main" id="{7A5F2856-479C-4758-8B70-AFAB92212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8950" y="10582275"/>
          <a:ext cx="48577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428625</xdr:colOff>
      <xdr:row>35</xdr:row>
      <xdr:rowOff>19050</xdr:rowOff>
    </xdr:from>
    <xdr:to>
      <xdr:col>1</xdr:col>
      <xdr:colOff>923925</xdr:colOff>
      <xdr:row>35</xdr:row>
      <xdr:rowOff>457200</xdr:rowOff>
    </xdr:to>
    <xdr:pic macro="[0]!Рисунок114_Щелчок">
      <xdr:nvPicPr>
        <xdr:cNvPr id="310202" name="Рисунок 114">
          <a:extLst>
            <a:ext uri="{FF2B5EF4-FFF2-40B4-BE49-F238E27FC236}">
              <a16:creationId xmlns:a16="http://schemas.microsoft.com/office/drawing/2014/main" id="{2EBA70D1-D07C-4190-8F44-BAAF4FF23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1239500"/>
          <a:ext cx="4953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361950</xdr:colOff>
      <xdr:row>37</xdr:row>
      <xdr:rowOff>19050</xdr:rowOff>
    </xdr:from>
    <xdr:to>
      <xdr:col>1</xdr:col>
      <xdr:colOff>952500</xdr:colOff>
      <xdr:row>37</xdr:row>
      <xdr:rowOff>457200</xdr:rowOff>
    </xdr:to>
    <xdr:pic macro="[0]!Рисунок118_Щелчок">
      <xdr:nvPicPr>
        <xdr:cNvPr id="310203" name="Рисунок 118">
          <a:extLst>
            <a:ext uri="{FF2B5EF4-FFF2-40B4-BE49-F238E27FC236}">
              <a16:creationId xmlns:a16="http://schemas.microsoft.com/office/drawing/2014/main" id="{B411BBC6-8761-47A0-8490-B00CE868F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9900" y="12172950"/>
          <a:ext cx="5905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371475</xdr:colOff>
      <xdr:row>38</xdr:row>
      <xdr:rowOff>19050</xdr:rowOff>
    </xdr:from>
    <xdr:to>
      <xdr:col>1</xdr:col>
      <xdr:colOff>942975</xdr:colOff>
      <xdr:row>38</xdr:row>
      <xdr:rowOff>447675</xdr:rowOff>
    </xdr:to>
    <xdr:pic macro="[0]!Рисунок120_Щелчок">
      <xdr:nvPicPr>
        <xdr:cNvPr id="310204" name="Рисунок 120">
          <a:extLst>
            <a:ext uri="{FF2B5EF4-FFF2-40B4-BE49-F238E27FC236}">
              <a16:creationId xmlns:a16="http://schemas.microsoft.com/office/drawing/2014/main" id="{5A886A5A-58F6-4463-944D-434136C26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9425" y="12639675"/>
          <a:ext cx="5715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428625</xdr:colOff>
      <xdr:row>40</xdr:row>
      <xdr:rowOff>19050</xdr:rowOff>
    </xdr:from>
    <xdr:to>
      <xdr:col>1</xdr:col>
      <xdr:colOff>923925</xdr:colOff>
      <xdr:row>40</xdr:row>
      <xdr:rowOff>457200</xdr:rowOff>
    </xdr:to>
    <xdr:pic macro="[0]!Рисунок125_Щелчок">
      <xdr:nvPicPr>
        <xdr:cNvPr id="310205" name="Рисунок 125">
          <a:extLst>
            <a:ext uri="{FF2B5EF4-FFF2-40B4-BE49-F238E27FC236}">
              <a16:creationId xmlns:a16="http://schemas.microsoft.com/office/drawing/2014/main" id="{EFC7E93D-A0D7-4174-9B47-C42045103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3296900"/>
          <a:ext cx="4953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400050</xdr:colOff>
      <xdr:row>41</xdr:row>
      <xdr:rowOff>19050</xdr:rowOff>
    </xdr:from>
    <xdr:to>
      <xdr:col>1</xdr:col>
      <xdr:colOff>895350</xdr:colOff>
      <xdr:row>41</xdr:row>
      <xdr:rowOff>457200</xdr:rowOff>
    </xdr:to>
    <xdr:pic macro="[0]!Рисунок126_Щелчок">
      <xdr:nvPicPr>
        <xdr:cNvPr id="310206" name="Рисунок 126">
          <a:extLst>
            <a:ext uri="{FF2B5EF4-FFF2-40B4-BE49-F238E27FC236}">
              <a16:creationId xmlns:a16="http://schemas.microsoft.com/office/drawing/2014/main" id="{89CF2C91-AA8F-4FC0-8D22-805F81C21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763625"/>
          <a:ext cx="4953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371475</xdr:colOff>
      <xdr:row>42</xdr:row>
      <xdr:rowOff>19050</xdr:rowOff>
    </xdr:from>
    <xdr:to>
      <xdr:col>1</xdr:col>
      <xdr:colOff>923925</xdr:colOff>
      <xdr:row>42</xdr:row>
      <xdr:rowOff>457200</xdr:rowOff>
    </xdr:to>
    <xdr:pic macro="[0]!Рисунок128_Щелчок">
      <xdr:nvPicPr>
        <xdr:cNvPr id="310207" name="Рисунок 128">
          <a:extLst>
            <a:ext uri="{FF2B5EF4-FFF2-40B4-BE49-F238E27FC236}">
              <a16:creationId xmlns:a16="http://schemas.microsoft.com/office/drawing/2014/main" id="{FC8A3E9F-6939-422D-B290-26309E211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9425" y="14230350"/>
          <a:ext cx="5524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390525</xdr:colOff>
      <xdr:row>43</xdr:row>
      <xdr:rowOff>19050</xdr:rowOff>
    </xdr:from>
    <xdr:to>
      <xdr:col>1</xdr:col>
      <xdr:colOff>914400</xdr:colOff>
      <xdr:row>43</xdr:row>
      <xdr:rowOff>447675</xdr:rowOff>
    </xdr:to>
    <xdr:pic macro="[0]!Рисунок130_Щелчок">
      <xdr:nvPicPr>
        <xdr:cNvPr id="310208" name="Рисунок 130">
          <a:extLst>
            <a:ext uri="{FF2B5EF4-FFF2-40B4-BE49-F238E27FC236}">
              <a16:creationId xmlns:a16="http://schemas.microsoft.com/office/drawing/2014/main" id="{B62765DA-C23A-450E-85A2-B2F6B2278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8475" y="14697075"/>
          <a:ext cx="52387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400050</xdr:colOff>
      <xdr:row>47</xdr:row>
      <xdr:rowOff>19050</xdr:rowOff>
    </xdr:from>
    <xdr:to>
      <xdr:col>1</xdr:col>
      <xdr:colOff>885825</xdr:colOff>
      <xdr:row>47</xdr:row>
      <xdr:rowOff>457200</xdr:rowOff>
    </xdr:to>
    <xdr:pic macro="[0]!Рисунок136_Щелчок">
      <xdr:nvPicPr>
        <xdr:cNvPr id="310209" name="Рисунок 136">
          <a:extLst>
            <a:ext uri="{FF2B5EF4-FFF2-40B4-BE49-F238E27FC236}">
              <a16:creationId xmlns:a16="http://schemas.microsoft.com/office/drawing/2014/main" id="{EDC7C415-2606-4D4C-B3D1-C97E7652B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287750"/>
          <a:ext cx="4857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400050</xdr:colOff>
      <xdr:row>48</xdr:row>
      <xdr:rowOff>19050</xdr:rowOff>
    </xdr:from>
    <xdr:to>
      <xdr:col>1</xdr:col>
      <xdr:colOff>876300</xdr:colOff>
      <xdr:row>48</xdr:row>
      <xdr:rowOff>457200</xdr:rowOff>
    </xdr:to>
    <xdr:pic macro="[0]!Рисунок138_Щелчок">
      <xdr:nvPicPr>
        <xdr:cNvPr id="310210" name="Рисунок 138">
          <a:extLst>
            <a:ext uri="{FF2B5EF4-FFF2-40B4-BE49-F238E27FC236}">
              <a16:creationId xmlns:a16="http://schemas.microsoft.com/office/drawing/2014/main" id="{06C5DD4A-FABB-4D6E-B425-6454AC2F8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754475"/>
          <a:ext cx="4762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361950</xdr:colOff>
      <xdr:row>50</xdr:row>
      <xdr:rowOff>19050</xdr:rowOff>
    </xdr:from>
    <xdr:to>
      <xdr:col>1</xdr:col>
      <xdr:colOff>923925</xdr:colOff>
      <xdr:row>50</xdr:row>
      <xdr:rowOff>457200</xdr:rowOff>
    </xdr:to>
    <xdr:pic macro="[0]!Рисунок142_Щелчок">
      <xdr:nvPicPr>
        <xdr:cNvPr id="310211" name="Рисунок 142">
          <a:extLst>
            <a:ext uri="{FF2B5EF4-FFF2-40B4-BE49-F238E27FC236}">
              <a16:creationId xmlns:a16="http://schemas.microsoft.com/office/drawing/2014/main" id="{566B7B06-F72E-4BF2-93A5-C200E840F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9900" y="17687925"/>
          <a:ext cx="5619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352425</xdr:colOff>
      <xdr:row>62</xdr:row>
      <xdr:rowOff>19050</xdr:rowOff>
    </xdr:from>
    <xdr:to>
      <xdr:col>1</xdr:col>
      <xdr:colOff>904875</xdr:colOff>
      <xdr:row>62</xdr:row>
      <xdr:rowOff>457200</xdr:rowOff>
    </xdr:to>
    <xdr:pic macro="[0]!Рисунок153_Щелчок">
      <xdr:nvPicPr>
        <xdr:cNvPr id="310212" name="Рисунок 153">
          <a:extLst>
            <a:ext uri="{FF2B5EF4-FFF2-40B4-BE49-F238E27FC236}">
              <a16:creationId xmlns:a16="http://schemas.microsoft.com/office/drawing/2014/main" id="{D39A455B-C670-4D61-A457-18C33CB99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0375" y="22459950"/>
          <a:ext cx="5524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352425</xdr:colOff>
      <xdr:row>63</xdr:row>
      <xdr:rowOff>19050</xdr:rowOff>
    </xdr:from>
    <xdr:to>
      <xdr:col>1</xdr:col>
      <xdr:colOff>885825</xdr:colOff>
      <xdr:row>63</xdr:row>
      <xdr:rowOff>457200</xdr:rowOff>
    </xdr:to>
    <xdr:pic macro="[0]!Рисунок154_Щелчок">
      <xdr:nvPicPr>
        <xdr:cNvPr id="310213" name="Рисунок 154">
          <a:extLst>
            <a:ext uri="{FF2B5EF4-FFF2-40B4-BE49-F238E27FC236}">
              <a16:creationId xmlns:a16="http://schemas.microsoft.com/office/drawing/2014/main" id="{A1BD37B2-A84F-4CAD-9D1A-046BB5E2B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0375" y="22926675"/>
          <a:ext cx="5334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409575</xdr:colOff>
      <xdr:row>56</xdr:row>
      <xdr:rowOff>19050</xdr:rowOff>
    </xdr:from>
    <xdr:to>
      <xdr:col>1</xdr:col>
      <xdr:colOff>809625</xdr:colOff>
      <xdr:row>56</xdr:row>
      <xdr:rowOff>447675</xdr:rowOff>
    </xdr:to>
    <xdr:pic macro="[0]!ПрайсKikinda_Рисунок3_Щелчок">
      <xdr:nvPicPr>
        <xdr:cNvPr id="310214" name="Рисунок 3">
          <a:extLst>
            <a:ext uri="{FF2B5EF4-FFF2-40B4-BE49-F238E27FC236}">
              <a16:creationId xmlns:a16="http://schemas.microsoft.com/office/drawing/2014/main" id="{8888AC32-4DF3-457F-9B99-A28E70F94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7525" y="19935825"/>
          <a:ext cx="40005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447675</xdr:colOff>
      <xdr:row>52</xdr:row>
      <xdr:rowOff>19050</xdr:rowOff>
    </xdr:from>
    <xdr:to>
      <xdr:col>1</xdr:col>
      <xdr:colOff>847725</xdr:colOff>
      <xdr:row>52</xdr:row>
      <xdr:rowOff>447675</xdr:rowOff>
    </xdr:to>
    <xdr:pic macro="[0]!Рисунок5_Щелчок">
      <xdr:nvPicPr>
        <xdr:cNvPr id="310215" name="Рисунок 5">
          <a:extLst>
            <a:ext uri="{FF2B5EF4-FFF2-40B4-BE49-F238E27FC236}">
              <a16:creationId xmlns:a16="http://schemas.microsoft.com/office/drawing/2014/main" id="{E30EE2DB-075E-4DBC-A806-DB5A22E62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5625" y="18345150"/>
          <a:ext cx="40005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381000</xdr:colOff>
      <xdr:row>44</xdr:row>
      <xdr:rowOff>19050</xdr:rowOff>
    </xdr:from>
    <xdr:to>
      <xdr:col>1</xdr:col>
      <xdr:colOff>933450</xdr:colOff>
      <xdr:row>44</xdr:row>
      <xdr:rowOff>457200</xdr:rowOff>
    </xdr:to>
    <xdr:pic macro="[0]!Рисунок9_Щелчок">
      <xdr:nvPicPr>
        <xdr:cNvPr id="310216" name="Рисунок 9">
          <a:extLst>
            <a:ext uri="{FF2B5EF4-FFF2-40B4-BE49-F238E27FC236}">
              <a16:creationId xmlns:a16="http://schemas.microsoft.com/office/drawing/2014/main" id="{69B362F3-8443-49A7-B7AD-973A1101A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8950" y="15163800"/>
          <a:ext cx="5524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390525</xdr:colOff>
      <xdr:row>45</xdr:row>
      <xdr:rowOff>19050</xdr:rowOff>
    </xdr:from>
    <xdr:to>
      <xdr:col>1</xdr:col>
      <xdr:colOff>952500</xdr:colOff>
      <xdr:row>45</xdr:row>
      <xdr:rowOff>447675</xdr:rowOff>
    </xdr:to>
    <xdr:pic macro="[0]!Рисунок11_Щелчок">
      <xdr:nvPicPr>
        <xdr:cNvPr id="310217" name="Рисунок 11">
          <a:extLst>
            <a:ext uri="{FF2B5EF4-FFF2-40B4-BE49-F238E27FC236}">
              <a16:creationId xmlns:a16="http://schemas.microsoft.com/office/drawing/2014/main" id="{0ADD6DB9-D396-45C2-B4C2-1C30D5017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8475" y="15630525"/>
          <a:ext cx="56197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438150</xdr:colOff>
      <xdr:row>55</xdr:row>
      <xdr:rowOff>28575</xdr:rowOff>
    </xdr:from>
    <xdr:to>
      <xdr:col>1</xdr:col>
      <xdr:colOff>847725</xdr:colOff>
      <xdr:row>55</xdr:row>
      <xdr:rowOff>457200</xdr:rowOff>
    </xdr:to>
    <xdr:pic macro="[0]!Рисунок5_Щелчок">
      <xdr:nvPicPr>
        <xdr:cNvPr id="310218" name="Рисунок 74">
          <a:extLst>
            <a:ext uri="{FF2B5EF4-FFF2-40B4-BE49-F238E27FC236}">
              <a16:creationId xmlns:a16="http://schemas.microsoft.com/office/drawing/2014/main" id="{BF75A166-0F4D-415C-A8A5-31A11CF96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6100" y="19478625"/>
          <a:ext cx="40957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400050</xdr:colOff>
      <xdr:row>53</xdr:row>
      <xdr:rowOff>19050</xdr:rowOff>
    </xdr:from>
    <xdr:to>
      <xdr:col>1</xdr:col>
      <xdr:colOff>847725</xdr:colOff>
      <xdr:row>53</xdr:row>
      <xdr:rowOff>447675</xdr:rowOff>
    </xdr:to>
    <xdr:pic macro="[0]!ПрайсKikinda_Рисунок3_Щелчок">
      <xdr:nvPicPr>
        <xdr:cNvPr id="310219" name="Рисунок 75">
          <a:extLst>
            <a:ext uri="{FF2B5EF4-FFF2-40B4-BE49-F238E27FC236}">
              <a16:creationId xmlns:a16="http://schemas.microsoft.com/office/drawing/2014/main" id="{0E67F7D5-EFA8-4116-A6F4-B17A3F9CC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811875"/>
          <a:ext cx="44767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390525</xdr:colOff>
      <xdr:row>57</xdr:row>
      <xdr:rowOff>19050</xdr:rowOff>
    </xdr:from>
    <xdr:to>
      <xdr:col>1</xdr:col>
      <xdr:colOff>838200</xdr:colOff>
      <xdr:row>57</xdr:row>
      <xdr:rowOff>457200</xdr:rowOff>
    </xdr:to>
    <xdr:pic macro="[0]!Рисунок13_Щелчок">
      <xdr:nvPicPr>
        <xdr:cNvPr id="310220" name="Рисунок 13">
          <a:extLst>
            <a:ext uri="{FF2B5EF4-FFF2-40B4-BE49-F238E27FC236}">
              <a16:creationId xmlns:a16="http://schemas.microsoft.com/office/drawing/2014/main" id="{2FF5DB38-D46B-4C08-A441-BECA35241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8475" y="20402550"/>
          <a:ext cx="4476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419100</xdr:colOff>
      <xdr:row>58</xdr:row>
      <xdr:rowOff>19050</xdr:rowOff>
    </xdr:from>
    <xdr:to>
      <xdr:col>1</xdr:col>
      <xdr:colOff>857250</xdr:colOff>
      <xdr:row>58</xdr:row>
      <xdr:rowOff>447675</xdr:rowOff>
    </xdr:to>
    <xdr:pic macro="[0]!Рисунок15_Щелчок">
      <xdr:nvPicPr>
        <xdr:cNvPr id="310221" name="Рисунок 15">
          <a:extLst>
            <a:ext uri="{FF2B5EF4-FFF2-40B4-BE49-F238E27FC236}">
              <a16:creationId xmlns:a16="http://schemas.microsoft.com/office/drawing/2014/main" id="{3F33BF62-D241-41DA-95F4-548D6F246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7050" y="20869275"/>
          <a:ext cx="43815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381000</xdr:colOff>
      <xdr:row>60</xdr:row>
      <xdr:rowOff>19050</xdr:rowOff>
    </xdr:from>
    <xdr:to>
      <xdr:col>1</xdr:col>
      <xdr:colOff>904875</xdr:colOff>
      <xdr:row>60</xdr:row>
      <xdr:rowOff>457200</xdr:rowOff>
    </xdr:to>
    <xdr:pic macro="[0]!Рисунок17_Щелчок">
      <xdr:nvPicPr>
        <xdr:cNvPr id="310222" name="Рисунок 17">
          <a:extLst>
            <a:ext uri="{FF2B5EF4-FFF2-40B4-BE49-F238E27FC236}">
              <a16:creationId xmlns:a16="http://schemas.microsoft.com/office/drawing/2014/main" id="{087F249D-4B8F-489A-84CA-0CF3A5043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8950" y="21526500"/>
          <a:ext cx="5238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438150</xdr:colOff>
      <xdr:row>61</xdr:row>
      <xdr:rowOff>19050</xdr:rowOff>
    </xdr:from>
    <xdr:to>
      <xdr:col>1</xdr:col>
      <xdr:colOff>828675</xdr:colOff>
      <xdr:row>61</xdr:row>
      <xdr:rowOff>447675</xdr:rowOff>
    </xdr:to>
    <xdr:pic macro="[0]!Рисунок19_Щелчок">
      <xdr:nvPicPr>
        <xdr:cNvPr id="310223" name="Рисунок 19">
          <a:extLst>
            <a:ext uri="{FF2B5EF4-FFF2-40B4-BE49-F238E27FC236}">
              <a16:creationId xmlns:a16="http://schemas.microsoft.com/office/drawing/2014/main" id="{8F0EC541-12F9-4DD0-B63A-5AE980C1F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6100" y="21993225"/>
          <a:ext cx="39052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323850</xdr:colOff>
      <xdr:row>64</xdr:row>
      <xdr:rowOff>19050</xdr:rowOff>
    </xdr:from>
    <xdr:to>
      <xdr:col>1</xdr:col>
      <xdr:colOff>895350</xdr:colOff>
      <xdr:row>64</xdr:row>
      <xdr:rowOff>457200</xdr:rowOff>
    </xdr:to>
    <xdr:pic macro="[0]!Рисунок21_Щелчок">
      <xdr:nvPicPr>
        <xdr:cNvPr id="310224" name="Рисунок 21">
          <a:extLst>
            <a:ext uri="{FF2B5EF4-FFF2-40B4-BE49-F238E27FC236}">
              <a16:creationId xmlns:a16="http://schemas.microsoft.com/office/drawing/2014/main" id="{2CB095F0-5D3D-46D9-9B83-76B11C803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1800" y="23393400"/>
          <a:ext cx="5715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457200</xdr:colOff>
      <xdr:row>65</xdr:row>
      <xdr:rowOff>19050</xdr:rowOff>
    </xdr:from>
    <xdr:to>
      <xdr:col>1</xdr:col>
      <xdr:colOff>857250</xdr:colOff>
      <xdr:row>65</xdr:row>
      <xdr:rowOff>447675</xdr:rowOff>
    </xdr:to>
    <xdr:pic macro="[0]!Рисунок23_Щелчок">
      <xdr:nvPicPr>
        <xdr:cNvPr id="310225" name="Рисунок 23">
          <a:extLst>
            <a:ext uri="{FF2B5EF4-FFF2-40B4-BE49-F238E27FC236}">
              <a16:creationId xmlns:a16="http://schemas.microsoft.com/office/drawing/2014/main" id="{780DC069-4C18-403E-A2A8-220260146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5150" y="23860125"/>
          <a:ext cx="40005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161925</xdr:colOff>
      <xdr:row>18</xdr:row>
      <xdr:rowOff>76200</xdr:rowOff>
    </xdr:from>
    <xdr:to>
      <xdr:col>1</xdr:col>
      <xdr:colOff>1076325</xdr:colOff>
      <xdr:row>19</xdr:row>
      <xdr:rowOff>352425</xdr:rowOff>
    </xdr:to>
    <xdr:pic>
      <xdr:nvPicPr>
        <xdr:cNvPr id="310226" name="Рисунок 4">
          <a:extLst>
            <a:ext uri="{FF2B5EF4-FFF2-40B4-BE49-F238E27FC236}">
              <a16:creationId xmlns:a16="http://schemas.microsoft.com/office/drawing/2014/main" id="{C3C57173-4C47-443F-820C-FFD04A9D7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875" y="4572000"/>
          <a:ext cx="9144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200025</xdr:colOff>
      <xdr:row>22</xdr:row>
      <xdr:rowOff>114300</xdr:rowOff>
    </xdr:from>
    <xdr:to>
      <xdr:col>1</xdr:col>
      <xdr:colOff>1057275</xdr:colOff>
      <xdr:row>23</xdr:row>
      <xdr:rowOff>342900</xdr:rowOff>
    </xdr:to>
    <xdr:pic>
      <xdr:nvPicPr>
        <xdr:cNvPr id="310227" name="Рисунок 6">
          <a:extLst>
            <a:ext uri="{FF2B5EF4-FFF2-40B4-BE49-F238E27FC236}">
              <a16:creationId xmlns:a16="http://schemas.microsoft.com/office/drawing/2014/main" id="{006CF4E9-1933-4F6E-9448-0B22A0892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362700"/>
          <a:ext cx="8572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142875</xdr:colOff>
      <xdr:row>26</xdr:row>
      <xdr:rowOff>95250</xdr:rowOff>
    </xdr:from>
    <xdr:to>
      <xdr:col>1</xdr:col>
      <xdr:colOff>1123950</xdr:colOff>
      <xdr:row>28</xdr:row>
      <xdr:rowOff>209550</xdr:rowOff>
    </xdr:to>
    <xdr:pic>
      <xdr:nvPicPr>
        <xdr:cNvPr id="310228" name="Рисунок 4">
          <a:extLst>
            <a:ext uri="{FF2B5EF4-FFF2-40B4-BE49-F238E27FC236}">
              <a16:creationId xmlns:a16="http://schemas.microsoft.com/office/drawing/2014/main" id="{1A04D80C-9BD9-4BDF-A382-73A0AB3BB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0825" y="8096250"/>
          <a:ext cx="98107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200025</xdr:colOff>
      <xdr:row>24</xdr:row>
      <xdr:rowOff>95250</xdr:rowOff>
    </xdr:from>
    <xdr:to>
      <xdr:col>1</xdr:col>
      <xdr:colOff>1085850</xdr:colOff>
      <xdr:row>25</xdr:row>
      <xdr:rowOff>342900</xdr:rowOff>
    </xdr:to>
    <xdr:pic>
      <xdr:nvPicPr>
        <xdr:cNvPr id="310229" name="Рисунок 6">
          <a:extLst>
            <a:ext uri="{FF2B5EF4-FFF2-40B4-BE49-F238E27FC236}">
              <a16:creationId xmlns:a16="http://schemas.microsoft.com/office/drawing/2014/main" id="{CBA85EE7-936F-4079-90F8-D17E6CED0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219950"/>
          <a:ext cx="8858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447675</xdr:colOff>
      <xdr:row>36</xdr:row>
      <xdr:rowOff>19050</xdr:rowOff>
    </xdr:from>
    <xdr:to>
      <xdr:col>1</xdr:col>
      <xdr:colOff>819150</xdr:colOff>
      <xdr:row>36</xdr:row>
      <xdr:rowOff>466725</xdr:rowOff>
    </xdr:to>
    <xdr:pic>
      <xdr:nvPicPr>
        <xdr:cNvPr id="310230" name="Рисунок 6">
          <a:extLst>
            <a:ext uri="{FF2B5EF4-FFF2-40B4-BE49-F238E27FC236}">
              <a16:creationId xmlns:a16="http://schemas.microsoft.com/office/drawing/2014/main" id="{F4495B1A-39AC-4A6A-8501-8CC28254D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5625" y="11706225"/>
          <a:ext cx="37147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1800225</xdr:colOff>
      <xdr:row>2</xdr:row>
      <xdr:rowOff>57150</xdr:rowOff>
    </xdr:from>
    <xdr:to>
      <xdr:col>0</xdr:col>
      <xdr:colOff>2619375</xdr:colOff>
      <xdr:row>5</xdr:row>
      <xdr:rowOff>76200</xdr:rowOff>
    </xdr:to>
    <xdr:pic>
      <xdr:nvPicPr>
        <xdr:cNvPr id="310231" name="Рисунок 40">
          <a:extLst>
            <a:ext uri="{FF2B5EF4-FFF2-40B4-BE49-F238E27FC236}">
              <a16:creationId xmlns:a16="http://schemas.microsoft.com/office/drawing/2014/main" id="{8AE5BF5F-A9BF-4CC5-9B25-0DE60D80B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438150"/>
          <a:ext cx="81915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126999</xdr:colOff>
      <xdr:row>1</xdr:row>
      <xdr:rowOff>19050</xdr:rowOff>
    </xdr:from>
    <xdr:to>
      <xdr:col>0</xdr:col>
      <xdr:colOff>1616976</xdr:colOff>
      <xdr:row>6</xdr:row>
      <xdr:rowOff>31750</xdr:rowOff>
    </xdr:to>
    <xdr:pic>
      <xdr:nvPicPr>
        <xdr:cNvPr id="42" name="Рисунок 2">
          <a:extLst>
            <a:ext uri="{FF2B5EF4-FFF2-40B4-BE49-F238E27FC236}">
              <a16:creationId xmlns:a16="http://schemas.microsoft.com/office/drawing/2014/main" id="{4902D807-B322-49C3-A088-5AE1F7BE9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 bwMode="auto">
        <a:xfrm>
          <a:off x="126999" y="209550"/>
          <a:ext cx="1489977" cy="965200"/>
        </a:xfrm>
        <a:prstGeom prst="roundRect">
          <a:avLst>
            <a:gd name="adj" fmla="val 50000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 editAs="oneCell">
    <xdr:from>
      <xdr:col>1</xdr:col>
      <xdr:colOff>876300</xdr:colOff>
      <xdr:row>1</xdr:row>
      <xdr:rowOff>114300</xdr:rowOff>
    </xdr:from>
    <xdr:to>
      <xdr:col>8</xdr:col>
      <xdr:colOff>733425</xdr:colOff>
      <xdr:row>6</xdr:row>
      <xdr:rowOff>66675</xdr:rowOff>
    </xdr:to>
    <xdr:pic>
      <xdr:nvPicPr>
        <xdr:cNvPr id="310233" name="Рисунок 42" descr="Toza Marković Kikinda">
          <a:extLst>
            <a:ext uri="{FF2B5EF4-FFF2-40B4-BE49-F238E27FC236}">
              <a16:creationId xmlns:a16="http://schemas.microsoft.com/office/drawing/2014/main" id="{8D5154AD-EC69-4312-9D26-49A036692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0" y="304800"/>
          <a:ext cx="272415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390525</xdr:colOff>
      <xdr:row>2</xdr:row>
      <xdr:rowOff>85725</xdr:rowOff>
    </xdr:from>
    <xdr:to>
      <xdr:col>8</xdr:col>
      <xdr:colOff>542925</xdr:colOff>
      <xdr:row>5</xdr:row>
      <xdr:rowOff>152400</xdr:rowOff>
    </xdr:to>
    <xdr:pic>
      <xdr:nvPicPr>
        <xdr:cNvPr id="312679" name="Рисунок 40" descr="Röben - Tonbaustoffe / Röben">
          <a:extLst>
            <a:ext uri="{FF2B5EF4-FFF2-40B4-BE49-F238E27FC236}">
              <a16:creationId xmlns:a16="http://schemas.microsoft.com/office/drawing/2014/main" id="{30364C34-F3F7-499A-AE91-617A2E7CE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9150" y="466725"/>
          <a:ext cx="14287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14</xdr:row>
      <xdr:rowOff>9525</xdr:rowOff>
    </xdr:from>
    <xdr:to>
      <xdr:col>2</xdr:col>
      <xdr:colOff>819150</xdr:colOff>
      <xdr:row>14</xdr:row>
      <xdr:rowOff>504825</xdr:rowOff>
    </xdr:to>
    <xdr:pic>
      <xdr:nvPicPr>
        <xdr:cNvPr id="312680" name="Рисунок 41">
          <a:extLst>
            <a:ext uri="{FF2B5EF4-FFF2-40B4-BE49-F238E27FC236}">
              <a16:creationId xmlns:a16="http://schemas.microsoft.com/office/drawing/2014/main" id="{0E5A5E96-8F0B-44E3-B1D9-6C0AF85A8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2752725"/>
          <a:ext cx="8096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15</xdr:row>
      <xdr:rowOff>9525</xdr:rowOff>
    </xdr:from>
    <xdr:to>
      <xdr:col>2</xdr:col>
      <xdr:colOff>819150</xdr:colOff>
      <xdr:row>15</xdr:row>
      <xdr:rowOff>495300</xdr:rowOff>
    </xdr:to>
    <xdr:pic>
      <xdr:nvPicPr>
        <xdr:cNvPr id="312681" name="Рисунок 44">
          <a:extLst>
            <a:ext uri="{FF2B5EF4-FFF2-40B4-BE49-F238E27FC236}">
              <a16:creationId xmlns:a16="http://schemas.microsoft.com/office/drawing/2014/main" id="{FC320160-F11A-4D3B-B060-A9B520CD2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3257550"/>
          <a:ext cx="8096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16</xdr:row>
      <xdr:rowOff>9525</xdr:rowOff>
    </xdr:from>
    <xdr:to>
      <xdr:col>2</xdr:col>
      <xdr:colOff>819150</xdr:colOff>
      <xdr:row>16</xdr:row>
      <xdr:rowOff>495300</xdr:rowOff>
    </xdr:to>
    <xdr:pic>
      <xdr:nvPicPr>
        <xdr:cNvPr id="312682" name="Рисунок 1">
          <a:extLst>
            <a:ext uri="{FF2B5EF4-FFF2-40B4-BE49-F238E27FC236}">
              <a16:creationId xmlns:a16="http://schemas.microsoft.com/office/drawing/2014/main" id="{AA55D1E6-C63E-44F0-BB45-2EFA59716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3762375"/>
          <a:ext cx="8096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17</xdr:row>
      <xdr:rowOff>9525</xdr:rowOff>
    </xdr:from>
    <xdr:to>
      <xdr:col>3</xdr:col>
      <xdr:colOff>0</xdr:colOff>
      <xdr:row>17</xdr:row>
      <xdr:rowOff>495300</xdr:rowOff>
    </xdr:to>
    <xdr:pic>
      <xdr:nvPicPr>
        <xdr:cNvPr id="312683" name="Рисунок 3">
          <a:extLst>
            <a:ext uri="{FF2B5EF4-FFF2-40B4-BE49-F238E27FC236}">
              <a16:creationId xmlns:a16="http://schemas.microsoft.com/office/drawing/2014/main" id="{36719E29-5767-40A3-9B8A-509029F07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4267200"/>
          <a:ext cx="81915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18</xdr:row>
      <xdr:rowOff>9525</xdr:rowOff>
    </xdr:from>
    <xdr:to>
      <xdr:col>2</xdr:col>
      <xdr:colOff>819150</xdr:colOff>
      <xdr:row>18</xdr:row>
      <xdr:rowOff>495300</xdr:rowOff>
    </xdr:to>
    <xdr:pic>
      <xdr:nvPicPr>
        <xdr:cNvPr id="312684" name="Рисунок 4">
          <a:extLst>
            <a:ext uri="{FF2B5EF4-FFF2-40B4-BE49-F238E27FC236}">
              <a16:creationId xmlns:a16="http://schemas.microsoft.com/office/drawing/2014/main" id="{31C1FF8D-6D1F-4EA0-8DDD-C1280BF64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4772025"/>
          <a:ext cx="8096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19</xdr:row>
      <xdr:rowOff>9525</xdr:rowOff>
    </xdr:from>
    <xdr:to>
      <xdr:col>2</xdr:col>
      <xdr:colOff>819150</xdr:colOff>
      <xdr:row>19</xdr:row>
      <xdr:rowOff>495300</xdr:rowOff>
    </xdr:to>
    <xdr:pic>
      <xdr:nvPicPr>
        <xdr:cNvPr id="312685" name="Рисунок 5">
          <a:extLst>
            <a:ext uri="{FF2B5EF4-FFF2-40B4-BE49-F238E27FC236}">
              <a16:creationId xmlns:a16="http://schemas.microsoft.com/office/drawing/2014/main" id="{82C9CF01-B548-47CE-91C0-0813794F0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5276850"/>
          <a:ext cx="8096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20</xdr:row>
      <xdr:rowOff>9525</xdr:rowOff>
    </xdr:from>
    <xdr:to>
      <xdr:col>2</xdr:col>
      <xdr:colOff>819150</xdr:colOff>
      <xdr:row>20</xdr:row>
      <xdr:rowOff>495300</xdr:rowOff>
    </xdr:to>
    <xdr:pic>
      <xdr:nvPicPr>
        <xdr:cNvPr id="312686" name="Рисунок 6">
          <a:extLst>
            <a:ext uri="{FF2B5EF4-FFF2-40B4-BE49-F238E27FC236}">
              <a16:creationId xmlns:a16="http://schemas.microsoft.com/office/drawing/2014/main" id="{0C16F05D-5AF1-4B68-9E3E-AA882C144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5781675"/>
          <a:ext cx="8096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16</xdr:row>
      <xdr:rowOff>371475</xdr:rowOff>
    </xdr:from>
    <xdr:to>
      <xdr:col>7</xdr:col>
      <xdr:colOff>1257300</xdr:colOff>
      <xdr:row>18</xdr:row>
      <xdr:rowOff>257175</xdr:rowOff>
    </xdr:to>
    <xdr:pic>
      <xdr:nvPicPr>
        <xdr:cNvPr id="312687" name="Рисунок 1">
          <a:extLst>
            <a:ext uri="{FF2B5EF4-FFF2-40B4-BE49-F238E27FC236}">
              <a16:creationId xmlns:a16="http://schemas.microsoft.com/office/drawing/2014/main" id="{9D070B0B-F5F3-40F2-BCB0-3115CEE15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4124325"/>
          <a:ext cx="17240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95250</xdr:colOff>
      <xdr:row>18</xdr:row>
      <xdr:rowOff>247650</xdr:rowOff>
    </xdr:from>
    <xdr:to>
      <xdr:col>7</xdr:col>
      <xdr:colOff>1171575</xdr:colOff>
      <xdr:row>20</xdr:row>
      <xdr:rowOff>466725</xdr:rowOff>
    </xdr:to>
    <xdr:pic>
      <xdr:nvPicPr>
        <xdr:cNvPr id="312688" name="Рисунок 4">
          <a:extLst>
            <a:ext uri="{FF2B5EF4-FFF2-40B4-BE49-F238E27FC236}">
              <a16:creationId xmlns:a16="http://schemas.microsoft.com/office/drawing/2014/main" id="{94333CC9-732A-4F01-A85F-4B19FBC45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5010150"/>
          <a:ext cx="1571625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21</xdr:row>
      <xdr:rowOff>9525</xdr:rowOff>
    </xdr:from>
    <xdr:to>
      <xdr:col>2</xdr:col>
      <xdr:colOff>819150</xdr:colOff>
      <xdr:row>21</xdr:row>
      <xdr:rowOff>504825</xdr:rowOff>
    </xdr:to>
    <xdr:pic>
      <xdr:nvPicPr>
        <xdr:cNvPr id="312689" name="Рисунок 5">
          <a:extLst>
            <a:ext uri="{FF2B5EF4-FFF2-40B4-BE49-F238E27FC236}">
              <a16:creationId xmlns:a16="http://schemas.microsoft.com/office/drawing/2014/main" id="{E970C92A-A76A-4DC7-B22F-C03523308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6286500"/>
          <a:ext cx="8096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22</xdr:row>
      <xdr:rowOff>9525</xdr:rowOff>
    </xdr:from>
    <xdr:to>
      <xdr:col>2</xdr:col>
      <xdr:colOff>819150</xdr:colOff>
      <xdr:row>23</xdr:row>
      <xdr:rowOff>0</xdr:rowOff>
    </xdr:to>
    <xdr:pic>
      <xdr:nvPicPr>
        <xdr:cNvPr id="312690" name="Рисунок 6">
          <a:extLst>
            <a:ext uri="{FF2B5EF4-FFF2-40B4-BE49-F238E27FC236}">
              <a16:creationId xmlns:a16="http://schemas.microsoft.com/office/drawing/2014/main" id="{55D1E333-BFCC-4C53-B40D-4966A05AC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6791325"/>
          <a:ext cx="8096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24</xdr:row>
      <xdr:rowOff>9525</xdr:rowOff>
    </xdr:from>
    <xdr:to>
      <xdr:col>2</xdr:col>
      <xdr:colOff>819150</xdr:colOff>
      <xdr:row>24</xdr:row>
      <xdr:rowOff>504825</xdr:rowOff>
    </xdr:to>
    <xdr:pic>
      <xdr:nvPicPr>
        <xdr:cNvPr id="312691" name="Рисунок 7">
          <a:extLst>
            <a:ext uri="{FF2B5EF4-FFF2-40B4-BE49-F238E27FC236}">
              <a16:creationId xmlns:a16="http://schemas.microsoft.com/office/drawing/2014/main" id="{EB769FB9-C710-47D7-B4C4-212C3D937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7800975"/>
          <a:ext cx="8096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26</xdr:row>
      <xdr:rowOff>9525</xdr:rowOff>
    </xdr:from>
    <xdr:to>
      <xdr:col>2</xdr:col>
      <xdr:colOff>819150</xdr:colOff>
      <xdr:row>27</xdr:row>
      <xdr:rowOff>0</xdr:rowOff>
    </xdr:to>
    <xdr:pic>
      <xdr:nvPicPr>
        <xdr:cNvPr id="312692" name="Рисунок 9">
          <a:extLst>
            <a:ext uri="{FF2B5EF4-FFF2-40B4-BE49-F238E27FC236}">
              <a16:creationId xmlns:a16="http://schemas.microsoft.com/office/drawing/2014/main" id="{27A80339-15C1-4118-B5D8-B6C3BDD55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8810625"/>
          <a:ext cx="8096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27</xdr:row>
      <xdr:rowOff>9525</xdr:rowOff>
    </xdr:from>
    <xdr:to>
      <xdr:col>2</xdr:col>
      <xdr:colOff>819150</xdr:colOff>
      <xdr:row>27</xdr:row>
      <xdr:rowOff>504825</xdr:rowOff>
    </xdr:to>
    <xdr:pic>
      <xdr:nvPicPr>
        <xdr:cNvPr id="312693" name="Рисунок 10">
          <a:extLst>
            <a:ext uri="{FF2B5EF4-FFF2-40B4-BE49-F238E27FC236}">
              <a16:creationId xmlns:a16="http://schemas.microsoft.com/office/drawing/2014/main" id="{EF08EB4D-1393-40BE-B19A-12949DD9E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9315450"/>
          <a:ext cx="8096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23</xdr:row>
      <xdr:rowOff>9525</xdr:rowOff>
    </xdr:from>
    <xdr:to>
      <xdr:col>2</xdr:col>
      <xdr:colOff>819150</xdr:colOff>
      <xdr:row>24</xdr:row>
      <xdr:rowOff>0</xdr:rowOff>
    </xdr:to>
    <xdr:pic>
      <xdr:nvPicPr>
        <xdr:cNvPr id="312694" name="Рисунок 11">
          <a:extLst>
            <a:ext uri="{FF2B5EF4-FFF2-40B4-BE49-F238E27FC236}">
              <a16:creationId xmlns:a16="http://schemas.microsoft.com/office/drawing/2014/main" id="{BF9BF74C-9D2C-428C-AD64-D11020CDA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7296150"/>
          <a:ext cx="8096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25</xdr:row>
      <xdr:rowOff>9525</xdr:rowOff>
    </xdr:from>
    <xdr:to>
      <xdr:col>2</xdr:col>
      <xdr:colOff>819150</xdr:colOff>
      <xdr:row>25</xdr:row>
      <xdr:rowOff>495300</xdr:rowOff>
    </xdr:to>
    <xdr:pic>
      <xdr:nvPicPr>
        <xdr:cNvPr id="312695" name="Рисунок 12">
          <a:extLst>
            <a:ext uri="{FF2B5EF4-FFF2-40B4-BE49-F238E27FC236}">
              <a16:creationId xmlns:a16="http://schemas.microsoft.com/office/drawing/2014/main" id="{E8A15851-9C24-42BB-BBCB-04E5C843B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8305800"/>
          <a:ext cx="8096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28</xdr:row>
      <xdr:rowOff>9525</xdr:rowOff>
    </xdr:from>
    <xdr:to>
      <xdr:col>2</xdr:col>
      <xdr:colOff>819150</xdr:colOff>
      <xdr:row>28</xdr:row>
      <xdr:rowOff>495300</xdr:rowOff>
    </xdr:to>
    <xdr:pic>
      <xdr:nvPicPr>
        <xdr:cNvPr id="312696" name="Рисунок 22">
          <a:extLst>
            <a:ext uri="{FF2B5EF4-FFF2-40B4-BE49-F238E27FC236}">
              <a16:creationId xmlns:a16="http://schemas.microsoft.com/office/drawing/2014/main" id="{C7C25228-D3F9-4460-8B0E-3400FB807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9820275"/>
          <a:ext cx="8096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38100</xdr:colOff>
      <xdr:row>23</xdr:row>
      <xdr:rowOff>390525</xdr:rowOff>
    </xdr:from>
    <xdr:to>
      <xdr:col>7</xdr:col>
      <xdr:colOff>1247775</xdr:colOff>
      <xdr:row>25</xdr:row>
      <xdr:rowOff>219075</xdr:rowOff>
    </xdr:to>
    <xdr:pic>
      <xdr:nvPicPr>
        <xdr:cNvPr id="312697" name="Рисунок 23">
          <a:extLst>
            <a:ext uri="{FF2B5EF4-FFF2-40B4-BE49-F238E27FC236}">
              <a16:creationId xmlns:a16="http://schemas.microsoft.com/office/drawing/2014/main" id="{E3720234-A318-4E2E-A24B-27AA099BB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1425" y="7677150"/>
          <a:ext cx="1704975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95250</xdr:colOff>
      <xdr:row>25</xdr:row>
      <xdr:rowOff>219075</xdr:rowOff>
    </xdr:from>
    <xdr:to>
      <xdr:col>7</xdr:col>
      <xdr:colOff>1171575</xdr:colOff>
      <xdr:row>28</xdr:row>
      <xdr:rowOff>28575</xdr:rowOff>
    </xdr:to>
    <xdr:pic>
      <xdr:nvPicPr>
        <xdr:cNvPr id="312698" name="Рисунок 24">
          <a:extLst>
            <a:ext uri="{FF2B5EF4-FFF2-40B4-BE49-F238E27FC236}">
              <a16:creationId xmlns:a16="http://schemas.microsoft.com/office/drawing/2014/main" id="{8326E4BC-3C96-4512-93D6-F5F32897C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8515350"/>
          <a:ext cx="1571625" cy="132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29</xdr:row>
      <xdr:rowOff>9525</xdr:rowOff>
    </xdr:from>
    <xdr:to>
      <xdr:col>2</xdr:col>
      <xdr:colOff>819150</xdr:colOff>
      <xdr:row>29</xdr:row>
      <xdr:rowOff>495300</xdr:rowOff>
    </xdr:to>
    <xdr:pic>
      <xdr:nvPicPr>
        <xdr:cNvPr id="312699" name="Рисунок 25">
          <a:extLst>
            <a:ext uri="{FF2B5EF4-FFF2-40B4-BE49-F238E27FC236}">
              <a16:creationId xmlns:a16="http://schemas.microsoft.com/office/drawing/2014/main" id="{967AA21F-DD41-4C4F-8EDB-3800D676E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10325100"/>
          <a:ext cx="8096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76200</xdr:colOff>
      <xdr:row>33</xdr:row>
      <xdr:rowOff>257175</xdr:rowOff>
    </xdr:from>
    <xdr:to>
      <xdr:col>7</xdr:col>
      <xdr:colOff>1057275</xdr:colOff>
      <xdr:row>35</xdr:row>
      <xdr:rowOff>466725</xdr:rowOff>
    </xdr:to>
    <xdr:pic>
      <xdr:nvPicPr>
        <xdr:cNvPr id="312700" name="Рисунок 28">
          <a:extLst>
            <a:ext uri="{FF2B5EF4-FFF2-40B4-BE49-F238E27FC236}">
              <a16:creationId xmlns:a16="http://schemas.microsoft.com/office/drawing/2014/main" id="{74207EE5-09D7-41DF-BD62-34AD52C76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3350" y="12534900"/>
          <a:ext cx="1352550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30</xdr:row>
      <xdr:rowOff>9525</xdr:rowOff>
    </xdr:from>
    <xdr:to>
      <xdr:col>2</xdr:col>
      <xdr:colOff>819150</xdr:colOff>
      <xdr:row>30</xdr:row>
      <xdr:rowOff>495300</xdr:rowOff>
    </xdr:to>
    <xdr:pic>
      <xdr:nvPicPr>
        <xdr:cNvPr id="312701" name="Рисунок 29">
          <a:extLst>
            <a:ext uri="{FF2B5EF4-FFF2-40B4-BE49-F238E27FC236}">
              <a16:creationId xmlns:a16="http://schemas.microsoft.com/office/drawing/2014/main" id="{2F3C8030-3A99-4241-9795-97404A794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10829925"/>
          <a:ext cx="8096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36</xdr:row>
      <xdr:rowOff>9525</xdr:rowOff>
    </xdr:from>
    <xdr:to>
      <xdr:col>2</xdr:col>
      <xdr:colOff>819150</xdr:colOff>
      <xdr:row>37</xdr:row>
      <xdr:rowOff>0</xdr:rowOff>
    </xdr:to>
    <xdr:pic>
      <xdr:nvPicPr>
        <xdr:cNvPr id="312702" name="Рисунок 32">
          <a:extLst>
            <a:ext uri="{FF2B5EF4-FFF2-40B4-BE49-F238E27FC236}">
              <a16:creationId xmlns:a16="http://schemas.microsoft.com/office/drawing/2014/main" id="{C3737BDF-86E4-4FAE-9A71-0249448CB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13716000"/>
          <a:ext cx="8096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37</xdr:row>
      <xdr:rowOff>9525</xdr:rowOff>
    </xdr:from>
    <xdr:to>
      <xdr:col>2</xdr:col>
      <xdr:colOff>819150</xdr:colOff>
      <xdr:row>38</xdr:row>
      <xdr:rowOff>0</xdr:rowOff>
    </xdr:to>
    <xdr:pic>
      <xdr:nvPicPr>
        <xdr:cNvPr id="312703" name="Рисунок 42">
          <a:extLst>
            <a:ext uri="{FF2B5EF4-FFF2-40B4-BE49-F238E27FC236}">
              <a16:creationId xmlns:a16="http://schemas.microsoft.com/office/drawing/2014/main" id="{0EDFD756-0B8F-4EC7-83F5-0FBF0F570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14220825"/>
          <a:ext cx="8096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19050</xdr:colOff>
      <xdr:row>31</xdr:row>
      <xdr:rowOff>381000</xdr:rowOff>
    </xdr:from>
    <xdr:to>
      <xdr:col>7</xdr:col>
      <xdr:colOff>1257300</xdr:colOff>
      <xdr:row>33</xdr:row>
      <xdr:rowOff>247650</xdr:rowOff>
    </xdr:to>
    <xdr:pic>
      <xdr:nvPicPr>
        <xdr:cNvPr id="312704" name="Рисунок 43">
          <a:extLst>
            <a:ext uri="{FF2B5EF4-FFF2-40B4-BE49-F238E27FC236}">
              <a16:creationId xmlns:a16="http://schemas.microsoft.com/office/drawing/2014/main" id="{3BC66224-7772-4C3D-833E-E5DAB5A2A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75" y="11706225"/>
          <a:ext cx="173355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38</xdr:row>
      <xdr:rowOff>361950</xdr:rowOff>
    </xdr:from>
    <xdr:to>
      <xdr:col>7</xdr:col>
      <xdr:colOff>1257300</xdr:colOff>
      <xdr:row>40</xdr:row>
      <xdr:rowOff>304800</xdr:rowOff>
    </xdr:to>
    <xdr:pic>
      <xdr:nvPicPr>
        <xdr:cNvPr id="312705" name="Рисунок 45">
          <a:extLst>
            <a:ext uri="{FF2B5EF4-FFF2-40B4-BE49-F238E27FC236}">
              <a16:creationId xmlns:a16="http://schemas.microsoft.com/office/drawing/2014/main" id="{D46AD55F-9C85-46C2-93A7-A55C32FFF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5078075"/>
          <a:ext cx="17240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66675</xdr:colOff>
      <xdr:row>40</xdr:row>
      <xdr:rowOff>304800</xdr:rowOff>
    </xdr:from>
    <xdr:to>
      <xdr:col>7</xdr:col>
      <xdr:colOff>1114425</xdr:colOff>
      <xdr:row>42</xdr:row>
      <xdr:rowOff>438150</xdr:rowOff>
    </xdr:to>
    <xdr:pic>
      <xdr:nvPicPr>
        <xdr:cNvPr id="312706" name="Рисунок 46">
          <a:extLst>
            <a:ext uri="{FF2B5EF4-FFF2-40B4-BE49-F238E27FC236}">
              <a16:creationId xmlns:a16="http://schemas.microsoft.com/office/drawing/2014/main" id="{5FA279C3-CCDF-4F35-AAB1-C6A5363CD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33825" y="15973425"/>
          <a:ext cx="1419225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44</xdr:row>
      <xdr:rowOff>19050</xdr:rowOff>
    </xdr:from>
    <xdr:to>
      <xdr:col>2</xdr:col>
      <xdr:colOff>800100</xdr:colOff>
      <xdr:row>44</xdr:row>
      <xdr:rowOff>485775</xdr:rowOff>
    </xdr:to>
    <xdr:pic>
      <xdr:nvPicPr>
        <xdr:cNvPr id="312707" name="Рисунок 53">
          <a:extLst>
            <a:ext uri="{FF2B5EF4-FFF2-40B4-BE49-F238E27FC236}">
              <a16:creationId xmlns:a16="http://schemas.microsoft.com/office/drawing/2014/main" id="{EEB91898-23FE-4F07-B3BC-005676D39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3225" y="17306925"/>
          <a:ext cx="7715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133350</xdr:colOff>
      <xdr:row>45</xdr:row>
      <xdr:rowOff>19050</xdr:rowOff>
    </xdr:from>
    <xdr:to>
      <xdr:col>2</xdr:col>
      <xdr:colOff>676275</xdr:colOff>
      <xdr:row>45</xdr:row>
      <xdr:rowOff>495300</xdr:rowOff>
    </xdr:to>
    <xdr:pic>
      <xdr:nvPicPr>
        <xdr:cNvPr id="312708" name="Рисунок 54">
          <a:extLst>
            <a:ext uri="{FF2B5EF4-FFF2-40B4-BE49-F238E27FC236}">
              <a16:creationId xmlns:a16="http://schemas.microsoft.com/office/drawing/2014/main" id="{96D019A2-E945-45A1-8F6A-55A3BC63B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811750"/>
          <a:ext cx="542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46</xdr:row>
      <xdr:rowOff>57150</xdr:rowOff>
    </xdr:from>
    <xdr:to>
      <xdr:col>2</xdr:col>
      <xdr:colOff>419100</xdr:colOff>
      <xdr:row>46</xdr:row>
      <xdr:rowOff>457200</xdr:rowOff>
    </xdr:to>
    <xdr:pic>
      <xdr:nvPicPr>
        <xdr:cNvPr id="312709" name="Рисунок 55">
          <a:extLst>
            <a:ext uri="{FF2B5EF4-FFF2-40B4-BE49-F238E27FC236}">
              <a16:creationId xmlns:a16="http://schemas.microsoft.com/office/drawing/2014/main" id="{17A8DB38-F50F-4344-88F4-6F677D570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18354675"/>
          <a:ext cx="4095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390525</xdr:colOff>
      <xdr:row>46</xdr:row>
      <xdr:rowOff>66675</xdr:rowOff>
    </xdr:from>
    <xdr:to>
      <xdr:col>2</xdr:col>
      <xdr:colOff>790575</xdr:colOff>
      <xdr:row>46</xdr:row>
      <xdr:rowOff>447675</xdr:rowOff>
    </xdr:to>
    <xdr:pic>
      <xdr:nvPicPr>
        <xdr:cNvPr id="312710" name="Рисунок 56">
          <a:extLst>
            <a:ext uri="{FF2B5EF4-FFF2-40B4-BE49-F238E27FC236}">
              <a16:creationId xmlns:a16="http://schemas.microsoft.com/office/drawing/2014/main" id="{54350288-EDE9-4548-95A9-F866620C6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5175" y="18364200"/>
          <a:ext cx="4000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19050</xdr:colOff>
      <xdr:row>47</xdr:row>
      <xdr:rowOff>66675</xdr:rowOff>
    </xdr:from>
    <xdr:to>
      <xdr:col>2</xdr:col>
      <xdr:colOff>381000</xdr:colOff>
      <xdr:row>47</xdr:row>
      <xdr:rowOff>400050</xdr:rowOff>
    </xdr:to>
    <xdr:pic>
      <xdr:nvPicPr>
        <xdr:cNvPr id="312711" name="Рисунок 57">
          <a:extLst>
            <a:ext uri="{FF2B5EF4-FFF2-40B4-BE49-F238E27FC236}">
              <a16:creationId xmlns:a16="http://schemas.microsoft.com/office/drawing/2014/main" id="{85BF5785-2945-4ECE-9297-11D8EFF75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3700" y="18869025"/>
          <a:ext cx="3619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409575</xdr:colOff>
      <xdr:row>47</xdr:row>
      <xdr:rowOff>66675</xdr:rowOff>
    </xdr:from>
    <xdr:to>
      <xdr:col>2</xdr:col>
      <xdr:colOff>809625</xdr:colOff>
      <xdr:row>47</xdr:row>
      <xdr:rowOff>400050</xdr:rowOff>
    </xdr:to>
    <xdr:pic>
      <xdr:nvPicPr>
        <xdr:cNvPr id="312712" name="Рисунок 58">
          <a:extLst>
            <a:ext uri="{FF2B5EF4-FFF2-40B4-BE49-F238E27FC236}">
              <a16:creationId xmlns:a16="http://schemas.microsoft.com/office/drawing/2014/main" id="{1F0C09A8-EB18-4F2B-BD7D-945B09F44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4225" y="18869025"/>
          <a:ext cx="4000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48</xdr:row>
      <xdr:rowOff>47625</xdr:rowOff>
    </xdr:from>
    <xdr:to>
      <xdr:col>2</xdr:col>
      <xdr:colOff>781050</xdr:colOff>
      <xdr:row>48</xdr:row>
      <xdr:rowOff>476250</xdr:rowOff>
    </xdr:to>
    <xdr:pic>
      <xdr:nvPicPr>
        <xdr:cNvPr id="312713" name="Рисунок 59">
          <a:extLst>
            <a:ext uri="{FF2B5EF4-FFF2-40B4-BE49-F238E27FC236}">
              <a16:creationId xmlns:a16="http://schemas.microsoft.com/office/drawing/2014/main" id="{C6D9DC59-66B9-4698-BC6E-20A81F0B9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3225" y="19354800"/>
          <a:ext cx="75247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123825</xdr:colOff>
      <xdr:row>49</xdr:row>
      <xdr:rowOff>47625</xdr:rowOff>
    </xdr:from>
    <xdr:to>
      <xdr:col>2</xdr:col>
      <xdr:colOff>714375</xdr:colOff>
      <xdr:row>49</xdr:row>
      <xdr:rowOff>466725</xdr:rowOff>
    </xdr:to>
    <xdr:pic>
      <xdr:nvPicPr>
        <xdr:cNvPr id="312714" name="Рисунок 60">
          <a:extLst>
            <a:ext uri="{FF2B5EF4-FFF2-40B4-BE49-F238E27FC236}">
              <a16:creationId xmlns:a16="http://schemas.microsoft.com/office/drawing/2014/main" id="{67F1D54E-AA6D-4CAD-94A2-B9A481499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8475" y="19859625"/>
          <a:ext cx="59055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95250</xdr:colOff>
      <xdr:row>51</xdr:row>
      <xdr:rowOff>28575</xdr:rowOff>
    </xdr:from>
    <xdr:to>
      <xdr:col>2</xdr:col>
      <xdr:colOff>704850</xdr:colOff>
      <xdr:row>51</xdr:row>
      <xdr:rowOff>495300</xdr:rowOff>
    </xdr:to>
    <xdr:pic>
      <xdr:nvPicPr>
        <xdr:cNvPr id="312715" name="Рисунок 1">
          <a:extLst>
            <a:ext uri="{FF2B5EF4-FFF2-40B4-BE49-F238E27FC236}">
              <a16:creationId xmlns:a16="http://schemas.microsoft.com/office/drawing/2014/main" id="{CC65E369-46D0-4126-8ACF-331DB4F1F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9900" y="20850225"/>
          <a:ext cx="6096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133350</xdr:colOff>
      <xdr:row>50</xdr:row>
      <xdr:rowOff>19050</xdr:rowOff>
    </xdr:from>
    <xdr:to>
      <xdr:col>2</xdr:col>
      <xdr:colOff>714375</xdr:colOff>
      <xdr:row>50</xdr:row>
      <xdr:rowOff>485775</xdr:rowOff>
    </xdr:to>
    <xdr:pic>
      <xdr:nvPicPr>
        <xdr:cNvPr id="312716" name="Рисунок 3">
          <a:extLst>
            <a:ext uri="{FF2B5EF4-FFF2-40B4-BE49-F238E27FC236}">
              <a16:creationId xmlns:a16="http://schemas.microsoft.com/office/drawing/2014/main" id="{A991E663-62D7-4AED-B22C-319B2745B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0335875"/>
          <a:ext cx="581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55</xdr:row>
      <xdr:rowOff>28575</xdr:rowOff>
    </xdr:from>
    <xdr:to>
      <xdr:col>2</xdr:col>
      <xdr:colOff>361950</xdr:colOff>
      <xdr:row>55</xdr:row>
      <xdr:rowOff>495300</xdr:rowOff>
    </xdr:to>
    <xdr:pic>
      <xdr:nvPicPr>
        <xdr:cNvPr id="312717" name="Рисунок 4">
          <a:extLst>
            <a:ext uri="{FF2B5EF4-FFF2-40B4-BE49-F238E27FC236}">
              <a16:creationId xmlns:a16="http://schemas.microsoft.com/office/drawing/2014/main" id="{65DA71AD-6303-489F-AB4A-97223DC6D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1800" y="22869525"/>
          <a:ext cx="3048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447675</xdr:colOff>
      <xdr:row>55</xdr:row>
      <xdr:rowOff>28575</xdr:rowOff>
    </xdr:from>
    <xdr:to>
      <xdr:col>2</xdr:col>
      <xdr:colOff>800100</xdr:colOff>
      <xdr:row>55</xdr:row>
      <xdr:rowOff>476250</xdr:rowOff>
    </xdr:to>
    <xdr:pic>
      <xdr:nvPicPr>
        <xdr:cNvPr id="312718" name="Рисунок 5">
          <a:extLst>
            <a:ext uri="{FF2B5EF4-FFF2-40B4-BE49-F238E27FC236}">
              <a16:creationId xmlns:a16="http://schemas.microsoft.com/office/drawing/2014/main" id="{8D281323-6387-4322-84B3-0DDE1D5AB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2325" y="22869525"/>
          <a:ext cx="3524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38100</xdr:colOff>
      <xdr:row>54</xdr:row>
      <xdr:rowOff>19050</xdr:rowOff>
    </xdr:from>
    <xdr:to>
      <xdr:col>2</xdr:col>
      <xdr:colOff>390525</xdr:colOff>
      <xdr:row>54</xdr:row>
      <xdr:rowOff>485775</xdr:rowOff>
    </xdr:to>
    <xdr:pic>
      <xdr:nvPicPr>
        <xdr:cNvPr id="312719" name="Рисунок 6">
          <a:extLst>
            <a:ext uri="{FF2B5EF4-FFF2-40B4-BE49-F238E27FC236}">
              <a16:creationId xmlns:a16="http://schemas.microsoft.com/office/drawing/2014/main" id="{668EEE11-D07D-400C-B793-D839368BA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0" y="22355175"/>
          <a:ext cx="3524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485775</xdr:colOff>
      <xdr:row>54</xdr:row>
      <xdr:rowOff>28575</xdr:rowOff>
    </xdr:from>
    <xdr:to>
      <xdr:col>2</xdr:col>
      <xdr:colOff>800100</xdr:colOff>
      <xdr:row>54</xdr:row>
      <xdr:rowOff>495300</xdr:rowOff>
    </xdr:to>
    <xdr:pic>
      <xdr:nvPicPr>
        <xdr:cNvPr id="312720" name="Рисунок 7">
          <a:extLst>
            <a:ext uri="{FF2B5EF4-FFF2-40B4-BE49-F238E27FC236}">
              <a16:creationId xmlns:a16="http://schemas.microsoft.com/office/drawing/2014/main" id="{0318DD9A-4C1A-46B7-8BDC-5217273D3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0425" y="22364700"/>
          <a:ext cx="3143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209550</xdr:colOff>
      <xdr:row>56</xdr:row>
      <xdr:rowOff>19050</xdr:rowOff>
    </xdr:from>
    <xdr:to>
      <xdr:col>2</xdr:col>
      <xdr:colOff>542925</xdr:colOff>
      <xdr:row>56</xdr:row>
      <xdr:rowOff>485775</xdr:rowOff>
    </xdr:to>
    <xdr:pic>
      <xdr:nvPicPr>
        <xdr:cNvPr id="312721" name="Рисунок 8">
          <a:extLst>
            <a:ext uri="{FF2B5EF4-FFF2-40B4-BE49-F238E27FC236}">
              <a16:creationId xmlns:a16="http://schemas.microsoft.com/office/drawing/2014/main" id="{A387A7BE-9608-4A70-A3CD-F64C1E250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23364825"/>
          <a:ext cx="33337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180975</xdr:colOff>
      <xdr:row>57</xdr:row>
      <xdr:rowOff>19050</xdr:rowOff>
    </xdr:from>
    <xdr:to>
      <xdr:col>2</xdr:col>
      <xdr:colOff>638175</xdr:colOff>
      <xdr:row>57</xdr:row>
      <xdr:rowOff>485775</xdr:rowOff>
    </xdr:to>
    <xdr:pic>
      <xdr:nvPicPr>
        <xdr:cNvPr id="312722" name="Рисунок 9">
          <a:extLst>
            <a:ext uri="{FF2B5EF4-FFF2-40B4-BE49-F238E27FC236}">
              <a16:creationId xmlns:a16="http://schemas.microsoft.com/office/drawing/2014/main" id="{6B21820F-D14E-4B4B-94F3-7678A672F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5625" y="23869650"/>
          <a:ext cx="4572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95250</xdr:colOff>
      <xdr:row>52</xdr:row>
      <xdr:rowOff>28575</xdr:rowOff>
    </xdr:from>
    <xdr:to>
      <xdr:col>2</xdr:col>
      <xdr:colOff>742950</xdr:colOff>
      <xdr:row>52</xdr:row>
      <xdr:rowOff>485775</xdr:rowOff>
    </xdr:to>
    <xdr:pic>
      <xdr:nvPicPr>
        <xdr:cNvPr id="312723" name="Рисунок 48" descr="https://roben.com.ru/website/var/tmp/image-thumbnails/0/858/thumb__product-index-cover-bg-zoom/lacznik-kalenic-czwornik.jpeg">
          <a:extLst>
            <a:ext uri="{FF2B5EF4-FFF2-40B4-BE49-F238E27FC236}">
              <a16:creationId xmlns:a16="http://schemas.microsoft.com/office/drawing/2014/main" id="{D2E5A5F5-17AC-464B-B6FA-471E6B5E2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9900" y="21355050"/>
          <a:ext cx="6477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1790700</xdr:colOff>
      <xdr:row>2</xdr:row>
      <xdr:rowOff>47625</xdr:rowOff>
    </xdr:from>
    <xdr:to>
      <xdr:col>1</xdr:col>
      <xdr:colOff>561975</xdr:colOff>
      <xdr:row>5</xdr:row>
      <xdr:rowOff>76200</xdr:rowOff>
    </xdr:to>
    <xdr:pic>
      <xdr:nvPicPr>
        <xdr:cNvPr id="312724" name="Рисунок 49">
          <a:extLst>
            <a:ext uri="{FF2B5EF4-FFF2-40B4-BE49-F238E27FC236}">
              <a16:creationId xmlns:a16="http://schemas.microsoft.com/office/drawing/2014/main" id="{2E22942B-4C3D-436B-A130-C026FCCED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428625"/>
          <a:ext cx="8191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130969</xdr:colOff>
      <xdr:row>1</xdr:row>
      <xdr:rowOff>5953</xdr:rowOff>
    </xdr:from>
    <xdr:to>
      <xdr:col>0</xdr:col>
      <xdr:colOff>1620946</xdr:colOff>
      <xdr:row>6</xdr:row>
      <xdr:rowOff>18653</xdr:rowOff>
    </xdr:to>
    <xdr:pic>
      <xdr:nvPicPr>
        <xdr:cNvPr id="51" name="Рисунок 2">
          <a:extLst>
            <a:ext uri="{FF2B5EF4-FFF2-40B4-BE49-F238E27FC236}">
              <a16:creationId xmlns:a16="http://schemas.microsoft.com/office/drawing/2014/main" id="{25AAC172-6778-4084-B9F2-B5CECF1BD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/>
        <a:srcRect/>
        <a:stretch>
          <a:fillRect/>
        </a:stretch>
      </xdr:blipFill>
      <xdr:spPr bwMode="auto">
        <a:xfrm>
          <a:off x="130969" y="196453"/>
          <a:ext cx="1489977" cy="965200"/>
        </a:xfrm>
        <a:prstGeom prst="roundRect">
          <a:avLst>
            <a:gd name="adj" fmla="val 50000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1790700</xdr:colOff>
      <xdr:row>2</xdr:row>
      <xdr:rowOff>47625</xdr:rowOff>
    </xdr:from>
    <xdr:to>
      <xdr:col>1</xdr:col>
      <xdr:colOff>561975</xdr:colOff>
      <xdr:row>5</xdr:row>
      <xdr:rowOff>76200</xdr:rowOff>
    </xdr:to>
    <xdr:pic>
      <xdr:nvPicPr>
        <xdr:cNvPr id="311174" name="Рисунок 49">
          <a:extLst>
            <a:ext uri="{FF2B5EF4-FFF2-40B4-BE49-F238E27FC236}">
              <a16:creationId xmlns:a16="http://schemas.microsoft.com/office/drawing/2014/main" id="{2B40E991-51F2-400F-B9BF-6B2FB8F0D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428625"/>
          <a:ext cx="8191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130969</xdr:colOff>
      <xdr:row>1</xdr:row>
      <xdr:rowOff>5953</xdr:rowOff>
    </xdr:from>
    <xdr:to>
      <xdr:col>0</xdr:col>
      <xdr:colOff>1620946</xdr:colOff>
      <xdr:row>6</xdr:row>
      <xdr:rowOff>18653</xdr:rowOff>
    </xdr:to>
    <xdr:pic>
      <xdr:nvPicPr>
        <xdr:cNvPr id="48" name="Рисунок 2">
          <a:extLst>
            <a:ext uri="{FF2B5EF4-FFF2-40B4-BE49-F238E27FC236}">
              <a16:creationId xmlns:a16="http://schemas.microsoft.com/office/drawing/2014/main" id="{FD775A28-0FDC-4450-B2E9-94C5D2380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0969" y="196453"/>
          <a:ext cx="1489977" cy="965200"/>
        </a:xfrm>
        <a:prstGeom prst="roundRect">
          <a:avLst>
            <a:gd name="adj" fmla="val 50000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 editAs="oneCell">
    <xdr:from>
      <xdr:col>7</xdr:col>
      <xdr:colOff>476250</xdr:colOff>
      <xdr:row>2</xdr:row>
      <xdr:rowOff>57150</xdr:rowOff>
    </xdr:from>
    <xdr:to>
      <xdr:col>8</xdr:col>
      <xdr:colOff>600075</xdr:colOff>
      <xdr:row>5</xdr:row>
      <xdr:rowOff>152400</xdr:rowOff>
    </xdr:to>
    <xdr:pic>
      <xdr:nvPicPr>
        <xdr:cNvPr id="311176" name="Рисунок 48">
          <a:extLst>
            <a:ext uri="{FF2B5EF4-FFF2-40B4-BE49-F238E27FC236}">
              <a16:creationId xmlns:a16="http://schemas.microsoft.com/office/drawing/2014/main" id="{FF1BA98D-69D4-417C-BA00-CB78747A2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4875" y="438150"/>
          <a:ext cx="1257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828675</xdr:colOff>
      <xdr:row>14</xdr:row>
      <xdr:rowOff>19050</xdr:rowOff>
    </xdr:from>
    <xdr:to>
      <xdr:col>4</xdr:col>
      <xdr:colOff>0</xdr:colOff>
      <xdr:row>15</xdr:row>
      <xdr:rowOff>504825</xdr:rowOff>
    </xdr:to>
    <xdr:pic>
      <xdr:nvPicPr>
        <xdr:cNvPr id="311177" name="Рисунок 50">
          <a:extLst>
            <a:ext uri="{FF2B5EF4-FFF2-40B4-BE49-F238E27FC236}">
              <a16:creationId xmlns:a16="http://schemas.microsoft.com/office/drawing/2014/main" id="{BA86F99D-C3B7-42DE-9357-E7D7F27FA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6550" y="2762250"/>
          <a:ext cx="9906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809625</xdr:colOff>
      <xdr:row>15</xdr:row>
      <xdr:rowOff>495300</xdr:rowOff>
    </xdr:from>
    <xdr:to>
      <xdr:col>4</xdr:col>
      <xdr:colOff>19050</xdr:colOff>
      <xdr:row>18</xdr:row>
      <xdr:rowOff>9525</xdr:rowOff>
    </xdr:to>
    <xdr:pic>
      <xdr:nvPicPr>
        <xdr:cNvPr id="311178" name="Рисунок 51">
          <a:extLst>
            <a:ext uri="{FF2B5EF4-FFF2-40B4-BE49-F238E27FC236}">
              <a16:creationId xmlns:a16="http://schemas.microsoft.com/office/drawing/2014/main" id="{E88A5326-8350-4171-AAB3-C03A61C97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0" y="3743325"/>
          <a:ext cx="102870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800100</xdr:colOff>
      <xdr:row>17</xdr:row>
      <xdr:rowOff>476250</xdr:rowOff>
    </xdr:from>
    <xdr:to>
      <xdr:col>4</xdr:col>
      <xdr:colOff>19050</xdr:colOff>
      <xdr:row>19</xdr:row>
      <xdr:rowOff>504825</xdr:rowOff>
    </xdr:to>
    <xdr:pic>
      <xdr:nvPicPr>
        <xdr:cNvPr id="311179" name="Рисунок 53">
          <a:extLst>
            <a:ext uri="{FF2B5EF4-FFF2-40B4-BE49-F238E27FC236}">
              <a16:creationId xmlns:a16="http://schemas.microsoft.com/office/drawing/2014/main" id="{3CEF549C-82C7-4F4E-AA82-095B3C30F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4733925"/>
          <a:ext cx="1038225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13139</xdr:colOff>
      <xdr:row>16</xdr:row>
      <xdr:rowOff>414046</xdr:rowOff>
    </xdr:from>
    <xdr:to>
      <xdr:col>7</xdr:col>
      <xdr:colOff>768569</xdr:colOff>
      <xdr:row>18</xdr:row>
      <xdr:rowOff>91309</xdr:rowOff>
    </xdr:to>
    <xdr:pic>
      <xdr:nvPicPr>
        <xdr:cNvPr id="55" name="Рисунок 54">
          <a:extLst>
            <a:ext uri="{FF2B5EF4-FFF2-40B4-BE49-F238E27FC236}">
              <a16:creationId xmlns:a16="http://schemas.microsoft.com/office/drawing/2014/main" id="{9AF39120-F77E-4B79-BDBC-AE05FCB32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4131880" y="4164925"/>
          <a:ext cx="880241" cy="688884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 editAs="oneCell">
    <xdr:from>
      <xdr:col>6</xdr:col>
      <xdr:colOff>13140</xdr:colOff>
      <xdr:row>18</xdr:row>
      <xdr:rowOff>170793</xdr:rowOff>
    </xdr:from>
    <xdr:to>
      <xdr:col>7</xdr:col>
      <xdr:colOff>769665</xdr:colOff>
      <xdr:row>19</xdr:row>
      <xdr:rowOff>354724</xdr:rowOff>
    </xdr:to>
    <xdr:pic>
      <xdr:nvPicPr>
        <xdr:cNvPr id="56" name="Рисунок 55">
          <a:extLst>
            <a:ext uri="{FF2B5EF4-FFF2-40B4-BE49-F238E27FC236}">
              <a16:creationId xmlns:a16="http://schemas.microsoft.com/office/drawing/2014/main" id="{9F26C97D-3C3E-4034-AE39-D733070F7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4131881" y="4933293"/>
          <a:ext cx="881336" cy="689741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 editAs="oneCell">
    <xdr:from>
      <xdr:col>1</xdr:col>
      <xdr:colOff>771525</xdr:colOff>
      <xdr:row>19</xdr:row>
      <xdr:rowOff>485775</xdr:rowOff>
    </xdr:from>
    <xdr:to>
      <xdr:col>4</xdr:col>
      <xdr:colOff>19050</xdr:colOff>
      <xdr:row>22</xdr:row>
      <xdr:rowOff>38100</xdr:rowOff>
    </xdr:to>
    <xdr:pic>
      <xdr:nvPicPr>
        <xdr:cNvPr id="311182" name="Рисунок 44">
          <a:extLst>
            <a:ext uri="{FF2B5EF4-FFF2-40B4-BE49-F238E27FC236}">
              <a16:creationId xmlns:a16="http://schemas.microsoft.com/office/drawing/2014/main" id="{ED7B4CBA-BF6A-4226-B7CF-E1E602BC0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5753100"/>
          <a:ext cx="10668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752475</xdr:colOff>
      <xdr:row>21</xdr:row>
      <xdr:rowOff>476250</xdr:rowOff>
    </xdr:from>
    <xdr:to>
      <xdr:col>4</xdr:col>
      <xdr:colOff>19050</xdr:colOff>
      <xdr:row>24</xdr:row>
      <xdr:rowOff>47625</xdr:rowOff>
    </xdr:to>
    <xdr:pic>
      <xdr:nvPicPr>
        <xdr:cNvPr id="311183" name="Рисунок 45">
          <a:extLst>
            <a:ext uri="{FF2B5EF4-FFF2-40B4-BE49-F238E27FC236}">
              <a16:creationId xmlns:a16="http://schemas.microsoft.com/office/drawing/2014/main" id="{133EBD84-D6EC-42C1-A864-1FC9C88C8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6753225"/>
          <a:ext cx="1085850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771525</xdr:colOff>
      <xdr:row>23</xdr:row>
      <xdr:rowOff>495300</xdr:rowOff>
    </xdr:from>
    <xdr:to>
      <xdr:col>4</xdr:col>
      <xdr:colOff>28575</xdr:colOff>
      <xdr:row>26</xdr:row>
      <xdr:rowOff>57150</xdr:rowOff>
    </xdr:to>
    <xdr:pic>
      <xdr:nvPicPr>
        <xdr:cNvPr id="311184" name="Рисунок 46">
          <a:extLst>
            <a:ext uri="{FF2B5EF4-FFF2-40B4-BE49-F238E27FC236}">
              <a16:creationId xmlns:a16="http://schemas.microsoft.com/office/drawing/2014/main" id="{DFBFC794-EB5E-498B-A917-A21B59A63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7781925"/>
          <a:ext cx="1076325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771525</xdr:colOff>
      <xdr:row>25</xdr:row>
      <xdr:rowOff>495300</xdr:rowOff>
    </xdr:from>
    <xdr:to>
      <xdr:col>4</xdr:col>
      <xdr:colOff>28575</xdr:colOff>
      <xdr:row>28</xdr:row>
      <xdr:rowOff>57150</xdr:rowOff>
    </xdr:to>
    <xdr:pic>
      <xdr:nvPicPr>
        <xdr:cNvPr id="311185" name="Рисунок 48">
          <a:extLst>
            <a:ext uri="{FF2B5EF4-FFF2-40B4-BE49-F238E27FC236}">
              <a16:creationId xmlns:a16="http://schemas.microsoft.com/office/drawing/2014/main" id="{176124A2-001A-4698-B9BD-499615530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8791575"/>
          <a:ext cx="1076325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771525</xdr:colOff>
      <xdr:row>27</xdr:row>
      <xdr:rowOff>485775</xdr:rowOff>
    </xdr:from>
    <xdr:to>
      <xdr:col>4</xdr:col>
      <xdr:colOff>28575</xdr:colOff>
      <xdr:row>30</xdr:row>
      <xdr:rowOff>57150</xdr:rowOff>
    </xdr:to>
    <xdr:pic>
      <xdr:nvPicPr>
        <xdr:cNvPr id="311186" name="Рисунок 49">
          <a:extLst>
            <a:ext uri="{FF2B5EF4-FFF2-40B4-BE49-F238E27FC236}">
              <a16:creationId xmlns:a16="http://schemas.microsoft.com/office/drawing/2014/main" id="{ECF804CA-2057-43B3-8966-7AA2F6513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9791700"/>
          <a:ext cx="1076325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771525</xdr:colOff>
      <xdr:row>30</xdr:row>
      <xdr:rowOff>0</xdr:rowOff>
    </xdr:from>
    <xdr:to>
      <xdr:col>4</xdr:col>
      <xdr:colOff>9525</xdr:colOff>
      <xdr:row>32</xdr:row>
      <xdr:rowOff>47625</xdr:rowOff>
    </xdr:to>
    <xdr:pic>
      <xdr:nvPicPr>
        <xdr:cNvPr id="311187" name="Рисунок 50">
          <a:extLst>
            <a:ext uri="{FF2B5EF4-FFF2-40B4-BE49-F238E27FC236}">
              <a16:creationId xmlns:a16="http://schemas.microsoft.com/office/drawing/2014/main" id="{15FC3A8E-BB86-4CE9-A4EE-CA53E87AE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0820400"/>
          <a:ext cx="1057275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47625</xdr:colOff>
      <xdr:row>22</xdr:row>
      <xdr:rowOff>266700</xdr:rowOff>
    </xdr:from>
    <xdr:to>
      <xdr:col>7</xdr:col>
      <xdr:colOff>1076325</xdr:colOff>
      <xdr:row>26</xdr:row>
      <xdr:rowOff>190500</xdr:rowOff>
    </xdr:to>
    <xdr:pic>
      <xdr:nvPicPr>
        <xdr:cNvPr id="311188" name="Рисунок 1">
          <a:extLst>
            <a:ext uri="{FF2B5EF4-FFF2-40B4-BE49-F238E27FC236}">
              <a16:creationId xmlns:a16="http://schemas.microsoft.com/office/drawing/2014/main" id="{15AF6851-5C8F-4BB4-B228-A5D84F606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0" y="7048500"/>
          <a:ext cx="152400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314325</xdr:colOff>
      <xdr:row>0</xdr:row>
      <xdr:rowOff>161925</xdr:rowOff>
    </xdr:from>
    <xdr:to>
      <xdr:col>11</xdr:col>
      <xdr:colOff>504825</xdr:colOff>
      <xdr:row>6</xdr:row>
      <xdr:rowOff>114300</xdr:rowOff>
    </xdr:to>
    <xdr:pic>
      <xdr:nvPicPr>
        <xdr:cNvPr id="311189" name="Рисунок 2">
          <a:extLst>
            <a:ext uri="{FF2B5EF4-FFF2-40B4-BE49-F238E27FC236}">
              <a16:creationId xmlns:a16="http://schemas.microsoft.com/office/drawing/2014/main" id="{18EDD7EF-4FCB-449B-B305-1CDCC859A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3300" y="161925"/>
          <a:ext cx="1114425" cy="109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771525</xdr:colOff>
      <xdr:row>31</xdr:row>
      <xdr:rowOff>495300</xdr:rowOff>
    </xdr:from>
    <xdr:to>
      <xdr:col>4</xdr:col>
      <xdr:colOff>19050</xdr:colOff>
      <xdr:row>34</xdr:row>
      <xdr:rowOff>38100</xdr:rowOff>
    </xdr:to>
    <xdr:pic>
      <xdr:nvPicPr>
        <xdr:cNvPr id="311190" name="Рисунок 61">
          <a:extLst>
            <a:ext uri="{FF2B5EF4-FFF2-40B4-BE49-F238E27FC236}">
              <a16:creationId xmlns:a16="http://schemas.microsoft.com/office/drawing/2014/main" id="{80834D89-0D2B-475F-94D2-D7E8FE0F2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1820525"/>
          <a:ext cx="1066800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790575</xdr:colOff>
      <xdr:row>35</xdr:row>
      <xdr:rowOff>504825</xdr:rowOff>
    </xdr:from>
    <xdr:to>
      <xdr:col>4</xdr:col>
      <xdr:colOff>28575</xdr:colOff>
      <xdr:row>38</xdr:row>
      <xdr:rowOff>47625</xdr:rowOff>
    </xdr:to>
    <xdr:pic>
      <xdr:nvPicPr>
        <xdr:cNvPr id="311191" name="Рисунок 63">
          <a:extLst>
            <a:ext uri="{FF2B5EF4-FFF2-40B4-BE49-F238E27FC236}">
              <a16:creationId xmlns:a16="http://schemas.microsoft.com/office/drawing/2014/main" id="{669ED2CF-7C66-4693-A7AC-8D59F5EB3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13849350"/>
          <a:ext cx="1057275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771525</xdr:colOff>
      <xdr:row>33</xdr:row>
      <xdr:rowOff>495300</xdr:rowOff>
    </xdr:from>
    <xdr:to>
      <xdr:col>4</xdr:col>
      <xdr:colOff>19050</xdr:colOff>
      <xdr:row>36</xdr:row>
      <xdr:rowOff>38100</xdr:rowOff>
    </xdr:to>
    <xdr:pic>
      <xdr:nvPicPr>
        <xdr:cNvPr id="311192" name="Рисунок 64">
          <a:extLst>
            <a:ext uri="{FF2B5EF4-FFF2-40B4-BE49-F238E27FC236}">
              <a16:creationId xmlns:a16="http://schemas.microsoft.com/office/drawing/2014/main" id="{032F6B97-06C3-4C5D-B8E6-39729FAE8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2830175"/>
          <a:ext cx="1066800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771525</xdr:colOff>
      <xdr:row>37</xdr:row>
      <xdr:rowOff>504825</xdr:rowOff>
    </xdr:from>
    <xdr:to>
      <xdr:col>4</xdr:col>
      <xdr:colOff>19050</xdr:colOff>
      <xdr:row>40</xdr:row>
      <xdr:rowOff>47625</xdr:rowOff>
    </xdr:to>
    <xdr:pic>
      <xdr:nvPicPr>
        <xdr:cNvPr id="311193" name="Рисунок 65">
          <a:extLst>
            <a:ext uri="{FF2B5EF4-FFF2-40B4-BE49-F238E27FC236}">
              <a16:creationId xmlns:a16="http://schemas.microsoft.com/office/drawing/2014/main" id="{AFA41899-1CB1-4D6A-B52F-0914A3648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4859000"/>
          <a:ext cx="1066800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790575</xdr:colOff>
      <xdr:row>39</xdr:row>
      <xdr:rowOff>495300</xdr:rowOff>
    </xdr:from>
    <xdr:to>
      <xdr:col>4</xdr:col>
      <xdr:colOff>28575</xdr:colOff>
      <xdr:row>42</xdr:row>
      <xdr:rowOff>38100</xdr:rowOff>
    </xdr:to>
    <xdr:pic>
      <xdr:nvPicPr>
        <xdr:cNvPr id="311194" name="Рисунок 66">
          <a:extLst>
            <a:ext uri="{FF2B5EF4-FFF2-40B4-BE49-F238E27FC236}">
              <a16:creationId xmlns:a16="http://schemas.microsoft.com/office/drawing/2014/main" id="{EC5FEBAB-B99F-4B4F-BEBB-87C3426FE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15859125"/>
          <a:ext cx="1057275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762000</xdr:colOff>
      <xdr:row>41</xdr:row>
      <xdr:rowOff>476250</xdr:rowOff>
    </xdr:from>
    <xdr:to>
      <xdr:col>4</xdr:col>
      <xdr:colOff>38100</xdr:colOff>
      <xdr:row>44</xdr:row>
      <xdr:rowOff>57150</xdr:rowOff>
    </xdr:to>
    <xdr:pic>
      <xdr:nvPicPr>
        <xdr:cNvPr id="311195" name="Рисунок 67">
          <a:extLst>
            <a:ext uri="{FF2B5EF4-FFF2-40B4-BE49-F238E27FC236}">
              <a16:creationId xmlns:a16="http://schemas.microsoft.com/office/drawing/2014/main" id="{C7CA8C95-2FB1-4B45-99FB-B93BCEABC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875" y="16849725"/>
          <a:ext cx="1095375" cy="109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114300</xdr:colOff>
      <xdr:row>34</xdr:row>
      <xdr:rowOff>238125</xdr:rowOff>
    </xdr:from>
    <xdr:to>
      <xdr:col>7</xdr:col>
      <xdr:colOff>1076325</xdr:colOff>
      <xdr:row>38</xdr:row>
      <xdr:rowOff>180975</xdr:rowOff>
    </xdr:to>
    <xdr:pic>
      <xdr:nvPicPr>
        <xdr:cNvPr id="311196" name="Рисунок 3">
          <a:extLst>
            <a:ext uri="{FF2B5EF4-FFF2-40B4-BE49-F238E27FC236}">
              <a16:creationId xmlns:a16="http://schemas.microsoft.com/office/drawing/2014/main" id="{4F64C419-4077-40E3-B1B9-697E4F9A8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7625" y="13077825"/>
          <a:ext cx="1457325" cy="1962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771525</xdr:colOff>
      <xdr:row>43</xdr:row>
      <xdr:rowOff>485775</xdr:rowOff>
    </xdr:from>
    <xdr:to>
      <xdr:col>4</xdr:col>
      <xdr:colOff>28575</xdr:colOff>
      <xdr:row>46</xdr:row>
      <xdr:rowOff>38100</xdr:rowOff>
    </xdr:to>
    <xdr:pic>
      <xdr:nvPicPr>
        <xdr:cNvPr id="311197" name="Рисунок 75">
          <a:extLst>
            <a:ext uri="{FF2B5EF4-FFF2-40B4-BE49-F238E27FC236}">
              <a16:creationId xmlns:a16="http://schemas.microsoft.com/office/drawing/2014/main" id="{061C3BF0-2EDB-42E3-94EE-C1FA5B131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7868900"/>
          <a:ext cx="10763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781050</xdr:colOff>
      <xdr:row>47</xdr:row>
      <xdr:rowOff>495300</xdr:rowOff>
    </xdr:from>
    <xdr:to>
      <xdr:col>4</xdr:col>
      <xdr:colOff>28575</xdr:colOff>
      <xdr:row>50</xdr:row>
      <xdr:rowOff>47625</xdr:rowOff>
    </xdr:to>
    <xdr:pic>
      <xdr:nvPicPr>
        <xdr:cNvPr id="311198" name="Рисунок 76">
          <a:extLst>
            <a:ext uri="{FF2B5EF4-FFF2-40B4-BE49-F238E27FC236}">
              <a16:creationId xmlns:a16="http://schemas.microsoft.com/office/drawing/2014/main" id="{FF8647EB-9886-413F-885C-F2C814EF4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19897725"/>
          <a:ext cx="10668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771525</xdr:colOff>
      <xdr:row>45</xdr:row>
      <xdr:rowOff>485775</xdr:rowOff>
    </xdr:from>
    <xdr:to>
      <xdr:col>4</xdr:col>
      <xdr:colOff>28575</xdr:colOff>
      <xdr:row>48</xdr:row>
      <xdr:rowOff>47625</xdr:rowOff>
    </xdr:to>
    <xdr:pic>
      <xdr:nvPicPr>
        <xdr:cNvPr id="311199" name="Рисунок 77">
          <a:extLst>
            <a:ext uri="{FF2B5EF4-FFF2-40B4-BE49-F238E27FC236}">
              <a16:creationId xmlns:a16="http://schemas.microsoft.com/office/drawing/2014/main" id="{D754CD9A-BEBE-4B5E-9D78-5F19912B3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8878550"/>
          <a:ext cx="1076325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762000</xdr:colOff>
      <xdr:row>50</xdr:row>
      <xdr:rowOff>0</xdr:rowOff>
    </xdr:from>
    <xdr:to>
      <xdr:col>3</xdr:col>
      <xdr:colOff>104775</xdr:colOff>
      <xdr:row>52</xdr:row>
      <xdr:rowOff>28575</xdr:rowOff>
    </xdr:to>
    <xdr:pic>
      <xdr:nvPicPr>
        <xdr:cNvPr id="311200" name="Рисунок 78">
          <a:extLst>
            <a:ext uri="{FF2B5EF4-FFF2-40B4-BE49-F238E27FC236}">
              <a16:creationId xmlns:a16="http://schemas.microsoft.com/office/drawing/2014/main" id="{B7E8206C-7FFB-4812-9A98-87681A56D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875" y="20916900"/>
          <a:ext cx="1038225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771525</xdr:colOff>
      <xdr:row>51</xdr:row>
      <xdr:rowOff>495300</xdr:rowOff>
    </xdr:from>
    <xdr:to>
      <xdr:col>3</xdr:col>
      <xdr:colOff>123825</xdr:colOff>
      <xdr:row>54</xdr:row>
      <xdr:rowOff>19050</xdr:rowOff>
    </xdr:to>
    <xdr:pic>
      <xdr:nvPicPr>
        <xdr:cNvPr id="311201" name="Рисунок 79">
          <a:extLst>
            <a:ext uri="{FF2B5EF4-FFF2-40B4-BE49-F238E27FC236}">
              <a16:creationId xmlns:a16="http://schemas.microsoft.com/office/drawing/2014/main" id="{E5F6124A-8906-4824-AFC2-D8DA8E12A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21917025"/>
          <a:ext cx="1047750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762000</xdr:colOff>
      <xdr:row>53</xdr:row>
      <xdr:rowOff>485775</xdr:rowOff>
    </xdr:from>
    <xdr:to>
      <xdr:col>4</xdr:col>
      <xdr:colOff>19050</xdr:colOff>
      <xdr:row>56</xdr:row>
      <xdr:rowOff>38100</xdr:rowOff>
    </xdr:to>
    <xdr:pic>
      <xdr:nvPicPr>
        <xdr:cNvPr id="311202" name="Рисунок 80">
          <a:extLst>
            <a:ext uri="{FF2B5EF4-FFF2-40B4-BE49-F238E27FC236}">
              <a16:creationId xmlns:a16="http://schemas.microsoft.com/office/drawing/2014/main" id="{ADA7B2DF-B542-43F4-90AB-7359E40E0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875" y="22917150"/>
          <a:ext cx="10763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104775</xdr:colOff>
      <xdr:row>46</xdr:row>
      <xdr:rowOff>219075</xdr:rowOff>
    </xdr:from>
    <xdr:to>
      <xdr:col>7</xdr:col>
      <xdr:colOff>1076325</xdr:colOff>
      <xdr:row>50</xdr:row>
      <xdr:rowOff>228600</xdr:rowOff>
    </xdr:to>
    <xdr:pic>
      <xdr:nvPicPr>
        <xdr:cNvPr id="311203" name="Рисунок 4">
          <a:extLst>
            <a:ext uri="{FF2B5EF4-FFF2-40B4-BE49-F238E27FC236}">
              <a16:creationId xmlns:a16="http://schemas.microsoft.com/office/drawing/2014/main" id="{D7776AC6-F98E-4352-B31C-B812B86A0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8100" y="19116675"/>
          <a:ext cx="1466850" cy="2028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76200</xdr:colOff>
      <xdr:row>58</xdr:row>
      <xdr:rowOff>9525</xdr:rowOff>
    </xdr:from>
    <xdr:to>
      <xdr:col>2</xdr:col>
      <xdr:colOff>771525</xdr:colOff>
      <xdr:row>59</xdr:row>
      <xdr:rowOff>19050</xdr:rowOff>
    </xdr:to>
    <xdr:pic>
      <xdr:nvPicPr>
        <xdr:cNvPr id="311204" name="Рисунок 82">
          <a:extLst>
            <a:ext uri="{FF2B5EF4-FFF2-40B4-BE49-F238E27FC236}">
              <a16:creationId xmlns:a16="http://schemas.microsoft.com/office/drawing/2014/main" id="{445CE90A-704A-4A5D-BADE-3D0008FAF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0850" y="24841200"/>
          <a:ext cx="69532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59</xdr:row>
      <xdr:rowOff>533400</xdr:rowOff>
    </xdr:from>
    <xdr:to>
      <xdr:col>2</xdr:col>
      <xdr:colOff>809625</xdr:colOff>
      <xdr:row>61</xdr:row>
      <xdr:rowOff>104775</xdr:rowOff>
    </xdr:to>
    <xdr:pic>
      <xdr:nvPicPr>
        <xdr:cNvPr id="311205" name="Рисунок 48">
          <a:extLst>
            <a:ext uri="{FF2B5EF4-FFF2-40B4-BE49-F238E27FC236}">
              <a16:creationId xmlns:a16="http://schemas.microsoft.com/office/drawing/2014/main" id="{39630E9B-9009-4803-8137-A96EF8E73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3225" y="26060400"/>
          <a:ext cx="781050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76200</xdr:colOff>
      <xdr:row>62</xdr:row>
      <xdr:rowOff>19050</xdr:rowOff>
    </xdr:from>
    <xdr:to>
      <xdr:col>2</xdr:col>
      <xdr:colOff>733425</xdr:colOff>
      <xdr:row>62</xdr:row>
      <xdr:rowOff>676275</xdr:rowOff>
    </xdr:to>
    <xdr:pic>
      <xdr:nvPicPr>
        <xdr:cNvPr id="311206" name="Рисунок 49">
          <a:extLst>
            <a:ext uri="{FF2B5EF4-FFF2-40B4-BE49-F238E27FC236}">
              <a16:creationId xmlns:a16="http://schemas.microsoft.com/office/drawing/2014/main" id="{C27C58B7-083D-47D9-AB64-7736919ED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0850" y="27632025"/>
          <a:ext cx="6572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104775</xdr:colOff>
      <xdr:row>64</xdr:row>
      <xdr:rowOff>114300</xdr:rowOff>
    </xdr:from>
    <xdr:to>
      <xdr:col>2</xdr:col>
      <xdr:colOff>733425</xdr:colOff>
      <xdr:row>65</xdr:row>
      <xdr:rowOff>180975</xdr:rowOff>
    </xdr:to>
    <xdr:pic>
      <xdr:nvPicPr>
        <xdr:cNvPr id="311207" name="Рисунок 50">
          <a:extLst>
            <a:ext uri="{FF2B5EF4-FFF2-40B4-BE49-F238E27FC236}">
              <a16:creationId xmlns:a16="http://schemas.microsoft.com/office/drawing/2014/main" id="{D7BE453F-ABFD-44F9-BAFF-7F85173F0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2429866">
          <a:off x="3019425" y="29117925"/>
          <a:ext cx="62865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104775</xdr:colOff>
      <xdr:row>63</xdr:row>
      <xdr:rowOff>504825</xdr:rowOff>
    </xdr:from>
    <xdr:to>
      <xdr:col>2</xdr:col>
      <xdr:colOff>714375</xdr:colOff>
      <xdr:row>64</xdr:row>
      <xdr:rowOff>561975</xdr:rowOff>
    </xdr:to>
    <xdr:pic>
      <xdr:nvPicPr>
        <xdr:cNvPr id="311208" name="Рисунок 51">
          <a:extLst>
            <a:ext uri="{FF2B5EF4-FFF2-40B4-BE49-F238E27FC236}">
              <a16:creationId xmlns:a16="http://schemas.microsoft.com/office/drawing/2014/main" id="{650C96DD-613A-4241-B3D2-6960945BE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50736">
          <a:off x="3019425" y="28813125"/>
          <a:ext cx="6096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123825</xdr:colOff>
      <xdr:row>66</xdr:row>
      <xdr:rowOff>9525</xdr:rowOff>
    </xdr:from>
    <xdr:to>
      <xdr:col>2</xdr:col>
      <xdr:colOff>676275</xdr:colOff>
      <xdr:row>66</xdr:row>
      <xdr:rowOff>695325</xdr:rowOff>
    </xdr:to>
    <xdr:pic>
      <xdr:nvPicPr>
        <xdr:cNvPr id="311209" name="Рисунок 52">
          <a:extLst>
            <a:ext uri="{FF2B5EF4-FFF2-40B4-BE49-F238E27FC236}">
              <a16:creationId xmlns:a16="http://schemas.microsoft.com/office/drawing/2014/main" id="{5F569597-29E3-433A-936E-806C2A4AB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8475" y="30403800"/>
          <a:ext cx="55245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762000</xdr:colOff>
      <xdr:row>60</xdr:row>
      <xdr:rowOff>476250</xdr:rowOff>
    </xdr:from>
    <xdr:to>
      <xdr:col>4</xdr:col>
      <xdr:colOff>28575</xdr:colOff>
      <xdr:row>62</xdr:row>
      <xdr:rowOff>161925</xdr:rowOff>
    </xdr:to>
    <xdr:pic>
      <xdr:nvPicPr>
        <xdr:cNvPr id="311210" name="Рисунок 53">
          <a:extLst>
            <a:ext uri="{FF2B5EF4-FFF2-40B4-BE49-F238E27FC236}">
              <a16:creationId xmlns:a16="http://schemas.microsoft.com/office/drawing/2014/main" id="{76516BAD-A53D-432F-A8EC-1DE77F201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875" y="26698575"/>
          <a:ext cx="108585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790575</xdr:colOff>
      <xdr:row>62</xdr:row>
      <xdr:rowOff>561975</xdr:rowOff>
    </xdr:from>
    <xdr:to>
      <xdr:col>3</xdr:col>
      <xdr:colOff>28575</xdr:colOff>
      <xdr:row>64</xdr:row>
      <xdr:rowOff>104775</xdr:rowOff>
    </xdr:to>
    <xdr:pic>
      <xdr:nvPicPr>
        <xdr:cNvPr id="311211" name="Рисунок 56">
          <a:extLst>
            <a:ext uri="{FF2B5EF4-FFF2-40B4-BE49-F238E27FC236}">
              <a16:creationId xmlns:a16="http://schemas.microsoft.com/office/drawing/2014/main" id="{2881084C-7AB8-49A8-B919-A82BF9791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28174950"/>
          <a:ext cx="93345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819150</xdr:colOff>
      <xdr:row>58</xdr:row>
      <xdr:rowOff>542925</xdr:rowOff>
    </xdr:from>
    <xdr:to>
      <xdr:col>3</xdr:col>
      <xdr:colOff>95250</xdr:colOff>
      <xdr:row>60</xdr:row>
      <xdr:rowOff>133350</xdr:rowOff>
    </xdr:to>
    <xdr:pic>
      <xdr:nvPicPr>
        <xdr:cNvPr id="311212" name="Рисунок 57">
          <a:extLst>
            <a:ext uri="{FF2B5EF4-FFF2-40B4-BE49-F238E27FC236}">
              <a16:creationId xmlns:a16="http://schemas.microsoft.com/office/drawing/2014/main" id="{6A119BD7-3ABB-4811-A16B-8022C2AF3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25374600"/>
          <a:ext cx="97155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771525</xdr:colOff>
      <xdr:row>64</xdr:row>
      <xdr:rowOff>666750</xdr:rowOff>
    </xdr:from>
    <xdr:to>
      <xdr:col>3</xdr:col>
      <xdr:colOff>123825</xdr:colOff>
      <xdr:row>66</xdr:row>
      <xdr:rowOff>314325</xdr:rowOff>
    </xdr:to>
    <xdr:pic>
      <xdr:nvPicPr>
        <xdr:cNvPr id="311213" name="Рисунок 58">
          <a:extLst>
            <a:ext uri="{FF2B5EF4-FFF2-40B4-BE49-F238E27FC236}">
              <a16:creationId xmlns:a16="http://schemas.microsoft.com/office/drawing/2014/main" id="{C7D21FE0-C1D7-4F30-BD9E-5ECD52510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2270588">
          <a:off x="2819400" y="29670375"/>
          <a:ext cx="1047750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714375</xdr:colOff>
      <xdr:row>64</xdr:row>
      <xdr:rowOff>371475</xdr:rowOff>
    </xdr:from>
    <xdr:to>
      <xdr:col>3</xdr:col>
      <xdr:colOff>76200</xdr:colOff>
      <xdr:row>66</xdr:row>
      <xdr:rowOff>38100</xdr:rowOff>
    </xdr:to>
    <xdr:pic>
      <xdr:nvPicPr>
        <xdr:cNvPr id="311214" name="Рисунок 59">
          <a:extLst>
            <a:ext uri="{FF2B5EF4-FFF2-40B4-BE49-F238E27FC236}">
              <a16:creationId xmlns:a16="http://schemas.microsoft.com/office/drawing/2014/main" id="{8E864381-FAD3-413F-BA44-3BFEE69D9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875687">
          <a:off x="2762250" y="29375100"/>
          <a:ext cx="1057275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56</xdr:row>
      <xdr:rowOff>161925</xdr:rowOff>
    </xdr:from>
    <xdr:to>
      <xdr:col>3</xdr:col>
      <xdr:colOff>28575</xdr:colOff>
      <xdr:row>58</xdr:row>
      <xdr:rowOff>76200</xdr:rowOff>
    </xdr:to>
    <xdr:pic>
      <xdr:nvPicPr>
        <xdr:cNvPr id="311215" name="Рисунок 62" descr="Završni element desni Futura PRO – Braon boja – mat - Mladost Leskovac">
          <a:extLst>
            <a:ext uri="{FF2B5EF4-FFF2-40B4-BE49-F238E27FC236}">
              <a16:creationId xmlns:a16="http://schemas.microsoft.com/office/drawing/2014/main" id="{D42EEB6A-B2D8-46E6-BAA7-60DFA08B0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1800" y="24107775"/>
          <a:ext cx="80010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733425</xdr:colOff>
      <xdr:row>66</xdr:row>
      <xdr:rowOff>504825</xdr:rowOff>
    </xdr:from>
    <xdr:to>
      <xdr:col>3</xdr:col>
      <xdr:colOff>66675</xdr:colOff>
      <xdr:row>68</xdr:row>
      <xdr:rowOff>133350</xdr:rowOff>
    </xdr:to>
    <xdr:pic>
      <xdr:nvPicPr>
        <xdr:cNvPr id="311216" name="Рисунок 63">
          <a:extLst>
            <a:ext uri="{FF2B5EF4-FFF2-40B4-BE49-F238E27FC236}">
              <a16:creationId xmlns:a16="http://schemas.microsoft.com/office/drawing/2014/main" id="{C50CFEEA-B89E-45B7-A4D7-D040F69DB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785782">
          <a:off x="2781300" y="30899100"/>
          <a:ext cx="10287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orotop.com.pl/wp-content/uploads/2023/08/COROTOP_KATALOG_POLSKI_26052023_podglad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2">
    <pageSetUpPr fitToPage="1"/>
  </sheetPr>
  <dimension ref="A1:L120"/>
  <sheetViews>
    <sheetView zoomScale="145" zoomScaleNormal="145" workbookViewId="0">
      <selection activeCell="M3" sqref="M3"/>
    </sheetView>
  </sheetViews>
  <sheetFormatPr defaultRowHeight="15" x14ac:dyDescent="0.25"/>
  <cols>
    <col min="1" max="1" width="52.42578125" customWidth="1"/>
    <col min="2" max="2" width="13.28515625" customWidth="1"/>
    <col min="3" max="3" width="10.85546875" customWidth="1"/>
    <col min="4" max="8" width="1.85546875" customWidth="1"/>
    <col min="9" max="9" width="14.7109375" customWidth="1"/>
    <col min="10" max="11" width="10.85546875" customWidth="1"/>
    <col min="12" max="12" width="9.85546875" customWidth="1"/>
  </cols>
  <sheetData>
    <row r="1" spans="1:12" ht="24.95" customHeight="1" x14ac:dyDescent="0.25">
      <c r="A1" s="155" t="s">
        <v>108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7"/>
    </row>
    <row r="2" spans="1:12" ht="24.95" customHeight="1" x14ac:dyDescent="0.25">
      <c r="A2" s="158"/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60"/>
    </row>
    <row r="3" spans="1:12" ht="24.95" customHeight="1" x14ac:dyDescent="0.25">
      <c r="A3" s="158"/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60"/>
    </row>
    <row r="4" spans="1:12" ht="24.95" customHeight="1" x14ac:dyDescent="0.25">
      <c r="A4" s="158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60"/>
    </row>
    <row r="5" spans="1:12" ht="24.95" customHeight="1" thickBot="1" x14ac:dyDescent="0.3">
      <c r="A5" s="161"/>
      <c r="B5" s="162"/>
      <c r="C5" s="162"/>
      <c r="D5" s="162"/>
      <c r="E5" s="162"/>
      <c r="F5" s="162"/>
      <c r="G5" s="162"/>
      <c r="H5" s="162"/>
      <c r="I5" s="162"/>
      <c r="J5" s="162"/>
      <c r="K5" s="162"/>
      <c r="L5" s="163"/>
    </row>
    <row r="6" spans="1:12" ht="12" customHeight="1" x14ac:dyDescent="0.25">
      <c r="A6" s="165" t="s">
        <v>109</v>
      </c>
      <c r="B6" s="166"/>
      <c r="C6" s="166"/>
      <c r="D6" s="166"/>
      <c r="E6" s="166"/>
      <c r="F6" s="166"/>
      <c r="G6" s="166"/>
      <c r="H6" s="166"/>
      <c r="I6" s="166"/>
      <c r="J6" s="166"/>
      <c r="K6" s="166"/>
      <c r="L6" s="167"/>
    </row>
    <row r="7" spans="1:12" ht="12" customHeight="1" thickBot="1" x14ac:dyDescent="0.3">
      <c r="A7" s="79" t="s">
        <v>0</v>
      </c>
      <c r="B7" s="183" t="s">
        <v>265</v>
      </c>
      <c r="C7" s="183"/>
      <c r="D7" s="183"/>
      <c r="E7" s="183"/>
      <c r="F7" s="183"/>
      <c r="G7" s="183"/>
      <c r="H7" s="183"/>
      <c r="I7" s="183"/>
      <c r="J7" s="183"/>
      <c r="K7" s="183"/>
      <c r="L7" s="184"/>
    </row>
    <row r="8" spans="1:12" ht="12" customHeight="1" x14ac:dyDescent="0.25">
      <c r="A8" s="168" t="s">
        <v>110</v>
      </c>
      <c r="B8" s="169"/>
      <c r="C8" s="169"/>
      <c r="D8" s="169"/>
      <c r="E8" s="169"/>
      <c r="F8" s="169"/>
      <c r="G8" s="169"/>
      <c r="H8" s="169"/>
      <c r="I8" s="80" t="s">
        <v>1</v>
      </c>
      <c r="J8" s="177">
        <v>0</v>
      </c>
      <c r="K8" s="178"/>
      <c r="L8" s="179"/>
    </row>
    <row r="9" spans="1:12" ht="12" customHeight="1" thickBot="1" x14ac:dyDescent="0.3">
      <c r="A9" s="170"/>
      <c r="B9" s="171"/>
      <c r="C9" s="171"/>
      <c r="D9" s="171"/>
      <c r="E9" s="171"/>
      <c r="F9" s="171"/>
      <c r="G9" s="171"/>
      <c r="H9" s="171"/>
      <c r="I9" s="40" t="s">
        <v>178</v>
      </c>
      <c r="J9" s="180">
        <v>0</v>
      </c>
      <c r="K9" s="181"/>
      <c r="L9" s="182"/>
    </row>
    <row r="10" spans="1:12" ht="20.100000000000001" customHeight="1" x14ac:dyDescent="0.25">
      <c r="A10" s="172" t="s">
        <v>2</v>
      </c>
      <c r="B10" s="174" t="s">
        <v>4</v>
      </c>
      <c r="C10" s="174" t="s">
        <v>124</v>
      </c>
      <c r="D10" s="164" t="s">
        <v>3</v>
      </c>
      <c r="E10" s="164"/>
      <c r="F10" s="164"/>
      <c r="G10" s="164"/>
      <c r="H10" s="164"/>
      <c r="I10" s="164" t="s">
        <v>6</v>
      </c>
      <c r="J10" s="164" t="s">
        <v>10</v>
      </c>
      <c r="K10" s="164" t="s">
        <v>111</v>
      </c>
      <c r="L10" s="185" t="s">
        <v>112</v>
      </c>
    </row>
    <row r="11" spans="1:12" ht="19.7" customHeight="1" thickBot="1" x14ac:dyDescent="0.3">
      <c r="A11" s="173"/>
      <c r="B11" s="175"/>
      <c r="C11" s="175"/>
      <c r="D11" s="81">
        <v>8004</v>
      </c>
      <c r="E11" s="81">
        <v>8017</v>
      </c>
      <c r="F11" s="81">
        <v>3011</v>
      </c>
      <c r="G11" s="81">
        <v>9005</v>
      </c>
      <c r="H11" s="81">
        <v>7021</v>
      </c>
      <c r="I11" s="175"/>
      <c r="J11" s="176"/>
      <c r="K11" s="176"/>
      <c r="L11" s="186"/>
    </row>
    <row r="12" spans="1:12" ht="14.1" customHeight="1" thickBot="1" x14ac:dyDescent="0.3">
      <c r="A12" s="143" t="s">
        <v>193</v>
      </c>
      <c r="B12" s="144"/>
      <c r="C12" s="144"/>
      <c r="D12" s="144"/>
      <c r="E12" s="144"/>
      <c r="F12" s="144"/>
      <c r="G12" s="144"/>
      <c r="H12" s="144"/>
      <c r="I12" s="144"/>
      <c r="J12" s="144"/>
      <c r="K12" s="144"/>
      <c r="L12" s="145"/>
    </row>
    <row r="13" spans="1:12" ht="26.1" customHeight="1" x14ac:dyDescent="0.25">
      <c r="A13" s="94" t="s">
        <v>185</v>
      </c>
      <c r="B13" s="95"/>
      <c r="C13" s="90" t="s">
        <v>5</v>
      </c>
      <c r="D13" s="147" t="s">
        <v>184</v>
      </c>
      <c r="E13" s="147"/>
      <c r="F13" s="147"/>
      <c r="G13" s="147"/>
      <c r="H13" s="147"/>
      <c r="I13" s="49" t="s">
        <v>46</v>
      </c>
      <c r="J13" s="96">
        <v>89.1</v>
      </c>
      <c r="K13" s="96">
        <f>J13-J13*$J$8</f>
        <v>89.1</v>
      </c>
      <c r="L13" s="52">
        <f>K13*$J$9</f>
        <v>0</v>
      </c>
    </row>
    <row r="14" spans="1:12" ht="26.1" customHeight="1" x14ac:dyDescent="0.25">
      <c r="A14" s="21" t="s">
        <v>176</v>
      </c>
      <c r="B14" s="6"/>
      <c r="C14" s="88" t="s">
        <v>5</v>
      </c>
      <c r="D14" s="146" t="s">
        <v>114</v>
      </c>
      <c r="E14" s="146"/>
      <c r="F14" s="146"/>
      <c r="G14" s="146"/>
      <c r="H14" s="146"/>
      <c r="I14" s="7" t="s">
        <v>46</v>
      </c>
      <c r="J14" s="91">
        <v>123.55</v>
      </c>
      <c r="K14" s="91">
        <f>J14-J14*$J$8</f>
        <v>123.55</v>
      </c>
      <c r="L14" s="28">
        <f>K14*$J$9</f>
        <v>0</v>
      </c>
    </row>
    <row r="15" spans="1:12" ht="26.1" customHeight="1" x14ac:dyDescent="0.25">
      <c r="A15" s="21" t="s">
        <v>186</v>
      </c>
      <c r="B15" s="6"/>
      <c r="C15" s="88" t="s">
        <v>5</v>
      </c>
      <c r="D15" s="146" t="s">
        <v>115</v>
      </c>
      <c r="E15" s="146"/>
      <c r="F15" s="146"/>
      <c r="G15" s="146"/>
      <c r="H15" s="146"/>
      <c r="I15" s="7" t="s">
        <v>46</v>
      </c>
      <c r="J15" s="91">
        <v>137.19999999999999</v>
      </c>
      <c r="K15" s="92">
        <f t="shared" ref="K15:K61" si="0">J15-J15*$J$8</f>
        <v>137.19999999999999</v>
      </c>
      <c r="L15" s="28">
        <f t="shared" ref="L15:L61" si="1">K15*$J$9</f>
        <v>0</v>
      </c>
    </row>
    <row r="16" spans="1:12" ht="26.1" customHeight="1" x14ac:dyDescent="0.25">
      <c r="A16" s="21" t="s">
        <v>140</v>
      </c>
      <c r="B16" s="8"/>
      <c r="C16" s="97" t="s">
        <v>177</v>
      </c>
      <c r="D16" s="146" t="s">
        <v>116</v>
      </c>
      <c r="E16" s="146"/>
      <c r="F16" s="146"/>
      <c r="G16" s="146"/>
      <c r="H16" s="146"/>
      <c r="I16" s="7" t="s">
        <v>46</v>
      </c>
      <c r="J16" s="91">
        <v>183</v>
      </c>
      <c r="K16" s="92">
        <f t="shared" si="0"/>
        <v>183</v>
      </c>
      <c r="L16" s="28">
        <f t="shared" si="1"/>
        <v>0</v>
      </c>
    </row>
    <row r="17" spans="1:12" ht="26.1" customHeight="1" x14ac:dyDescent="0.25">
      <c r="A17" s="21" t="s">
        <v>182</v>
      </c>
      <c r="B17" s="8"/>
      <c r="C17" s="88" t="s">
        <v>5</v>
      </c>
      <c r="D17" s="146" t="s">
        <v>181</v>
      </c>
      <c r="E17" s="146"/>
      <c r="F17" s="146"/>
      <c r="G17" s="146"/>
      <c r="H17" s="146"/>
      <c r="I17" s="7" t="s">
        <v>46</v>
      </c>
      <c r="J17" s="91">
        <v>183</v>
      </c>
      <c r="K17" s="92">
        <f t="shared" si="0"/>
        <v>183</v>
      </c>
      <c r="L17" s="28">
        <f t="shared" si="1"/>
        <v>0</v>
      </c>
    </row>
    <row r="18" spans="1:12" ht="26.1" customHeight="1" x14ac:dyDescent="0.25">
      <c r="A18" s="21" t="s">
        <v>141</v>
      </c>
      <c r="B18" s="8"/>
      <c r="C18" s="88" t="s">
        <v>5</v>
      </c>
      <c r="D18" s="146" t="s">
        <v>117</v>
      </c>
      <c r="E18" s="146"/>
      <c r="F18" s="146"/>
      <c r="G18" s="146"/>
      <c r="H18" s="146"/>
      <c r="I18" s="7" t="s">
        <v>46</v>
      </c>
      <c r="J18" s="91">
        <v>237.9</v>
      </c>
      <c r="K18" s="92">
        <f t="shared" si="0"/>
        <v>237.9</v>
      </c>
      <c r="L18" s="28">
        <f t="shared" si="1"/>
        <v>0</v>
      </c>
    </row>
    <row r="19" spans="1:12" ht="26.1" customHeight="1" x14ac:dyDescent="0.25">
      <c r="A19" s="21" t="s">
        <v>142</v>
      </c>
      <c r="B19" s="8"/>
      <c r="C19" s="88" t="s">
        <v>5</v>
      </c>
      <c r="D19" s="146" t="s">
        <v>114</v>
      </c>
      <c r="E19" s="146"/>
      <c r="F19" s="146"/>
      <c r="G19" s="146"/>
      <c r="H19" s="146"/>
      <c r="I19" s="7" t="s">
        <v>46</v>
      </c>
      <c r="J19" s="91">
        <v>307.45</v>
      </c>
      <c r="K19" s="92">
        <f t="shared" si="0"/>
        <v>307.45</v>
      </c>
      <c r="L19" s="28">
        <f t="shared" si="1"/>
        <v>0</v>
      </c>
    </row>
    <row r="20" spans="1:12" ht="26.1" customHeight="1" thickBot="1" x14ac:dyDescent="0.3">
      <c r="A20" s="21" t="s">
        <v>191</v>
      </c>
      <c r="B20" s="8"/>
      <c r="C20" s="88" t="s">
        <v>5</v>
      </c>
      <c r="D20" s="146" t="s">
        <v>194</v>
      </c>
      <c r="E20" s="146"/>
      <c r="F20" s="146"/>
      <c r="G20" s="146"/>
      <c r="H20" s="146"/>
      <c r="I20" s="7" t="s">
        <v>192</v>
      </c>
      <c r="J20" s="91">
        <v>408.7</v>
      </c>
      <c r="K20" s="92">
        <f>J20-J20*$J$8</f>
        <v>408.7</v>
      </c>
      <c r="L20" s="28">
        <f>K20*$J$9</f>
        <v>0</v>
      </c>
    </row>
    <row r="21" spans="1:12" ht="14.1" customHeight="1" thickBot="1" x14ac:dyDescent="0.3">
      <c r="A21" s="143" t="s">
        <v>173</v>
      </c>
      <c r="B21" s="144"/>
      <c r="C21" s="144"/>
      <c r="D21" s="144"/>
      <c r="E21" s="144"/>
      <c r="F21" s="144"/>
      <c r="G21" s="144"/>
      <c r="H21" s="144"/>
      <c r="I21" s="144"/>
      <c r="J21" s="144"/>
      <c r="K21" s="144"/>
      <c r="L21" s="145"/>
    </row>
    <row r="22" spans="1:12" ht="24.95" customHeight="1" x14ac:dyDescent="0.25">
      <c r="A22" s="21" t="s">
        <v>190</v>
      </c>
      <c r="B22" s="8"/>
      <c r="C22" s="88" t="s">
        <v>5</v>
      </c>
      <c r="D22" s="146" t="s">
        <v>118</v>
      </c>
      <c r="E22" s="146"/>
      <c r="F22" s="146"/>
      <c r="G22" s="146"/>
      <c r="H22" s="146"/>
      <c r="I22" s="7" t="s">
        <v>46</v>
      </c>
      <c r="J22" s="91">
        <v>120.2</v>
      </c>
      <c r="K22" s="92">
        <f>J22-J22*$J$8</f>
        <v>120.2</v>
      </c>
      <c r="L22" s="28">
        <f>K22*$J$9</f>
        <v>0</v>
      </c>
    </row>
    <row r="23" spans="1:12" ht="24.95" customHeight="1" x14ac:dyDescent="0.25">
      <c r="A23" s="21" t="s">
        <v>189</v>
      </c>
      <c r="B23" s="8"/>
      <c r="C23" s="88" t="s">
        <v>5</v>
      </c>
      <c r="D23" s="146" t="s">
        <v>183</v>
      </c>
      <c r="E23" s="146"/>
      <c r="F23" s="146"/>
      <c r="G23" s="146"/>
      <c r="H23" s="146"/>
      <c r="I23" s="7" t="s">
        <v>174</v>
      </c>
      <c r="J23" s="91">
        <v>81.75</v>
      </c>
      <c r="K23" s="92">
        <f>J23-J23*$J$8</f>
        <v>81.75</v>
      </c>
      <c r="L23" s="28">
        <f>K23*$J$9</f>
        <v>0</v>
      </c>
    </row>
    <row r="24" spans="1:12" ht="24.95" customHeight="1" x14ac:dyDescent="0.25">
      <c r="A24" s="21" t="s">
        <v>188</v>
      </c>
      <c r="B24" s="8"/>
      <c r="C24" s="88" t="s">
        <v>5</v>
      </c>
      <c r="D24" s="146" t="s">
        <v>118</v>
      </c>
      <c r="E24" s="146"/>
      <c r="F24" s="146"/>
      <c r="G24" s="146"/>
      <c r="H24" s="146"/>
      <c r="I24" s="7" t="s">
        <v>46</v>
      </c>
      <c r="J24" s="91">
        <v>100.65</v>
      </c>
      <c r="K24" s="92">
        <f t="shared" si="0"/>
        <v>100.65</v>
      </c>
      <c r="L24" s="28">
        <f t="shared" si="1"/>
        <v>0</v>
      </c>
    </row>
    <row r="25" spans="1:12" ht="24.95" customHeight="1" thickBot="1" x14ac:dyDescent="0.3">
      <c r="A25" s="21" t="s">
        <v>187</v>
      </c>
      <c r="B25" s="8"/>
      <c r="C25" s="97" t="s">
        <v>177</v>
      </c>
      <c r="D25" s="146" t="s">
        <v>118</v>
      </c>
      <c r="E25" s="146"/>
      <c r="F25" s="146"/>
      <c r="G25" s="146"/>
      <c r="H25" s="146"/>
      <c r="I25" s="7" t="s">
        <v>46</v>
      </c>
      <c r="J25" s="91">
        <v>247</v>
      </c>
      <c r="K25" s="92">
        <f t="shared" si="0"/>
        <v>247</v>
      </c>
      <c r="L25" s="28">
        <f t="shared" si="1"/>
        <v>0</v>
      </c>
    </row>
    <row r="26" spans="1:12" ht="14.1" customHeight="1" thickBot="1" x14ac:dyDescent="0.3">
      <c r="A26" s="143" t="s">
        <v>119</v>
      </c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5"/>
    </row>
    <row r="27" spans="1:12" ht="24.95" customHeight="1" x14ac:dyDescent="0.25">
      <c r="A27" s="21" t="s">
        <v>143</v>
      </c>
      <c r="B27" s="8"/>
      <c r="C27" s="88" t="s">
        <v>5</v>
      </c>
      <c r="D27" s="146" t="s">
        <v>118</v>
      </c>
      <c r="E27" s="146"/>
      <c r="F27" s="146"/>
      <c r="G27" s="146"/>
      <c r="H27" s="146"/>
      <c r="I27" s="7" t="s">
        <v>47</v>
      </c>
      <c r="J27" s="91">
        <v>9.9</v>
      </c>
      <c r="K27" s="92">
        <f t="shared" si="0"/>
        <v>9.9</v>
      </c>
      <c r="L27" s="28">
        <f t="shared" si="1"/>
        <v>0</v>
      </c>
    </row>
    <row r="28" spans="1:12" ht="26.25" x14ac:dyDescent="0.25">
      <c r="A28" s="21" t="s">
        <v>144</v>
      </c>
      <c r="B28" s="8"/>
      <c r="C28" s="88" t="s">
        <v>5</v>
      </c>
      <c r="D28" s="146" t="s">
        <v>126</v>
      </c>
      <c r="E28" s="146"/>
      <c r="F28" s="146"/>
      <c r="G28" s="146"/>
      <c r="H28" s="146"/>
      <c r="I28" s="7" t="s">
        <v>48</v>
      </c>
      <c r="J28" s="91">
        <v>18.7</v>
      </c>
      <c r="K28" s="92">
        <f t="shared" si="0"/>
        <v>18.7</v>
      </c>
      <c r="L28" s="28">
        <f t="shared" si="1"/>
        <v>0</v>
      </c>
    </row>
    <row r="29" spans="1:12" ht="24.95" customHeight="1" x14ac:dyDescent="0.25">
      <c r="A29" s="21" t="s">
        <v>145</v>
      </c>
      <c r="B29" s="8"/>
      <c r="C29" s="88" t="s">
        <v>5</v>
      </c>
      <c r="D29" s="146" t="s">
        <v>127</v>
      </c>
      <c r="E29" s="146"/>
      <c r="F29" s="146"/>
      <c r="G29" s="146"/>
      <c r="H29" s="146"/>
      <c r="I29" s="7" t="s">
        <v>125</v>
      </c>
      <c r="J29" s="91">
        <v>22</v>
      </c>
      <c r="K29" s="92">
        <f t="shared" si="0"/>
        <v>22</v>
      </c>
      <c r="L29" s="28">
        <f t="shared" si="1"/>
        <v>0</v>
      </c>
    </row>
    <row r="30" spans="1:12" ht="24.95" customHeight="1" x14ac:dyDescent="0.25">
      <c r="A30" s="21" t="s">
        <v>146</v>
      </c>
      <c r="B30" s="9"/>
      <c r="C30" s="97" t="s">
        <v>172</v>
      </c>
      <c r="D30" s="146" t="s">
        <v>128</v>
      </c>
      <c r="E30" s="146"/>
      <c r="F30" s="146"/>
      <c r="G30" s="146"/>
      <c r="H30" s="146"/>
      <c r="I30" s="7" t="s">
        <v>49</v>
      </c>
      <c r="J30" s="91">
        <v>12.1</v>
      </c>
      <c r="K30" s="92">
        <f t="shared" si="0"/>
        <v>12.1</v>
      </c>
      <c r="L30" s="28">
        <f t="shared" si="1"/>
        <v>0</v>
      </c>
    </row>
    <row r="31" spans="1:12" ht="24.95" customHeight="1" thickBot="1" x14ac:dyDescent="0.3">
      <c r="A31" s="21" t="s">
        <v>147</v>
      </c>
      <c r="B31" s="8"/>
      <c r="C31" s="88" t="s">
        <v>5</v>
      </c>
      <c r="D31" s="146" t="s">
        <v>128</v>
      </c>
      <c r="E31" s="146"/>
      <c r="F31" s="146"/>
      <c r="G31" s="146"/>
      <c r="H31" s="146"/>
      <c r="I31" s="7" t="s">
        <v>105</v>
      </c>
      <c r="J31" s="91">
        <v>18.7</v>
      </c>
      <c r="K31" s="92">
        <f t="shared" si="0"/>
        <v>18.7</v>
      </c>
      <c r="L31" s="28">
        <f t="shared" si="1"/>
        <v>0</v>
      </c>
    </row>
    <row r="32" spans="1:12" ht="14.1" customHeight="1" thickBot="1" x14ac:dyDescent="0.3">
      <c r="A32" s="143" t="s">
        <v>121</v>
      </c>
      <c r="B32" s="144"/>
      <c r="C32" s="144"/>
      <c r="D32" s="144"/>
      <c r="E32" s="144"/>
      <c r="F32" s="144"/>
      <c r="G32" s="144"/>
      <c r="H32" s="144"/>
      <c r="I32" s="144"/>
      <c r="J32" s="144"/>
      <c r="K32" s="144"/>
      <c r="L32" s="145"/>
    </row>
    <row r="33" spans="1:12" ht="23.25" customHeight="1" x14ac:dyDescent="0.25">
      <c r="A33" s="21" t="s">
        <v>148</v>
      </c>
      <c r="B33" s="8"/>
      <c r="C33" s="88" t="s">
        <v>5</v>
      </c>
      <c r="D33" s="10"/>
      <c r="E33" s="12"/>
      <c r="F33" s="17" t="s">
        <v>9</v>
      </c>
      <c r="G33" s="13"/>
      <c r="H33" s="17" t="s">
        <v>9</v>
      </c>
      <c r="I33" s="7" t="s">
        <v>132</v>
      </c>
      <c r="J33" s="91">
        <v>1.1000000000000001</v>
      </c>
      <c r="K33" s="92">
        <f>J33-J33*$J$8</f>
        <v>1.1000000000000001</v>
      </c>
      <c r="L33" s="28">
        <f>K33*$J$9</f>
        <v>0</v>
      </c>
    </row>
    <row r="34" spans="1:12" ht="24.95" customHeight="1" x14ac:dyDescent="0.25">
      <c r="A34" s="21" t="s">
        <v>149</v>
      </c>
      <c r="B34" s="8"/>
      <c r="C34" s="88" t="s">
        <v>5</v>
      </c>
      <c r="D34" s="10"/>
      <c r="E34" s="12"/>
      <c r="F34" s="17" t="s">
        <v>9</v>
      </c>
      <c r="G34" s="13"/>
      <c r="H34" s="17" t="s">
        <v>9</v>
      </c>
      <c r="I34" s="7" t="s">
        <v>133</v>
      </c>
      <c r="J34" s="91">
        <v>1.45</v>
      </c>
      <c r="K34" s="92">
        <f>J34-J34*$J$8</f>
        <v>1.45</v>
      </c>
      <c r="L34" s="28">
        <f>K34*$J$9</f>
        <v>0</v>
      </c>
    </row>
    <row r="35" spans="1:12" ht="24.95" customHeight="1" x14ac:dyDescent="0.25">
      <c r="A35" s="21" t="s">
        <v>150</v>
      </c>
      <c r="B35" s="8"/>
      <c r="C35" s="88" t="s">
        <v>5</v>
      </c>
      <c r="D35" s="17" t="s">
        <v>9</v>
      </c>
      <c r="E35" s="17" t="s">
        <v>9</v>
      </c>
      <c r="F35" s="17" t="s">
        <v>9</v>
      </c>
      <c r="G35" s="13"/>
      <c r="H35" s="17" t="s">
        <v>9</v>
      </c>
      <c r="I35" s="7" t="s">
        <v>134</v>
      </c>
      <c r="J35" s="91">
        <v>2.2000000000000002</v>
      </c>
      <c r="K35" s="92">
        <f>J35-J35*$J$8</f>
        <v>2.2000000000000002</v>
      </c>
      <c r="L35" s="28">
        <f>K35*$J$9</f>
        <v>0</v>
      </c>
    </row>
    <row r="36" spans="1:12" ht="24.95" customHeight="1" x14ac:dyDescent="0.25">
      <c r="A36" s="21" t="s">
        <v>151</v>
      </c>
      <c r="B36" s="8"/>
      <c r="C36" s="88" t="s">
        <v>5</v>
      </c>
      <c r="D36" s="10"/>
      <c r="E36" s="12"/>
      <c r="F36" s="17" t="s">
        <v>9</v>
      </c>
      <c r="G36" s="13"/>
      <c r="H36" s="17" t="s">
        <v>9</v>
      </c>
      <c r="I36" s="7" t="s">
        <v>50</v>
      </c>
      <c r="J36" s="91">
        <v>8</v>
      </c>
      <c r="K36" s="92">
        <f>J36-J36*$J$8</f>
        <v>8</v>
      </c>
      <c r="L36" s="28">
        <f>K36*$J$9</f>
        <v>0</v>
      </c>
    </row>
    <row r="37" spans="1:12" ht="24.95" customHeight="1" thickBot="1" x14ac:dyDescent="0.3">
      <c r="A37" s="21" t="s">
        <v>152</v>
      </c>
      <c r="B37" s="14"/>
      <c r="C37" s="88" t="s">
        <v>5</v>
      </c>
      <c r="D37" s="10"/>
      <c r="E37" s="12"/>
      <c r="F37" s="17" t="s">
        <v>9</v>
      </c>
      <c r="G37" s="13"/>
      <c r="H37" s="11"/>
      <c r="I37" s="7" t="s">
        <v>51</v>
      </c>
      <c r="J37" s="91">
        <v>14.85</v>
      </c>
      <c r="K37" s="92">
        <f>J37-J37*$J$8</f>
        <v>14.85</v>
      </c>
      <c r="L37" s="28">
        <f>K37*$J$9</f>
        <v>0</v>
      </c>
    </row>
    <row r="38" spans="1:12" ht="14.1" customHeight="1" thickBot="1" x14ac:dyDescent="0.3">
      <c r="A38" s="143" t="s">
        <v>122</v>
      </c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5"/>
    </row>
    <row r="39" spans="1:12" ht="24.95" customHeight="1" x14ac:dyDescent="0.25">
      <c r="A39" s="21" t="s">
        <v>153</v>
      </c>
      <c r="B39" s="8"/>
      <c r="C39" s="88" t="s">
        <v>5</v>
      </c>
      <c r="D39" s="10"/>
      <c r="E39" s="17" t="s">
        <v>9</v>
      </c>
      <c r="F39" s="17" t="s">
        <v>9</v>
      </c>
      <c r="G39" s="17" t="s">
        <v>9</v>
      </c>
      <c r="H39" s="11"/>
      <c r="I39" s="7" t="s">
        <v>131</v>
      </c>
      <c r="J39" s="91">
        <v>0.65</v>
      </c>
      <c r="K39" s="92">
        <f t="shared" si="0"/>
        <v>0.65</v>
      </c>
      <c r="L39" s="28">
        <f t="shared" si="1"/>
        <v>0</v>
      </c>
    </row>
    <row r="40" spans="1:12" ht="24.95" customHeight="1" x14ac:dyDescent="0.25">
      <c r="A40" s="21" t="s">
        <v>154</v>
      </c>
      <c r="B40" s="14"/>
      <c r="C40" s="88" t="s">
        <v>5</v>
      </c>
      <c r="D40" s="10"/>
      <c r="E40" s="12"/>
      <c r="F40" s="89"/>
      <c r="G40" s="13"/>
      <c r="H40" s="11"/>
      <c r="I40" s="7" t="s">
        <v>57</v>
      </c>
      <c r="J40" s="91">
        <v>28.6</v>
      </c>
      <c r="K40" s="92">
        <f>J40-J40*$J$8</f>
        <v>28.6</v>
      </c>
      <c r="L40" s="28">
        <f>K40*$J$9</f>
        <v>0</v>
      </c>
    </row>
    <row r="41" spans="1:12" ht="24.95" customHeight="1" thickBot="1" x14ac:dyDescent="0.3">
      <c r="A41" s="21" t="s">
        <v>155</v>
      </c>
      <c r="B41" s="4"/>
      <c r="C41" s="88" t="s">
        <v>5</v>
      </c>
      <c r="D41" s="10"/>
      <c r="E41" s="12"/>
      <c r="F41" s="17" t="s">
        <v>9</v>
      </c>
      <c r="G41" s="13"/>
      <c r="H41" s="11"/>
      <c r="I41" s="7" t="s">
        <v>7</v>
      </c>
      <c r="J41" s="91">
        <v>0.75</v>
      </c>
      <c r="K41" s="92">
        <f>J41-J41*$J$8</f>
        <v>0.75</v>
      </c>
      <c r="L41" s="28">
        <f>K41*$J$9</f>
        <v>0</v>
      </c>
    </row>
    <row r="42" spans="1:12" ht="14.1" customHeight="1" thickBot="1" x14ac:dyDescent="0.3">
      <c r="A42" s="143" t="s">
        <v>86</v>
      </c>
      <c r="B42" s="144"/>
      <c r="C42" s="144"/>
      <c r="D42" s="144"/>
      <c r="E42" s="144"/>
      <c r="F42" s="144"/>
      <c r="G42" s="144"/>
      <c r="H42" s="144"/>
      <c r="I42" s="144"/>
      <c r="J42" s="144"/>
      <c r="K42" s="144"/>
      <c r="L42" s="145"/>
    </row>
    <row r="43" spans="1:12" ht="24.95" customHeight="1" x14ac:dyDescent="0.25">
      <c r="A43" s="21" t="s">
        <v>156</v>
      </c>
      <c r="B43" s="8"/>
      <c r="C43" s="88" t="s">
        <v>5</v>
      </c>
      <c r="D43" s="10"/>
      <c r="E43" s="12"/>
      <c r="F43" s="17" t="s">
        <v>9</v>
      </c>
      <c r="G43" s="13"/>
      <c r="H43" s="11"/>
      <c r="I43" s="7" t="s">
        <v>52</v>
      </c>
      <c r="J43" s="91">
        <v>23.1</v>
      </c>
      <c r="K43" s="92">
        <f t="shared" si="0"/>
        <v>23.1</v>
      </c>
      <c r="L43" s="28">
        <f t="shared" si="1"/>
        <v>0</v>
      </c>
    </row>
    <row r="44" spans="1:12" ht="24.95" customHeight="1" x14ac:dyDescent="0.25">
      <c r="A44" s="21" t="s">
        <v>157</v>
      </c>
      <c r="B44" s="8"/>
      <c r="C44" s="88" t="s">
        <v>5</v>
      </c>
      <c r="D44" s="10"/>
      <c r="E44" s="12"/>
      <c r="F44" s="17" t="s">
        <v>9</v>
      </c>
      <c r="G44" s="13"/>
      <c r="H44" s="11"/>
      <c r="I44" s="7" t="s">
        <v>53</v>
      </c>
      <c r="J44" s="91">
        <v>20</v>
      </c>
      <c r="K44" s="92">
        <f t="shared" si="0"/>
        <v>20</v>
      </c>
      <c r="L44" s="28">
        <f t="shared" si="1"/>
        <v>0</v>
      </c>
    </row>
    <row r="45" spans="1:12" ht="24.95" customHeight="1" x14ac:dyDescent="0.25">
      <c r="A45" s="21" t="s">
        <v>158</v>
      </c>
      <c r="B45" s="14"/>
      <c r="C45" s="88" t="s">
        <v>5</v>
      </c>
      <c r="D45" s="10"/>
      <c r="E45" s="12"/>
      <c r="F45" s="17" t="s">
        <v>9</v>
      </c>
      <c r="G45" s="13"/>
      <c r="H45" s="11"/>
      <c r="I45" s="7" t="s">
        <v>54</v>
      </c>
      <c r="J45" s="91">
        <v>18.149999999999999</v>
      </c>
      <c r="K45" s="92">
        <f t="shared" si="0"/>
        <v>18.149999999999999</v>
      </c>
      <c r="L45" s="28">
        <f t="shared" si="1"/>
        <v>0</v>
      </c>
    </row>
    <row r="46" spans="1:12" ht="24.95" customHeight="1" x14ac:dyDescent="0.25">
      <c r="A46" s="16" t="s">
        <v>159</v>
      </c>
      <c r="B46" s="8"/>
      <c r="C46" s="88" t="s">
        <v>5</v>
      </c>
      <c r="D46" s="146" t="s">
        <v>118</v>
      </c>
      <c r="E46" s="146"/>
      <c r="F46" s="146"/>
      <c r="G46" s="146"/>
      <c r="H46" s="146"/>
      <c r="I46" s="7" t="s">
        <v>55</v>
      </c>
      <c r="J46" s="91">
        <v>1.55</v>
      </c>
      <c r="K46" s="92">
        <f t="shared" si="0"/>
        <v>1.55</v>
      </c>
      <c r="L46" s="28">
        <f t="shared" si="1"/>
        <v>0</v>
      </c>
    </row>
    <row r="47" spans="1:12" ht="24.95" customHeight="1" x14ac:dyDescent="0.25">
      <c r="A47" s="16" t="s">
        <v>160</v>
      </c>
      <c r="B47" s="14"/>
      <c r="C47" s="88" t="s">
        <v>5</v>
      </c>
      <c r="D47" s="146" t="s">
        <v>118</v>
      </c>
      <c r="E47" s="146"/>
      <c r="F47" s="146"/>
      <c r="G47" s="146"/>
      <c r="H47" s="146"/>
      <c r="I47" s="7" t="s">
        <v>55</v>
      </c>
      <c r="J47" s="91">
        <v>1.5</v>
      </c>
      <c r="K47" s="92">
        <f t="shared" si="0"/>
        <v>1.5</v>
      </c>
      <c r="L47" s="28">
        <f t="shared" si="1"/>
        <v>0</v>
      </c>
    </row>
    <row r="48" spans="1:12" ht="24.95" customHeight="1" x14ac:dyDescent="0.25">
      <c r="A48" s="21" t="s">
        <v>161</v>
      </c>
      <c r="B48" s="8"/>
      <c r="C48" s="88" t="s">
        <v>5</v>
      </c>
      <c r="D48" s="10"/>
      <c r="E48" s="12"/>
      <c r="F48" s="17" t="s">
        <v>9</v>
      </c>
      <c r="G48" s="13"/>
      <c r="H48" s="11"/>
      <c r="I48" s="7" t="s">
        <v>7</v>
      </c>
      <c r="J48" s="91">
        <v>0.39</v>
      </c>
      <c r="K48" s="92">
        <f t="shared" si="0"/>
        <v>0.39</v>
      </c>
      <c r="L48" s="28">
        <f t="shared" si="1"/>
        <v>0</v>
      </c>
    </row>
    <row r="49" spans="1:12" ht="24.95" customHeight="1" x14ac:dyDescent="0.25">
      <c r="A49" s="21" t="s">
        <v>162</v>
      </c>
      <c r="B49" s="8"/>
      <c r="C49" s="88" t="s">
        <v>5</v>
      </c>
      <c r="D49" s="10"/>
      <c r="E49" s="12"/>
      <c r="F49" s="17" t="s">
        <v>9</v>
      </c>
      <c r="G49" s="13"/>
      <c r="H49" s="11"/>
      <c r="I49" s="7" t="s">
        <v>7</v>
      </c>
      <c r="J49" s="91">
        <v>0.7</v>
      </c>
      <c r="K49" s="92">
        <f>J49-J49*$J$8</f>
        <v>0.7</v>
      </c>
      <c r="L49" s="28">
        <f>K49*$J$9</f>
        <v>0</v>
      </c>
    </row>
    <row r="50" spans="1:12" ht="24.95" customHeight="1" thickBot="1" x14ac:dyDescent="0.3">
      <c r="A50" s="21" t="s">
        <v>163</v>
      </c>
      <c r="B50" s="8"/>
      <c r="C50" s="98" t="s">
        <v>8</v>
      </c>
      <c r="D50" s="10"/>
      <c r="E50" s="12"/>
      <c r="F50" s="17" t="s">
        <v>9</v>
      </c>
      <c r="G50" s="13"/>
      <c r="H50" s="11"/>
      <c r="I50" s="7" t="s">
        <v>7</v>
      </c>
      <c r="J50" s="91">
        <v>0.9</v>
      </c>
      <c r="K50" s="92">
        <f t="shared" si="0"/>
        <v>0.9</v>
      </c>
      <c r="L50" s="28">
        <f t="shared" si="1"/>
        <v>0</v>
      </c>
    </row>
    <row r="51" spans="1:12" ht="14.1" customHeight="1" thickBot="1" x14ac:dyDescent="0.3">
      <c r="A51" s="143" t="s">
        <v>123</v>
      </c>
      <c r="B51" s="144"/>
      <c r="C51" s="144"/>
      <c r="D51" s="144"/>
      <c r="E51" s="144"/>
      <c r="F51" s="144"/>
      <c r="G51" s="144"/>
      <c r="H51" s="144"/>
      <c r="I51" s="144"/>
      <c r="J51" s="144"/>
      <c r="K51" s="144"/>
      <c r="L51" s="145"/>
    </row>
    <row r="52" spans="1:12" ht="24.95" customHeight="1" x14ac:dyDescent="0.25">
      <c r="A52" s="21" t="s">
        <v>164</v>
      </c>
      <c r="B52" s="8"/>
      <c r="C52" s="88" t="s">
        <v>5</v>
      </c>
      <c r="D52" s="10"/>
      <c r="E52" s="12"/>
      <c r="F52" s="17" t="s">
        <v>9</v>
      </c>
      <c r="G52" s="13"/>
      <c r="H52" s="11"/>
      <c r="I52" s="7" t="s">
        <v>56</v>
      </c>
      <c r="J52" s="91">
        <v>55.1</v>
      </c>
      <c r="K52" s="92">
        <f t="shared" si="0"/>
        <v>55.1</v>
      </c>
      <c r="L52" s="28">
        <f t="shared" si="1"/>
        <v>0</v>
      </c>
    </row>
    <row r="53" spans="1:12" ht="24.95" customHeight="1" x14ac:dyDescent="0.25">
      <c r="A53" s="21" t="s">
        <v>175</v>
      </c>
      <c r="B53" s="8"/>
      <c r="C53" s="88" t="s">
        <v>5</v>
      </c>
      <c r="D53" s="10"/>
      <c r="E53" s="12"/>
      <c r="F53" s="17" t="s">
        <v>9</v>
      </c>
      <c r="G53" s="13"/>
      <c r="H53" s="11"/>
      <c r="I53" s="7" t="s">
        <v>129</v>
      </c>
      <c r="J53" s="91">
        <v>127.95</v>
      </c>
      <c r="K53" s="92">
        <f>J53-J53*$J$8</f>
        <v>127.95</v>
      </c>
      <c r="L53" s="28">
        <f>K53*$J$9</f>
        <v>0</v>
      </c>
    </row>
    <row r="54" spans="1:12" ht="24.95" customHeight="1" thickBot="1" x14ac:dyDescent="0.3">
      <c r="A54" s="21" t="s">
        <v>165</v>
      </c>
      <c r="B54" s="8"/>
      <c r="C54" s="88" t="s">
        <v>5</v>
      </c>
      <c r="D54" s="10"/>
      <c r="E54" s="12"/>
      <c r="F54" s="17" t="s">
        <v>9</v>
      </c>
      <c r="G54" s="13"/>
      <c r="H54" s="11"/>
      <c r="I54" s="7" t="s">
        <v>130</v>
      </c>
      <c r="J54" s="91">
        <v>9.6</v>
      </c>
      <c r="K54" s="92">
        <f t="shared" si="0"/>
        <v>9.6</v>
      </c>
      <c r="L54" s="28">
        <f t="shared" si="1"/>
        <v>0</v>
      </c>
    </row>
    <row r="55" spans="1:12" ht="14.1" customHeight="1" thickBot="1" x14ac:dyDescent="0.3">
      <c r="A55" s="143" t="s">
        <v>120</v>
      </c>
      <c r="B55" s="144"/>
      <c r="C55" s="144"/>
      <c r="D55" s="144"/>
      <c r="E55" s="144"/>
      <c r="F55" s="144"/>
      <c r="G55" s="144"/>
      <c r="H55" s="144"/>
      <c r="I55" s="144"/>
      <c r="J55" s="144"/>
      <c r="K55" s="144"/>
      <c r="L55" s="145"/>
    </row>
    <row r="56" spans="1:12" ht="24.95" customHeight="1" x14ac:dyDescent="0.25">
      <c r="A56" s="21" t="s">
        <v>166</v>
      </c>
      <c r="B56" s="4"/>
      <c r="C56" s="88" t="s">
        <v>5</v>
      </c>
      <c r="D56" s="146" t="s">
        <v>118</v>
      </c>
      <c r="E56" s="146"/>
      <c r="F56" s="146"/>
      <c r="G56" s="146"/>
      <c r="H56" s="146"/>
      <c r="I56" s="7" t="s">
        <v>7</v>
      </c>
      <c r="J56" s="91">
        <v>0.15</v>
      </c>
      <c r="K56" s="92">
        <f t="shared" si="0"/>
        <v>0.15</v>
      </c>
      <c r="L56" s="28">
        <f t="shared" si="1"/>
        <v>0</v>
      </c>
    </row>
    <row r="57" spans="1:12" ht="24.95" customHeight="1" x14ac:dyDescent="0.25">
      <c r="A57" s="21" t="s">
        <v>167</v>
      </c>
      <c r="B57" s="4"/>
      <c r="C57" s="88" t="s">
        <v>5</v>
      </c>
      <c r="D57" s="146" t="s">
        <v>118</v>
      </c>
      <c r="E57" s="146"/>
      <c r="F57" s="146"/>
      <c r="G57" s="146"/>
      <c r="H57" s="146"/>
      <c r="I57" s="7" t="s">
        <v>7</v>
      </c>
      <c r="J57" s="91">
        <v>0.25</v>
      </c>
      <c r="K57" s="92">
        <f t="shared" si="0"/>
        <v>0.25</v>
      </c>
      <c r="L57" s="28">
        <f t="shared" si="1"/>
        <v>0</v>
      </c>
    </row>
    <row r="58" spans="1:12" ht="24.95" customHeight="1" x14ac:dyDescent="0.25">
      <c r="A58" s="21" t="s">
        <v>168</v>
      </c>
      <c r="B58" s="8"/>
      <c r="C58" s="88" t="s">
        <v>5</v>
      </c>
      <c r="D58" s="146" t="s">
        <v>118</v>
      </c>
      <c r="E58" s="146"/>
      <c r="F58" s="146"/>
      <c r="G58" s="146"/>
      <c r="H58" s="146"/>
      <c r="I58" s="7" t="s">
        <v>7</v>
      </c>
      <c r="J58" s="91">
        <v>0.2</v>
      </c>
      <c r="K58" s="92">
        <f t="shared" si="0"/>
        <v>0.2</v>
      </c>
      <c r="L58" s="28">
        <f t="shared" si="1"/>
        <v>0</v>
      </c>
    </row>
    <row r="59" spans="1:12" ht="24.95" customHeight="1" x14ac:dyDescent="0.25">
      <c r="A59" s="21" t="s">
        <v>169</v>
      </c>
      <c r="B59" s="8"/>
      <c r="C59" s="98" t="s">
        <v>8</v>
      </c>
      <c r="D59" s="146" t="s">
        <v>118</v>
      </c>
      <c r="E59" s="146"/>
      <c r="F59" s="146"/>
      <c r="G59" s="146"/>
      <c r="H59" s="146"/>
      <c r="I59" s="7" t="s">
        <v>7</v>
      </c>
      <c r="J59" s="91">
        <v>0.2</v>
      </c>
      <c r="K59" s="92">
        <f t="shared" si="0"/>
        <v>0.2</v>
      </c>
      <c r="L59" s="28">
        <f t="shared" si="1"/>
        <v>0</v>
      </c>
    </row>
    <row r="60" spans="1:12" ht="24.95" customHeight="1" x14ac:dyDescent="0.25">
      <c r="A60" s="21" t="s">
        <v>170</v>
      </c>
      <c r="B60" s="8"/>
      <c r="C60" s="90" t="s">
        <v>5</v>
      </c>
      <c r="D60" s="146" t="s">
        <v>118</v>
      </c>
      <c r="E60" s="146"/>
      <c r="F60" s="146"/>
      <c r="G60" s="146"/>
      <c r="H60" s="146"/>
      <c r="I60" s="7" t="s">
        <v>7</v>
      </c>
      <c r="J60" s="91">
        <v>0.2</v>
      </c>
      <c r="K60" s="92">
        <f t="shared" si="0"/>
        <v>0.2</v>
      </c>
      <c r="L60" s="28">
        <f t="shared" si="1"/>
        <v>0</v>
      </c>
    </row>
    <row r="61" spans="1:12" ht="24.95" customHeight="1" thickBot="1" x14ac:dyDescent="0.3">
      <c r="A61" s="21" t="s">
        <v>171</v>
      </c>
      <c r="B61" s="8"/>
      <c r="C61" s="88" t="s">
        <v>5</v>
      </c>
      <c r="D61" s="146" t="s">
        <v>118</v>
      </c>
      <c r="E61" s="146"/>
      <c r="F61" s="146"/>
      <c r="G61" s="146"/>
      <c r="H61" s="146"/>
      <c r="I61" s="7" t="s">
        <v>7</v>
      </c>
      <c r="J61" s="91">
        <v>0.8</v>
      </c>
      <c r="K61" s="92">
        <f t="shared" si="0"/>
        <v>0.8</v>
      </c>
      <c r="L61" s="28">
        <f t="shared" si="1"/>
        <v>0</v>
      </c>
    </row>
    <row r="62" spans="1:12" ht="14.1" customHeight="1" thickBot="1" x14ac:dyDescent="0.3">
      <c r="A62" s="143" t="s">
        <v>139</v>
      </c>
      <c r="B62" s="144"/>
      <c r="C62" s="144"/>
      <c r="D62" s="144"/>
      <c r="E62" s="144"/>
      <c r="F62" s="144"/>
      <c r="G62" s="144"/>
      <c r="H62" s="144"/>
      <c r="I62" s="144"/>
      <c r="J62" s="144"/>
      <c r="K62" s="144"/>
      <c r="L62" s="145"/>
    </row>
    <row r="63" spans="1:12" ht="24.95" customHeight="1" thickBot="1" x14ac:dyDescent="0.3">
      <c r="A63" s="39" t="s">
        <v>136</v>
      </c>
      <c r="B63" s="82"/>
      <c r="C63" s="99" t="s">
        <v>8</v>
      </c>
      <c r="D63" s="83"/>
      <c r="E63" s="84"/>
      <c r="F63" s="85"/>
      <c r="G63" s="86"/>
      <c r="H63" s="87"/>
      <c r="I63" s="24" t="s">
        <v>135</v>
      </c>
      <c r="J63" s="140" t="s">
        <v>137</v>
      </c>
      <c r="K63" s="141"/>
      <c r="L63" s="142"/>
    </row>
    <row r="64" spans="1:12" ht="14.1" customHeight="1" thickBot="1" x14ac:dyDescent="0.3">
      <c r="A64" s="152" t="s">
        <v>199</v>
      </c>
      <c r="B64" s="153"/>
      <c r="C64" s="153"/>
      <c r="D64" s="153"/>
      <c r="E64" s="153"/>
      <c r="F64" s="153"/>
      <c r="G64" s="153"/>
      <c r="H64" s="153"/>
      <c r="I64" s="153"/>
      <c r="J64" s="153"/>
      <c r="K64" s="153"/>
      <c r="L64" s="154"/>
    </row>
    <row r="65" spans="1:12" ht="26.1" customHeight="1" x14ac:dyDescent="0.25">
      <c r="A65" s="128" t="s">
        <v>259</v>
      </c>
      <c r="B65" s="130"/>
      <c r="C65" s="132" t="s">
        <v>5</v>
      </c>
      <c r="D65" s="134" t="s">
        <v>114</v>
      </c>
      <c r="E65" s="135"/>
      <c r="F65" s="135"/>
      <c r="G65" s="135"/>
      <c r="H65" s="136"/>
      <c r="I65" s="15" t="s">
        <v>180</v>
      </c>
      <c r="J65" s="18">
        <v>10.45</v>
      </c>
      <c r="K65" s="18">
        <f t="shared" ref="K65" si="2">J65-J65*$J$8</f>
        <v>10.45</v>
      </c>
      <c r="L65" s="126">
        <f t="shared" ref="L65" si="3">K65*$J$9</f>
        <v>0</v>
      </c>
    </row>
    <row r="66" spans="1:12" ht="26.1" customHeight="1" x14ac:dyDescent="0.25">
      <c r="A66" s="129"/>
      <c r="B66" s="131"/>
      <c r="C66" s="133"/>
      <c r="D66" s="137"/>
      <c r="E66" s="138"/>
      <c r="F66" s="138"/>
      <c r="G66" s="138"/>
      <c r="H66" s="139"/>
      <c r="I66" s="7" t="s">
        <v>258</v>
      </c>
      <c r="J66" s="51">
        <v>83.6</v>
      </c>
      <c r="K66" s="91">
        <f>J66-J66*$J$8</f>
        <v>83.6</v>
      </c>
      <c r="L66" s="28">
        <f>K66*$J$9</f>
        <v>0</v>
      </c>
    </row>
    <row r="67" spans="1:12" ht="24.95" customHeight="1" x14ac:dyDescent="0.25">
      <c r="A67" s="125" t="s">
        <v>197</v>
      </c>
      <c r="B67" s="8"/>
      <c r="C67" s="88" t="s">
        <v>5</v>
      </c>
      <c r="D67" s="146" t="s">
        <v>184</v>
      </c>
      <c r="E67" s="146"/>
      <c r="F67" s="146"/>
      <c r="G67" s="146"/>
      <c r="H67" s="146"/>
      <c r="I67" s="7" t="s">
        <v>195</v>
      </c>
      <c r="J67" s="91">
        <v>92.4</v>
      </c>
      <c r="K67" s="91">
        <f>J67-J67*$J$8</f>
        <v>92.4</v>
      </c>
      <c r="L67" s="28">
        <f>K67*$J$9</f>
        <v>0</v>
      </c>
    </row>
    <row r="68" spans="1:12" ht="24.95" customHeight="1" thickBot="1" x14ac:dyDescent="0.3">
      <c r="A68" s="124" t="s">
        <v>196</v>
      </c>
      <c r="B68" s="82"/>
      <c r="C68" s="93" t="s">
        <v>5</v>
      </c>
      <c r="D68" s="148" t="s">
        <v>114</v>
      </c>
      <c r="E68" s="148"/>
      <c r="F68" s="148"/>
      <c r="G68" s="148"/>
      <c r="H68" s="148"/>
      <c r="I68" s="24" t="s">
        <v>198</v>
      </c>
      <c r="J68" s="127">
        <v>85.8</v>
      </c>
      <c r="K68" s="127">
        <f>J68-J68*$J$8</f>
        <v>85.8</v>
      </c>
      <c r="L68" s="29">
        <f>K68*$J$9</f>
        <v>0</v>
      </c>
    </row>
    <row r="69" spans="1:12" ht="12" customHeight="1" thickBot="1" x14ac:dyDescent="0.3">
      <c r="A69" s="149" t="s">
        <v>138</v>
      </c>
      <c r="B69" s="150"/>
      <c r="C69" s="150"/>
      <c r="D69" s="150"/>
      <c r="E69" s="150"/>
      <c r="F69" s="150"/>
      <c r="G69" s="150"/>
      <c r="H69" s="150"/>
      <c r="I69" s="150"/>
      <c r="J69" s="150"/>
      <c r="K69" s="150"/>
      <c r="L69" s="151"/>
    </row>
    <row r="70" spans="1:12" ht="35.1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x14ac:dyDescent="0.25">
      <c r="A71" s="2"/>
      <c r="B71" s="2"/>
      <c r="C71" s="3"/>
      <c r="I71" s="1"/>
    </row>
    <row r="72" spans="1:12" x14ac:dyDescent="0.25">
      <c r="A72" s="2"/>
      <c r="B72" s="2"/>
      <c r="C72" s="3"/>
      <c r="I72" s="1"/>
    </row>
    <row r="73" spans="1:12" x14ac:dyDescent="0.25">
      <c r="A73" s="2"/>
      <c r="B73" s="2"/>
      <c r="C73" s="3"/>
      <c r="I73" s="1"/>
    </row>
    <row r="74" spans="1:12" x14ac:dyDescent="0.25">
      <c r="A74" s="2"/>
      <c r="B74" s="2"/>
      <c r="C74" s="3"/>
      <c r="I74" s="1"/>
    </row>
    <row r="75" spans="1:12" x14ac:dyDescent="0.25">
      <c r="A75" s="2"/>
      <c r="B75" s="2"/>
      <c r="C75" s="3"/>
      <c r="I75" s="1"/>
    </row>
    <row r="76" spans="1:12" x14ac:dyDescent="0.25">
      <c r="A76" s="2"/>
      <c r="B76" s="2"/>
      <c r="C76" s="3"/>
      <c r="I76" s="1"/>
    </row>
    <row r="77" spans="1:12" x14ac:dyDescent="0.25">
      <c r="A77" s="2"/>
      <c r="B77" s="2"/>
      <c r="C77" s="3"/>
      <c r="I77" s="1"/>
    </row>
    <row r="78" spans="1:12" x14ac:dyDescent="0.25">
      <c r="A78" s="2"/>
      <c r="B78" s="2"/>
      <c r="C78" s="3"/>
      <c r="I78" s="1"/>
    </row>
    <row r="79" spans="1:12" x14ac:dyDescent="0.25">
      <c r="A79" s="2"/>
      <c r="B79" s="2"/>
      <c r="C79" s="3"/>
      <c r="I79" s="1"/>
    </row>
    <row r="80" spans="1:12" x14ac:dyDescent="0.25">
      <c r="A80" s="2"/>
      <c r="B80" s="2"/>
      <c r="C80" s="3"/>
    </row>
    <row r="81" spans="1:3" x14ac:dyDescent="0.25">
      <c r="A81" s="2"/>
      <c r="B81" s="2"/>
      <c r="C81" s="3"/>
    </row>
    <row r="82" spans="1:3" x14ac:dyDescent="0.25">
      <c r="A82" s="2"/>
      <c r="B82" s="2"/>
      <c r="C82" s="3"/>
    </row>
    <row r="83" spans="1:3" x14ac:dyDescent="0.25">
      <c r="A83" s="2"/>
      <c r="B83" s="2"/>
      <c r="C83" s="3"/>
    </row>
    <row r="84" spans="1:3" x14ac:dyDescent="0.25">
      <c r="A84" s="2"/>
      <c r="B84" s="2"/>
      <c r="C84" s="3"/>
    </row>
    <row r="85" spans="1:3" x14ac:dyDescent="0.25">
      <c r="A85" s="2"/>
      <c r="B85" s="2"/>
      <c r="C85" s="3"/>
    </row>
    <row r="86" spans="1:3" x14ac:dyDescent="0.25">
      <c r="A86" s="2"/>
      <c r="B86" s="2"/>
      <c r="C86" s="3"/>
    </row>
    <row r="87" spans="1:3" x14ac:dyDescent="0.25">
      <c r="A87" s="2"/>
      <c r="B87" s="2"/>
      <c r="C87" s="3"/>
    </row>
    <row r="88" spans="1:3" x14ac:dyDescent="0.25">
      <c r="A88" s="2"/>
      <c r="B88" s="2"/>
      <c r="C88" s="3"/>
    </row>
    <row r="89" spans="1:3" x14ac:dyDescent="0.25">
      <c r="A89" s="2"/>
      <c r="B89" s="2"/>
      <c r="C89" s="3"/>
    </row>
    <row r="90" spans="1:3" x14ac:dyDescent="0.25">
      <c r="A90" s="2"/>
      <c r="B90" s="2"/>
      <c r="C90" s="3"/>
    </row>
    <row r="91" spans="1:3" x14ac:dyDescent="0.25">
      <c r="A91" s="2"/>
      <c r="B91" s="2"/>
      <c r="C91" s="3"/>
    </row>
    <row r="92" spans="1:3" x14ac:dyDescent="0.25">
      <c r="A92" s="2"/>
      <c r="B92" s="2"/>
      <c r="C92" s="3"/>
    </row>
    <row r="93" spans="1:3" x14ac:dyDescent="0.25">
      <c r="A93" s="2"/>
      <c r="B93" s="2"/>
      <c r="C93" s="3"/>
    </row>
    <row r="94" spans="1:3" x14ac:dyDescent="0.25">
      <c r="A94" s="2"/>
      <c r="B94" s="2"/>
      <c r="C94" s="3"/>
    </row>
    <row r="95" spans="1:3" x14ac:dyDescent="0.25">
      <c r="A95" s="2"/>
      <c r="B95" s="2"/>
      <c r="C95" s="3"/>
    </row>
    <row r="96" spans="1:3" x14ac:dyDescent="0.25">
      <c r="A96" s="2"/>
      <c r="B96" s="2"/>
      <c r="C96" s="3"/>
    </row>
    <row r="97" spans="1:3" x14ac:dyDescent="0.25">
      <c r="A97" s="2"/>
      <c r="B97" s="2"/>
      <c r="C97" s="3"/>
    </row>
    <row r="98" spans="1:3" x14ac:dyDescent="0.25">
      <c r="A98" s="2"/>
      <c r="B98" s="2"/>
      <c r="C98" s="3"/>
    </row>
    <row r="99" spans="1:3" x14ac:dyDescent="0.25">
      <c r="A99" s="2"/>
      <c r="B99" s="2"/>
      <c r="C99" s="3"/>
    </row>
    <row r="100" spans="1:3" x14ac:dyDescent="0.25">
      <c r="A100" s="2"/>
      <c r="B100" s="2"/>
      <c r="C100" s="3"/>
    </row>
    <row r="101" spans="1:3" x14ac:dyDescent="0.25">
      <c r="A101" s="2"/>
      <c r="B101" s="2"/>
      <c r="C101" s="3"/>
    </row>
    <row r="102" spans="1:3" x14ac:dyDescent="0.25">
      <c r="A102" s="2"/>
      <c r="B102" s="2"/>
      <c r="C102" s="3"/>
    </row>
    <row r="103" spans="1:3" x14ac:dyDescent="0.25">
      <c r="A103" s="2"/>
      <c r="B103" s="2"/>
      <c r="C103" s="3"/>
    </row>
    <row r="104" spans="1:3" x14ac:dyDescent="0.25">
      <c r="A104" s="2"/>
      <c r="B104" s="2"/>
      <c r="C104" s="3"/>
    </row>
    <row r="105" spans="1:3" x14ac:dyDescent="0.25">
      <c r="A105" s="2"/>
      <c r="B105" s="2"/>
    </row>
    <row r="106" spans="1:3" x14ac:dyDescent="0.25">
      <c r="A106" s="2"/>
      <c r="B106" s="2"/>
    </row>
    <row r="107" spans="1:3" x14ac:dyDescent="0.25">
      <c r="A107" s="2"/>
      <c r="B107" s="2"/>
    </row>
    <row r="108" spans="1:3" x14ac:dyDescent="0.25">
      <c r="A108" s="2"/>
      <c r="B108" s="2"/>
    </row>
    <row r="109" spans="1:3" x14ac:dyDescent="0.25">
      <c r="A109" s="2"/>
      <c r="B109" s="2"/>
    </row>
    <row r="110" spans="1:3" x14ac:dyDescent="0.25">
      <c r="A110" s="2"/>
      <c r="B110" s="2"/>
    </row>
    <row r="111" spans="1:3" x14ac:dyDescent="0.25">
      <c r="A111" s="2"/>
      <c r="B111" s="2"/>
    </row>
    <row r="112" spans="1:3" x14ac:dyDescent="0.25">
      <c r="A112" s="2"/>
      <c r="B112" s="2"/>
    </row>
    <row r="113" spans="1:2" x14ac:dyDescent="0.25">
      <c r="A113" s="2"/>
      <c r="B113" s="2"/>
    </row>
    <row r="114" spans="1:2" x14ac:dyDescent="0.25">
      <c r="A114" s="2"/>
      <c r="B114" s="2"/>
    </row>
    <row r="115" spans="1:2" x14ac:dyDescent="0.25">
      <c r="A115" s="2"/>
      <c r="B115" s="2"/>
    </row>
    <row r="116" spans="1:2" x14ac:dyDescent="0.25">
      <c r="A116" s="2"/>
      <c r="B116" s="2"/>
    </row>
    <row r="117" spans="1:2" x14ac:dyDescent="0.25">
      <c r="A117" s="2"/>
      <c r="B117" s="2"/>
    </row>
    <row r="118" spans="1:2" x14ac:dyDescent="0.25">
      <c r="A118" s="2"/>
      <c r="B118" s="2"/>
    </row>
    <row r="119" spans="1:2" x14ac:dyDescent="0.25">
      <c r="A119" s="2"/>
      <c r="B119" s="2"/>
    </row>
    <row r="120" spans="1:2" x14ac:dyDescent="0.25">
      <c r="A120" s="2"/>
      <c r="B120" s="2"/>
    </row>
  </sheetData>
  <mergeCells count="57">
    <mergeCell ref="A1:L5"/>
    <mergeCell ref="D10:H10"/>
    <mergeCell ref="A6:L6"/>
    <mergeCell ref="A8:H9"/>
    <mergeCell ref="A10:A11"/>
    <mergeCell ref="C10:C11"/>
    <mergeCell ref="I10:I11"/>
    <mergeCell ref="J10:J11"/>
    <mergeCell ref="J8:L8"/>
    <mergeCell ref="J9:L9"/>
    <mergeCell ref="B7:L7"/>
    <mergeCell ref="L10:L11"/>
    <mergeCell ref="B10:B11"/>
    <mergeCell ref="K10:K11"/>
    <mergeCell ref="D24:H24"/>
    <mergeCell ref="A69:L69"/>
    <mergeCell ref="D61:H61"/>
    <mergeCell ref="D57:H57"/>
    <mergeCell ref="A42:L42"/>
    <mergeCell ref="D29:H29"/>
    <mergeCell ref="D30:H30"/>
    <mergeCell ref="D31:H31"/>
    <mergeCell ref="D46:H46"/>
    <mergeCell ref="A55:L55"/>
    <mergeCell ref="D56:H56"/>
    <mergeCell ref="D59:H59"/>
    <mergeCell ref="A64:L64"/>
    <mergeCell ref="A32:L32"/>
    <mergeCell ref="A38:L38"/>
    <mergeCell ref="A62:L62"/>
    <mergeCell ref="D47:H47"/>
    <mergeCell ref="D58:H58"/>
    <mergeCell ref="D67:H67"/>
    <mergeCell ref="D68:H68"/>
    <mergeCell ref="D60:H60"/>
    <mergeCell ref="A51:L51"/>
    <mergeCell ref="A12:L12"/>
    <mergeCell ref="D14:H14"/>
    <mergeCell ref="D22:H22"/>
    <mergeCell ref="D20:H20"/>
    <mergeCell ref="D28:H28"/>
    <mergeCell ref="D13:H13"/>
    <mergeCell ref="D27:H27"/>
    <mergeCell ref="A26:L26"/>
    <mergeCell ref="D25:H25"/>
    <mergeCell ref="D16:H16"/>
    <mergeCell ref="D23:H23"/>
    <mergeCell ref="A21:L21"/>
    <mergeCell ref="D15:H15"/>
    <mergeCell ref="D18:H18"/>
    <mergeCell ref="D19:H19"/>
    <mergeCell ref="D17:H17"/>
    <mergeCell ref="A65:A66"/>
    <mergeCell ref="B65:B66"/>
    <mergeCell ref="C65:C66"/>
    <mergeCell ref="D65:H66"/>
    <mergeCell ref="J63:L63"/>
  </mergeCells>
  <hyperlinks>
    <hyperlink ref="J63:L63" r:id="rId1" display="цена проектная" xr:uid="{00000000-0004-0000-0000-000000000000}"/>
  </hyperlinks>
  <pageMargins left="0.78740157480314965" right="0.78740157480314965" top="0.15748031496062992" bottom="0.15748031496062992" header="0.51181102362204722" footer="0.51181102362204722"/>
  <pageSetup paperSize="9" scale="88" fitToHeight="7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3">
    <pageSetUpPr fitToPage="1"/>
  </sheetPr>
  <dimension ref="A1:P80"/>
  <sheetViews>
    <sheetView zoomScale="140" zoomScaleNormal="140" workbookViewId="0">
      <selection activeCell="M13" sqref="M13"/>
    </sheetView>
  </sheetViews>
  <sheetFormatPr defaultRowHeight="15" x14ac:dyDescent="0.25"/>
  <cols>
    <col min="1" max="1" width="39.7109375" customWidth="1"/>
    <col min="2" max="2" width="18.7109375" customWidth="1"/>
    <col min="3" max="3" width="15" customWidth="1"/>
    <col min="4" max="8" width="1.85546875" customWidth="1"/>
    <col min="9" max="9" width="14.5703125" customWidth="1"/>
    <col min="10" max="12" width="10.7109375" customWidth="1"/>
    <col min="14" max="14" width="9.85546875" bestFit="1" customWidth="1"/>
  </cols>
  <sheetData>
    <row r="1" spans="1:13" ht="15" customHeight="1" x14ac:dyDescent="0.25">
      <c r="A1" s="197" t="s">
        <v>226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9"/>
    </row>
    <row r="2" spans="1:13" ht="15" customHeight="1" x14ac:dyDescent="0.25">
      <c r="A2" s="200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2"/>
    </row>
    <row r="3" spans="1:13" ht="15" customHeight="1" x14ac:dyDescent="0.25">
      <c r="A3" s="200"/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2"/>
    </row>
    <row r="4" spans="1:13" ht="15" customHeight="1" x14ac:dyDescent="0.25">
      <c r="A4" s="200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2"/>
    </row>
    <row r="5" spans="1:13" ht="15" customHeight="1" x14ac:dyDescent="0.25">
      <c r="A5" s="200"/>
      <c r="B5" s="201"/>
      <c r="C5" s="201"/>
      <c r="D5" s="201"/>
      <c r="E5" s="201"/>
      <c r="F5" s="201"/>
      <c r="G5" s="201"/>
      <c r="H5" s="201"/>
      <c r="I5" s="201"/>
      <c r="J5" s="201"/>
      <c r="K5" s="201"/>
      <c r="L5" s="202"/>
    </row>
    <row r="6" spans="1:13" ht="15" customHeight="1" x14ac:dyDescent="0.25">
      <c r="A6" s="200"/>
      <c r="B6" s="201"/>
      <c r="C6" s="201"/>
      <c r="D6" s="201"/>
      <c r="E6" s="201"/>
      <c r="F6" s="201"/>
      <c r="G6" s="201"/>
      <c r="H6" s="201"/>
      <c r="I6" s="201"/>
      <c r="J6" s="201"/>
      <c r="K6" s="201"/>
      <c r="L6" s="202"/>
    </row>
    <row r="7" spans="1:13" ht="24" customHeight="1" thickBot="1" x14ac:dyDescent="0.3">
      <c r="A7" s="203"/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5"/>
    </row>
    <row r="8" spans="1:13" ht="12" customHeight="1" x14ac:dyDescent="0.25">
      <c r="A8" s="165" t="s">
        <v>109</v>
      </c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7"/>
    </row>
    <row r="9" spans="1:13" ht="12" customHeight="1" thickBot="1" x14ac:dyDescent="0.3">
      <c r="A9" s="79" t="s">
        <v>0</v>
      </c>
      <c r="B9" s="183" t="s">
        <v>257</v>
      </c>
      <c r="C9" s="183"/>
      <c r="D9" s="183"/>
      <c r="E9" s="183"/>
      <c r="F9" s="183"/>
      <c r="G9" s="183"/>
      <c r="H9" s="183"/>
      <c r="I9" s="183"/>
      <c r="J9" s="183"/>
      <c r="K9" s="183"/>
      <c r="L9" s="184"/>
    </row>
    <row r="10" spans="1:13" ht="12" customHeight="1" x14ac:dyDescent="0.25">
      <c r="A10" s="206" t="s">
        <v>113</v>
      </c>
      <c r="B10" s="169"/>
      <c r="C10" s="169"/>
      <c r="D10" s="169"/>
      <c r="E10" s="169"/>
      <c r="F10" s="169"/>
      <c r="G10" s="169"/>
      <c r="H10" s="169"/>
      <c r="I10" s="80" t="s">
        <v>1</v>
      </c>
      <c r="J10" s="177">
        <v>0</v>
      </c>
      <c r="K10" s="178"/>
      <c r="L10" s="179"/>
    </row>
    <row r="11" spans="1:13" ht="12" customHeight="1" thickBot="1" x14ac:dyDescent="0.3">
      <c r="A11" s="170"/>
      <c r="B11" s="171"/>
      <c r="C11" s="171"/>
      <c r="D11" s="171"/>
      <c r="E11" s="171"/>
      <c r="F11" s="171"/>
      <c r="G11" s="171"/>
      <c r="H11" s="171"/>
      <c r="I11" s="40" t="s">
        <v>178</v>
      </c>
      <c r="J11" s="180">
        <v>0</v>
      </c>
      <c r="K11" s="181"/>
      <c r="L11" s="182"/>
    </row>
    <row r="12" spans="1:13" ht="20.100000000000001" customHeight="1" x14ac:dyDescent="0.25">
      <c r="A12" s="172" t="s">
        <v>2</v>
      </c>
      <c r="B12" s="174" t="s">
        <v>4</v>
      </c>
      <c r="C12" s="218" t="s">
        <v>11</v>
      </c>
      <c r="D12" s="219"/>
      <c r="E12" s="219"/>
      <c r="F12" s="219"/>
      <c r="G12" s="219"/>
      <c r="H12" s="220"/>
      <c r="I12" s="174" t="s">
        <v>6</v>
      </c>
      <c r="J12" s="164" t="s">
        <v>10</v>
      </c>
      <c r="K12" s="164" t="s">
        <v>111</v>
      </c>
      <c r="L12" s="185" t="s">
        <v>112</v>
      </c>
    </row>
    <row r="13" spans="1:13" ht="20.100000000000001" customHeight="1" thickBot="1" x14ac:dyDescent="0.3">
      <c r="A13" s="187"/>
      <c r="B13" s="224"/>
      <c r="C13" s="221"/>
      <c r="D13" s="222"/>
      <c r="E13" s="222"/>
      <c r="F13" s="222"/>
      <c r="G13" s="222"/>
      <c r="H13" s="223"/>
      <c r="I13" s="224"/>
      <c r="J13" s="188"/>
      <c r="K13" s="188"/>
      <c r="L13" s="194"/>
    </row>
    <row r="14" spans="1:13" ht="15" customHeight="1" thickBot="1" x14ac:dyDescent="0.3">
      <c r="A14" s="143" t="s">
        <v>71</v>
      </c>
      <c r="B14" s="144"/>
      <c r="C14" s="144"/>
      <c r="D14" s="144"/>
      <c r="E14" s="144"/>
      <c r="F14" s="144"/>
      <c r="G14" s="144"/>
      <c r="H14" s="144"/>
      <c r="I14" s="144"/>
      <c r="J14" s="144"/>
      <c r="K14" s="144"/>
      <c r="L14" s="145"/>
    </row>
    <row r="15" spans="1:13" ht="35.1" customHeight="1" x14ac:dyDescent="0.25">
      <c r="A15" s="207" t="s">
        <v>261</v>
      </c>
      <c r="B15" s="209"/>
      <c r="C15" s="191" t="s">
        <v>202</v>
      </c>
      <c r="D15" s="191"/>
      <c r="E15" s="191"/>
      <c r="F15" s="191"/>
      <c r="G15" s="191"/>
      <c r="H15" s="191"/>
      <c r="I15" s="15" t="s">
        <v>12</v>
      </c>
      <c r="J15" s="43">
        <v>28</v>
      </c>
      <c r="K15" s="18">
        <f>(J15-J15*$J$10)</f>
        <v>28</v>
      </c>
      <c r="L15" s="27">
        <f t="shared" ref="L15:L22" si="0">(J15-J15*$J$10)*$J$11</f>
        <v>0</v>
      </c>
      <c r="M15" s="42"/>
    </row>
    <row r="16" spans="1:13" ht="35.1" customHeight="1" thickBot="1" x14ac:dyDescent="0.3">
      <c r="A16" s="215"/>
      <c r="B16" s="214"/>
      <c r="C16" s="192"/>
      <c r="D16" s="192"/>
      <c r="E16" s="192"/>
      <c r="F16" s="192"/>
      <c r="G16" s="192"/>
      <c r="H16" s="192"/>
      <c r="I16" s="7" t="s">
        <v>13</v>
      </c>
      <c r="J16" s="19">
        <f>J15/12.5</f>
        <v>2.2400000000000002</v>
      </c>
      <c r="K16" s="19">
        <f>K15/12.5</f>
        <v>2.2400000000000002</v>
      </c>
      <c r="L16" s="28">
        <f t="shared" si="0"/>
        <v>0</v>
      </c>
    </row>
    <row r="17" spans="1:16" ht="35.1" customHeight="1" x14ac:dyDescent="0.25">
      <c r="A17" s="207" t="s">
        <v>262</v>
      </c>
      <c r="B17" s="209"/>
      <c r="C17" s="191" t="s">
        <v>203</v>
      </c>
      <c r="D17" s="191"/>
      <c r="E17" s="191"/>
      <c r="F17" s="191"/>
      <c r="G17" s="191"/>
      <c r="H17" s="191"/>
      <c r="I17" s="15" t="s">
        <v>12</v>
      </c>
      <c r="J17" s="43">
        <v>28</v>
      </c>
      <c r="K17" s="18">
        <f>(J17-J17*$J$10)</f>
        <v>28</v>
      </c>
      <c r="L17" s="27">
        <f t="shared" si="0"/>
        <v>0</v>
      </c>
    </row>
    <row r="18" spans="1:16" ht="35.1" customHeight="1" thickBot="1" x14ac:dyDescent="0.3">
      <c r="A18" s="215"/>
      <c r="B18" s="214"/>
      <c r="C18" s="192"/>
      <c r="D18" s="192"/>
      <c r="E18" s="192"/>
      <c r="F18" s="192"/>
      <c r="G18" s="192"/>
      <c r="H18" s="192"/>
      <c r="I18" s="7" t="s">
        <v>13</v>
      </c>
      <c r="J18" s="19">
        <f>J17/12.5</f>
        <v>2.2400000000000002</v>
      </c>
      <c r="K18" s="19">
        <f>K17/12.5</f>
        <v>2.2400000000000002</v>
      </c>
      <c r="L18" s="28">
        <f t="shared" si="0"/>
        <v>0</v>
      </c>
    </row>
    <row r="19" spans="1:16" ht="35.1" customHeight="1" x14ac:dyDescent="0.25">
      <c r="A19" s="207" t="s">
        <v>260</v>
      </c>
      <c r="B19" s="209"/>
      <c r="C19" s="191" t="s">
        <v>204</v>
      </c>
      <c r="D19" s="191"/>
      <c r="E19" s="191"/>
      <c r="F19" s="191"/>
      <c r="G19" s="191"/>
      <c r="H19" s="191"/>
      <c r="I19" s="15" t="s">
        <v>12</v>
      </c>
      <c r="J19" s="43">
        <v>28</v>
      </c>
      <c r="K19" s="18">
        <f>(J19-J19*$J$10)</f>
        <v>28</v>
      </c>
      <c r="L19" s="27">
        <f t="shared" si="0"/>
        <v>0</v>
      </c>
    </row>
    <row r="20" spans="1:16" ht="35.1" customHeight="1" thickBot="1" x14ac:dyDescent="0.3">
      <c r="A20" s="215"/>
      <c r="B20" s="214"/>
      <c r="C20" s="192"/>
      <c r="D20" s="192"/>
      <c r="E20" s="192"/>
      <c r="F20" s="192"/>
      <c r="G20" s="192"/>
      <c r="H20" s="192"/>
      <c r="I20" s="7" t="s">
        <v>13</v>
      </c>
      <c r="J20" s="19">
        <f>J19/14.5</f>
        <v>1.9310344827586208</v>
      </c>
      <c r="K20" s="19">
        <f>K19/14.5</f>
        <v>1.9310344827586208</v>
      </c>
      <c r="L20" s="28">
        <f t="shared" si="0"/>
        <v>0</v>
      </c>
    </row>
    <row r="21" spans="1:16" ht="35.1" customHeight="1" x14ac:dyDescent="0.25">
      <c r="A21" s="207" t="s">
        <v>263</v>
      </c>
      <c r="B21" s="209"/>
      <c r="C21" s="191" t="s">
        <v>205</v>
      </c>
      <c r="D21" s="191"/>
      <c r="E21" s="191"/>
      <c r="F21" s="191"/>
      <c r="G21" s="191"/>
      <c r="H21" s="191"/>
      <c r="I21" s="15" t="s">
        <v>12</v>
      </c>
      <c r="J21" s="43">
        <v>28</v>
      </c>
      <c r="K21" s="18">
        <f>(J21-J21*$J$10)</f>
        <v>28</v>
      </c>
      <c r="L21" s="27">
        <f t="shared" si="0"/>
        <v>0</v>
      </c>
    </row>
    <row r="22" spans="1:16" ht="35.1" customHeight="1" thickBot="1" x14ac:dyDescent="0.3">
      <c r="A22" s="215"/>
      <c r="B22" s="214"/>
      <c r="C22" s="192"/>
      <c r="D22" s="192"/>
      <c r="E22" s="192"/>
      <c r="F22" s="192"/>
      <c r="G22" s="192"/>
      <c r="H22" s="192"/>
      <c r="I22" s="7" t="s">
        <v>13</v>
      </c>
      <c r="J22" s="19">
        <f>J21/13.8</f>
        <v>2.0289855072463765</v>
      </c>
      <c r="K22" s="19">
        <f>K21/13.8</f>
        <v>2.0289855072463765</v>
      </c>
      <c r="L22" s="28">
        <f t="shared" si="0"/>
        <v>0</v>
      </c>
    </row>
    <row r="23" spans="1:16" ht="35.1" customHeight="1" x14ac:dyDescent="0.25">
      <c r="A23" s="207" t="s">
        <v>264</v>
      </c>
      <c r="B23" s="209"/>
      <c r="C23" s="191" t="s">
        <v>206</v>
      </c>
      <c r="D23" s="191"/>
      <c r="E23" s="191"/>
      <c r="F23" s="191"/>
      <c r="G23" s="191"/>
      <c r="H23" s="191"/>
      <c r="I23" s="15" t="s">
        <v>12</v>
      </c>
      <c r="J23" s="43">
        <v>28</v>
      </c>
      <c r="K23" s="18">
        <f>(J23-J23*$J$10)</f>
        <v>28</v>
      </c>
      <c r="L23" s="27">
        <f t="shared" ref="L23:L29" si="1">(J23-J23*$J$10)*$J$11</f>
        <v>0</v>
      </c>
    </row>
    <row r="24" spans="1:16" ht="35.1" customHeight="1" thickBot="1" x14ac:dyDescent="0.3">
      <c r="A24" s="208"/>
      <c r="B24" s="210"/>
      <c r="C24" s="193"/>
      <c r="D24" s="193"/>
      <c r="E24" s="193"/>
      <c r="F24" s="193"/>
      <c r="G24" s="193"/>
      <c r="H24" s="193"/>
      <c r="I24" s="24" t="s">
        <v>13</v>
      </c>
      <c r="J24" s="25">
        <f>J23/16</f>
        <v>1.75</v>
      </c>
      <c r="K24" s="25">
        <f>K23/16</f>
        <v>1.75</v>
      </c>
      <c r="L24" s="29">
        <f t="shared" si="1"/>
        <v>0</v>
      </c>
      <c r="M24" s="3"/>
      <c r="N24" s="3"/>
      <c r="O24" s="3"/>
      <c r="P24" s="3"/>
    </row>
    <row r="25" spans="1:16" ht="35.1" customHeight="1" x14ac:dyDescent="0.25">
      <c r="A25" s="207" t="s">
        <v>201</v>
      </c>
      <c r="B25" s="209"/>
      <c r="C25" s="191" t="s">
        <v>207</v>
      </c>
      <c r="D25" s="191"/>
      <c r="E25" s="191"/>
      <c r="F25" s="191"/>
      <c r="G25" s="191"/>
      <c r="H25" s="191"/>
      <c r="I25" s="15" t="s">
        <v>12</v>
      </c>
      <c r="J25" s="43">
        <v>28</v>
      </c>
      <c r="K25" s="18">
        <f>(J25-J25*$J$10)</f>
        <v>28</v>
      </c>
      <c r="L25" s="27">
        <f t="shared" si="1"/>
        <v>0</v>
      </c>
      <c r="M25" s="3"/>
      <c r="N25" s="3"/>
      <c r="O25" s="3"/>
      <c r="P25" s="3"/>
    </row>
    <row r="26" spans="1:16" ht="35.1" customHeight="1" thickBot="1" x14ac:dyDescent="0.3">
      <c r="A26" s="211"/>
      <c r="B26" s="212"/>
      <c r="C26" s="213"/>
      <c r="D26" s="213"/>
      <c r="E26" s="213"/>
      <c r="F26" s="213"/>
      <c r="G26" s="213"/>
      <c r="H26" s="213"/>
      <c r="I26" s="30" t="s">
        <v>13</v>
      </c>
      <c r="J26" s="31">
        <f>J25/16.6</f>
        <v>1.6867469879518071</v>
      </c>
      <c r="K26" s="31">
        <f>K25/16.6</f>
        <v>1.6867469879518071</v>
      </c>
      <c r="L26" s="32">
        <f t="shared" si="1"/>
        <v>0</v>
      </c>
      <c r="M26" s="3"/>
      <c r="N26" s="3"/>
      <c r="O26" s="3"/>
      <c r="P26" s="3"/>
    </row>
    <row r="27" spans="1:16" ht="26.1" customHeight="1" x14ac:dyDescent="0.25">
      <c r="A27" s="207" t="s">
        <v>200</v>
      </c>
      <c r="B27" s="209"/>
      <c r="C27" s="191" t="s">
        <v>208</v>
      </c>
      <c r="D27" s="191"/>
      <c r="E27" s="191"/>
      <c r="F27" s="191"/>
      <c r="G27" s="191"/>
      <c r="H27" s="191"/>
      <c r="I27" s="15" t="s">
        <v>14</v>
      </c>
      <c r="J27" s="43">
        <v>33</v>
      </c>
      <c r="K27" s="18">
        <f>(J27-J27*$J$10)</f>
        <v>33</v>
      </c>
      <c r="L27" s="27">
        <f t="shared" si="1"/>
        <v>0</v>
      </c>
      <c r="M27" s="3"/>
      <c r="N27" s="3"/>
      <c r="O27" s="3"/>
      <c r="P27" s="3"/>
    </row>
    <row r="28" spans="1:16" ht="26.1" customHeight="1" x14ac:dyDescent="0.25">
      <c r="A28" s="215"/>
      <c r="B28" s="214"/>
      <c r="C28" s="192"/>
      <c r="D28" s="192"/>
      <c r="E28" s="192"/>
      <c r="F28" s="192"/>
      <c r="G28" s="192"/>
      <c r="H28" s="192"/>
      <c r="I28" s="36" t="s">
        <v>23</v>
      </c>
      <c r="J28" s="44">
        <f>J29*26.3</f>
        <v>47.68681318681319</v>
      </c>
      <c r="K28" s="37">
        <f>(J28-J28*$J$10)</f>
        <v>47.68681318681319</v>
      </c>
      <c r="L28" s="38">
        <f t="shared" si="1"/>
        <v>0</v>
      </c>
      <c r="M28" s="3"/>
      <c r="N28" s="3"/>
      <c r="O28" s="3"/>
      <c r="P28" s="3"/>
    </row>
    <row r="29" spans="1:16" ht="26.1" customHeight="1" thickBot="1" x14ac:dyDescent="0.3">
      <c r="A29" s="208"/>
      <c r="B29" s="210"/>
      <c r="C29" s="193"/>
      <c r="D29" s="193"/>
      <c r="E29" s="193"/>
      <c r="F29" s="193"/>
      <c r="G29" s="193"/>
      <c r="H29" s="193"/>
      <c r="I29" s="24" t="s">
        <v>13</v>
      </c>
      <c r="J29" s="25">
        <f>J27/18.2</f>
        <v>1.8131868131868132</v>
      </c>
      <c r="K29" s="25">
        <f>K27/18.2</f>
        <v>1.8131868131868132</v>
      </c>
      <c r="L29" s="29">
        <f t="shared" si="1"/>
        <v>0</v>
      </c>
      <c r="M29" s="3"/>
      <c r="N29" s="3"/>
      <c r="O29" s="3"/>
      <c r="P29" s="3"/>
    </row>
    <row r="30" spans="1:16" ht="15" customHeight="1" thickBot="1" x14ac:dyDescent="0.3">
      <c r="A30" s="152" t="s">
        <v>15</v>
      </c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4"/>
      <c r="M30" s="3"/>
      <c r="N30" s="3"/>
      <c r="O30" s="3"/>
      <c r="P30" s="3"/>
    </row>
    <row r="31" spans="1:16" ht="36.950000000000003" customHeight="1" x14ac:dyDescent="0.25">
      <c r="A31" s="20" t="s">
        <v>209</v>
      </c>
      <c r="B31" s="22"/>
      <c r="C31" s="189" t="s">
        <v>16</v>
      </c>
      <c r="D31" s="190"/>
      <c r="E31" s="190"/>
      <c r="F31" s="190"/>
      <c r="G31" s="190"/>
      <c r="H31" s="190"/>
      <c r="I31" s="15" t="s">
        <v>13</v>
      </c>
      <c r="J31" s="45">
        <v>39.6</v>
      </c>
      <c r="K31" s="18">
        <f>(J31-J31*$J$10)</f>
        <v>39.6</v>
      </c>
      <c r="L31" s="27">
        <f>(J31-J31*$J$10)*$J$11</f>
        <v>0</v>
      </c>
      <c r="M31" s="41"/>
      <c r="N31" s="3"/>
      <c r="O31" s="3"/>
      <c r="P31" s="3"/>
    </row>
    <row r="32" spans="1:16" ht="36.950000000000003" customHeight="1" x14ac:dyDescent="0.25">
      <c r="A32" s="21" t="s">
        <v>210</v>
      </c>
      <c r="B32" s="26"/>
      <c r="C32" s="195" t="s">
        <v>16</v>
      </c>
      <c r="D32" s="196"/>
      <c r="E32" s="196"/>
      <c r="F32" s="196"/>
      <c r="G32" s="196"/>
      <c r="H32" s="196"/>
      <c r="I32" s="7" t="s">
        <v>13</v>
      </c>
      <c r="J32" s="46">
        <v>46.8</v>
      </c>
      <c r="K32" s="19">
        <f>(J32-J32*$J$10)</f>
        <v>46.8</v>
      </c>
      <c r="L32" s="28">
        <f>(J32-J32*$J$10)*$J$11</f>
        <v>0</v>
      </c>
      <c r="M32" s="41"/>
      <c r="N32" s="3"/>
      <c r="O32" s="3"/>
      <c r="P32" s="3"/>
    </row>
    <row r="33" spans="1:16" ht="36.950000000000003" customHeight="1" x14ac:dyDescent="0.25">
      <c r="A33" s="21" t="s">
        <v>211</v>
      </c>
      <c r="B33" s="26"/>
      <c r="C33" s="195" t="s">
        <v>212</v>
      </c>
      <c r="D33" s="196"/>
      <c r="E33" s="196"/>
      <c r="F33" s="196"/>
      <c r="G33" s="196"/>
      <c r="H33" s="196"/>
      <c r="I33" s="7" t="s">
        <v>13</v>
      </c>
      <c r="J33" s="46">
        <v>14.4</v>
      </c>
      <c r="K33" s="19">
        <f>(J33-J33*$J$10)</f>
        <v>14.4</v>
      </c>
      <c r="L33" s="28">
        <f>(J33-J33*$J$10)*$J$11</f>
        <v>0</v>
      </c>
      <c r="M33" s="41"/>
      <c r="N33" s="3"/>
      <c r="O33" s="3"/>
      <c r="P33" s="3"/>
    </row>
    <row r="34" spans="1:16" ht="36.950000000000003" customHeight="1" thickBot="1" x14ac:dyDescent="0.3">
      <c r="A34" s="39" t="s">
        <v>213</v>
      </c>
      <c r="C34" s="216" t="s">
        <v>16</v>
      </c>
      <c r="D34" s="217"/>
      <c r="E34" s="217"/>
      <c r="F34" s="217"/>
      <c r="G34" s="217"/>
      <c r="H34" s="217"/>
      <c r="I34" s="24" t="s">
        <v>13</v>
      </c>
      <c r="J34" s="47">
        <v>79.2</v>
      </c>
      <c r="K34" s="25">
        <f>(J34-J34*$J$10)</f>
        <v>79.2</v>
      </c>
      <c r="L34" s="29">
        <f>(J34-J34*$J$10)*$J$11</f>
        <v>0</v>
      </c>
      <c r="M34" s="41"/>
      <c r="N34" s="3"/>
      <c r="O34" s="3"/>
      <c r="P34" s="3"/>
    </row>
    <row r="35" spans="1:16" ht="15" customHeight="1" thickBot="1" x14ac:dyDescent="0.3">
      <c r="A35" s="152" t="s">
        <v>18</v>
      </c>
      <c r="B35" s="153"/>
      <c r="C35" s="153"/>
      <c r="D35" s="153"/>
      <c r="E35" s="153"/>
      <c r="F35" s="153"/>
      <c r="G35" s="153"/>
      <c r="H35" s="153"/>
      <c r="I35" s="153"/>
      <c r="J35" s="153"/>
      <c r="K35" s="153"/>
      <c r="L35" s="154"/>
      <c r="M35" s="41"/>
      <c r="N35" s="3"/>
      <c r="O35" s="3"/>
      <c r="P35" s="3"/>
    </row>
    <row r="36" spans="1:16" ht="36.950000000000003" customHeight="1" x14ac:dyDescent="0.25">
      <c r="A36" s="20" t="s">
        <v>24</v>
      </c>
      <c r="B36" s="34"/>
      <c r="C36" s="189" t="s">
        <v>17</v>
      </c>
      <c r="D36" s="190"/>
      <c r="E36" s="190"/>
      <c r="F36" s="190"/>
      <c r="G36" s="190"/>
      <c r="H36" s="190"/>
      <c r="I36" s="15" t="s">
        <v>13</v>
      </c>
      <c r="J36" s="45">
        <v>14.4</v>
      </c>
      <c r="K36" s="18">
        <f>(J36-J36*$J$10)</f>
        <v>14.4</v>
      </c>
      <c r="L36" s="27">
        <f>(J36-J36*$J$10)*$J$11</f>
        <v>0</v>
      </c>
      <c r="M36" s="41"/>
      <c r="N36" s="3"/>
      <c r="O36" s="3"/>
      <c r="P36" s="3"/>
    </row>
    <row r="37" spans="1:16" ht="36.950000000000003" customHeight="1" x14ac:dyDescent="0.25">
      <c r="A37" s="21" t="s">
        <v>25</v>
      </c>
      <c r="B37" s="33"/>
      <c r="C37" s="195" t="s">
        <v>17</v>
      </c>
      <c r="D37" s="196"/>
      <c r="E37" s="196"/>
      <c r="F37" s="196"/>
      <c r="G37" s="196"/>
      <c r="H37" s="196"/>
      <c r="I37" s="7" t="s">
        <v>13</v>
      </c>
      <c r="J37" s="46">
        <v>14.4</v>
      </c>
      <c r="K37" s="19">
        <f>(J37-J37*$J$10)</f>
        <v>14.4</v>
      </c>
      <c r="L37" s="28">
        <f>(J37-J37*$J$10)*$J$11</f>
        <v>0</v>
      </c>
      <c r="M37" s="41"/>
      <c r="N37" s="3"/>
      <c r="O37" s="3"/>
      <c r="P37" s="3"/>
    </row>
    <row r="38" spans="1:16" ht="36.950000000000003" customHeight="1" x14ac:dyDescent="0.25">
      <c r="A38" s="21" t="s">
        <v>26</v>
      </c>
      <c r="B38" s="26"/>
      <c r="C38" s="195" t="s">
        <v>16</v>
      </c>
      <c r="D38" s="196"/>
      <c r="E38" s="196"/>
      <c r="F38" s="196"/>
      <c r="G38" s="196"/>
      <c r="H38" s="196"/>
      <c r="I38" s="7" t="s">
        <v>13</v>
      </c>
      <c r="J38" s="46">
        <v>46.8</v>
      </c>
      <c r="K38" s="19">
        <f>(J38-J38*$J$10)</f>
        <v>46.8</v>
      </c>
      <c r="L38" s="28">
        <f>(J38-J38*$J$10)*$J$11</f>
        <v>0</v>
      </c>
      <c r="M38" s="41"/>
      <c r="N38" s="3"/>
      <c r="O38" s="3"/>
      <c r="P38" s="3"/>
    </row>
    <row r="39" spans="1:16" ht="36.950000000000003" customHeight="1" thickBot="1" x14ac:dyDescent="0.3">
      <c r="A39" s="39" t="s">
        <v>33</v>
      </c>
      <c r="B39" s="23"/>
      <c r="C39" s="216" t="s">
        <v>16</v>
      </c>
      <c r="D39" s="217"/>
      <c r="E39" s="217"/>
      <c r="F39" s="217"/>
      <c r="G39" s="217"/>
      <c r="H39" s="217"/>
      <c r="I39" s="24" t="s">
        <v>13</v>
      </c>
      <c r="J39" s="47">
        <v>46.8</v>
      </c>
      <c r="K39" s="25">
        <f>(J39-J39*$J$10)</f>
        <v>46.8</v>
      </c>
      <c r="L39" s="29">
        <f>(J39-J39*$J$10)*$J$11</f>
        <v>0</v>
      </c>
      <c r="M39" s="41"/>
      <c r="N39" s="3"/>
      <c r="O39" s="3"/>
      <c r="P39" s="3"/>
    </row>
    <row r="40" spans="1:16" ht="15" customHeight="1" thickBot="1" x14ac:dyDescent="0.3">
      <c r="A40" s="152" t="s">
        <v>19</v>
      </c>
      <c r="B40" s="153"/>
      <c r="C40" s="153"/>
      <c r="D40" s="153"/>
      <c r="E40" s="153"/>
      <c r="F40" s="153"/>
      <c r="G40" s="153"/>
      <c r="H40" s="153"/>
      <c r="I40" s="153"/>
      <c r="J40" s="153"/>
      <c r="K40" s="153"/>
      <c r="L40" s="154"/>
      <c r="M40" s="41"/>
      <c r="N40" s="3"/>
      <c r="O40" s="3"/>
      <c r="P40" s="3"/>
    </row>
    <row r="41" spans="1:16" ht="36.950000000000003" customHeight="1" x14ac:dyDescent="0.25">
      <c r="A41" s="20" t="s">
        <v>27</v>
      </c>
      <c r="B41" s="34"/>
      <c r="C41" s="189" t="s">
        <v>17</v>
      </c>
      <c r="D41" s="190"/>
      <c r="E41" s="190"/>
      <c r="F41" s="190"/>
      <c r="G41" s="190"/>
      <c r="H41" s="190"/>
      <c r="I41" s="15" t="s">
        <v>13</v>
      </c>
      <c r="J41" s="45">
        <v>14.4</v>
      </c>
      <c r="K41" s="18">
        <f t="shared" ref="K41:K46" si="2">(J41-J41*$J$10)</f>
        <v>14.4</v>
      </c>
      <c r="L41" s="27">
        <f t="shared" ref="L41:L46" si="3">(J41-J41*$J$10)*$J$11</f>
        <v>0</v>
      </c>
      <c r="M41" s="41"/>
      <c r="N41" s="3"/>
      <c r="O41" s="3"/>
      <c r="P41" s="3"/>
    </row>
    <row r="42" spans="1:16" ht="36.950000000000003" customHeight="1" x14ac:dyDescent="0.25">
      <c r="A42" s="21" t="s">
        <v>28</v>
      </c>
      <c r="B42" s="33"/>
      <c r="C42" s="195" t="s">
        <v>17</v>
      </c>
      <c r="D42" s="196"/>
      <c r="E42" s="196"/>
      <c r="F42" s="196"/>
      <c r="G42" s="196"/>
      <c r="H42" s="196"/>
      <c r="I42" s="7" t="s">
        <v>13</v>
      </c>
      <c r="J42" s="46">
        <v>14.4</v>
      </c>
      <c r="K42" s="19">
        <f t="shared" si="2"/>
        <v>14.4</v>
      </c>
      <c r="L42" s="28">
        <f t="shared" si="3"/>
        <v>0</v>
      </c>
      <c r="M42" s="41"/>
      <c r="N42" s="3"/>
      <c r="O42" s="3"/>
      <c r="P42" s="3"/>
    </row>
    <row r="43" spans="1:16" ht="36.950000000000003" customHeight="1" x14ac:dyDescent="0.25">
      <c r="A43" s="21" t="s">
        <v>29</v>
      </c>
      <c r="B43" s="33"/>
      <c r="C43" s="195" t="s">
        <v>17</v>
      </c>
      <c r="D43" s="196"/>
      <c r="E43" s="196"/>
      <c r="F43" s="196"/>
      <c r="G43" s="196"/>
      <c r="H43" s="196"/>
      <c r="I43" s="7" t="s">
        <v>13</v>
      </c>
      <c r="J43" s="46">
        <v>14.4</v>
      </c>
      <c r="K43" s="19">
        <f t="shared" si="2"/>
        <v>14.4</v>
      </c>
      <c r="L43" s="28">
        <f t="shared" si="3"/>
        <v>0</v>
      </c>
      <c r="M43" s="41"/>
      <c r="N43" s="3"/>
      <c r="O43" s="3"/>
      <c r="P43" s="3"/>
    </row>
    <row r="44" spans="1:16" ht="36.950000000000003" customHeight="1" x14ac:dyDescent="0.25">
      <c r="A44" s="21" t="s">
        <v>30</v>
      </c>
      <c r="B44" s="33"/>
      <c r="C44" s="195" t="s">
        <v>16</v>
      </c>
      <c r="D44" s="196"/>
      <c r="E44" s="196"/>
      <c r="F44" s="196"/>
      <c r="G44" s="196"/>
      <c r="H44" s="196"/>
      <c r="I44" s="7" t="s">
        <v>13</v>
      </c>
      <c r="J44" s="46">
        <v>46.8</v>
      </c>
      <c r="K44" s="19">
        <f t="shared" si="2"/>
        <v>46.8</v>
      </c>
      <c r="L44" s="28">
        <f t="shared" si="3"/>
        <v>0</v>
      </c>
      <c r="M44" s="41"/>
      <c r="N44" s="3"/>
      <c r="O44" s="3"/>
      <c r="P44" s="3"/>
    </row>
    <row r="45" spans="1:16" ht="36.950000000000003" customHeight="1" x14ac:dyDescent="0.25">
      <c r="A45" s="21" t="s">
        <v>31</v>
      </c>
      <c r="B45" s="26"/>
      <c r="C45" s="195" t="s">
        <v>16</v>
      </c>
      <c r="D45" s="196"/>
      <c r="E45" s="196"/>
      <c r="F45" s="196"/>
      <c r="G45" s="196"/>
      <c r="H45" s="196"/>
      <c r="I45" s="7" t="s">
        <v>13</v>
      </c>
      <c r="J45" s="46">
        <v>46.8</v>
      </c>
      <c r="K45" s="19">
        <f t="shared" si="2"/>
        <v>46.8</v>
      </c>
      <c r="L45" s="28">
        <f t="shared" si="3"/>
        <v>0</v>
      </c>
      <c r="M45" s="41"/>
      <c r="N45" s="3"/>
      <c r="O45" s="3"/>
      <c r="P45" s="3"/>
    </row>
    <row r="46" spans="1:16" ht="36.950000000000003" customHeight="1" thickBot="1" x14ac:dyDescent="0.3">
      <c r="A46" s="39" t="s">
        <v>32</v>
      </c>
      <c r="B46" s="35"/>
      <c r="C46" s="216" t="s">
        <v>16</v>
      </c>
      <c r="D46" s="217"/>
      <c r="E46" s="217"/>
      <c r="F46" s="217"/>
      <c r="G46" s="217"/>
      <c r="H46" s="217"/>
      <c r="I46" s="24" t="s">
        <v>13</v>
      </c>
      <c r="J46" s="47">
        <v>46.8</v>
      </c>
      <c r="K46" s="25">
        <f t="shared" si="2"/>
        <v>46.8</v>
      </c>
      <c r="L46" s="29">
        <f t="shared" si="3"/>
        <v>0</v>
      </c>
      <c r="M46" s="41"/>
      <c r="N46" s="3"/>
      <c r="O46" s="3"/>
      <c r="P46" s="3"/>
    </row>
    <row r="47" spans="1:16" ht="15" customHeight="1" thickBot="1" x14ac:dyDescent="0.3">
      <c r="A47" s="152" t="s">
        <v>58</v>
      </c>
      <c r="B47" s="153"/>
      <c r="C47" s="153"/>
      <c r="D47" s="153"/>
      <c r="E47" s="153"/>
      <c r="F47" s="153"/>
      <c r="G47" s="153"/>
      <c r="H47" s="153"/>
      <c r="I47" s="153"/>
      <c r="J47" s="153"/>
      <c r="K47" s="153"/>
      <c r="L47" s="154"/>
      <c r="M47" s="41"/>
      <c r="N47" s="3"/>
      <c r="O47" s="3"/>
      <c r="P47" s="3"/>
    </row>
    <row r="48" spans="1:16" ht="36.950000000000003" customHeight="1" x14ac:dyDescent="0.25">
      <c r="A48" s="20" t="s">
        <v>59</v>
      </c>
      <c r="B48" s="34"/>
      <c r="C48" s="189" t="s">
        <v>17</v>
      </c>
      <c r="D48" s="190"/>
      <c r="E48" s="190"/>
      <c r="F48" s="190"/>
      <c r="G48" s="190"/>
      <c r="H48" s="190"/>
      <c r="I48" s="15" t="s">
        <v>13</v>
      </c>
      <c r="J48" s="45">
        <v>14.4</v>
      </c>
      <c r="K48" s="18">
        <f>(J48-J48*$J$10)</f>
        <v>14.4</v>
      </c>
      <c r="L48" s="27">
        <f>(J48-J48*$J$10)*$J$11</f>
        <v>0</v>
      </c>
      <c r="M48" s="41"/>
      <c r="N48" s="3"/>
      <c r="O48" s="3"/>
      <c r="P48" s="3"/>
    </row>
    <row r="49" spans="1:16" ht="36.950000000000003" customHeight="1" x14ac:dyDescent="0.25">
      <c r="A49" s="21" t="s">
        <v>60</v>
      </c>
      <c r="B49" s="33"/>
      <c r="C49" s="195" t="s">
        <v>17</v>
      </c>
      <c r="D49" s="196"/>
      <c r="E49" s="196"/>
      <c r="F49" s="196"/>
      <c r="G49" s="196"/>
      <c r="H49" s="196"/>
      <c r="I49" s="7" t="s">
        <v>13</v>
      </c>
      <c r="J49" s="46">
        <v>14.4</v>
      </c>
      <c r="K49" s="19">
        <f>(J49-J49*$J$10)</f>
        <v>14.4</v>
      </c>
      <c r="L49" s="28">
        <f>(J49-J49*$J$10)*$J$11</f>
        <v>0</v>
      </c>
      <c r="M49" s="41"/>
      <c r="N49" s="3"/>
      <c r="O49" s="3"/>
      <c r="P49" s="3"/>
    </row>
    <row r="50" spans="1:16" ht="36.950000000000003" customHeight="1" x14ac:dyDescent="0.25">
      <c r="A50" s="21" t="s">
        <v>61</v>
      </c>
      <c r="B50" s="26"/>
      <c r="C50" s="195" t="s">
        <v>16</v>
      </c>
      <c r="D50" s="196"/>
      <c r="E50" s="196"/>
      <c r="F50" s="196"/>
      <c r="G50" s="196"/>
      <c r="H50" s="196"/>
      <c r="I50" s="7" t="s">
        <v>13</v>
      </c>
      <c r="J50" s="46">
        <v>46.8</v>
      </c>
      <c r="K50" s="19">
        <f>(J50-J50*$J$10)</f>
        <v>46.8</v>
      </c>
      <c r="L50" s="28">
        <f>(J50-J50*$J$10)*$J$11</f>
        <v>0</v>
      </c>
      <c r="M50" s="41"/>
      <c r="N50" s="3"/>
      <c r="O50" s="3"/>
      <c r="P50" s="3"/>
    </row>
    <row r="51" spans="1:16" ht="36.950000000000003" customHeight="1" thickBot="1" x14ac:dyDescent="0.3">
      <c r="A51" s="39" t="s">
        <v>62</v>
      </c>
      <c r="B51" s="23"/>
      <c r="C51" s="216" t="s">
        <v>16</v>
      </c>
      <c r="D51" s="217"/>
      <c r="E51" s="217"/>
      <c r="F51" s="217"/>
      <c r="G51" s="217"/>
      <c r="H51" s="217"/>
      <c r="I51" s="24" t="s">
        <v>13</v>
      </c>
      <c r="J51" s="47">
        <v>46.8</v>
      </c>
      <c r="K51" s="25">
        <f>(J51-J51*$J$10)</f>
        <v>46.8</v>
      </c>
      <c r="L51" s="29">
        <f>(J51-J51*$J$10)*$J$11</f>
        <v>0</v>
      </c>
      <c r="M51" s="41"/>
      <c r="N51" s="3"/>
      <c r="O51" s="3"/>
      <c r="P51" s="3"/>
    </row>
    <row r="52" spans="1:16" ht="15" customHeight="1" thickBot="1" x14ac:dyDescent="0.3">
      <c r="A52" s="152" t="s">
        <v>20</v>
      </c>
      <c r="B52" s="153"/>
      <c r="C52" s="153"/>
      <c r="D52" s="153"/>
      <c r="E52" s="153"/>
      <c r="F52" s="153"/>
      <c r="G52" s="153"/>
      <c r="H52" s="153"/>
      <c r="I52" s="153"/>
      <c r="J52" s="153"/>
      <c r="K52" s="153"/>
      <c r="L52" s="154"/>
      <c r="M52" s="41"/>
      <c r="N52" s="3"/>
      <c r="O52" s="3"/>
      <c r="P52" s="3"/>
    </row>
    <row r="53" spans="1:16" ht="36.950000000000003" customHeight="1" x14ac:dyDescent="0.25">
      <c r="A53" s="20" t="s">
        <v>34</v>
      </c>
      <c r="B53" s="34"/>
      <c r="C53" s="189" t="s">
        <v>17</v>
      </c>
      <c r="D53" s="190"/>
      <c r="E53" s="190"/>
      <c r="F53" s="190"/>
      <c r="G53" s="190"/>
      <c r="H53" s="190"/>
      <c r="I53" s="15" t="s">
        <v>13</v>
      </c>
      <c r="J53" s="45">
        <v>14.4</v>
      </c>
      <c r="K53" s="18">
        <f>(J53-J53*$J$10)</f>
        <v>14.4</v>
      </c>
      <c r="L53" s="27">
        <f>(J53-J53*$J$10)*$J$11</f>
        <v>0</v>
      </c>
      <c r="M53" s="41"/>
      <c r="N53" s="3"/>
      <c r="O53" s="3"/>
      <c r="P53" s="3"/>
    </row>
    <row r="54" spans="1:16" ht="36.950000000000003" customHeight="1" thickBot="1" x14ac:dyDescent="0.3">
      <c r="A54" s="39" t="s">
        <v>35</v>
      </c>
      <c r="B54" s="23"/>
      <c r="C54" s="216" t="s">
        <v>17</v>
      </c>
      <c r="D54" s="217"/>
      <c r="E54" s="217"/>
      <c r="F54" s="217"/>
      <c r="G54" s="217"/>
      <c r="H54" s="217"/>
      <c r="I54" s="24" t="s">
        <v>13</v>
      </c>
      <c r="J54" s="47">
        <v>14.4</v>
      </c>
      <c r="K54" s="25">
        <f>(J54-J54*$J$10)</f>
        <v>14.4</v>
      </c>
      <c r="L54" s="29">
        <f>(J54-J54*$J$10)*$J$11</f>
        <v>0</v>
      </c>
      <c r="M54" s="41"/>
      <c r="N54" s="3"/>
      <c r="O54" s="3"/>
      <c r="P54" s="3"/>
    </row>
    <row r="55" spans="1:16" ht="15" customHeight="1" thickBot="1" x14ac:dyDescent="0.3">
      <c r="A55" s="152" t="s">
        <v>21</v>
      </c>
      <c r="B55" s="153"/>
      <c r="C55" s="153"/>
      <c r="D55" s="153"/>
      <c r="E55" s="153"/>
      <c r="F55" s="153"/>
      <c r="G55" s="153"/>
      <c r="H55" s="153"/>
      <c r="I55" s="153"/>
      <c r="J55" s="153"/>
      <c r="K55" s="153"/>
      <c r="L55" s="154"/>
      <c r="M55" s="41"/>
      <c r="N55" s="3"/>
      <c r="O55" s="3"/>
      <c r="P55" s="3"/>
    </row>
    <row r="56" spans="1:16" ht="36.950000000000003" customHeight="1" x14ac:dyDescent="0.25">
      <c r="A56" s="20" t="s">
        <v>36</v>
      </c>
      <c r="B56" s="34"/>
      <c r="C56" s="189" t="s">
        <v>17</v>
      </c>
      <c r="D56" s="190"/>
      <c r="E56" s="190"/>
      <c r="F56" s="190"/>
      <c r="G56" s="190"/>
      <c r="H56" s="190"/>
      <c r="I56" s="15" t="s">
        <v>13</v>
      </c>
      <c r="J56" s="45">
        <v>14.4</v>
      </c>
      <c r="K56" s="18">
        <f>(J56-J56*$J$10)</f>
        <v>14.4</v>
      </c>
      <c r="L56" s="27">
        <f>(J56-J56*$J$10)*$J$11</f>
        <v>0</v>
      </c>
      <c r="M56" s="41"/>
      <c r="N56" s="3"/>
      <c r="O56" s="3"/>
      <c r="P56" s="3"/>
    </row>
    <row r="57" spans="1:16" ht="36.950000000000003" customHeight="1" x14ac:dyDescent="0.25">
      <c r="A57" s="21" t="s">
        <v>37</v>
      </c>
      <c r="B57" s="33"/>
      <c r="C57" s="195" t="s">
        <v>17</v>
      </c>
      <c r="D57" s="196"/>
      <c r="E57" s="196"/>
      <c r="F57" s="196"/>
      <c r="G57" s="196"/>
      <c r="H57" s="196"/>
      <c r="I57" s="7" t="s">
        <v>13</v>
      </c>
      <c r="J57" s="46">
        <v>14.4</v>
      </c>
      <c r="K57" s="19">
        <f>(J57-J57*$J$10)</f>
        <v>14.4</v>
      </c>
      <c r="L57" s="28">
        <f>(J57-J57*$J$10)*$J$11</f>
        <v>0</v>
      </c>
      <c r="M57" s="41"/>
      <c r="N57" s="3"/>
      <c r="O57" s="3"/>
      <c r="P57" s="3"/>
    </row>
    <row r="58" spans="1:16" ht="36.950000000000003" customHeight="1" x14ac:dyDescent="0.25">
      <c r="A58" s="21" t="s">
        <v>38</v>
      </c>
      <c r="B58" s="26"/>
      <c r="C58" s="195" t="s">
        <v>16</v>
      </c>
      <c r="D58" s="196"/>
      <c r="E58" s="196"/>
      <c r="F58" s="196"/>
      <c r="G58" s="196"/>
      <c r="H58" s="196"/>
      <c r="I58" s="7" t="s">
        <v>13</v>
      </c>
      <c r="J58" s="46">
        <v>46.8</v>
      </c>
      <c r="K58" s="19">
        <f>(J58-J58*$J$10)</f>
        <v>46.8</v>
      </c>
      <c r="L58" s="28">
        <f>(J58-J58*$J$10)*$J$11</f>
        <v>0</v>
      </c>
      <c r="M58" s="41"/>
      <c r="N58" s="3"/>
      <c r="O58" s="3"/>
      <c r="P58" s="3"/>
    </row>
    <row r="59" spans="1:16" ht="36.950000000000003" customHeight="1" thickBot="1" x14ac:dyDescent="0.3">
      <c r="A59" s="39" t="s">
        <v>39</v>
      </c>
      <c r="B59" s="23"/>
      <c r="C59" s="216" t="s">
        <v>16</v>
      </c>
      <c r="D59" s="217"/>
      <c r="E59" s="217"/>
      <c r="F59" s="217"/>
      <c r="G59" s="217"/>
      <c r="H59" s="217"/>
      <c r="I59" s="24" t="s">
        <v>13</v>
      </c>
      <c r="J59" s="47">
        <v>46.8</v>
      </c>
      <c r="K59" s="25">
        <f>(J59-J59*$J$10)</f>
        <v>46.8</v>
      </c>
      <c r="L59" s="29">
        <f>(J59-J59*$J$10)*$J$11</f>
        <v>0</v>
      </c>
      <c r="M59" s="41"/>
      <c r="N59" s="3"/>
      <c r="O59" s="3"/>
      <c r="P59" s="3"/>
    </row>
    <row r="60" spans="1:16" ht="15" customHeight="1" thickBot="1" x14ac:dyDescent="0.3">
      <c r="A60" s="152" t="s">
        <v>22</v>
      </c>
      <c r="B60" s="153"/>
      <c r="C60" s="153"/>
      <c r="D60" s="153"/>
      <c r="E60" s="153"/>
      <c r="F60" s="153"/>
      <c r="G60" s="153"/>
      <c r="H60" s="153"/>
      <c r="I60" s="153"/>
      <c r="J60" s="153"/>
      <c r="K60" s="153"/>
      <c r="L60" s="154"/>
      <c r="M60" s="41"/>
      <c r="N60" s="3"/>
      <c r="O60" s="3"/>
      <c r="P60" s="3"/>
    </row>
    <row r="61" spans="1:16" ht="36.950000000000003" customHeight="1" x14ac:dyDescent="0.25">
      <c r="A61" s="20" t="s">
        <v>40</v>
      </c>
      <c r="B61" s="34"/>
      <c r="C61" s="189" t="s">
        <v>17</v>
      </c>
      <c r="D61" s="190"/>
      <c r="E61" s="190"/>
      <c r="F61" s="190"/>
      <c r="G61" s="190"/>
      <c r="H61" s="190"/>
      <c r="I61" s="15" t="s">
        <v>13</v>
      </c>
      <c r="J61" s="45">
        <v>14.4</v>
      </c>
      <c r="K61" s="18">
        <f t="shared" ref="K61:K66" si="4">(J61-J61*$J$10)</f>
        <v>14.4</v>
      </c>
      <c r="L61" s="27">
        <f t="shared" ref="L61:L66" si="5">(J61-J61*$J$10)*$J$11</f>
        <v>0</v>
      </c>
      <c r="M61" s="41"/>
      <c r="N61" s="3"/>
      <c r="O61" s="3"/>
      <c r="P61" s="3"/>
    </row>
    <row r="62" spans="1:16" ht="36.950000000000003" customHeight="1" x14ac:dyDescent="0.25">
      <c r="A62" s="21" t="s">
        <v>41</v>
      </c>
      <c r="B62" s="33"/>
      <c r="C62" s="195" t="s">
        <v>17</v>
      </c>
      <c r="D62" s="196"/>
      <c r="E62" s="196"/>
      <c r="F62" s="196"/>
      <c r="G62" s="196"/>
      <c r="H62" s="196"/>
      <c r="I62" s="7" t="s">
        <v>13</v>
      </c>
      <c r="J62" s="46">
        <v>14.4</v>
      </c>
      <c r="K62" s="19">
        <f t="shared" si="4"/>
        <v>14.4</v>
      </c>
      <c r="L62" s="28">
        <f t="shared" si="5"/>
        <v>0</v>
      </c>
      <c r="M62" s="41"/>
      <c r="N62" s="3"/>
      <c r="O62" s="3"/>
      <c r="P62" s="3"/>
    </row>
    <row r="63" spans="1:16" ht="36.950000000000003" customHeight="1" x14ac:dyDescent="0.25">
      <c r="A63" s="21" t="s">
        <v>42</v>
      </c>
      <c r="B63" s="33"/>
      <c r="C63" s="195" t="s">
        <v>17</v>
      </c>
      <c r="D63" s="196"/>
      <c r="E63" s="196"/>
      <c r="F63" s="196"/>
      <c r="G63" s="196"/>
      <c r="H63" s="196"/>
      <c r="I63" s="7" t="s">
        <v>13</v>
      </c>
      <c r="J63" s="46">
        <v>14.4</v>
      </c>
      <c r="K63" s="19">
        <f t="shared" si="4"/>
        <v>14.4</v>
      </c>
      <c r="L63" s="28">
        <f t="shared" si="5"/>
        <v>0</v>
      </c>
      <c r="M63" s="41"/>
      <c r="N63" s="3"/>
      <c r="O63" s="3"/>
      <c r="P63" s="3"/>
    </row>
    <row r="64" spans="1:16" ht="36.950000000000003" customHeight="1" x14ac:dyDescent="0.25">
      <c r="A64" s="21" t="s">
        <v>43</v>
      </c>
      <c r="B64" s="33"/>
      <c r="C64" s="195" t="s">
        <v>16</v>
      </c>
      <c r="D64" s="196"/>
      <c r="E64" s="196"/>
      <c r="F64" s="196"/>
      <c r="G64" s="196"/>
      <c r="H64" s="196"/>
      <c r="I64" s="7" t="s">
        <v>13</v>
      </c>
      <c r="J64" s="46">
        <v>46.8</v>
      </c>
      <c r="K64" s="19">
        <f t="shared" si="4"/>
        <v>46.8</v>
      </c>
      <c r="L64" s="28">
        <f t="shared" si="5"/>
        <v>0</v>
      </c>
      <c r="M64" s="41"/>
      <c r="N64" s="3"/>
      <c r="O64" s="3"/>
      <c r="P64" s="3"/>
    </row>
    <row r="65" spans="1:16" ht="36.950000000000003" customHeight="1" x14ac:dyDescent="0.25">
      <c r="A65" s="21" t="s">
        <v>44</v>
      </c>
      <c r="B65" s="26"/>
      <c r="C65" s="195" t="s">
        <v>16</v>
      </c>
      <c r="D65" s="196"/>
      <c r="E65" s="196"/>
      <c r="F65" s="196"/>
      <c r="G65" s="196"/>
      <c r="H65" s="196"/>
      <c r="I65" s="7" t="s">
        <v>13</v>
      </c>
      <c r="J65" s="46">
        <v>46.8</v>
      </c>
      <c r="K65" s="19">
        <f t="shared" si="4"/>
        <v>46.8</v>
      </c>
      <c r="L65" s="28">
        <f t="shared" si="5"/>
        <v>0</v>
      </c>
      <c r="M65" s="41"/>
      <c r="N65" s="3"/>
      <c r="O65" s="3"/>
      <c r="P65" s="3"/>
    </row>
    <row r="66" spans="1:16" ht="36.950000000000003" customHeight="1" thickBot="1" x14ac:dyDescent="0.3">
      <c r="A66" s="39" t="s">
        <v>45</v>
      </c>
      <c r="B66" s="35"/>
      <c r="C66" s="225" t="s">
        <v>16</v>
      </c>
      <c r="D66" s="226"/>
      <c r="E66" s="226"/>
      <c r="F66" s="226"/>
      <c r="G66" s="226"/>
      <c r="H66" s="227"/>
      <c r="I66" s="24" t="s">
        <v>13</v>
      </c>
      <c r="J66" s="47">
        <v>46.8</v>
      </c>
      <c r="K66" s="25">
        <f t="shared" si="4"/>
        <v>46.8</v>
      </c>
      <c r="L66" s="29">
        <f t="shared" si="5"/>
        <v>0</v>
      </c>
      <c r="M66" s="41"/>
      <c r="N66" s="3"/>
      <c r="O66" s="3"/>
      <c r="P66" s="3"/>
    </row>
    <row r="67" spans="1:16" x14ac:dyDescent="0.25">
      <c r="A67" s="2"/>
      <c r="B67" s="2"/>
    </row>
    <row r="68" spans="1:16" x14ac:dyDescent="0.25">
      <c r="A68" s="2"/>
      <c r="B68" s="2"/>
    </row>
    <row r="69" spans="1:16" x14ac:dyDescent="0.25">
      <c r="A69" s="2"/>
      <c r="B69" s="2"/>
    </row>
    <row r="70" spans="1:16" x14ac:dyDescent="0.25">
      <c r="A70" s="2"/>
      <c r="B70" s="2"/>
    </row>
    <row r="71" spans="1:16" x14ac:dyDescent="0.25">
      <c r="A71" s="2"/>
      <c r="B71" s="2"/>
    </row>
    <row r="72" spans="1:16" x14ac:dyDescent="0.25">
      <c r="A72" s="2"/>
      <c r="B72" s="2"/>
    </row>
    <row r="73" spans="1:16" x14ac:dyDescent="0.25">
      <c r="A73" s="2"/>
      <c r="B73" s="2"/>
    </row>
    <row r="74" spans="1:16" x14ac:dyDescent="0.25">
      <c r="A74" s="2"/>
      <c r="B74" s="2"/>
    </row>
    <row r="75" spans="1:16" x14ac:dyDescent="0.25">
      <c r="A75" s="2"/>
      <c r="B75" s="2"/>
    </row>
    <row r="76" spans="1:16" x14ac:dyDescent="0.25">
      <c r="A76" s="2"/>
      <c r="B76" s="2"/>
    </row>
    <row r="77" spans="1:16" x14ac:dyDescent="0.25">
      <c r="A77" s="2"/>
      <c r="B77" s="2"/>
    </row>
    <row r="78" spans="1:16" x14ac:dyDescent="0.25">
      <c r="A78" s="2"/>
      <c r="B78" s="2"/>
    </row>
    <row r="79" spans="1:16" x14ac:dyDescent="0.25">
      <c r="A79" s="2"/>
      <c r="B79" s="2"/>
    </row>
    <row r="80" spans="1:16" x14ac:dyDescent="0.25">
      <c r="A80" s="2"/>
      <c r="B80" s="2"/>
    </row>
  </sheetData>
  <mergeCells count="72">
    <mergeCell ref="C58:H58"/>
    <mergeCell ref="C59:H59"/>
    <mergeCell ref="C66:H66"/>
    <mergeCell ref="C61:H61"/>
    <mergeCell ref="C62:H62"/>
    <mergeCell ref="C63:H63"/>
    <mergeCell ref="C64:H64"/>
    <mergeCell ref="C65:H65"/>
    <mergeCell ref="A60:L60"/>
    <mergeCell ref="C54:H54"/>
    <mergeCell ref="A55:L55"/>
    <mergeCell ref="C56:H56"/>
    <mergeCell ref="C57:H57"/>
    <mergeCell ref="C45:H45"/>
    <mergeCell ref="C46:H46"/>
    <mergeCell ref="C49:H49"/>
    <mergeCell ref="C50:H50"/>
    <mergeCell ref="C51:H51"/>
    <mergeCell ref="A52:L52"/>
    <mergeCell ref="C53:H53"/>
    <mergeCell ref="C44:H44"/>
    <mergeCell ref="A47:L47"/>
    <mergeCell ref="C48:H48"/>
    <mergeCell ref="C12:H13"/>
    <mergeCell ref="K12:K13"/>
    <mergeCell ref="A15:A16"/>
    <mergeCell ref="B15:B16"/>
    <mergeCell ref="C15:H16"/>
    <mergeCell ref="A17:A18"/>
    <mergeCell ref="B17:B18"/>
    <mergeCell ref="C17:H18"/>
    <mergeCell ref="B12:B13"/>
    <mergeCell ref="I12:I13"/>
    <mergeCell ref="C33:H33"/>
    <mergeCell ref="C34:H34"/>
    <mergeCell ref="B27:B29"/>
    <mergeCell ref="C43:H43"/>
    <mergeCell ref="C39:H39"/>
    <mergeCell ref="A35:L35"/>
    <mergeCell ref="C21:H22"/>
    <mergeCell ref="C42:H42"/>
    <mergeCell ref="A40:L40"/>
    <mergeCell ref="B25:B26"/>
    <mergeCell ref="C25:H26"/>
    <mergeCell ref="B19:B20"/>
    <mergeCell ref="C19:H20"/>
    <mergeCell ref="A27:A29"/>
    <mergeCell ref="A21:A22"/>
    <mergeCell ref="B21:B22"/>
    <mergeCell ref="A19:A20"/>
    <mergeCell ref="A1:L7"/>
    <mergeCell ref="A8:L8"/>
    <mergeCell ref="B9:L9"/>
    <mergeCell ref="A10:H11"/>
    <mergeCell ref="J10:L10"/>
    <mergeCell ref="J11:L11"/>
    <mergeCell ref="A12:A13"/>
    <mergeCell ref="J12:J13"/>
    <mergeCell ref="C41:H41"/>
    <mergeCell ref="C27:H29"/>
    <mergeCell ref="L12:L13"/>
    <mergeCell ref="C36:H36"/>
    <mergeCell ref="C37:H37"/>
    <mergeCell ref="C38:H38"/>
    <mergeCell ref="A14:L14"/>
    <mergeCell ref="C31:H31"/>
    <mergeCell ref="A30:L30"/>
    <mergeCell ref="C32:H32"/>
    <mergeCell ref="A23:A24"/>
    <mergeCell ref="B23:B24"/>
    <mergeCell ref="C23:H24"/>
    <mergeCell ref="A25:A26"/>
  </mergeCells>
  <pageMargins left="0.25" right="0.25" top="0.75" bottom="0.75" header="0.3" footer="0.3"/>
  <pageSetup paperSize="9" scale="77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5"/>
  <dimension ref="A1:M72"/>
  <sheetViews>
    <sheetView zoomScale="145" zoomScaleNormal="145" workbookViewId="0">
      <selection activeCell="M16" sqref="M16"/>
    </sheetView>
  </sheetViews>
  <sheetFormatPr defaultRowHeight="15" x14ac:dyDescent="0.25"/>
  <cols>
    <col min="1" max="1" width="30.7109375" customWidth="1"/>
    <col min="2" max="2" width="13" customWidth="1"/>
    <col min="3" max="3" width="12.42578125" customWidth="1"/>
    <col min="4" max="7" width="1.85546875" customWidth="1"/>
    <col min="8" max="8" width="19.140625" customWidth="1"/>
    <col min="9" max="9" width="14.28515625" customWidth="1"/>
    <col min="10" max="10" width="10.7109375" customWidth="1"/>
    <col min="11" max="11" width="13.85546875" customWidth="1"/>
    <col min="12" max="12" width="10.7109375" customWidth="1"/>
    <col min="14" max="14" width="9.85546875" bestFit="1" customWidth="1"/>
  </cols>
  <sheetData>
    <row r="1" spans="1:13" ht="15" customHeight="1" x14ac:dyDescent="0.25">
      <c r="A1" s="197" t="s">
        <v>225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9"/>
    </row>
    <row r="2" spans="1:13" ht="15" customHeight="1" x14ac:dyDescent="0.25">
      <c r="A2" s="200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2"/>
    </row>
    <row r="3" spans="1:13" ht="15" customHeight="1" x14ac:dyDescent="0.25">
      <c r="A3" s="200"/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2"/>
    </row>
    <row r="4" spans="1:13" ht="15" customHeight="1" x14ac:dyDescent="0.25">
      <c r="A4" s="200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2"/>
    </row>
    <row r="5" spans="1:13" ht="15" customHeight="1" x14ac:dyDescent="0.25">
      <c r="A5" s="200"/>
      <c r="B5" s="201"/>
      <c r="C5" s="201"/>
      <c r="D5" s="201"/>
      <c r="E5" s="201"/>
      <c r="F5" s="201"/>
      <c r="G5" s="201"/>
      <c r="H5" s="201"/>
      <c r="I5" s="201"/>
      <c r="J5" s="201"/>
      <c r="K5" s="201"/>
      <c r="L5" s="202"/>
    </row>
    <row r="6" spans="1:13" ht="15" customHeight="1" x14ac:dyDescent="0.25">
      <c r="A6" s="200"/>
      <c r="B6" s="201"/>
      <c r="C6" s="201"/>
      <c r="D6" s="201"/>
      <c r="E6" s="201"/>
      <c r="F6" s="201"/>
      <c r="G6" s="201"/>
      <c r="H6" s="201"/>
      <c r="I6" s="201"/>
      <c r="J6" s="201"/>
      <c r="K6" s="201"/>
      <c r="L6" s="202"/>
    </row>
    <row r="7" spans="1:13" ht="24" customHeight="1" thickBot="1" x14ac:dyDescent="0.3">
      <c r="A7" s="203"/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5"/>
    </row>
    <row r="8" spans="1:13" ht="12" customHeight="1" x14ac:dyDescent="0.25">
      <c r="A8" s="165" t="s">
        <v>109</v>
      </c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7"/>
    </row>
    <row r="9" spans="1:13" ht="12" customHeight="1" thickBot="1" x14ac:dyDescent="0.3">
      <c r="A9" s="79" t="s">
        <v>0</v>
      </c>
      <c r="B9" s="183" t="s">
        <v>224</v>
      </c>
      <c r="C9" s="183"/>
      <c r="D9" s="183"/>
      <c r="E9" s="183"/>
      <c r="F9" s="183"/>
      <c r="G9" s="183"/>
      <c r="H9" s="183"/>
      <c r="I9" s="183"/>
      <c r="J9" s="183"/>
      <c r="K9" s="183"/>
      <c r="L9" s="184"/>
    </row>
    <row r="10" spans="1:13" ht="12" customHeight="1" x14ac:dyDescent="0.25">
      <c r="A10" s="206" t="s">
        <v>113</v>
      </c>
      <c r="B10" s="169"/>
      <c r="C10" s="169"/>
      <c r="D10" s="169"/>
      <c r="E10" s="169"/>
      <c r="F10" s="169"/>
      <c r="G10" s="169"/>
      <c r="H10" s="169"/>
      <c r="I10" s="80" t="s">
        <v>1</v>
      </c>
      <c r="J10" s="177">
        <v>0.35</v>
      </c>
      <c r="K10" s="178"/>
      <c r="L10" s="179"/>
    </row>
    <row r="11" spans="1:13" ht="12" customHeight="1" thickBot="1" x14ac:dyDescent="0.3">
      <c r="A11" s="170"/>
      <c r="B11" s="171"/>
      <c r="C11" s="171"/>
      <c r="D11" s="171"/>
      <c r="E11" s="171"/>
      <c r="F11" s="171"/>
      <c r="G11" s="171"/>
      <c r="H11" s="171"/>
      <c r="I11" s="40" t="s">
        <v>179</v>
      </c>
      <c r="J11" s="180">
        <f>51.6191*1.03</f>
        <v>53.167673000000008</v>
      </c>
      <c r="K11" s="181"/>
      <c r="L11" s="182"/>
    </row>
    <row r="12" spans="1:13" ht="20.100000000000001" customHeight="1" x14ac:dyDescent="0.25">
      <c r="A12" s="172" t="s">
        <v>2</v>
      </c>
      <c r="B12" s="174" t="s">
        <v>64</v>
      </c>
      <c r="C12" s="174" t="s">
        <v>4</v>
      </c>
      <c r="D12" s="218" t="s">
        <v>11</v>
      </c>
      <c r="E12" s="219"/>
      <c r="F12" s="219"/>
      <c r="G12" s="219"/>
      <c r="H12" s="220"/>
      <c r="I12" s="174" t="s">
        <v>6</v>
      </c>
      <c r="J12" s="164" t="s">
        <v>10</v>
      </c>
      <c r="K12" s="164" t="s">
        <v>111</v>
      </c>
      <c r="L12" s="185" t="s">
        <v>112</v>
      </c>
    </row>
    <row r="13" spans="1:13" ht="20.100000000000001" customHeight="1" thickBot="1" x14ac:dyDescent="0.3">
      <c r="A13" s="173"/>
      <c r="B13" s="175"/>
      <c r="C13" s="175"/>
      <c r="D13" s="228"/>
      <c r="E13" s="229"/>
      <c r="F13" s="229"/>
      <c r="G13" s="229"/>
      <c r="H13" s="230"/>
      <c r="I13" s="175"/>
      <c r="J13" s="176"/>
      <c r="K13" s="176"/>
      <c r="L13" s="186"/>
    </row>
    <row r="14" spans="1:13" ht="15" customHeight="1" thickBot="1" x14ac:dyDescent="0.3">
      <c r="A14" s="143" t="s">
        <v>71</v>
      </c>
      <c r="B14" s="144"/>
      <c r="C14" s="144"/>
      <c r="D14" s="144"/>
      <c r="E14" s="144"/>
      <c r="F14" s="144"/>
      <c r="G14" s="144"/>
      <c r="H14" s="144"/>
      <c r="I14" s="144"/>
      <c r="J14" s="144"/>
      <c r="K14" s="144"/>
      <c r="L14" s="145"/>
    </row>
    <row r="15" spans="1:13" ht="39.950000000000003" customHeight="1" x14ac:dyDescent="0.25">
      <c r="A15" s="231" t="s">
        <v>63</v>
      </c>
      <c r="B15" s="54" t="s">
        <v>65</v>
      </c>
      <c r="C15" s="55"/>
      <c r="D15" s="234" t="s">
        <v>78</v>
      </c>
      <c r="E15" s="235"/>
      <c r="F15" s="235"/>
      <c r="G15" s="235"/>
      <c r="H15" s="236"/>
      <c r="I15" s="15" t="s">
        <v>12</v>
      </c>
      <c r="J15" s="43">
        <v>31.5</v>
      </c>
      <c r="K15" s="18">
        <f>(J15-J15*$J$10)</f>
        <v>20.475000000000001</v>
      </c>
      <c r="L15" s="27">
        <f>(J15-J15*$J$10)*$J$11</f>
        <v>1088.6081046750003</v>
      </c>
      <c r="M15" s="42"/>
    </row>
    <row r="16" spans="1:13" ht="39.950000000000003" customHeight="1" x14ac:dyDescent="0.25">
      <c r="A16" s="232"/>
      <c r="B16" s="53" t="s">
        <v>66</v>
      </c>
      <c r="C16" s="48"/>
      <c r="D16" s="237"/>
      <c r="E16" s="238"/>
      <c r="F16" s="238"/>
      <c r="G16" s="238"/>
      <c r="H16" s="239"/>
      <c r="I16" s="49" t="s">
        <v>12</v>
      </c>
      <c r="J16" s="50">
        <v>31.5</v>
      </c>
      <c r="K16" s="51">
        <f>(J16-J16*$J$10)</f>
        <v>20.475000000000001</v>
      </c>
      <c r="L16" s="52">
        <f>(J16-J16*$J$10)*$J$11</f>
        <v>1088.6081046750003</v>
      </c>
      <c r="M16" s="42">
        <f>L16/9.5</f>
        <v>114.59032680789477</v>
      </c>
    </row>
    <row r="17" spans="1:13" ht="39.950000000000003" customHeight="1" x14ac:dyDescent="0.25">
      <c r="A17" s="232"/>
      <c r="B17" s="53" t="s">
        <v>67</v>
      </c>
      <c r="C17" s="48"/>
      <c r="D17" s="237"/>
      <c r="E17" s="238"/>
      <c r="F17" s="238"/>
      <c r="G17" s="238"/>
      <c r="H17" s="239"/>
      <c r="I17" s="49" t="s">
        <v>12</v>
      </c>
      <c r="J17" s="50">
        <v>31.5</v>
      </c>
      <c r="K17" s="51">
        <f>(J17-J17*$J$10)</f>
        <v>20.475000000000001</v>
      </c>
      <c r="L17" s="52">
        <f>(J17-J17*$J$10)*$J$11</f>
        <v>1088.6081046750003</v>
      </c>
      <c r="M17" s="42"/>
    </row>
    <row r="18" spans="1:13" ht="39.950000000000003" customHeight="1" x14ac:dyDescent="0.25">
      <c r="A18" s="232"/>
      <c r="B18" s="53" t="s">
        <v>73</v>
      </c>
      <c r="C18" s="48"/>
      <c r="D18" s="237"/>
      <c r="E18" s="238"/>
      <c r="F18" s="238"/>
      <c r="G18" s="238"/>
      <c r="H18" s="239"/>
      <c r="I18" s="49" t="s">
        <v>12</v>
      </c>
      <c r="J18" s="50">
        <v>35.6</v>
      </c>
      <c r="K18" s="51">
        <f>(J18-J18*$J$10)</f>
        <v>23.14</v>
      </c>
      <c r="L18" s="52">
        <f>(J18-J18*$J$10)*$J$11</f>
        <v>1230.2999532200001</v>
      </c>
      <c r="M18" s="42"/>
    </row>
    <row r="19" spans="1:13" ht="39.950000000000003" customHeight="1" x14ac:dyDescent="0.25">
      <c r="A19" s="232"/>
      <c r="B19" s="53" t="s">
        <v>68</v>
      </c>
      <c r="C19" s="48"/>
      <c r="D19" s="237"/>
      <c r="E19" s="238"/>
      <c r="F19" s="238"/>
      <c r="G19" s="238"/>
      <c r="H19" s="239"/>
      <c r="I19" s="49" t="s">
        <v>12</v>
      </c>
      <c r="J19" s="50">
        <v>35.6</v>
      </c>
      <c r="K19" s="51">
        <f>(J19-J19*$J$10)</f>
        <v>23.14</v>
      </c>
      <c r="L19" s="52">
        <f>(J19-J19*$J$10)*$J$11</f>
        <v>1230.2999532200001</v>
      </c>
      <c r="M19" s="42"/>
    </row>
    <row r="20" spans="1:13" ht="39.950000000000003" customHeight="1" x14ac:dyDescent="0.25">
      <c r="A20" s="232"/>
      <c r="B20" s="53" t="s">
        <v>69</v>
      </c>
      <c r="C20" s="48"/>
      <c r="D20" s="237"/>
      <c r="E20" s="238"/>
      <c r="F20" s="238"/>
      <c r="G20" s="238"/>
      <c r="H20" s="239"/>
      <c r="I20" s="49" t="s">
        <v>12</v>
      </c>
      <c r="J20" s="50">
        <v>35.6</v>
      </c>
      <c r="K20" s="51">
        <f t="shared" ref="K20:K31" si="0">(J20-J20*$J$10)</f>
        <v>23.14</v>
      </c>
      <c r="L20" s="52">
        <f t="shared" ref="L20:L27" si="1">(J20-J20*$J$10)*$J$11</f>
        <v>1230.2999532200001</v>
      </c>
      <c r="M20" s="42"/>
    </row>
    <row r="21" spans="1:13" ht="39.950000000000003" customHeight="1" thickBot="1" x14ac:dyDescent="0.3">
      <c r="A21" s="233"/>
      <c r="B21" s="56" t="s">
        <v>70</v>
      </c>
      <c r="C21" s="57"/>
      <c r="D21" s="240"/>
      <c r="E21" s="241"/>
      <c r="F21" s="241"/>
      <c r="G21" s="241"/>
      <c r="H21" s="242"/>
      <c r="I21" s="58" t="s">
        <v>12</v>
      </c>
      <c r="J21" s="59">
        <v>35.6</v>
      </c>
      <c r="K21" s="60">
        <f t="shared" si="0"/>
        <v>23.14</v>
      </c>
      <c r="L21" s="61">
        <f t="shared" si="1"/>
        <v>1230.2999532200001</v>
      </c>
    </row>
    <row r="22" spans="1:13" ht="39.950000000000003" customHeight="1" x14ac:dyDescent="0.25">
      <c r="A22" s="231" t="s">
        <v>72</v>
      </c>
      <c r="B22" s="54" t="s">
        <v>65</v>
      </c>
      <c r="C22" s="55"/>
      <c r="D22" s="234" t="s">
        <v>77</v>
      </c>
      <c r="E22" s="235"/>
      <c r="F22" s="235"/>
      <c r="G22" s="235"/>
      <c r="H22" s="236"/>
      <c r="I22" s="15" t="s">
        <v>12</v>
      </c>
      <c r="J22" s="43">
        <v>31.5</v>
      </c>
      <c r="K22" s="18">
        <f t="shared" si="0"/>
        <v>20.475000000000001</v>
      </c>
      <c r="L22" s="27">
        <f t="shared" si="1"/>
        <v>1088.6081046750003</v>
      </c>
    </row>
    <row r="23" spans="1:13" ht="39.950000000000003" customHeight="1" x14ac:dyDescent="0.25">
      <c r="A23" s="232"/>
      <c r="B23" s="53" t="s">
        <v>66</v>
      </c>
      <c r="C23" s="48"/>
      <c r="D23" s="237"/>
      <c r="E23" s="238"/>
      <c r="F23" s="238"/>
      <c r="G23" s="238"/>
      <c r="H23" s="239"/>
      <c r="I23" s="49" t="s">
        <v>12</v>
      </c>
      <c r="J23" s="50">
        <v>31.5</v>
      </c>
      <c r="K23" s="51">
        <f t="shared" si="0"/>
        <v>20.475000000000001</v>
      </c>
      <c r="L23" s="52">
        <f t="shared" si="1"/>
        <v>1088.6081046750003</v>
      </c>
    </row>
    <row r="24" spans="1:13" ht="39.950000000000003" customHeight="1" x14ac:dyDescent="0.25">
      <c r="A24" s="232"/>
      <c r="B24" s="53" t="s">
        <v>75</v>
      </c>
      <c r="C24" s="48"/>
      <c r="D24" s="237"/>
      <c r="E24" s="238"/>
      <c r="F24" s="238"/>
      <c r="G24" s="238"/>
      <c r="H24" s="239"/>
      <c r="I24" s="49" t="s">
        <v>12</v>
      </c>
      <c r="J24" s="50">
        <v>31.5</v>
      </c>
      <c r="K24" s="51">
        <f t="shared" si="0"/>
        <v>20.475000000000001</v>
      </c>
      <c r="L24" s="52">
        <f t="shared" si="1"/>
        <v>1088.6081046750003</v>
      </c>
    </row>
    <row r="25" spans="1:13" ht="39.950000000000003" customHeight="1" x14ac:dyDescent="0.25">
      <c r="A25" s="232"/>
      <c r="B25" s="53" t="s">
        <v>67</v>
      </c>
      <c r="C25" s="48"/>
      <c r="D25" s="237"/>
      <c r="E25" s="238"/>
      <c r="F25" s="238"/>
      <c r="G25" s="238"/>
      <c r="H25" s="239"/>
      <c r="I25" s="49" t="s">
        <v>12</v>
      </c>
      <c r="J25" s="50">
        <v>31.5</v>
      </c>
      <c r="K25" s="51">
        <f t="shared" si="0"/>
        <v>20.475000000000001</v>
      </c>
      <c r="L25" s="52">
        <f t="shared" si="1"/>
        <v>1088.6081046750003</v>
      </c>
    </row>
    <row r="26" spans="1:13" ht="39.950000000000003" customHeight="1" x14ac:dyDescent="0.25">
      <c r="A26" s="232"/>
      <c r="B26" s="53" t="s">
        <v>76</v>
      </c>
      <c r="C26" s="48"/>
      <c r="D26" s="237"/>
      <c r="E26" s="238"/>
      <c r="F26" s="238"/>
      <c r="G26" s="238"/>
      <c r="H26" s="239"/>
      <c r="I26" s="49" t="s">
        <v>12</v>
      </c>
      <c r="J26" s="50">
        <v>31.5</v>
      </c>
      <c r="K26" s="51">
        <f t="shared" si="0"/>
        <v>20.475000000000001</v>
      </c>
      <c r="L26" s="52">
        <f t="shared" si="1"/>
        <v>1088.6081046750003</v>
      </c>
    </row>
    <row r="27" spans="1:13" ht="39.950000000000003" customHeight="1" x14ac:dyDescent="0.25">
      <c r="A27" s="232"/>
      <c r="B27" s="53" t="s">
        <v>68</v>
      </c>
      <c r="C27" s="48"/>
      <c r="D27" s="237"/>
      <c r="E27" s="238"/>
      <c r="F27" s="238"/>
      <c r="G27" s="238"/>
      <c r="H27" s="239"/>
      <c r="I27" s="49" t="s">
        <v>12</v>
      </c>
      <c r="J27" s="50">
        <v>35.6</v>
      </c>
      <c r="K27" s="51">
        <f t="shared" si="0"/>
        <v>23.14</v>
      </c>
      <c r="L27" s="52">
        <f t="shared" si="1"/>
        <v>1230.2999532200001</v>
      </c>
    </row>
    <row r="28" spans="1:13" ht="39.950000000000003" customHeight="1" x14ac:dyDescent="0.25">
      <c r="A28" s="232"/>
      <c r="B28" s="53" t="s">
        <v>74</v>
      </c>
      <c r="C28" s="48"/>
      <c r="D28" s="237"/>
      <c r="E28" s="238"/>
      <c r="F28" s="238"/>
      <c r="G28" s="238"/>
      <c r="H28" s="239"/>
      <c r="I28" s="49" t="s">
        <v>12</v>
      </c>
      <c r="J28" s="50">
        <v>35.6</v>
      </c>
      <c r="K28" s="51">
        <f t="shared" si="0"/>
        <v>23.14</v>
      </c>
      <c r="L28" s="52">
        <f>(J28-J28*$J$10)*$J$11</f>
        <v>1230.2999532200001</v>
      </c>
    </row>
    <row r="29" spans="1:13" ht="39.950000000000003" customHeight="1" thickBot="1" x14ac:dyDescent="0.3">
      <c r="A29" s="232"/>
      <c r="B29" s="62" t="s">
        <v>70</v>
      </c>
      <c r="C29" s="70"/>
      <c r="D29" s="237"/>
      <c r="E29" s="238"/>
      <c r="F29" s="238"/>
      <c r="G29" s="238"/>
      <c r="H29" s="239"/>
      <c r="I29" s="64" t="s">
        <v>12</v>
      </c>
      <c r="J29" s="65">
        <v>35.6</v>
      </c>
      <c r="K29" s="66">
        <f t="shared" si="0"/>
        <v>23.14</v>
      </c>
      <c r="L29" s="67">
        <f>(J29-J29*$J$10)*$J$11</f>
        <v>1230.2999532200001</v>
      </c>
    </row>
    <row r="30" spans="1:13" ht="39.950000000000003" customHeight="1" x14ac:dyDescent="0.25">
      <c r="A30" s="243" t="s">
        <v>79</v>
      </c>
      <c r="B30" s="101" t="s">
        <v>221</v>
      </c>
      <c r="C30" s="55"/>
      <c r="D30" s="235" t="s">
        <v>81</v>
      </c>
      <c r="E30" s="235"/>
      <c r="F30" s="235"/>
      <c r="G30" s="235"/>
      <c r="H30" s="236"/>
      <c r="I30" s="15" t="s">
        <v>12</v>
      </c>
      <c r="J30" s="105">
        <v>43</v>
      </c>
      <c r="K30" s="106" t="s">
        <v>214</v>
      </c>
      <c r="L30" s="102">
        <f>23.5*J11</f>
        <v>1249.4403155000002</v>
      </c>
      <c r="M30" s="42"/>
    </row>
    <row r="31" spans="1:13" ht="39.950000000000003" customHeight="1" x14ac:dyDescent="0.25">
      <c r="A31" s="244"/>
      <c r="B31" s="71" t="s">
        <v>80</v>
      </c>
      <c r="C31" s="70"/>
      <c r="D31" s="238"/>
      <c r="E31" s="238"/>
      <c r="F31" s="238"/>
      <c r="G31" s="238"/>
      <c r="H31" s="238"/>
      <c r="I31" s="30" t="s">
        <v>12</v>
      </c>
      <c r="J31" s="69">
        <v>43</v>
      </c>
      <c r="K31" s="31">
        <f t="shared" si="0"/>
        <v>27.950000000000003</v>
      </c>
      <c r="L31" s="32">
        <f>(J31-J31*$J$10)*$J$11</f>
        <v>1486.0364603500004</v>
      </c>
      <c r="M31" s="42"/>
    </row>
    <row r="32" spans="1:13" ht="38.1" customHeight="1" x14ac:dyDescent="0.25">
      <c r="A32" s="244"/>
      <c r="B32" s="62"/>
      <c r="C32" s="63"/>
      <c r="D32" s="238"/>
      <c r="E32" s="238"/>
      <c r="F32" s="238"/>
      <c r="G32" s="238"/>
      <c r="H32" s="238"/>
      <c r="I32" s="64"/>
      <c r="J32" s="65"/>
      <c r="K32" s="66"/>
      <c r="L32" s="67"/>
      <c r="M32" s="42"/>
    </row>
    <row r="33" spans="1:13" ht="38.1" customHeight="1" x14ac:dyDescent="0.25">
      <c r="A33" s="244"/>
      <c r="B33" s="62"/>
      <c r="C33" s="63"/>
      <c r="D33" s="238"/>
      <c r="E33" s="238"/>
      <c r="F33" s="238"/>
      <c r="G33" s="238"/>
      <c r="H33" s="238"/>
      <c r="I33" s="64"/>
      <c r="J33" s="65"/>
      <c r="K33" s="66"/>
      <c r="L33" s="67"/>
      <c r="M33" s="42"/>
    </row>
    <row r="34" spans="1:13" ht="38.1" customHeight="1" x14ac:dyDescent="0.25">
      <c r="A34" s="244"/>
      <c r="B34" s="62"/>
      <c r="C34" s="63"/>
      <c r="D34" s="238"/>
      <c r="E34" s="238"/>
      <c r="F34" s="238"/>
      <c r="G34" s="238"/>
      <c r="H34" s="238"/>
      <c r="I34" s="64"/>
      <c r="J34" s="65"/>
      <c r="K34" s="66"/>
      <c r="L34" s="67"/>
      <c r="M34" s="42"/>
    </row>
    <row r="35" spans="1:13" ht="38.1" customHeight="1" x14ac:dyDescent="0.25">
      <c r="A35" s="244"/>
      <c r="B35" s="62"/>
      <c r="C35" s="63"/>
      <c r="D35" s="238"/>
      <c r="E35" s="238"/>
      <c r="F35" s="238"/>
      <c r="G35" s="238"/>
      <c r="H35" s="238"/>
      <c r="I35" s="64"/>
      <c r="J35" s="65"/>
      <c r="K35" s="66"/>
      <c r="L35" s="67"/>
      <c r="M35" s="42"/>
    </row>
    <row r="36" spans="1:13" ht="38.1" customHeight="1" thickBot="1" x14ac:dyDescent="0.3">
      <c r="A36" s="245"/>
      <c r="B36" s="56"/>
      <c r="C36" s="68"/>
      <c r="D36" s="241"/>
      <c r="E36" s="241"/>
      <c r="F36" s="241"/>
      <c r="G36" s="241"/>
      <c r="H36" s="241"/>
      <c r="I36" s="58"/>
      <c r="J36" s="59"/>
      <c r="K36" s="60"/>
      <c r="L36" s="61"/>
      <c r="M36" s="42"/>
    </row>
    <row r="37" spans="1:13" ht="39.950000000000003" customHeight="1" x14ac:dyDescent="0.25">
      <c r="A37" s="243" t="s">
        <v>82</v>
      </c>
      <c r="B37" s="54" t="s">
        <v>83</v>
      </c>
      <c r="C37" s="55"/>
      <c r="D37" s="235" t="s">
        <v>84</v>
      </c>
      <c r="E37" s="235"/>
      <c r="F37" s="235"/>
      <c r="G37" s="235"/>
      <c r="H37" s="236"/>
      <c r="I37" s="15" t="s">
        <v>12</v>
      </c>
      <c r="J37" s="43">
        <v>35</v>
      </c>
      <c r="K37" s="18">
        <f>(J37-J37*$J$10)</f>
        <v>22.75</v>
      </c>
      <c r="L37" s="27">
        <f>(J37-J37*$J$10)*$J$11</f>
        <v>1209.5645607500003</v>
      </c>
      <c r="M37" s="42"/>
    </row>
    <row r="38" spans="1:13" ht="39.950000000000003" customHeight="1" x14ac:dyDescent="0.25">
      <c r="A38" s="244"/>
      <c r="B38" s="71" t="s">
        <v>65</v>
      </c>
      <c r="C38" s="70"/>
      <c r="D38" s="238"/>
      <c r="E38" s="238"/>
      <c r="F38" s="238"/>
      <c r="G38" s="238"/>
      <c r="H38" s="238"/>
      <c r="I38" s="30" t="s">
        <v>12</v>
      </c>
      <c r="J38" s="69">
        <v>35</v>
      </c>
      <c r="K38" s="31">
        <f>(J38-J38*$J$10)</f>
        <v>22.75</v>
      </c>
      <c r="L38" s="32">
        <f>(J38-J38*$J$10)*$J$11</f>
        <v>1209.5645607500003</v>
      </c>
      <c r="M38" s="42"/>
    </row>
    <row r="39" spans="1:13" ht="38.1" customHeight="1" x14ac:dyDescent="0.25">
      <c r="A39" s="244"/>
      <c r="B39" s="62"/>
      <c r="C39" s="63"/>
      <c r="D39" s="238"/>
      <c r="E39" s="238"/>
      <c r="F39" s="238"/>
      <c r="G39" s="238"/>
      <c r="H39" s="238"/>
      <c r="I39" s="64"/>
      <c r="J39" s="65"/>
      <c r="K39" s="66"/>
      <c r="L39" s="67"/>
      <c r="M39" s="42"/>
    </row>
    <row r="40" spans="1:13" ht="38.1" customHeight="1" x14ac:dyDescent="0.25">
      <c r="A40" s="244"/>
      <c r="B40" s="62"/>
      <c r="C40" s="63"/>
      <c r="D40" s="238"/>
      <c r="E40" s="238"/>
      <c r="F40" s="238"/>
      <c r="G40" s="238"/>
      <c r="H40" s="238"/>
      <c r="I40" s="64"/>
      <c r="J40" s="65"/>
      <c r="K40" s="66"/>
      <c r="L40" s="67"/>
      <c r="M40" s="42"/>
    </row>
    <row r="41" spans="1:13" ht="38.1" customHeight="1" x14ac:dyDescent="0.25">
      <c r="A41" s="244"/>
      <c r="B41" s="62"/>
      <c r="C41" s="63"/>
      <c r="D41" s="238"/>
      <c r="E41" s="238"/>
      <c r="F41" s="238"/>
      <c r="G41" s="238"/>
      <c r="H41" s="238"/>
      <c r="I41" s="64"/>
      <c r="J41" s="65"/>
      <c r="K41" s="66"/>
      <c r="L41" s="67"/>
      <c r="M41" s="42"/>
    </row>
    <row r="42" spans="1:13" ht="38.1" customHeight="1" x14ac:dyDescent="0.25">
      <c r="A42" s="244"/>
      <c r="B42" s="62"/>
      <c r="C42" s="63"/>
      <c r="D42" s="238"/>
      <c r="E42" s="238"/>
      <c r="F42" s="238"/>
      <c r="G42" s="238"/>
      <c r="H42" s="238"/>
      <c r="I42" s="64"/>
      <c r="J42" s="65"/>
      <c r="K42" s="66"/>
      <c r="L42" s="67"/>
      <c r="M42" s="42"/>
    </row>
    <row r="43" spans="1:13" ht="38.1" customHeight="1" thickBot="1" x14ac:dyDescent="0.3">
      <c r="A43" s="245"/>
      <c r="B43" s="56"/>
      <c r="C43" s="68"/>
      <c r="D43" s="241"/>
      <c r="E43" s="241"/>
      <c r="F43" s="241"/>
      <c r="G43" s="241"/>
      <c r="H43" s="241"/>
      <c r="I43" s="58"/>
      <c r="J43" s="59"/>
      <c r="K43" s="60"/>
      <c r="L43" s="61"/>
      <c r="M43" s="42"/>
    </row>
    <row r="44" spans="1:13" ht="15" customHeight="1" thickBot="1" x14ac:dyDescent="0.3">
      <c r="A44" s="143" t="s">
        <v>85</v>
      </c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5"/>
    </row>
    <row r="45" spans="1:13" ht="39.950000000000003" customHeight="1" x14ac:dyDescent="0.25">
      <c r="A45" s="232" t="s">
        <v>86</v>
      </c>
      <c r="B45" s="73" t="s">
        <v>87</v>
      </c>
      <c r="C45" s="74"/>
      <c r="D45" s="247" t="s">
        <v>98</v>
      </c>
      <c r="E45" s="248"/>
      <c r="F45" s="248"/>
      <c r="G45" s="248"/>
      <c r="H45" s="249"/>
      <c r="I45" s="49" t="s">
        <v>13</v>
      </c>
      <c r="J45" s="72">
        <v>12</v>
      </c>
      <c r="K45" s="66">
        <f t="shared" ref="K45:K58" si="2">(J45-J45*$J$10)</f>
        <v>7.8000000000000007</v>
      </c>
      <c r="L45" s="52">
        <f t="shared" ref="L45:L58" si="3">(J45-J45*$J$10)*$J$11</f>
        <v>414.7078494000001</v>
      </c>
    </row>
    <row r="46" spans="1:13" ht="39.950000000000003" customHeight="1" x14ac:dyDescent="0.25">
      <c r="A46" s="246"/>
      <c r="B46" s="100" t="s">
        <v>222</v>
      </c>
      <c r="C46" s="75"/>
      <c r="D46" s="250" t="s">
        <v>99</v>
      </c>
      <c r="E46" s="251"/>
      <c r="F46" s="251"/>
      <c r="G46" s="251"/>
      <c r="H46" s="252"/>
      <c r="I46" s="49" t="s">
        <v>13</v>
      </c>
      <c r="J46" s="72">
        <v>17</v>
      </c>
      <c r="K46" s="107" t="s">
        <v>215</v>
      </c>
      <c r="L46" s="103">
        <f>10.9*J11</f>
        <v>579.52763570000013</v>
      </c>
    </row>
    <row r="47" spans="1:13" ht="39.950000000000003" customHeight="1" x14ac:dyDescent="0.25">
      <c r="A47" s="232" t="s">
        <v>88</v>
      </c>
      <c r="B47" s="73" t="s">
        <v>87</v>
      </c>
      <c r="C47" s="75"/>
      <c r="D47" s="250" t="s">
        <v>89</v>
      </c>
      <c r="E47" s="251"/>
      <c r="F47" s="251"/>
      <c r="G47" s="251"/>
      <c r="H47" s="252"/>
      <c r="I47" s="49" t="s">
        <v>13</v>
      </c>
      <c r="J47" s="72">
        <v>32</v>
      </c>
      <c r="K47" s="51">
        <f t="shared" si="2"/>
        <v>20.8</v>
      </c>
      <c r="L47" s="52">
        <f t="shared" si="3"/>
        <v>1105.8875984000001</v>
      </c>
    </row>
    <row r="48" spans="1:13" ht="39.950000000000003" customHeight="1" x14ac:dyDescent="0.25">
      <c r="A48" s="246"/>
      <c r="B48" s="100" t="s">
        <v>222</v>
      </c>
      <c r="C48" s="75"/>
      <c r="D48" s="250" t="s">
        <v>90</v>
      </c>
      <c r="E48" s="251"/>
      <c r="F48" s="251"/>
      <c r="G48" s="251"/>
      <c r="H48" s="252"/>
      <c r="I48" s="49" t="s">
        <v>13</v>
      </c>
      <c r="J48" s="72">
        <v>35</v>
      </c>
      <c r="K48" s="107" t="s">
        <v>216</v>
      </c>
      <c r="L48" s="103">
        <f>21*J11</f>
        <v>1116.5211330000002</v>
      </c>
    </row>
    <row r="49" spans="1:12" ht="39.950000000000003" customHeight="1" x14ac:dyDescent="0.25">
      <c r="A49" s="232" t="s">
        <v>91</v>
      </c>
      <c r="B49" s="73" t="s">
        <v>87</v>
      </c>
      <c r="C49" s="75"/>
      <c r="D49" s="250" t="s">
        <v>92</v>
      </c>
      <c r="E49" s="251"/>
      <c r="F49" s="251"/>
      <c r="G49" s="251"/>
      <c r="H49" s="252"/>
      <c r="I49" s="49" t="s">
        <v>13</v>
      </c>
      <c r="J49" s="72">
        <v>33</v>
      </c>
      <c r="K49" s="51">
        <f t="shared" si="2"/>
        <v>21.450000000000003</v>
      </c>
      <c r="L49" s="52">
        <f t="shared" si="3"/>
        <v>1140.4465858500002</v>
      </c>
    </row>
    <row r="50" spans="1:12" ht="39.950000000000003" customHeight="1" x14ac:dyDescent="0.25">
      <c r="A50" s="246"/>
      <c r="B50" s="100" t="s">
        <v>222</v>
      </c>
      <c r="C50" s="75"/>
      <c r="D50" s="250" t="s">
        <v>93</v>
      </c>
      <c r="E50" s="251"/>
      <c r="F50" s="251"/>
      <c r="G50" s="251"/>
      <c r="H50" s="252"/>
      <c r="I50" s="7" t="s">
        <v>13</v>
      </c>
      <c r="J50" s="72">
        <v>41</v>
      </c>
      <c r="K50" s="107" t="s">
        <v>217</v>
      </c>
      <c r="L50" s="104">
        <f>26*J11</f>
        <v>1382.3594980000003</v>
      </c>
    </row>
    <row r="51" spans="1:12" ht="39.950000000000003" customHeight="1" x14ac:dyDescent="0.25">
      <c r="A51" s="253" t="s">
        <v>94</v>
      </c>
      <c r="B51" s="73" t="s">
        <v>87</v>
      </c>
      <c r="C51" s="75"/>
      <c r="D51" s="250" t="s">
        <v>95</v>
      </c>
      <c r="E51" s="251"/>
      <c r="F51" s="251"/>
      <c r="G51" s="251"/>
      <c r="H51" s="252"/>
      <c r="I51" s="49" t="s">
        <v>13</v>
      </c>
      <c r="J51" s="72">
        <v>120</v>
      </c>
      <c r="K51" s="51">
        <f t="shared" si="2"/>
        <v>78</v>
      </c>
      <c r="L51" s="52">
        <f t="shared" si="3"/>
        <v>4147.0784940000003</v>
      </c>
    </row>
    <row r="52" spans="1:12" ht="39.950000000000003" customHeight="1" x14ac:dyDescent="0.25">
      <c r="A52" s="246"/>
      <c r="B52" s="100" t="s">
        <v>222</v>
      </c>
      <c r="C52" s="75"/>
      <c r="D52" s="250" t="s">
        <v>96</v>
      </c>
      <c r="E52" s="251"/>
      <c r="F52" s="251"/>
      <c r="G52" s="251"/>
      <c r="H52" s="252"/>
      <c r="I52" s="7" t="s">
        <v>13</v>
      </c>
      <c r="J52" s="72">
        <v>149</v>
      </c>
      <c r="K52" s="107" t="s">
        <v>218</v>
      </c>
      <c r="L52" s="104">
        <f>90.9*J11</f>
        <v>4832.9414757000013</v>
      </c>
    </row>
    <row r="53" spans="1:12" ht="39.950000000000003" customHeight="1" x14ac:dyDescent="0.25">
      <c r="A53" s="253" t="s">
        <v>106</v>
      </c>
      <c r="B53" s="73" t="s">
        <v>87</v>
      </c>
      <c r="D53" s="250" t="s">
        <v>107</v>
      </c>
      <c r="E53" s="251"/>
      <c r="F53" s="251"/>
      <c r="G53" s="251"/>
      <c r="H53" s="252"/>
      <c r="I53" s="49" t="s">
        <v>13</v>
      </c>
      <c r="J53" s="72">
        <v>180</v>
      </c>
      <c r="K53" s="51">
        <f>(J53-J53*$J$10)</f>
        <v>117</v>
      </c>
      <c r="L53" s="52">
        <f>(J53-J53*$J$10)*$J$11</f>
        <v>6220.6177410000009</v>
      </c>
    </row>
    <row r="54" spans="1:12" ht="39.950000000000003" customHeight="1" x14ac:dyDescent="0.25">
      <c r="A54" s="246"/>
      <c r="B54" s="100" t="s">
        <v>222</v>
      </c>
      <c r="C54" s="78" t="s">
        <v>16</v>
      </c>
      <c r="D54" s="250" t="s">
        <v>95</v>
      </c>
      <c r="E54" s="251"/>
      <c r="F54" s="251"/>
      <c r="G54" s="251"/>
      <c r="H54" s="252"/>
      <c r="I54" s="7" t="s">
        <v>13</v>
      </c>
      <c r="J54" s="72">
        <v>550</v>
      </c>
      <c r="K54" s="107" t="s">
        <v>219</v>
      </c>
      <c r="L54" s="104">
        <f>332.5*J11</f>
        <v>17678.251272500002</v>
      </c>
    </row>
    <row r="55" spans="1:12" ht="39.950000000000003" customHeight="1" x14ac:dyDescent="0.25">
      <c r="A55" s="253" t="s">
        <v>97</v>
      </c>
      <c r="B55" s="73" t="s">
        <v>87</v>
      </c>
      <c r="C55" s="75"/>
      <c r="D55" s="250" t="s">
        <v>100</v>
      </c>
      <c r="E55" s="251"/>
      <c r="F55" s="251"/>
      <c r="G55" s="251"/>
      <c r="H55" s="252"/>
      <c r="I55" s="49" t="s">
        <v>13</v>
      </c>
      <c r="J55" s="72">
        <v>16</v>
      </c>
      <c r="K55" s="51">
        <f t="shared" si="2"/>
        <v>10.4</v>
      </c>
      <c r="L55" s="52">
        <f t="shared" si="3"/>
        <v>552.94379920000006</v>
      </c>
    </row>
    <row r="56" spans="1:12" ht="39.950000000000003" customHeight="1" x14ac:dyDescent="0.25">
      <c r="A56" s="246"/>
      <c r="B56" s="100" t="s">
        <v>222</v>
      </c>
      <c r="C56" s="75"/>
      <c r="D56" s="250" t="s">
        <v>101</v>
      </c>
      <c r="E56" s="251"/>
      <c r="F56" s="251"/>
      <c r="G56" s="251"/>
      <c r="H56" s="252"/>
      <c r="I56" s="7" t="s">
        <v>13</v>
      </c>
      <c r="J56" s="72">
        <v>16</v>
      </c>
      <c r="K56" s="107" t="s">
        <v>220</v>
      </c>
      <c r="L56" s="104">
        <f>10*J11</f>
        <v>531.67673000000013</v>
      </c>
    </row>
    <row r="57" spans="1:12" ht="39.950000000000003" customHeight="1" x14ac:dyDescent="0.25">
      <c r="A57" s="253" t="s">
        <v>102</v>
      </c>
      <c r="B57" s="73" t="s">
        <v>87</v>
      </c>
      <c r="C57" s="75"/>
      <c r="D57" s="250" t="s">
        <v>104</v>
      </c>
      <c r="E57" s="251"/>
      <c r="F57" s="251"/>
      <c r="G57" s="251"/>
      <c r="H57" s="252"/>
      <c r="I57" s="49" t="s">
        <v>13</v>
      </c>
      <c r="J57" s="72">
        <v>9</v>
      </c>
      <c r="K57" s="51">
        <f t="shared" si="2"/>
        <v>5.85</v>
      </c>
      <c r="L57" s="52">
        <f t="shared" si="3"/>
        <v>311.03088705000005</v>
      </c>
    </row>
    <row r="58" spans="1:12" ht="39.950000000000003" customHeight="1" thickBot="1" x14ac:dyDescent="0.3">
      <c r="A58" s="233"/>
      <c r="B58" s="76" t="s">
        <v>79</v>
      </c>
      <c r="C58" s="77"/>
      <c r="D58" s="225" t="s">
        <v>103</v>
      </c>
      <c r="E58" s="226"/>
      <c r="F58" s="226"/>
      <c r="G58" s="226"/>
      <c r="H58" s="227"/>
      <c r="I58" s="24" t="s">
        <v>13</v>
      </c>
      <c r="J58" s="47">
        <v>10</v>
      </c>
      <c r="K58" s="25">
        <f t="shared" si="2"/>
        <v>6.5</v>
      </c>
      <c r="L58" s="29">
        <f t="shared" si="3"/>
        <v>345.58987450000006</v>
      </c>
    </row>
    <row r="59" spans="1:12" x14ac:dyDescent="0.25">
      <c r="A59" s="254" t="s">
        <v>223</v>
      </c>
      <c r="B59" s="254"/>
      <c r="C59" s="254"/>
      <c r="D59" s="254"/>
      <c r="E59" s="254"/>
      <c r="F59" s="254"/>
      <c r="G59" s="254"/>
      <c r="H59" s="254"/>
      <c r="I59" s="254"/>
      <c r="J59" s="254"/>
      <c r="K59" s="254"/>
      <c r="L59" s="254"/>
    </row>
    <row r="60" spans="1:12" x14ac:dyDescent="0.25">
      <c r="A60" s="2"/>
      <c r="B60" s="2"/>
    </row>
    <row r="61" spans="1:12" x14ac:dyDescent="0.25">
      <c r="A61" s="2"/>
      <c r="B61" s="2"/>
    </row>
    <row r="62" spans="1:12" x14ac:dyDescent="0.25">
      <c r="A62" s="2"/>
      <c r="B62" s="2"/>
    </row>
    <row r="63" spans="1:12" x14ac:dyDescent="0.25">
      <c r="A63" s="2"/>
      <c r="B63" s="2"/>
    </row>
    <row r="64" spans="1:12" x14ac:dyDescent="0.25">
      <c r="A64" s="2"/>
      <c r="B64" s="2"/>
    </row>
    <row r="65" spans="1:2" x14ac:dyDescent="0.25">
      <c r="A65" s="2"/>
      <c r="B65" s="2"/>
    </row>
    <row r="66" spans="1:2" x14ac:dyDescent="0.25">
      <c r="A66" s="2"/>
      <c r="B66" s="2"/>
    </row>
    <row r="67" spans="1:2" x14ac:dyDescent="0.25">
      <c r="A67" s="2"/>
      <c r="B67" s="2"/>
    </row>
    <row r="68" spans="1:2" x14ac:dyDescent="0.25">
      <c r="A68" s="2"/>
      <c r="B68" s="2"/>
    </row>
    <row r="69" spans="1:2" x14ac:dyDescent="0.25">
      <c r="A69" s="2"/>
      <c r="B69" s="2"/>
    </row>
    <row r="70" spans="1:2" x14ac:dyDescent="0.25">
      <c r="A70" s="2"/>
      <c r="B70" s="2"/>
    </row>
    <row r="71" spans="1:2" x14ac:dyDescent="0.25">
      <c r="A71" s="2"/>
      <c r="B71" s="2"/>
    </row>
    <row r="72" spans="1:2" x14ac:dyDescent="0.25">
      <c r="A72" s="2"/>
      <c r="B72" s="2"/>
    </row>
  </sheetData>
  <mergeCells count="46">
    <mergeCell ref="A59:L59"/>
    <mergeCell ref="A55:A56"/>
    <mergeCell ref="D55:H55"/>
    <mergeCell ref="D56:H56"/>
    <mergeCell ref="A57:A58"/>
    <mergeCell ref="D57:H57"/>
    <mergeCell ref="D58:H58"/>
    <mergeCell ref="A51:A52"/>
    <mergeCell ref="D51:H51"/>
    <mergeCell ref="D52:H52"/>
    <mergeCell ref="A53:A54"/>
    <mergeCell ref="D53:H53"/>
    <mergeCell ref="D54:H54"/>
    <mergeCell ref="A47:A48"/>
    <mergeCell ref="D47:H47"/>
    <mergeCell ref="D48:H48"/>
    <mergeCell ref="A49:A50"/>
    <mergeCell ref="D49:H49"/>
    <mergeCell ref="D50:H50"/>
    <mergeCell ref="A37:A43"/>
    <mergeCell ref="D37:H43"/>
    <mergeCell ref="A44:L44"/>
    <mergeCell ref="A45:A46"/>
    <mergeCell ref="D45:H45"/>
    <mergeCell ref="D46:H46"/>
    <mergeCell ref="A15:A21"/>
    <mergeCell ref="D15:H21"/>
    <mergeCell ref="A22:A29"/>
    <mergeCell ref="D22:H29"/>
    <mergeCell ref="A30:A36"/>
    <mergeCell ref="D30:H36"/>
    <mergeCell ref="A14:L14"/>
    <mergeCell ref="A12:A13"/>
    <mergeCell ref="B12:B13"/>
    <mergeCell ref="C12:C13"/>
    <mergeCell ref="D12:H13"/>
    <mergeCell ref="I12:I13"/>
    <mergeCell ref="J12:J13"/>
    <mergeCell ref="K12:K13"/>
    <mergeCell ref="L12:L13"/>
    <mergeCell ref="A1:L7"/>
    <mergeCell ref="A8:L8"/>
    <mergeCell ref="B9:L9"/>
    <mergeCell ref="A10:H11"/>
    <mergeCell ref="J10:L10"/>
    <mergeCell ref="J11:L11"/>
  </mergeCells>
  <pageMargins left="0.47244094488188981" right="0.23622047244094491" top="0.23622047244094491" bottom="0.23622047244094491" header="0.31496062992125984" footer="0.31496062992125984"/>
  <pageSetup paperSize="9" scale="72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6"/>
  <dimension ref="A1:M82"/>
  <sheetViews>
    <sheetView tabSelected="1" zoomScale="145" zoomScaleNormal="145" workbookViewId="0">
      <selection activeCell="B9" sqref="B9:L9"/>
    </sheetView>
  </sheetViews>
  <sheetFormatPr defaultRowHeight="15" x14ac:dyDescent="0.25"/>
  <cols>
    <col min="1" max="1" width="30.7109375" customWidth="1"/>
    <col min="2" max="2" width="13" customWidth="1"/>
    <col min="3" max="3" width="12.42578125" customWidth="1"/>
    <col min="4" max="7" width="1.85546875" customWidth="1"/>
    <col min="8" max="8" width="17" customWidth="1"/>
    <col min="9" max="9" width="14.28515625" customWidth="1"/>
    <col min="10" max="10" width="10.7109375" customWidth="1"/>
    <col min="11" max="11" width="13.85546875" customWidth="1"/>
    <col min="12" max="12" width="10.7109375" customWidth="1"/>
    <col min="13" max="13" width="9.140625" style="123"/>
  </cols>
  <sheetData>
    <row r="1" spans="1:12" ht="15" customHeight="1" x14ac:dyDescent="0.25">
      <c r="A1" s="197" t="s">
        <v>227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9"/>
    </row>
    <row r="2" spans="1:12" ht="15" customHeight="1" x14ac:dyDescent="0.25">
      <c r="A2" s="200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2"/>
    </row>
    <row r="3" spans="1:12" ht="15" customHeight="1" x14ac:dyDescent="0.25">
      <c r="A3" s="200"/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2"/>
    </row>
    <row r="4" spans="1:12" ht="15" customHeight="1" x14ac:dyDescent="0.25">
      <c r="A4" s="200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2"/>
    </row>
    <row r="5" spans="1:12" ht="15" customHeight="1" x14ac:dyDescent="0.25">
      <c r="A5" s="200"/>
      <c r="B5" s="201"/>
      <c r="C5" s="201"/>
      <c r="D5" s="201"/>
      <c r="E5" s="201"/>
      <c r="F5" s="201"/>
      <c r="G5" s="201"/>
      <c r="H5" s="201"/>
      <c r="I5" s="201"/>
      <c r="J5" s="201"/>
      <c r="K5" s="201"/>
      <c r="L5" s="202"/>
    </row>
    <row r="6" spans="1:12" ht="15" customHeight="1" x14ac:dyDescent="0.25">
      <c r="A6" s="200"/>
      <c r="B6" s="201"/>
      <c r="C6" s="201"/>
      <c r="D6" s="201"/>
      <c r="E6" s="201"/>
      <c r="F6" s="201"/>
      <c r="G6" s="201"/>
      <c r="H6" s="201"/>
      <c r="I6" s="201"/>
      <c r="J6" s="201"/>
      <c r="K6" s="201"/>
      <c r="L6" s="202"/>
    </row>
    <row r="7" spans="1:12" ht="24" customHeight="1" thickBot="1" x14ac:dyDescent="0.3">
      <c r="A7" s="203"/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5"/>
    </row>
    <row r="8" spans="1:12" ht="12" customHeight="1" x14ac:dyDescent="0.25">
      <c r="A8" s="165" t="s">
        <v>109</v>
      </c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7"/>
    </row>
    <row r="9" spans="1:12" ht="12" customHeight="1" thickBot="1" x14ac:dyDescent="0.3">
      <c r="A9" s="79" t="s">
        <v>0</v>
      </c>
      <c r="B9" s="183" t="s">
        <v>266</v>
      </c>
      <c r="C9" s="183"/>
      <c r="D9" s="183"/>
      <c r="E9" s="183"/>
      <c r="F9" s="183"/>
      <c r="G9" s="183"/>
      <c r="H9" s="183"/>
      <c r="I9" s="183"/>
      <c r="J9" s="183"/>
      <c r="K9" s="183"/>
      <c r="L9" s="184"/>
    </row>
    <row r="10" spans="1:12" ht="12" customHeight="1" x14ac:dyDescent="0.25">
      <c r="A10" s="206" t="s">
        <v>113</v>
      </c>
      <c r="B10" s="169"/>
      <c r="C10" s="169"/>
      <c r="D10" s="169"/>
      <c r="E10" s="169"/>
      <c r="F10" s="169"/>
      <c r="G10" s="169"/>
      <c r="H10" s="169"/>
      <c r="I10" s="80" t="s">
        <v>1</v>
      </c>
      <c r="J10" s="177">
        <v>0</v>
      </c>
      <c r="K10" s="178"/>
      <c r="L10" s="179"/>
    </row>
    <row r="11" spans="1:12" ht="12" customHeight="1" thickBot="1" x14ac:dyDescent="0.3">
      <c r="A11" s="170"/>
      <c r="B11" s="171"/>
      <c r="C11" s="171"/>
      <c r="D11" s="171"/>
      <c r="E11" s="171"/>
      <c r="F11" s="171"/>
      <c r="G11" s="171"/>
      <c r="H11" s="171"/>
      <c r="I11" s="40" t="s">
        <v>179</v>
      </c>
      <c r="J11" s="180">
        <v>0</v>
      </c>
      <c r="K11" s="181"/>
      <c r="L11" s="182"/>
    </row>
    <row r="12" spans="1:12" ht="20.100000000000001" customHeight="1" x14ac:dyDescent="0.25">
      <c r="A12" s="172" t="s">
        <v>2</v>
      </c>
      <c r="B12" s="174" t="s">
        <v>64</v>
      </c>
      <c r="C12" s="174" t="s">
        <v>4</v>
      </c>
      <c r="D12" s="218" t="s">
        <v>11</v>
      </c>
      <c r="E12" s="219"/>
      <c r="F12" s="219"/>
      <c r="G12" s="219"/>
      <c r="H12" s="220"/>
      <c r="I12" s="174" t="s">
        <v>6</v>
      </c>
      <c r="J12" s="164" t="s">
        <v>10</v>
      </c>
      <c r="K12" s="164" t="s">
        <v>111</v>
      </c>
      <c r="L12" s="185" t="s">
        <v>112</v>
      </c>
    </row>
    <row r="13" spans="1:12" ht="20.100000000000001" customHeight="1" thickBot="1" x14ac:dyDescent="0.3">
      <c r="A13" s="173"/>
      <c r="B13" s="175"/>
      <c r="C13" s="175"/>
      <c r="D13" s="228"/>
      <c r="E13" s="229"/>
      <c r="F13" s="229"/>
      <c r="G13" s="229"/>
      <c r="H13" s="230"/>
      <c r="I13" s="175"/>
      <c r="J13" s="176"/>
      <c r="K13" s="176"/>
      <c r="L13" s="186"/>
    </row>
    <row r="14" spans="1:12" ht="15" customHeight="1" thickBot="1" x14ac:dyDescent="0.3">
      <c r="A14" s="152" t="s">
        <v>71</v>
      </c>
      <c r="B14" s="153"/>
      <c r="C14" s="153"/>
      <c r="D14" s="153"/>
      <c r="E14" s="153"/>
      <c r="F14" s="153"/>
      <c r="G14" s="153"/>
      <c r="H14" s="153"/>
      <c r="I14" s="153"/>
      <c r="J14" s="153"/>
      <c r="K14" s="153"/>
      <c r="L14" s="154"/>
    </row>
    <row r="15" spans="1:12" ht="39.950000000000003" customHeight="1" x14ac:dyDescent="0.25">
      <c r="A15" s="243" t="s">
        <v>228</v>
      </c>
      <c r="B15" s="261" t="s">
        <v>229</v>
      </c>
      <c r="C15" s="263"/>
      <c r="D15" s="272" t="s">
        <v>232</v>
      </c>
      <c r="E15" s="272"/>
      <c r="F15" s="272"/>
      <c r="G15" s="272"/>
      <c r="H15" s="272"/>
      <c r="I15" s="120" t="s">
        <v>12</v>
      </c>
      <c r="J15" s="43">
        <v>37.799999999999997</v>
      </c>
      <c r="K15" s="18">
        <f t="shared" ref="K15:K30" si="0">(J15-J15*$J$10)</f>
        <v>37.799999999999997</v>
      </c>
      <c r="L15" s="27">
        <f t="shared" ref="L15:L30" si="1">(J15-J15*$J$10)*$J$11</f>
        <v>0</v>
      </c>
    </row>
    <row r="16" spans="1:12" ht="39.950000000000003" customHeight="1" thickBot="1" x14ac:dyDescent="0.3">
      <c r="A16" s="244"/>
      <c r="B16" s="262"/>
      <c r="C16" s="264"/>
      <c r="D16" s="273"/>
      <c r="E16" s="273"/>
      <c r="F16" s="273"/>
      <c r="G16" s="273"/>
      <c r="H16" s="273"/>
      <c r="I16" s="121" t="s">
        <v>13</v>
      </c>
      <c r="J16" s="108">
        <f>J15/10.8</f>
        <v>3.4999999999999996</v>
      </c>
      <c r="K16" s="60">
        <f t="shared" si="0"/>
        <v>3.4999999999999996</v>
      </c>
      <c r="L16" s="61">
        <f t="shared" si="1"/>
        <v>0</v>
      </c>
    </row>
    <row r="17" spans="1:12" ht="39.950000000000003" customHeight="1" x14ac:dyDescent="0.25">
      <c r="A17" s="244"/>
      <c r="B17" s="261" t="s">
        <v>230</v>
      </c>
      <c r="C17" s="263"/>
      <c r="D17" s="273"/>
      <c r="E17" s="273"/>
      <c r="F17" s="273"/>
      <c r="G17" s="273"/>
      <c r="H17" s="273"/>
      <c r="I17" s="120" t="s">
        <v>12</v>
      </c>
      <c r="J17" s="43">
        <v>37.799999999999997</v>
      </c>
      <c r="K17" s="18">
        <f t="shared" si="0"/>
        <v>37.799999999999997</v>
      </c>
      <c r="L17" s="27">
        <f t="shared" si="1"/>
        <v>0</v>
      </c>
    </row>
    <row r="18" spans="1:12" ht="39.950000000000003" customHeight="1" thickBot="1" x14ac:dyDescent="0.3">
      <c r="A18" s="244"/>
      <c r="B18" s="262"/>
      <c r="C18" s="264"/>
      <c r="D18" s="273"/>
      <c r="E18" s="273"/>
      <c r="F18" s="273"/>
      <c r="G18" s="273"/>
      <c r="H18" s="273"/>
      <c r="I18" s="121" t="s">
        <v>13</v>
      </c>
      <c r="J18" s="108">
        <f>J17/10.8</f>
        <v>3.4999999999999996</v>
      </c>
      <c r="K18" s="60">
        <f t="shared" si="0"/>
        <v>3.4999999999999996</v>
      </c>
      <c r="L18" s="61">
        <f t="shared" si="1"/>
        <v>0</v>
      </c>
    </row>
    <row r="19" spans="1:12" ht="39.950000000000003" customHeight="1" x14ac:dyDescent="0.25">
      <c r="A19" s="244"/>
      <c r="B19" s="261" t="s">
        <v>231</v>
      </c>
      <c r="C19" s="263"/>
      <c r="D19" s="273"/>
      <c r="E19" s="273"/>
      <c r="F19" s="273"/>
      <c r="G19" s="273"/>
      <c r="H19" s="273"/>
      <c r="I19" s="120" t="s">
        <v>12</v>
      </c>
      <c r="J19" s="43">
        <v>37.799999999999997</v>
      </c>
      <c r="K19" s="18">
        <f t="shared" si="0"/>
        <v>37.799999999999997</v>
      </c>
      <c r="L19" s="27">
        <f t="shared" si="1"/>
        <v>0</v>
      </c>
    </row>
    <row r="20" spans="1:12" ht="39.950000000000003" customHeight="1" thickBot="1" x14ac:dyDescent="0.3">
      <c r="A20" s="245"/>
      <c r="B20" s="262"/>
      <c r="C20" s="264"/>
      <c r="D20" s="283"/>
      <c r="E20" s="283"/>
      <c r="F20" s="283"/>
      <c r="G20" s="283"/>
      <c r="H20" s="283"/>
      <c r="I20" s="121" t="s">
        <v>13</v>
      </c>
      <c r="J20" s="108">
        <f>J19/10.8</f>
        <v>3.4999999999999996</v>
      </c>
      <c r="K20" s="60">
        <f t="shared" si="0"/>
        <v>3.4999999999999996</v>
      </c>
      <c r="L20" s="61">
        <f t="shared" si="1"/>
        <v>0</v>
      </c>
    </row>
    <row r="21" spans="1:12" ht="39.950000000000003" customHeight="1" x14ac:dyDescent="0.25">
      <c r="A21" s="243" t="s">
        <v>240</v>
      </c>
      <c r="B21" s="280" t="s">
        <v>234</v>
      </c>
      <c r="C21" s="278"/>
      <c r="D21" s="272" t="s">
        <v>237</v>
      </c>
      <c r="E21" s="272"/>
      <c r="F21" s="272"/>
      <c r="G21" s="272"/>
      <c r="H21" s="272"/>
      <c r="I21" s="120" t="s">
        <v>12</v>
      </c>
      <c r="J21" s="43">
        <v>34.6</v>
      </c>
      <c r="K21" s="18">
        <f t="shared" si="0"/>
        <v>34.6</v>
      </c>
      <c r="L21" s="27">
        <f t="shared" si="1"/>
        <v>0</v>
      </c>
    </row>
    <row r="22" spans="1:12" ht="39.950000000000003" customHeight="1" thickBot="1" x14ac:dyDescent="0.3">
      <c r="A22" s="244"/>
      <c r="B22" s="281"/>
      <c r="C22" s="279"/>
      <c r="D22" s="273"/>
      <c r="E22" s="273"/>
      <c r="F22" s="273"/>
      <c r="G22" s="273"/>
      <c r="H22" s="273"/>
      <c r="I22" s="121" t="s">
        <v>13</v>
      </c>
      <c r="J22" s="108">
        <f>J21/10</f>
        <v>3.46</v>
      </c>
      <c r="K22" s="60">
        <f t="shared" si="0"/>
        <v>3.46</v>
      </c>
      <c r="L22" s="61">
        <f t="shared" si="1"/>
        <v>0</v>
      </c>
    </row>
    <row r="23" spans="1:12" ht="39.950000000000003" customHeight="1" x14ac:dyDescent="0.25">
      <c r="A23" s="232"/>
      <c r="B23" s="261" t="s">
        <v>230</v>
      </c>
      <c r="C23" s="263"/>
      <c r="D23" s="273"/>
      <c r="E23" s="273"/>
      <c r="F23" s="273"/>
      <c r="G23" s="273"/>
      <c r="H23" s="273"/>
      <c r="I23" s="120" t="s">
        <v>12</v>
      </c>
      <c r="J23" s="43">
        <v>34.6</v>
      </c>
      <c r="K23" s="18">
        <f t="shared" si="0"/>
        <v>34.6</v>
      </c>
      <c r="L23" s="27">
        <f t="shared" si="1"/>
        <v>0</v>
      </c>
    </row>
    <row r="24" spans="1:12" ht="39.950000000000003" customHeight="1" thickBot="1" x14ac:dyDescent="0.3">
      <c r="A24" s="232"/>
      <c r="B24" s="262"/>
      <c r="C24" s="264"/>
      <c r="D24" s="273"/>
      <c r="E24" s="273"/>
      <c r="F24" s="273"/>
      <c r="G24" s="273"/>
      <c r="H24" s="273"/>
      <c r="I24" s="121" t="s">
        <v>13</v>
      </c>
      <c r="J24" s="108">
        <f>J23/10</f>
        <v>3.46</v>
      </c>
      <c r="K24" s="60">
        <f t="shared" si="0"/>
        <v>3.46</v>
      </c>
      <c r="L24" s="61">
        <f t="shared" si="1"/>
        <v>0</v>
      </c>
    </row>
    <row r="25" spans="1:12" ht="39.950000000000003" customHeight="1" x14ac:dyDescent="0.25">
      <c r="A25" s="232"/>
      <c r="B25" s="261" t="s">
        <v>231</v>
      </c>
      <c r="C25" s="263"/>
      <c r="D25" s="273"/>
      <c r="E25" s="273"/>
      <c r="F25" s="273"/>
      <c r="G25" s="273"/>
      <c r="H25" s="273"/>
      <c r="I25" s="120" t="s">
        <v>12</v>
      </c>
      <c r="J25" s="43">
        <v>34.6</v>
      </c>
      <c r="K25" s="18">
        <f t="shared" si="0"/>
        <v>34.6</v>
      </c>
      <c r="L25" s="27">
        <f t="shared" si="1"/>
        <v>0</v>
      </c>
    </row>
    <row r="26" spans="1:12" ht="39.950000000000003" customHeight="1" thickBot="1" x14ac:dyDescent="0.3">
      <c r="A26" s="232"/>
      <c r="B26" s="262"/>
      <c r="C26" s="264"/>
      <c r="D26" s="273"/>
      <c r="E26" s="273"/>
      <c r="F26" s="273"/>
      <c r="G26" s="273"/>
      <c r="H26" s="273"/>
      <c r="I26" s="121" t="s">
        <v>13</v>
      </c>
      <c r="J26" s="108">
        <f>J25/10</f>
        <v>3.46</v>
      </c>
      <c r="K26" s="60">
        <f t="shared" si="0"/>
        <v>3.46</v>
      </c>
      <c r="L26" s="61">
        <f t="shared" si="1"/>
        <v>0</v>
      </c>
    </row>
    <row r="27" spans="1:12" ht="39.950000000000003" customHeight="1" x14ac:dyDescent="0.25">
      <c r="A27" s="244"/>
      <c r="B27" s="280" t="s">
        <v>233</v>
      </c>
      <c r="C27" s="278"/>
      <c r="D27" s="273"/>
      <c r="E27" s="273"/>
      <c r="F27" s="273"/>
      <c r="G27" s="273"/>
      <c r="H27" s="273"/>
      <c r="I27" s="120" t="s">
        <v>12</v>
      </c>
      <c r="J27" s="43">
        <v>34.6</v>
      </c>
      <c r="K27" s="18">
        <f t="shared" si="0"/>
        <v>34.6</v>
      </c>
      <c r="L27" s="27">
        <f t="shared" si="1"/>
        <v>0</v>
      </c>
    </row>
    <row r="28" spans="1:12" ht="39.950000000000003" customHeight="1" thickBot="1" x14ac:dyDescent="0.3">
      <c r="A28" s="244"/>
      <c r="B28" s="281"/>
      <c r="C28" s="279"/>
      <c r="D28" s="273"/>
      <c r="E28" s="273"/>
      <c r="F28" s="273"/>
      <c r="G28" s="273"/>
      <c r="H28" s="273"/>
      <c r="I28" s="121" t="s">
        <v>13</v>
      </c>
      <c r="J28" s="108">
        <f>J27/10</f>
        <v>3.46</v>
      </c>
      <c r="K28" s="60">
        <f t="shared" si="0"/>
        <v>3.46</v>
      </c>
      <c r="L28" s="61">
        <f t="shared" si="1"/>
        <v>0</v>
      </c>
    </row>
    <row r="29" spans="1:12" ht="39.950000000000003" customHeight="1" x14ac:dyDescent="0.25">
      <c r="A29" s="232"/>
      <c r="B29" s="261" t="s">
        <v>235</v>
      </c>
      <c r="C29" s="263"/>
      <c r="D29" s="273"/>
      <c r="E29" s="273"/>
      <c r="F29" s="273"/>
      <c r="G29" s="273"/>
      <c r="H29" s="273"/>
      <c r="I29" s="120" t="s">
        <v>12</v>
      </c>
      <c r="J29" s="43">
        <v>34.6</v>
      </c>
      <c r="K29" s="18">
        <f t="shared" si="0"/>
        <v>34.6</v>
      </c>
      <c r="L29" s="27">
        <f t="shared" si="1"/>
        <v>0</v>
      </c>
    </row>
    <row r="30" spans="1:12" ht="39.950000000000003" customHeight="1" thickBot="1" x14ac:dyDescent="0.3">
      <c r="A30" s="232"/>
      <c r="B30" s="262"/>
      <c r="C30" s="264"/>
      <c r="D30" s="273"/>
      <c r="E30" s="273"/>
      <c r="F30" s="273"/>
      <c r="G30" s="273"/>
      <c r="H30" s="273"/>
      <c r="I30" s="121" t="s">
        <v>13</v>
      </c>
      <c r="J30" s="108">
        <f>J29/10</f>
        <v>3.46</v>
      </c>
      <c r="K30" s="60">
        <f t="shared" si="0"/>
        <v>3.46</v>
      </c>
      <c r="L30" s="61">
        <f t="shared" si="1"/>
        <v>0</v>
      </c>
    </row>
    <row r="31" spans="1:12" ht="39.950000000000003" customHeight="1" x14ac:dyDescent="0.25">
      <c r="A31" s="232"/>
      <c r="B31" s="261" t="s">
        <v>236</v>
      </c>
      <c r="C31" s="263"/>
      <c r="D31" s="273"/>
      <c r="E31" s="273"/>
      <c r="F31" s="273"/>
      <c r="G31" s="273"/>
      <c r="H31" s="273"/>
      <c r="I31" s="120" t="s">
        <v>12</v>
      </c>
      <c r="J31" s="43">
        <v>34.6</v>
      </c>
      <c r="K31" s="18">
        <f t="shared" ref="K31:K42" si="2">(J31-J31*$J$10)</f>
        <v>34.6</v>
      </c>
      <c r="L31" s="27">
        <f t="shared" ref="L31:L42" si="3">(J31-J31*$J$10)*$J$11</f>
        <v>0</v>
      </c>
    </row>
    <row r="32" spans="1:12" ht="39.950000000000003" customHeight="1" thickBot="1" x14ac:dyDescent="0.3">
      <c r="A32" s="233"/>
      <c r="B32" s="262"/>
      <c r="C32" s="264"/>
      <c r="D32" s="283"/>
      <c r="E32" s="283"/>
      <c r="F32" s="283"/>
      <c r="G32" s="283"/>
      <c r="H32" s="283"/>
      <c r="I32" s="121" t="s">
        <v>13</v>
      </c>
      <c r="J32" s="108">
        <f>J31/10</f>
        <v>3.46</v>
      </c>
      <c r="K32" s="60">
        <f t="shared" si="2"/>
        <v>3.46</v>
      </c>
      <c r="L32" s="61">
        <f t="shared" si="3"/>
        <v>0</v>
      </c>
    </row>
    <row r="33" spans="1:12" ht="39.950000000000003" customHeight="1" x14ac:dyDescent="0.25">
      <c r="A33" s="243" t="s">
        <v>238</v>
      </c>
      <c r="B33" s="280" t="s">
        <v>234</v>
      </c>
      <c r="C33" s="278"/>
      <c r="D33" s="272" t="s">
        <v>237</v>
      </c>
      <c r="E33" s="272"/>
      <c r="F33" s="272"/>
      <c r="G33" s="272"/>
      <c r="H33" s="272"/>
      <c r="I33" s="120" t="s">
        <v>12</v>
      </c>
      <c r="J33" s="43">
        <v>34.6</v>
      </c>
      <c r="K33" s="18">
        <f t="shared" si="2"/>
        <v>34.6</v>
      </c>
      <c r="L33" s="27">
        <f t="shared" si="3"/>
        <v>0</v>
      </c>
    </row>
    <row r="34" spans="1:12" ht="39.950000000000003" customHeight="1" thickBot="1" x14ac:dyDescent="0.3">
      <c r="A34" s="244"/>
      <c r="B34" s="281"/>
      <c r="C34" s="279"/>
      <c r="D34" s="273"/>
      <c r="E34" s="273"/>
      <c r="F34" s="273"/>
      <c r="G34" s="273"/>
      <c r="H34" s="273"/>
      <c r="I34" s="121" t="s">
        <v>13</v>
      </c>
      <c r="J34" s="108">
        <f>J33/10</f>
        <v>3.46</v>
      </c>
      <c r="K34" s="60">
        <f t="shared" si="2"/>
        <v>3.46</v>
      </c>
      <c r="L34" s="61">
        <f t="shared" si="3"/>
        <v>0</v>
      </c>
    </row>
    <row r="35" spans="1:12" ht="39.950000000000003" customHeight="1" x14ac:dyDescent="0.25">
      <c r="A35" s="244"/>
      <c r="B35" s="261" t="s">
        <v>230</v>
      </c>
      <c r="C35" s="263"/>
      <c r="D35" s="273"/>
      <c r="E35" s="273"/>
      <c r="F35" s="273"/>
      <c r="G35" s="273"/>
      <c r="H35" s="273"/>
      <c r="I35" s="120" t="s">
        <v>12</v>
      </c>
      <c r="J35" s="43">
        <v>34.6</v>
      </c>
      <c r="K35" s="18">
        <f t="shared" si="2"/>
        <v>34.6</v>
      </c>
      <c r="L35" s="27">
        <f t="shared" si="3"/>
        <v>0</v>
      </c>
    </row>
    <row r="36" spans="1:12" ht="39.950000000000003" customHeight="1" thickBot="1" x14ac:dyDescent="0.3">
      <c r="A36" s="244"/>
      <c r="B36" s="262"/>
      <c r="C36" s="264"/>
      <c r="D36" s="273"/>
      <c r="E36" s="273"/>
      <c r="F36" s="273"/>
      <c r="G36" s="273"/>
      <c r="H36" s="273"/>
      <c r="I36" s="121" t="s">
        <v>13</v>
      </c>
      <c r="J36" s="108">
        <f>J35/10</f>
        <v>3.46</v>
      </c>
      <c r="K36" s="60">
        <f t="shared" si="2"/>
        <v>3.46</v>
      </c>
      <c r="L36" s="61">
        <f t="shared" si="3"/>
        <v>0</v>
      </c>
    </row>
    <row r="37" spans="1:12" ht="39.950000000000003" customHeight="1" x14ac:dyDescent="0.25">
      <c r="A37" s="244"/>
      <c r="B37" s="261" t="s">
        <v>231</v>
      </c>
      <c r="C37" s="263"/>
      <c r="D37" s="273"/>
      <c r="E37" s="273"/>
      <c r="F37" s="273"/>
      <c r="G37" s="273"/>
      <c r="H37" s="273"/>
      <c r="I37" s="120" t="s">
        <v>12</v>
      </c>
      <c r="J37" s="43">
        <v>34.6</v>
      </c>
      <c r="K37" s="18">
        <f t="shared" si="2"/>
        <v>34.6</v>
      </c>
      <c r="L37" s="27">
        <f t="shared" si="3"/>
        <v>0</v>
      </c>
    </row>
    <row r="38" spans="1:12" ht="39.950000000000003" customHeight="1" thickBot="1" x14ac:dyDescent="0.3">
      <c r="A38" s="244"/>
      <c r="B38" s="262"/>
      <c r="C38" s="264"/>
      <c r="D38" s="273"/>
      <c r="E38" s="273"/>
      <c r="F38" s="273"/>
      <c r="G38" s="273"/>
      <c r="H38" s="273"/>
      <c r="I38" s="121" t="s">
        <v>13</v>
      </c>
      <c r="J38" s="108">
        <f>J37/10</f>
        <v>3.46</v>
      </c>
      <c r="K38" s="60">
        <f t="shared" si="2"/>
        <v>3.46</v>
      </c>
      <c r="L38" s="61">
        <f t="shared" si="3"/>
        <v>0</v>
      </c>
    </row>
    <row r="39" spans="1:12" ht="39.950000000000003" customHeight="1" x14ac:dyDescent="0.25">
      <c r="A39" s="244"/>
      <c r="B39" s="280" t="s">
        <v>233</v>
      </c>
      <c r="C39" s="278"/>
      <c r="D39" s="273"/>
      <c r="E39" s="273"/>
      <c r="F39" s="273"/>
      <c r="G39" s="273"/>
      <c r="H39" s="273"/>
      <c r="I39" s="120" t="s">
        <v>12</v>
      </c>
      <c r="J39" s="43">
        <v>34.6</v>
      </c>
      <c r="K39" s="18">
        <f t="shared" si="2"/>
        <v>34.6</v>
      </c>
      <c r="L39" s="27">
        <f t="shared" si="3"/>
        <v>0</v>
      </c>
    </row>
    <row r="40" spans="1:12" ht="39.950000000000003" customHeight="1" thickBot="1" x14ac:dyDescent="0.3">
      <c r="A40" s="244"/>
      <c r="B40" s="281"/>
      <c r="C40" s="279"/>
      <c r="D40" s="273"/>
      <c r="E40" s="273"/>
      <c r="F40" s="273"/>
      <c r="G40" s="273"/>
      <c r="H40" s="273"/>
      <c r="I40" s="121" t="s">
        <v>13</v>
      </c>
      <c r="J40" s="108">
        <f>J39/10</f>
        <v>3.46</v>
      </c>
      <c r="K40" s="60">
        <f t="shared" si="2"/>
        <v>3.46</v>
      </c>
      <c r="L40" s="61">
        <f t="shared" si="3"/>
        <v>0</v>
      </c>
    </row>
    <row r="41" spans="1:12" ht="39.950000000000003" customHeight="1" x14ac:dyDescent="0.25">
      <c r="A41" s="244"/>
      <c r="B41" s="261" t="s">
        <v>235</v>
      </c>
      <c r="C41" s="263"/>
      <c r="D41" s="273"/>
      <c r="E41" s="273"/>
      <c r="F41" s="273"/>
      <c r="G41" s="273"/>
      <c r="H41" s="273"/>
      <c r="I41" s="120" t="s">
        <v>12</v>
      </c>
      <c r="J41" s="43">
        <v>34.6</v>
      </c>
      <c r="K41" s="18">
        <f t="shared" si="2"/>
        <v>34.6</v>
      </c>
      <c r="L41" s="27">
        <f t="shared" si="3"/>
        <v>0</v>
      </c>
    </row>
    <row r="42" spans="1:12" ht="39.950000000000003" customHeight="1" thickBot="1" x14ac:dyDescent="0.3">
      <c r="A42" s="244"/>
      <c r="B42" s="262"/>
      <c r="C42" s="264"/>
      <c r="D42" s="273"/>
      <c r="E42" s="273"/>
      <c r="F42" s="273"/>
      <c r="G42" s="273"/>
      <c r="H42" s="273"/>
      <c r="I42" s="121" t="s">
        <v>13</v>
      </c>
      <c r="J42" s="108">
        <f>J41/10</f>
        <v>3.46</v>
      </c>
      <c r="K42" s="60">
        <f t="shared" si="2"/>
        <v>3.46</v>
      </c>
      <c r="L42" s="61">
        <f t="shared" si="3"/>
        <v>0</v>
      </c>
    </row>
    <row r="43" spans="1:12" ht="39.950000000000003" customHeight="1" x14ac:dyDescent="0.25">
      <c r="A43" s="244"/>
      <c r="B43" s="261" t="s">
        <v>236</v>
      </c>
      <c r="C43" s="263"/>
      <c r="D43" s="273"/>
      <c r="E43" s="273"/>
      <c r="F43" s="273"/>
      <c r="G43" s="273"/>
      <c r="H43" s="273"/>
      <c r="I43" s="120" t="s">
        <v>12</v>
      </c>
      <c r="J43" s="43">
        <v>34.6</v>
      </c>
      <c r="K43" s="18">
        <f t="shared" ref="K43:K54" si="4">(J43-J43*$J$10)</f>
        <v>34.6</v>
      </c>
      <c r="L43" s="27">
        <f t="shared" ref="L43:L54" si="5">(J43-J43*$J$10)*$J$11</f>
        <v>0</v>
      </c>
    </row>
    <row r="44" spans="1:12" ht="39.950000000000003" customHeight="1" thickBot="1" x14ac:dyDescent="0.3">
      <c r="A44" s="244"/>
      <c r="B44" s="282"/>
      <c r="C44" s="284"/>
      <c r="D44" s="274"/>
      <c r="E44" s="274"/>
      <c r="F44" s="274"/>
      <c r="G44" s="274"/>
      <c r="H44" s="274"/>
      <c r="I44" s="122" t="s">
        <v>13</v>
      </c>
      <c r="J44" s="108">
        <f>J43/10</f>
        <v>3.46</v>
      </c>
      <c r="K44" s="66">
        <f t="shared" si="4"/>
        <v>3.46</v>
      </c>
      <c r="L44" s="67">
        <f t="shared" si="5"/>
        <v>0</v>
      </c>
    </row>
    <row r="45" spans="1:12" ht="39.950000000000003" customHeight="1" x14ac:dyDescent="0.25">
      <c r="A45" s="243" t="s">
        <v>239</v>
      </c>
      <c r="B45" s="280" t="s">
        <v>234</v>
      </c>
      <c r="C45" s="278"/>
      <c r="D45" s="272" t="s">
        <v>237</v>
      </c>
      <c r="E45" s="272"/>
      <c r="F45" s="272"/>
      <c r="G45" s="272"/>
      <c r="H45" s="272"/>
      <c r="I45" s="120" t="s">
        <v>12</v>
      </c>
      <c r="J45" s="43">
        <v>34.6</v>
      </c>
      <c r="K45" s="18">
        <f t="shared" si="4"/>
        <v>34.6</v>
      </c>
      <c r="L45" s="27">
        <f t="shared" si="5"/>
        <v>0</v>
      </c>
    </row>
    <row r="46" spans="1:12" ht="39.950000000000003" customHeight="1" thickBot="1" x14ac:dyDescent="0.3">
      <c r="A46" s="244"/>
      <c r="B46" s="281"/>
      <c r="C46" s="279"/>
      <c r="D46" s="273"/>
      <c r="E46" s="273"/>
      <c r="F46" s="273"/>
      <c r="G46" s="273"/>
      <c r="H46" s="273"/>
      <c r="I46" s="121" t="s">
        <v>13</v>
      </c>
      <c r="J46" s="108">
        <f>J45/10</f>
        <v>3.46</v>
      </c>
      <c r="K46" s="60">
        <f t="shared" si="4"/>
        <v>3.46</v>
      </c>
      <c r="L46" s="61">
        <f t="shared" si="5"/>
        <v>0</v>
      </c>
    </row>
    <row r="47" spans="1:12" ht="39.950000000000003" customHeight="1" x14ac:dyDescent="0.25">
      <c r="A47" s="244"/>
      <c r="B47" s="261" t="s">
        <v>230</v>
      </c>
      <c r="C47" s="263"/>
      <c r="D47" s="273"/>
      <c r="E47" s="273"/>
      <c r="F47" s="273"/>
      <c r="G47" s="273"/>
      <c r="H47" s="273"/>
      <c r="I47" s="120" t="s">
        <v>12</v>
      </c>
      <c r="J47" s="43">
        <v>34.6</v>
      </c>
      <c r="K47" s="18">
        <f t="shared" si="4"/>
        <v>34.6</v>
      </c>
      <c r="L47" s="27">
        <f t="shared" si="5"/>
        <v>0</v>
      </c>
    </row>
    <row r="48" spans="1:12" ht="39.950000000000003" customHeight="1" thickBot="1" x14ac:dyDescent="0.3">
      <c r="A48" s="244"/>
      <c r="B48" s="262"/>
      <c r="C48" s="264"/>
      <c r="D48" s="273"/>
      <c r="E48" s="273"/>
      <c r="F48" s="273"/>
      <c r="G48" s="273"/>
      <c r="H48" s="273"/>
      <c r="I48" s="121" t="s">
        <v>13</v>
      </c>
      <c r="J48" s="108">
        <f>J47/10</f>
        <v>3.46</v>
      </c>
      <c r="K48" s="60">
        <f t="shared" si="4"/>
        <v>3.46</v>
      </c>
      <c r="L48" s="61">
        <f t="shared" si="5"/>
        <v>0</v>
      </c>
    </row>
    <row r="49" spans="1:12" ht="39.950000000000003" customHeight="1" x14ac:dyDescent="0.25">
      <c r="A49" s="244"/>
      <c r="B49" s="261" t="s">
        <v>231</v>
      </c>
      <c r="C49" s="263"/>
      <c r="D49" s="273"/>
      <c r="E49" s="273"/>
      <c r="F49" s="273"/>
      <c r="G49" s="273"/>
      <c r="H49" s="273"/>
      <c r="I49" s="120" t="s">
        <v>12</v>
      </c>
      <c r="J49" s="43">
        <v>34.6</v>
      </c>
      <c r="K49" s="18">
        <f t="shared" si="4"/>
        <v>34.6</v>
      </c>
      <c r="L49" s="27">
        <f t="shared" si="5"/>
        <v>0</v>
      </c>
    </row>
    <row r="50" spans="1:12" ht="39.950000000000003" customHeight="1" thickBot="1" x14ac:dyDescent="0.3">
      <c r="A50" s="244"/>
      <c r="B50" s="262"/>
      <c r="C50" s="264"/>
      <c r="D50" s="273"/>
      <c r="E50" s="273"/>
      <c r="F50" s="273"/>
      <c r="G50" s="273"/>
      <c r="H50" s="273"/>
      <c r="I50" s="121" t="s">
        <v>13</v>
      </c>
      <c r="J50" s="108">
        <f>J49/10</f>
        <v>3.46</v>
      </c>
      <c r="K50" s="60">
        <f t="shared" si="4"/>
        <v>3.46</v>
      </c>
      <c r="L50" s="61">
        <f t="shared" si="5"/>
        <v>0</v>
      </c>
    </row>
    <row r="51" spans="1:12" ht="39.950000000000003" customHeight="1" x14ac:dyDescent="0.25">
      <c r="A51" s="244"/>
      <c r="B51" s="280" t="s">
        <v>233</v>
      </c>
      <c r="C51" s="278"/>
      <c r="D51" s="273"/>
      <c r="E51" s="273"/>
      <c r="F51" s="273"/>
      <c r="G51" s="273"/>
      <c r="H51" s="273"/>
      <c r="I51" s="120" t="s">
        <v>12</v>
      </c>
      <c r="J51" s="43">
        <v>34.6</v>
      </c>
      <c r="K51" s="18">
        <f t="shared" si="4"/>
        <v>34.6</v>
      </c>
      <c r="L51" s="27">
        <f t="shared" si="5"/>
        <v>0</v>
      </c>
    </row>
    <row r="52" spans="1:12" ht="39.950000000000003" customHeight="1" thickBot="1" x14ac:dyDescent="0.3">
      <c r="A52" s="244"/>
      <c r="B52" s="281"/>
      <c r="C52" s="279"/>
      <c r="D52" s="273"/>
      <c r="E52" s="273"/>
      <c r="F52" s="273"/>
      <c r="G52" s="273"/>
      <c r="H52" s="273"/>
      <c r="I52" s="121" t="s">
        <v>13</v>
      </c>
      <c r="J52" s="108">
        <f>J51/10</f>
        <v>3.46</v>
      </c>
      <c r="K52" s="60">
        <f t="shared" si="4"/>
        <v>3.46</v>
      </c>
      <c r="L52" s="61">
        <f t="shared" si="5"/>
        <v>0</v>
      </c>
    </row>
    <row r="53" spans="1:12" ht="39.950000000000003" customHeight="1" x14ac:dyDescent="0.25">
      <c r="A53" s="244"/>
      <c r="B53" s="280" t="s">
        <v>235</v>
      </c>
      <c r="C53" s="278"/>
      <c r="D53" s="273"/>
      <c r="E53" s="273"/>
      <c r="F53" s="273"/>
      <c r="G53" s="273"/>
      <c r="H53" s="273"/>
      <c r="I53" s="120" t="s">
        <v>12</v>
      </c>
      <c r="J53" s="43">
        <v>34.6</v>
      </c>
      <c r="K53" s="18">
        <f t="shared" si="4"/>
        <v>34.6</v>
      </c>
      <c r="L53" s="27">
        <f t="shared" si="5"/>
        <v>0</v>
      </c>
    </row>
    <row r="54" spans="1:12" ht="39.950000000000003" customHeight="1" thickBot="1" x14ac:dyDescent="0.3">
      <c r="A54" s="244"/>
      <c r="B54" s="281"/>
      <c r="C54" s="279"/>
      <c r="D54" s="273"/>
      <c r="E54" s="273"/>
      <c r="F54" s="273"/>
      <c r="G54" s="273"/>
      <c r="H54" s="273"/>
      <c r="I54" s="121" t="s">
        <v>13</v>
      </c>
      <c r="J54" s="108">
        <f>J53/10</f>
        <v>3.46</v>
      </c>
      <c r="K54" s="60">
        <f t="shared" si="4"/>
        <v>3.46</v>
      </c>
      <c r="L54" s="61">
        <f t="shared" si="5"/>
        <v>0</v>
      </c>
    </row>
    <row r="55" spans="1:12" ht="39.950000000000003" customHeight="1" x14ac:dyDescent="0.25">
      <c r="A55" s="244"/>
      <c r="B55" s="280" t="s">
        <v>236</v>
      </c>
      <c r="C55" s="278"/>
      <c r="D55" s="273"/>
      <c r="E55" s="273"/>
      <c r="F55" s="273"/>
      <c r="G55" s="273"/>
      <c r="H55" s="273"/>
      <c r="I55" s="120" t="s">
        <v>12</v>
      </c>
      <c r="J55" s="43">
        <v>34.6</v>
      </c>
      <c r="K55" s="18">
        <f>(J55-J55*$J$10)</f>
        <v>34.6</v>
      </c>
      <c r="L55" s="27">
        <f>(J55-J55*$J$10)*$J$11</f>
        <v>0</v>
      </c>
    </row>
    <row r="56" spans="1:12" ht="39.950000000000003" customHeight="1" thickBot="1" x14ac:dyDescent="0.3">
      <c r="A56" s="245"/>
      <c r="B56" s="281"/>
      <c r="C56" s="279"/>
      <c r="D56" s="283"/>
      <c r="E56" s="283"/>
      <c r="F56" s="283"/>
      <c r="G56" s="283"/>
      <c r="H56" s="283"/>
      <c r="I56" s="121" t="s">
        <v>13</v>
      </c>
      <c r="J56" s="108">
        <f>J55/10</f>
        <v>3.46</v>
      </c>
      <c r="K56" s="60">
        <f>(J56-J56*$J$10)</f>
        <v>3.46</v>
      </c>
      <c r="L56" s="61">
        <f>(J56-J56*$J$10)*$J$11</f>
        <v>0</v>
      </c>
    </row>
    <row r="57" spans="1:12" ht="15" customHeight="1" thickBot="1" x14ac:dyDescent="0.3">
      <c r="A57" s="275" t="s">
        <v>85</v>
      </c>
      <c r="B57" s="276"/>
      <c r="C57" s="276"/>
      <c r="D57" s="276"/>
      <c r="E57" s="276"/>
      <c r="F57" s="276"/>
      <c r="G57" s="276"/>
      <c r="H57" s="276"/>
      <c r="I57" s="276"/>
      <c r="J57" s="276"/>
      <c r="K57" s="276"/>
      <c r="L57" s="277"/>
    </row>
    <row r="58" spans="1:12" ht="54.95" customHeight="1" thickBot="1" x14ac:dyDescent="0.3">
      <c r="A58" s="109" t="s">
        <v>247</v>
      </c>
      <c r="B58" s="114" t="s">
        <v>228</v>
      </c>
      <c r="C58" s="77"/>
      <c r="D58" s="258" t="s">
        <v>252</v>
      </c>
      <c r="E58" s="259"/>
      <c r="F58" s="259"/>
      <c r="G58" s="259"/>
      <c r="H58" s="260"/>
      <c r="I58" s="58" t="s">
        <v>13</v>
      </c>
      <c r="J58" s="115">
        <v>22.6</v>
      </c>
      <c r="K58" s="25">
        <f>(J58-J58*$J$10)</f>
        <v>22.6</v>
      </c>
      <c r="L58" s="61">
        <f>(J58-J58*$J$10)*$J$11</f>
        <v>0</v>
      </c>
    </row>
    <row r="59" spans="1:12" ht="54.95" customHeight="1" x14ac:dyDescent="0.25">
      <c r="A59" s="231" t="s">
        <v>86</v>
      </c>
      <c r="B59" s="111" t="s">
        <v>241</v>
      </c>
      <c r="C59" s="112"/>
      <c r="D59" s="258" t="s">
        <v>242</v>
      </c>
      <c r="E59" s="259"/>
      <c r="F59" s="259"/>
      <c r="G59" s="259"/>
      <c r="H59" s="260"/>
      <c r="I59" s="15" t="s">
        <v>13</v>
      </c>
      <c r="J59" s="45">
        <v>25.7</v>
      </c>
      <c r="K59" s="113">
        <f t="shared" ref="K59:K68" si="6">(J59-J59*$J$10)</f>
        <v>25.7</v>
      </c>
      <c r="L59" s="27">
        <f t="shared" ref="L59:L68" si="7">(J59-J59*$J$10)*$J$11</f>
        <v>0</v>
      </c>
    </row>
    <row r="60" spans="1:12" ht="54.95" customHeight="1" thickBot="1" x14ac:dyDescent="0.3">
      <c r="A60" s="233"/>
      <c r="B60" s="114" t="s">
        <v>228</v>
      </c>
      <c r="C60" s="77"/>
      <c r="D60" s="270" t="s">
        <v>256</v>
      </c>
      <c r="E60" s="270"/>
      <c r="F60" s="270"/>
      <c r="G60" s="270"/>
      <c r="H60" s="270"/>
      <c r="I60" s="58" t="s">
        <v>13</v>
      </c>
      <c r="J60" s="115">
        <v>26.9</v>
      </c>
      <c r="K60" s="25">
        <f t="shared" si="6"/>
        <v>26.9</v>
      </c>
      <c r="L60" s="61">
        <f t="shared" si="7"/>
        <v>0</v>
      </c>
    </row>
    <row r="61" spans="1:12" ht="54.95" customHeight="1" x14ac:dyDescent="0.25">
      <c r="A61" s="231" t="s">
        <v>91</v>
      </c>
      <c r="B61" s="111" t="s">
        <v>241</v>
      </c>
      <c r="C61" s="112"/>
      <c r="D61" s="258" t="s">
        <v>243</v>
      </c>
      <c r="E61" s="259"/>
      <c r="F61" s="259"/>
      <c r="G61" s="259"/>
      <c r="H61" s="260"/>
      <c r="I61" s="15" t="s">
        <v>13</v>
      </c>
      <c r="J61" s="45">
        <v>100.4</v>
      </c>
      <c r="K61" s="18">
        <f t="shared" si="6"/>
        <v>100.4</v>
      </c>
      <c r="L61" s="27">
        <f t="shared" si="7"/>
        <v>0</v>
      </c>
    </row>
    <row r="62" spans="1:12" ht="54.95" customHeight="1" thickBot="1" x14ac:dyDescent="0.3">
      <c r="A62" s="233"/>
      <c r="B62" s="114" t="s">
        <v>228</v>
      </c>
      <c r="C62" s="77"/>
      <c r="D62" s="270" t="s">
        <v>255</v>
      </c>
      <c r="E62" s="270"/>
      <c r="F62" s="270"/>
      <c r="G62" s="270"/>
      <c r="H62" s="270"/>
      <c r="I62" s="24" t="s">
        <v>13</v>
      </c>
      <c r="J62" s="115">
        <v>103.6</v>
      </c>
      <c r="K62" s="25">
        <f t="shared" si="6"/>
        <v>103.6</v>
      </c>
      <c r="L62" s="61">
        <f t="shared" si="7"/>
        <v>0</v>
      </c>
    </row>
    <row r="63" spans="1:12" ht="54.95" customHeight="1" x14ac:dyDescent="0.25">
      <c r="A63" s="231" t="s">
        <v>94</v>
      </c>
      <c r="B63" s="111" t="s">
        <v>241</v>
      </c>
      <c r="C63" s="112"/>
      <c r="D63" s="258" t="s">
        <v>244</v>
      </c>
      <c r="E63" s="259"/>
      <c r="F63" s="259"/>
      <c r="G63" s="259"/>
      <c r="H63" s="260"/>
      <c r="I63" s="15" t="s">
        <v>13</v>
      </c>
      <c r="J63" s="45">
        <v>189.4</v>
      </c>
      <c r="K63" s="18">
        <f t="shared" si="6"/>
        <v>189.4</v>
      </c>
      <c r="L63" s="27">
        <f t="shared" si="7"/>
        <v>0</v>
      </c>
    </row>
    <row r="64" spans="1:12" ht="54.95" customHeight="1" thickBot="1" x14ac:dyDescent="0.3">
      <c r="A64" s="232"/>
      <c r="B64" s="116" t="s">
        <v>228</v>
      </c>
      <c r="C64" s="117"/>
      <c r="D64" s="270" t="s">
        <v>254</v>
      </c>
      <c r="E64" s="270"/>
      <c r="F64" s="270"/>
      <c r="G64" s="270"/>
      <c r="H64" s="270"/>
      <c r="I64" s="30" t="s">
        <v>13</v>
      </c>
      <c r="J64" s="118">
        <v>194.2</v>
      </c>
      <c r="K64" s="31">
        <f t="shared" si="6"/>
        <v>194.2</v>
      </c>
      <c r="L64" s="67">
        <f t="shared" si="7"/>
        <v>0</v>
      </c>
    </row>
    <row r="65" spans="1:12" ht="54.95" customHeight="1" x14ac:dyDescent="0.25">
      <c r="A65" s="265" t="s">
        <v>249</v>
      </c>
      <c r="B65" s="111" t="s">
        <v>241</v>
      </c>
      <c r="C65" s="112"/>
      <c r="D65" s="271" t="s">
        <v>245</v>
      </c>
      <c r="E65" s="271"/>
      <c r="F65" s="271"/>
      <c r="G65" s="271"/>
      <c r="H65" s="271"/>
      <c r="I65" s="15" t="s">
        <v>13</v>
      </c>
      <c r="J65" s="45">
        <v>20.5</v>
      </c>
      <c r="K65" s="18">
        <f t="shared" si="6"/>
        <v>20.5</v>
      </c>
      <c r="L65" s="27">
        <f t="shared" si="7"/>
        <v>0</v>
      </c>
    </row>
    <row r="66" spans="1:12" ht="54.95" customHeight="1" thickBot="1" x14ac:dyDescent="0.3">
      <c r="A66" s="266"/>
      <c r="B66" s="119" t="s">
        <v>228</v>
      </c>
      <c r="C66" s="77"/>
      <c r="D66" s="270" t="s">
        <v>253</v>
      </c>
      <c r="E66" s="270"/>
      <c r="F66" s="270"/>
      <c r="G66" s="270"/>
      <c r="H66" s="270"/>
      <c r="I66" s="24" t="s">
        <v>13</v>
      </c>
      <c r="J66" s="47">
        <v>21.1</v>
      </c>
      <c r="K66" s="25">
        <f t="shared" si="6"/>
        <v>21.1</v>
      </c>
      <c r="L66" s="29">
        <f t="shared" si="7"/>
        <v>0</v>
      </c>
    </row>
    <row r="67" spans="1:12" ht="54.95" customHeight="1" x14ac:dyDescent="0.25">
      <c r="A67" s="246" t="s">
        <v>248</v>
      </c>
      <c r="B67" s="110" t="s">
        <v>241</v>
      </c>
      <c r="C67" s="74"/>
      <c r="D67" s="267" t="s">
        <v>250</v>
      </c>
      <c r="E67" s="268"/>
      <c r="F67" s="268"/>
      <c r="G67" s="268"/>
      <c r="H67" s="269"/>
      <c r="I67" s="49" t="s">
        <v>13</v>
      </c>
      <c r="J67" s="72">
        <v>24.9</v>
      </c>
      <c r="K67" s="51">
        <f t="shared" si="6"/>
        <v>24.9</v>
      </c>
      <c r="L67" s="52">
        <f t="shared" si="7"/>
        <v>0</v>
      </c>
    </row>
    <row r="68" spans="1:12" ht="54.95" customHeight="1" thickBot="1" x14ac:dyDescent="0.3">
      <c r="A68" s="266"/>
      <c r="B68" s="119" t="s">
        <v>228</v>
      </c>
      <c r="C68" s="77"/>
      <c r="D68" s="270" t="s">
        <v>251</v>
      </c>
      <c r="E68" s="270"/>
      <c r="F68" s="270"/>
      <c r="G68" s="270"/>
      <c r="H68" s="270"/>
      <c r="I68" s="24" t="s">
        <v>13</v>
      </c>
      <c r="J68" s="47">
        <v>28.4</v>
      </c>
      <c r="K68" s="25">
        <f t="shared" si="6"/>
        <v>28.4</v>
      </c>
      <c r="L68" s="29">
        <f t="shared" si="7"/>
        <v>0</v>
      </c>
    </row>
    <row r="69" spans="1:12" ht="15.75" thickBot="1" x14ac:dyDescent="0.3">
      <c r="A69" s="255" t="s">
        <v>246</v>
      </c>
      <c r="B69" s="256"/>
      <c r="C69" s="256"/>
      <c r="D69" s="256"/>
      <c r="E69" s="256"/>
      <c r="F69" s="256"/>
      <c r="G69" s="256"/>
      <c r="H69" s="256"/>
      <c r="I69" s="256"/>
      <c r="J69" s="256"/>
      <c r="K69" s="256"/>
      <c r="L69" s="257"/>
    </row>
    <row r="70" spans="1:12" x14ac:dyDescent="0.25">
      <c r="A70" s="2"/>
      <c r="B70" s="2"/>
    </row>
    <row r="71" spans="1:12" x14ac:dyDescent="0.25">
      <c r="A71" s="2"/>
      <c r="B71" s="2"/>
    </row>
    <row r="72" spans="1:12" x14ac:dyDescent="0.25">
      <c r="A72" s="2"/>
      <c r="B72" s="2"/>
    </row>
    <row r="73" spans="1:12" x14ac:dyDescent="0.25">
      <c r="A73" s="2"/>
      <c r="B73" s="2"/>
    </row>
    <row r="74" spans="1:12" x14ac:dyDescent="0.25">
      <c r="A74" s="2"/>
      <c r="B74" s="2"/>
    </row>
    <row r="75" spans="1:12" x14ac:dyDescent="0.25">
      <c r="A75" s="2"/>
      <c r="B75" s="2"/>
    </row>
    <row r="76" spans="1:12" x14ac:dyDescent="0.25">
      <c r="A76" s="2"/>
      <c r="B76" s="2"/>
    </row>
    <row r="77" spans="1:12" x14ac:dyDescent="0.25">
      <c r="A77" s="2"/>
      <c r="B77" s="2"/>
    </row>
    <row r="78" spans="1:12" x14ac:dyDescent="0.25">
      <c r="A78" s="2"/>
      <c r="B78" s="2"/>
    </row>
    <row r="79" spans="1:12" x14ac:dyDescent="0.25">
      <c r="A79" s="2"/>
      <c r="B79" s="2"/>
    </row>
    <row r="80" spans="1:12" x14ac:dyDescent="0.25">
      <c r="A80" s="2"/>
      <c r="B80" s="2"/>
    </row>
    <row r="81" spans="1:2" x14ac:dyDescent="0.25">
      <c r="A81" s="2"/>
      <c r="B81" s="2"/>
    </row>
    <row r="82" spans="1:2" x14ac:dyDescent="0.25">
      <c r="A82" s="2"/>
      <c r="B82" s="2"/>
    </row>
  </sheetData>
  <mergeCells count="83">
    <mergeCell ref="D45:H56"/>
    <mergeCell ref="B47:B48"/>
    <mergeCell ref="C47:C48"/>
    <mergeCell ref="B49:B50"/>
    <mergeCell ref="C49:C50"/>
    <mergeCell ref="B51:B52"/>
    <mergeCell ref="C51:C52"/>
    <mergeCell ref="B53:B54"/>
    <mergeCell ref="C53:C54"/>
    <mergeCell ref="B55:B56"/>
    <mergeCell ref="C43:C44"/>
    <mergeCell ref="A45:A56"/>
    <mergeCell ref="B45:B46"/>
    <mergeCell ref="C45:C46"/>
    <mergeCell ref="C55:C56"/>
    <mergeCell ref="C27:C28"/>
    <mergeCell ref="B37:B38"/>
    <mergeCell ref="C37:C38"/>
    <mergeCell ref="B39:B40"/>
    <mergeCell ref="C39:C40"/>
    <mergeCell ref="A1:L7"/>
    <mergeCell ref="A8:L8"/>
    <mergeCell ref="B9:L9"/>
    <mergeCell ref="A10:H11"/>
    <mergeCell ref="J10:L10"/>
    <mergeCell ref="J11:L11"/>
    <mergeCell ref="K12:K13"/>
    <mergeCell ref="L12:L13"/>
    <mergeCell ref="A14:L14"/>
    <mergeCell ref="A15:A20"/>
    <mergeCell ref="D15:H20"/>
    <mergeCell ref="J12:J13"/>
    <mergeCell ref="B12:B13"/>
    <mergeCell ref="C12:C13"/>
    <mergeCell ref="C15:C16"/>
    <mergeCell ref="A21:A32"/>
    <mergeCell ref="D21:H32"/>
    <mergeCell ref="A12:A13"/>
    <mergeCell ref="D12:H13"/>
    <mergeCell ref="I12:I13"/>
    <mergeCell ref="B31:B32"/>
    <mergeCell ref="C31:C32"/>
    <mergeCell ref="B29:B30"/>
    <mergeCell ref="C29:C30"/>
    <mergeCell ref="B21:B22"/>
    <mergeCell ref="C21:C22"/>
    <mergeCell ref="B23:B24"/>
    <mergeCell ref="C23:C24"/>
    <mergeCell ref="B25:B26"/>
    <mergeCell ref="C25:C26"/>
    <mergeCell ref="B27:B28"/>
    <mergeCell ref="A61:A62"/>
    <mergeCell ref="D61:H61"/>
    <mergeCell ref="D62:H62"/>
    <mergeCell ref="A33:A44"/>
    <mergeCell ref="D33:H44"/>
    <mergeCell ref="A57:L57"/>
    <mergeCell ref="A59:A60"/>
    <mergeCell ref="D59:H59"/>
    <mergeCell ref="D60:H60"/>
    <mergeCell ref="C33:C34"/>
    <mergeCell ref="B35:B36"/>
    <mergeCell ref="C35:C36"/>
    <mergeCell ref="B33:B34"/>
    <mergeCell ref="B41:B42"/>
    <mergeCell ref="C41:C42"/>
    <mergeCell ref="B43:B44"/>
    <mergeCell ref="A69:L69"/>
    <mergeCell ref="D58:H58"/>
    <mergeCell ref="B15:B16"/>
    <mergeCell ref="B17:B18"/>
    <mergeCell ref="C17:C18"/>
    <mergeCell ref="B19:B20"/>
    <mergeCell ref="C19:C20"/>
    <mergeCell ref="A65:A66"/>
    <mergeCell ref="A67:A68"/>
    <mergeCell ref="D67:H67"/>
    <mergeCell ref="D68:H68"/>
    <mergeCell ref="A63:A64"/>
    <mergeCell ref="D63:H63"/>
    <mergeCell ref="D64:H64"/>
    <mergeCell ref="D65:H65"/>
    <mergeCell ref="D66:H66"/>
  </mergeCells>
  <printOptions horizontalCentered="1"/>
  <pageMargins left="0.47244094488188981" right="0.23622047244094491" top="0.35433070866141736" bottom="0.35433070866141736" header="0.31496062992125984" footer="0.31496062992125984"/>
  <pageSetup paperSize="9" scale="72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4E3E7E-080F-4397-A5A8-A29A14D7B1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Прайс Corotop</vt:lpstr>
      <vt:lpstr>Прайс Kikinda</vt:lpstr>
      <vt:lpstr>Прайс Röben</vt:lpstr>
      <vt:lpstr>Прайс Mladost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Clovis</cp:lastModifiedBy>
  <cp:lastPrinted>2025-12-20T12:26:02Z</cp:lastPrinted>
  <dcterms:created xsi:type="dcterms:W3CDTF">2015-10-08T07:13:43Z</dcterms:created>
  <dcterms:modified xsi:type="dcterms:W3CDTF">2026-08-13T13:45:04Z</dcterms:modified>
</cp:coreProperties>
</file>